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xr:revisionPtr revIDLastSave="0" documentId="8_{3A223250-7162-4E2B-97FD-44763BD5FF9F}" xr6:coauthVersionLast="47" xr6:coauthVersionMax="47" xr10:uidLastSave="{00000000-0000-0000-0000-000000000000}"/>
  <bookViews>
    <workbookView xWindow="156" yWindow="180" windowWidth="13320" windowHeight="12312" tabRatio="743" firstSheet="11" activeTab="11" xr2:uid="{00000000-000D-0000-FFFF-FFFF00000000}"/>
  </bookViews>
  <sheets>
    <sheet name="x1 (15)" sheetId="131" r:id="rId1"/>
    <sheet name="x1 (14)" sheetId="130" r:id="rId2"/>
    <sheet name="x1 (13)" sheetId="129" r:id="rId3"/>
    <sheet name="x1 (12)" sheetId="128" r:id="rId4"/>
    <sheet name="x1 (11)" sheetId="127" r:id="rId5"/>
    <sheet name="x1 (10)" sheetId="126" r:id="rId6"/>
    <sheet name="x1 (9)" sheetId="125" r:id="rId7"/>
    <sheet name="x1 (8)" sheetId="124" r:id="rId8"/>
    <sheet name="x1 (7)" sheetId="123" r:id="rId9"/>
    <sheet name="x1 (6)" sheetId="122" r:id="rId10"/>
    <sheet name="x1 (5)" sheetId="121" r:id="rId11"/>
    <sheet name="x1 (2)" sheetId="16" r:id="rId12"/>
    <sheet name="x4" sheetId="18" r:id="rId13"/>
    <sheet name="x4 (2)" sheetId="19" r:id="rId14"/>
    <sheet name="x5" sheetId="17" r:id="rId15"/>
    <sheet name="x1 (3)" sheetId="20" r:id="rId16"/>
    <sheet name="x1 (4)" sheetId="22" r:id="rId17"/>
    <sheet name="x1" sheetId="15" r:id="rId18"/>
    <sheet name="z3" sheetId="27" r:id="rId19"/>
    <sheet name="z4" sheetId="28" r:id="rId20"/>
    <sheet name="z5" sheetId="29" r:id="rId21"/>
    <sheet name="z6" sheetId="30" r:id="rId22"/>
    <sheet name="z7" sheetId="31" r:id="rId23"/>
    <sheet name="z8" sheetId="32" r:id="rId24"/>
    <sheet name="z9" sheetId="33" r:id="rId25"/>
    <sheet name="z9 (2)" sheetId="34" r:id="rId26"/>
    <sheet name="z10 (3)" sheetId="37" r:id="rId27"/>
    <sheet name="z10 (2)" sheetId="36" r:id="rId28"/>
    <sheet name="z10 (4)" sheetId="39" r:id="rId29"/>
    <sheet name="z10" sheetId="35" r:id="rId30"/>
    <sheet name="sabrina" sheetId="41" r:id="rId31"/>
    <sheet name="z10 (5)" sheetId="43" r:id="rId32"/>
    <sheet name="z10 (6)" sheetId="44" r:id="rId33"/>
    <sheet name="z10 (7)" sheetId="45" r:id="rId34"/>
    <sheet name="z10 (8)" sheetId="46" r:id="rId35"/>
    <sheet name="c1" sheetId="50" r:id="rId36"/>
    <sheet name="c2" sheetId="51" r:id="rId37"/>
    <sheet name="c3" sheetId="52" r:id="rId38"/>
    <sheet name="z11" sheetId="53" r:id="rId39"/>
    <sheet name="est" sheetId="59" r:id="rId40"/>
    <sheet name="ippst (4)" sheetId="58" r:id="rId41"/>
    <sheet name="ippst (6)" sheetId="61" r:id="rId42"/>
    <sheet name="ippst (7)" sheetId="63" r:id="rId43"/>
    <sheet name="13894" sheetId="62" r:id="rId44"/>
    <sheet name="3101" sheetId="26" r:id="rId45"/>
    <sheet name="ponce" sheetId="65" r:id="rId46"/>
    <sheet name="7831" sheetId="25" r:id="rId47"/>
    <sheet name="11-10-22" sheetId="66" r:id="rId48"/>
    <sheet name="5150" sheetId="67" r:id="rId49"/>
    <sheet name="11306" sheetId="23" r:id="rId50"/>
    <sheet name="Jesus" sheetId="54" r:id="rId51"/>
    <sheet name="barrionuevo" sheetId="68" r:id="rId52"/>
    <sheet name="carobarrionuevo (2)" sheetId="69" r:id="rId53"/>
    <sheet name="cadllal" sheetId="70" r:id="rId54"/>
    <sheet name="ippst (5)" sheetId="71" r:id="rId55"/>
    <sheet name="3101 (2)" sheetId="64" r:id="rId56"/>
    <sheet name="11844-425" sheetId="73" r:id="rId57"/>
    <sheet name="12963-425" sheetId="74" r:id="rId58"/>
    <sheet name="contador" sheetId="75" r:id="rId59"/>
    <sheet name="ippst (8)" sheetId="78" r:id="rId60"/>
    <sheet name="ippst (9)" sheetId="79" r:id="rId61"/>
    <sheet name="IPSST4301" sheetId="80" r:id="rId62"/>
    <sheet name="mabel alber" sheetId="84" r:id="rId63"/>
    <sheet name="ippst (10)" sheetId="86" r:id="rId64"/>
    <sheet name="ippst (11)" sheetId="87" r:id="rId65"/>
    <sheet name="xz2" sheetId="56" r:id="rId66"/>
    <sheet name="xz1" sheetId="55" r:id="rId67"/>
    <sheet name="ipsst3piso" sheetId="81" r:id="rId68"/>
    <sheet name="ipsst6y5piso" sheetId="83" r:id="rId69"/>
    <sheet name="12658" sheetId="88" r:id="rId70"/>
    <sheet name="ipsst6y5piso (2)" sheetId="89" r:id="rId71"/>
    <sheet name="emi" sheetId="90" r:id="rId72"/>
    <sheet name="ippstz2" sheetId="92" r:id="rId73"/>
    <sheet name="ipsst-10752" sheetId="93" r:id="rId74"/>
    <sheet name="ipsst SANITARIO 3)" sheetId="94" r:id="rId75"/>
    <sheet name="ippstz2 (2)" sheetId="96" r:id="rId76"/>
    <sheet name="ippst (12)" sheetId="97" r:id="rId77"/>
    <sheet name="ippst (13)" sheetId="98" r:id="rId78"/>
    <sheet name="12658 (2)" sheetId="99" r:id="rId79"/>
    <sheet name="maria jose" sheetId="100" r:id="rId80"/>
    <sheet name="emanuel nieva" sheetId="102" r:id="rId81"/>
    <sheet name="tafi" sheetId="103" r:id="rId82"/>
    <sheet name="tafi (2)" sheetId="104" r:id="rId83"/>
    <sheet name="tafi (3)" sheetId="105" r:id="rId84"/>
    <sheet name="sofia saitlln" sheetId="106" r:id="rId85"/>
    <sheet name="bustos" sheetId="107" r:id="rId86"/>
    <sheet name="lules" sheetId="108" r:id="rId87"/>
    <sheet name="jorge cord" sheetId="110" r:id="rId88"/>
    <sheet name="ippstz2 (3)" sheetId="111" r:id="rId89"/>
    <sheet name="PRE GL" sheetId="112" r:id="rId90"/>
    <sheet name="129-474" sheetId="113" r:id="rId91"/>
    <sheet name="127-474" sheetId="114" r:id="rId92"/>
    <sheet name="4984-425" sheetId="76" r:id="rId93"/>
    <sheet name="ippstz2 (5)" sheetId="116" r:id="rId94"/>
    <sheet name="viernes 20-23" sheetId="117" r:id="rId95"/>
    <sheet name="lules (2)" sheetId="118" r:id="rId96"/>
    <sheet name="ippst (14)" sheetId="119" r:id="rId97"/>
    <sheet name="ippstz2 11.1.24)" sheetId="120" r:id="rId98"/>
    <sheet name="ipst 3er piso" sheetId="115" r:id="rId99"/>
  </sheets>
  <definedNames>
    <definedName name="_xlnm.Print_Area" localSheetId="47">'11-10-22'!$A$1:$H$25</definedName>
    <definedName name="_xlnm.Print_Area" localSheetId="49">'11306'!$A$1:$H$47</definedName>
    <definedName name="_xlnm.Print_Area" localSheetId="56">'11844-425'!$A$1:$H$22</definedName>
    <definedName name="_xlnm.Print_Area" localSheetId="69">'12658'!$A$1:$H$102</definedName>
    <definedName name="_xlnm.Print_Area" localSheetId="78">'12658 (2)'!$A$1:$H$27</definedName>
    <definedName name="_xlnm.Print_Area" localSheetId="91">'127-474'!$A$1:$H$24</definedName>
    <definedName name="_xlnm.Print_Area" localSheetId="90">'129-474'!$A$1:$H$22</definedName>
    <definedName name="_xlnm.Print_Area" localSheetId="57">'12963-425'!$A$1:$H$39</definedName>
    <definedName name="_xlnm.Print_Area" localSheetId="43">'13894'!$A$1:$H$22</definedName>
    <definedName name="_xlnm.Print_Area" localSheetId="44">'3101'!$A$1:$H$21</definedName>
    <definedName name="_xlnm.Print_Area" localSheetId="55">'3101 (2)'!$A$1:$H$21</definedName>
    <definedName name="_xlnm.Print_Area" localSheetId="92">'4984-425'!$A$1:$I$22</definedName>
    <definedName name="_xlnm.Print_Area" localSheetId="48">'5150'!$A$1:$H$57</definedName>
    <definedName name="_xlnm.Print_Area" localSheetId="46">'7831'!$A$1:$H$67</definedName>
    <definedName name="_xlnm.Print_Area" localSheetId="51">barrionuevo!$A$1:$H$22</definedName>
    <definedName name="_xlnm.Print_Area" localSheetId="85">bustos!$A$1:$H$34</definedName>
    <definedName name="_xlnm.Print_Area" localSheetId="35">'c1'!$A$1:$H$96</definedName>
    <definedName name="_xlnm.Print_Area" localSheetId="36">'c2'!$A$1:$H$38</definedName>
    <definedName name="_xlnm.Print_Area" localSheetId="37">'c3'!$A$1:$H$128</definedName>
    <definedName name="_xlnm.Print_Area" localSheetId="53">cadllal!$A$1:$H$31</definedName>
    <definedName name="_xlnm.Print_Area" localSheetId="52">'carobarrionuevo (2)'!$A$1:$H$53</definedName>
    <definedName name="_xlnm.Print_Area" localSheetId="58">contador!$A$1:$H$46</definedName>
    <definedName name="_xlnm.Print_Area" localSheetId="80">'emanuel nieva'!$A$1:$H$23</definedName>
    <definedName name="_xlnm.Print_Area" localSheetId="71">emi!$A$1:$H$30</definedName>
    <definedName name="_xlnm.Print_Area" localSheetId="39">est!$A$1:$H$31</definedName>
    <definedName name="_xlnm.Print_Area" localSheetId="63">'ippst (10)'!$A$1:$H$21</definedName>
    <definedName name="_xlnm.Print_Area" localSheetId="64">'ippst (11)'!$A$1:$H$21</definedName>
    <definedName name="_xlnm.Print_Area" localSheetId="76">'ippst (12)'!$A$1:$H$28</definedName>
    <definedName name="_xlnm.Print_Area" localSheetId="77">'ippst (13)'!$A$1:$H$43</definedName>
    <definedName name="_xlnm.Print_Area" localSheetId="96">'ippst (14)'!$A$1:$H$43</definedName>
    <definedName name="_xlnm.Print_Area" localSheetId="40">'ippst (4)'!$A$1:$H$22</definedName>
    <definedName name="_xlnm.Print_Area" localSheetId="54">'ippst (5)'!$A$1:$H$22</definedName>
    <definedName name="_xlnm.Print_Area" localSheetId="41">'ippst (6)'!$A$1:$H$47</definedName>
    <definedName name="_xlnm.Print_Area" localSheetId="42">'ippst (7)'!$A$1:$H$28</definedName>
    <definedName name="_xlnm.Print_Area" localSheetId="59">'ippst (8)'!$A$1:$H$22</definedName>
    <definedName name="_xlnm.Print_Area" localSheetId="60">'ippst (9)'!$A$1:$H$29</definedName>
    <definedName name="_xlnm.Print_Area" localSheetId="72">ippstz2!$A$1:$H$22</definedName>
    <definedName name="_xlnm.Print_Area" localSheetId="75">'ippstz2 (2)'!$A$1:$H$22</definedName>
    <definedName name="_xlnm.Print_Area" localSheetId="88">'ippstz2 (3)'!$A$1:$H$38</definedName>
    <definedName name="_xlnm.Print_Area" localSheetId="93">'ippstz2 (5)'!$A$1:$H$22</definedName>
    <definedName name="_xlnm.Print_Area" localSheetId="97">'ippstz2 11.1.24)'!$A$1:$H$22</definedName>
    <definedName name="_xlnm.Print_Area" localSheetId="74">'ipsst SANITARIO 3)'!$A$1:$H$37</definedName>
    <definedName name="_xlnm.Print_Area" localSheetId="73">'ipsst-10752'!$A$1:$H$22</definedName>
    <definedName name="_xlnm.Print_Area" localSheetId="67">ipsst3piso!$A$1:$H$22</definedName>
    <definedName name="_xlnm.Print_Area" localSheetId="61">IPSST4301!$A$1:$H$60</definedName>
    <definedName name="_xlnm.Print_Area" localSheetId="68">ipsst6y5piso!$A$1:$H$29</definedName>
    <definedName name="_xlnm.Print_Area" localSheetId="70">'ipsst6y5piso (2)'!$A$1:$H$24</definedName>
    <definedName name="_xlnm.Print_Area" localSheetId="98">'ipst 3er piso'!$A$1:$H$43</definedName>
    <definedName name="_xlnm.Print_Area" localSheetId="50">Jesus!$A$1:$H$31</definedName>
    <definedName name="_xlnm.Print_Area" localSheetId="87">'jorge cord'!$A$1:$H$40</definedName>
    <definedName name="_xlnm.Print_Area" localSheetId="86">lules!$A$1:$H$34</definedName>
    <definedName name="_xlnm.Print_Area" localSheetId="95">'lules (2)'!$A$1:$H$26</definedName>
    <definedName name="_xlnm.Print_Area" localSheetId="62">'mabel alber'!$A$1:$H$29</definedName>
    <definedName name="_xlnm.Print_Area" localSheetId="79">'maria jose'!$A$1:$H$24</definedName>
    <definedName name="_xlnm.Print_Area" localSheetId="45">ponce!$A$1:$H$24</definedName>
    <definedName name="_xlnm.Print_Area" localSheetId="89">'PRE GL'!$A$1:$H$28</definedName>
    <definedName name="_xlnm.Print_Area" localSheetId="30">sabrina!$A$1:$H$25</definedName>
    <definedName name="_xlnm.Print_Area" localSheetId="84">'sofia saitlln'!$A$1:$H$27</definedName>
    <definedName name="_xlnm.Print_Area" localSheetId="81">tafi!$A$1:$H$42</definedName>
    <definedName name="_xlnm.Print_Area" localSheetId="82">'tafi (2)'!$A$1:$H$22</definedName>
    <definedName name="_xlnm.Print_Area" localSheetId="83">'tafi (3)'!$A$1:$H$32</definedName>
    <definedName name="_xlnm.Print_Area" localSheetId="94">'viernes 20-23'!$A$1:$H$22</definedName>
    <definedName name="_xlnm.Print_Area" localSheetId="17">'x1'!$A$1:$H$30</definedName>
    <definedName name="_xlnm.Print_Area" localSheetId="5">'x1 (10)'!$A$1:$I$59</definedName>
    <definedName name="_xlnm.Print_Area" localSheetId="4">'x1 (11)'!$A$1:$H$36</definedName>
    <definedName name="_xlnm.Print_Area" localSheetId="3">'x1 (12)'!$A$1:$I$65</definedName>
    <definedName name="_xlnm.Print_Area" localSheetId="2">'x1 (13)'!$A$1:$I$59</definedName>
    <definedName name="_xlnm.Print_Area" localSheetId="1">'x1 (14)'!$A$1:$I$57</definedName>
    <definedName name="_xlnm.Print_Area" localSheetId="0">'x1 (15)'!$A$1:$G$26</definedName>
    <definedName name="_xlnm.Print_Area" localSheetId="11">'x1 (2)'!$A$1:$H$36</definedName>
    <definedName name="_xlnm.Print_Area" localSheetId="15">'x1 (3)'!$A$1:$H$23</definedName>
    <definedName name="_xlnm.Print_Area" localSheetId="16">'x1 (4)'!$A$1:$H$28</definedName>
    <definedName name="_xlnm.Print_Area" localSheetId="10">'x1 (5)'!$A$1:$H$39</definedName>
    <definedName name="_xlnm.Print_Area" localSheetId="9">'x1 (6)'!$A$1:$H$37</definedName>
    <definedName name="_xlnm.Print_Area" localSheetId="8">'x1 (7)'!$A$1:$H$37</definedName>
    <definedName name="_xlnm.Print_Area" localSheetId="7">'x1 (8)'!$A$1:$H$32</definedName>
    <definedName name="_xlnm.Print_Area" localSheetId="6">'x1 (9)'!$A$1:$G$32</definedName>
    <definedName name="_xlnm.Print_Area" localSheetId="12">'x4'!$A$1:$H$24</definedName>
    <definedName name="_xlnm.Print_Area" localSheetId="13">'x4 (2)'!$A$1:$H$23</definedName>
    <definedName name="_xlnm.Print_Area" localSheetId="14">'x5'!$A$1:$H$25</definedName>
    <definedName name="_xlnm.Print_Area" localSheetId="66">'xz1'!$A$1:$H$132</definedName>
    <definedName name="_xlnm.Print_Area" localSheetId="65">'xz2'!$A$1:$H$78</definedName>
    <definedName name="_xlnm.Print_Area" localSheetId="29">'z10'!$A$1:$H$28</definedName>
    <definedName name="_xlnm.Print_Area" localSheetId="27">'z10 (2)'!$A$1:$H$55</definedName>
    <definedName name="_xlnm.Print_Area" localSheetId="26">'z10 (3)'!$A$1:$H$24</definedName>
    <definedName name="_xlnm.Print_Area" localSheetId="28">'z10 (4)'!$A$1:$H$26</definedName>
    <definedName name="_xlnm.Print_Area" localSheetId="31">'z10 (5)'!$A$1:$H$28</definedName>
    <definedName name="_xlnm.Print_Area" localSheetId="32">'z10 (6)'!$A$1:$H$28</definedName>
    <definedName name="_xlnm.Print_Area" localSheetId="33">'z10 (7)'!$A$1:$H$23</definedName>
    <definedName name="_xlnm.Print_Area" localSheetId="34">'z10 (8)'!$A$1:$H$23</definedName>
    <definedName name="_xlnm.Print_Area" localSheetId="38">'z11'!$A$1:$H$28</definedName>
    <definedName name="_xlnm.Print_Area" localSheetId="18">'z3'!$A$1:$H$32</definedName>
    <definedName name="_xlnm.Print_Area" localSheetId="19">'z4'!$A$1:$H$29</definedName>
    <definedName name="_xlnm.Print_Area" localSheetId="20">'z5'!$A$1:$H$21</definedName>
    <definedName name="_xlnm.Print_Area" localSheetId="21">'z6'!$A$1:$H$26</definedName>
    <definedName name="_xlnm.Print_Area" localSheetId="22">'z7'!$A$1:$H$24</definedName>
    <definedName name="_xlnm.Print_Area" localSheetId="23">'z8'!$A$1:$H$22</definedName>
    <definedName name="_xlnm.Print_Area" localSheetId="24">'z9'!$A$1:$H$23</definedName>
    <definedName name="_xlnm.Print_Area" localSheetId="25">'z9 (2)'!$A$1:$H$28</definedName>
    <definedName name="_xlnm.Print_Titles" localSheetId="47">'11-10-22'!$1:$16</definedName>
    <definedName name="_xlnm.Print_Titles" localSheetId="56">'11844-425'!$1:$16</definedName>
    <definedName name="_xlnm.Print_Titles" localSheetId="69">'12658'!$1:$17</definedName>
    <definedName name="_xlnm.Print_Titles" localSheetId="78">'12658 (2)'!$1:$17</definedName>
    <definedName name="_xlnm.Print_Titles" localSheetId="91">'127-474'!$1:$17</definedName>
    <definedName name="_xlnm.Print_Titles" localSheetId="90">'129-474'!$1:$17</definedName>
    <definedName name="_xlnm.Print_Titles" localSheetId="57">'12963-425'!$1:$16</definedName>
    <definedName name="_xlnm.Print_Titles" localSheetId="44">'3101'!$1:$16</definedName>
    <definedName name="_xlnm.Print_Titles" localSheetId="55">'3101 (2)'!$1:$16</definedName>
    <definedName name="_xlnm.Print_Titles" localSheetId="92">'4984-425'!$1:$17</definedName>
    <definedName name="_xlnm.Print_Titles" localSheetId="48">'5150'!$1:$16</definedName>
    <definedName name="_xlnm.Print_Titles" localSheetId="46">'7831'!$1:$16</definedName>
    <definedName name="_xlnm.Print_Titles" localSheetId="51">barrionuevo!$1:$16</definedName>
    <definedName name="_xlnm.Print_Titles" localSheetId="85">bustos!$1:$17</definedName>
    <definedName name="_xlnm.Print_Titles" localSheetId="35">'c1'!$1:$16</definedName>
    <definedName name="_xlnm.Print_Titles" localSheetId="36">'c2'!$1:$16</definedName>
    <definedName name="_xlnm.Print_Titles" localSheetId="37">'c3'!$1:$16</definedName>
    <definedName name="_xlnm.Print_Titles" localSheetId="53">cadllal!$1:$16</definedName>
    <definedName name="_xlnm.Print_Titles" localSheetId="52">'carobarrionuevo (2)'!$1:$16</definedName>
    <definedName name="_xlnm.Print_Titles" localSheetId="58">contador!$1:$16</definedName>
    <definedName name="_xlnm.Print_Titles" localSheetId="80">'emanuel nieva'!$1:$16</definedName>
    <definedName name="_xlnm.Print_Titles" localSheetId="71">emi!$1:$16</definedName>
    <definedName name="_xlnm.Print_Titles" localSheetId="39">est!$1:$16</definedName>
    <definedName name="_xlnm.Print_Titles" localSheetId="72">ippstz2!$1:$16</definedName>
    <definedName name="_xlnm.Print_Titles" localSheetId="75">'ippstz2 (2)'!$1:$16</definedName>
    <definedName name="_xlnm.Print_Titles" localSheetId="88">'ippstz2 (3)'!$1:$16</definedName>
    <definedName name="_xlnm.Print_Titles" localSheetId="93">'ippstz2 (5)'!$1:$16</definedName>
    <definedName name="_xlnm.Print_Titles" localSheetId="97">'ippstz2 11.1.24)'!$1:$16</definedName>
    <definedName name="_xlnm.Print_Titles" localSheetId="74">'ipsst SANITARIO 3)'!$1:$16</definedName>
    <definedName name="_xlnm.Print_Titles" localSheetId="73">'ipsst-10752'!$1:$16</definedName>
    <definedName name="_xlnm.Print_Titles" localSheetId="67">ipsst3piso!$1:$16</definedName>
    <definedName name="_xlnm.Print_Titles" localSheetId="61">IPSST4301!$1:$16</definedName>
    <definedName name="_xlnm.Print_Titles" localSheetId="68">ipsst6y5piso!$1:$16</definedName>
    <definedName name="_xlnm.Print_Titles" localSheetId="70">'ipsst6y5piso (2)'!$1:$16</definedName>
    <definedName name="_xlnm.Print_Titles" localSheetId="98">'ipst 3er piso'!$1:$16</definedName>
    <definedName name="_xlnm.Print_Titles" localSheetId="50">Jesus!$1:$16</definedName>
    <definedName name="_xlnm.Print_Titles" localSheetId="87">'jorge cord'!$1:$17</definedName>
    <definedName name="_xlnm.Print_Titles" localSheetId="86">lules!$1:$15</definedName>
    <definedName name="_xlnm.Print_Titles" localSheetId="95">'lules (2)'!$1:$15</definedName>
    <definedName name="_xlnm.Print_Titles" localSheetId="62">'mabel alber'!$1:$16</definedName>
    <definedName name="_xlnm.Print_Titles" localSheetId="79">'maria jose'!$1:$16</definedName>
    <definedName name="_xlnm.Print_Titles" localSheetId="45">ponce!$1:$16</definedName>
    <definedName name="_xlnm.Print_Titles" localSheetId="89">'PRE GL'!$1:$16</definedName>
    <definedName name="_xlnm.Print_Titles" localSheetId="30">sabrina!$1:$16</definedName>
    <definedName name="_xlnm.Print_Titles" localSheetId="84">'sofia saitlln'!$1:$16</definedName>
    <definedName name="_xlnm.Print_Titles" localSheetId="81">tafi!$1:$17</definedName>
    <definedName name="_xlnm.Print_Titles" localSheetId="82">'tafi (2)'!$1:$17</definedName>
    <definedName name="_xlnm.Print_Titles" localSheetId="83">'tafi (3)'!$1:$17</definedName>
    <definedName name="_xlnm.Print_Titles" localSheetId="94">'viernes 20-23'!$1:$16</definedName>
    <definedName name="_xlnm.Print_Titles" localSheetId="66">'xz1'!$1:$16</definedName>
    <definedName name="_xlnm.Print_Titles" localSheetId="65">'xz2'!$1:$16</definedName>
    <definedName name="_xlnm.Print_Titles" localSheetId="29">'z10'!$1:$16</definedName>
    <definedName name="_xlnm.Print_Titles" localSheetId="27">'z10 (2)'!$1:$17</definedName>
    <definedName name="_xlnm.Print_Titles" localSheetId="26">'z10 (3)'!$1:$16</definedName>
    <definedName name="_xlnm.Print_Titles" localSheetId="28">'z10 (4)'!$1:$17</definedName>
    <definedName name="_xlnm.Print_Titles" localSheetId="31">'z10 (5)'!$1:$16</definedName>
    <definedName name="_xlnm.Print_Titles" localSheetId="32">'z10 (6)'!$1:$16</definedName>
    <definedName name="_xlnm.Print_Titles" localSheetId="33">'z10 (7)'!$1:$16</definedName>
    <definedName name="_xlnm.Print_Titles" localSheetId="34">'z10 (8)'!$1:$16</definedName>
    <definedName name="_xlnm.Print_Titles" localSheetId="38">'z11'!$1:$16</definedName>
    <definedName name="_xlnm.Print_Titles" localSheetId="18">'z3'!$1:$16</definedName>
    <definedName name="_xlnm.Print_Titles" localSheetId="19">'z4'!$1:$16</definedName>
    <definedName name="_xlnm.Print_Titles" localSheetId="20">'z5'!$1:$16</definedName>
    <definedName name="_xlnm.Print_Titles" localSheetId="21">'z6'!$1:$16</definedName>
    <definedName name="_xlnm.Print_Titles" localSheetId="22">'z7'!$1:$16</definedName>
    <definedName name="_xlnm.Print_Titles" localSheetId="23">'z8'!$1:$16</definedName>
    <definedName name="_xlnm.Print_Titles" localSheetId="24">'z9'!$1:$16</definedName>
    <definedName name="_xlnm.Print_Titles" localSheetId="25">'z9 (2)'!$1:$16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31" l="1"/>
  <c r="G18" i="131" s="1"/>
  <c r="F17" i="131"/>
  <c r="G17" i="131"/>
  <c r="F20" i="131" s="1"/>
  <c r="H28" i="128" l="1"/>
  <c r="H33" i="128"/>
  <c r="E26" i="130" l="1"/>
  <c r="H26" i="130" s="1"/>
  <c r="E25" i="130"/>
  <c r="E24" i="130"/>
  <c r="H24" i="130" s="1"/>
  <c r="E23" i="130"/>
  <c r="E44" i="130"/>
  <c r="H44" i="130" s="1"/>
  <c r="H46" i="130"/>
  <c r="H45" i="130"/>
  <c r="H43" i="130"/>
  <c r="H42" i="130"/>
  <c r="H36" i="130"/>
  <c r="H35" i="130"/>
  <c r="H34" i="130"/>
  <c r="H33" i="130"/>
  <c r="H38" i="130" s="1"/>
  <c r="H25" i="130"/>
  <c r="H23" i="130"/>
  <c r="H37" i="129"/>
  <c r="H36" i="129"/>
  <c r="H35" i="129"/>
  <c r="H34" i="129"/>
  <c r="H39" i="129" s="1"/>
  <c r="H26" i="129"/>
  <c r="H25" i="129"/>
  <c r="H24" i="129"/>
  <c r="H23" i="129"/>
  <c r="H28" i="130" l="1"/>
  <c r="H47" i="130"/>
  <c r="H28" i="129"/>
  <c r="H29" i="128"/>
  <c r="H27" i="128"/>
  <c r="H26" i="128"/>
  <c r="H25" i="128"/>
  <c r="H49" i="130" l="1"/>
  <c r="H34" i="128"/>
  <c r="H58" i="126"/>
  <c r="H56" i="126"/>
  <c r="H57" i="126"/>
  <c r="H55" i="126"/>
  <c r="H51" i="126"/>
  <c r="H50" i="126"/>
  <c r="H48" i="126"/>
  <c r="H47" i="126"/>
  <c r="H46" i="126"/>
  <c r="H45" i="126"/>
  <c r="H59" i="126" s="1"/>
  <c r="H37" i="126"/>
  <c r="H36" i="126"/>
  <c r="H35" i="126"/>
  <c r="H34" i="126"/>
  <c r="H39" i="126" s="1"/>
  <c r="H23" i="127" l="1"/>
  <c r="H22" i="127"/>
  <c r="H21" i="127"/>
  <c r="H19" i="127"/>
  <c r="H18" i="127"/>
  <c r="H17" i="127"/>
  <c r="H26" i="127" l="1"/>
  <c r="H26" i="126"/>
  <c r="H25" i="126"/>
  <c r="H24" i="126"/>
  <c r="H23" i="126"/>
  <c r="H28" i="126" l="1"/>
  <c r="F21" i="125"/>
  <c r="H21" i="124" l="1"/>
  <c r="H20" i="124"/>
  <c r="H19" i="124"/>
  <c r="H18" i="124"/>
  <c r="H17" i="124"/>
  <c r="H20" i="123"/>
  <c r="H19" i="123"/>
  <c r="H18" i="123"/>
  <c r="H17" i="123"/>
  <c r="H21" i="123" s="1"/>
  <c r="H25" i="122"/>
  <c r="H24" i="122"/>
  <c r="H23" i="122"/>
  <c r="H22" i="122"/>
  <c r="H21" i="122"/>
  <c r="H20" i="122"/>
  <c r="H19" i="122"/>
  <c r="H18" i="122"/>
  <c r="H17" i="122"/>
  <c r="H26" i="122" s="1"/>
  <c r="H37" i="122" s="1"/>
  <c r="H32" i="122"/>
  <c r="H31" i="122"/>
  <c r="H30" i="122"/>
  <c r="H29" i="122"/>
  <c r="H28" i="122"/>
  <c r="H39" i="121"/>
  <c r="H22" i="124" l="1"/>
  <c r="H19" i="76" l="1"/>
  <c r="J30" i="115"/>
  <c r="K29" i="115" s="1"/>
  <c r="H18" i="115"/>
  <c r="J18" i="115"/>
  <c r="K18" i="115" s="1"/>
  <c r="J36" i="115" l="1"/>
  <c r="J37" i="115"/>
  <c r="J19" i="120"/>
  <c r="H18" i="120" s="1"/>
  <c r="H20" i="120" s="1"/>
  <c r="I27" i="120"/>
  <c r="H18" i="116"/>
  <c r="H20" i="116" s="1"/>
  <c r="J38" i="115" l="1"/>
  <c r="K38" i="115" s="1"/>
  <c r="H38" i="119"/>
  <c r="K38" i="119" s="1"/>
  <c r="H25" i="118"/>
  <c r="M18" i="118"/>
  <c r="H18" i="117"/>
  <c r="H20" i="117" s="1"/>
  <c r="L21" i="115"/>
  <c r="H28" i="115"/>
  <c r="H29" i="115"/>
  <c r="H32" i="115"/>
  <c r="H27" i="115"/>
  <c r="H26" i="115"/>
  <c r="H23" i="115"/>
  <c r="H24" i="115"/>
  <c r="H25" i="115"/>
  <c r="H22" i="115"/>
  <c r="H21" i="115"/>
  <c r="H19" i="115"/>
  <c r="H20" i="115"/>
  <c r="H20" i="114"/>
  <c r="H19" i="114"/>
  <c r="M18" i="114"/>
  <c r="H18" i="114"/>
  <c r="M18" i="113"/>
  <c r="H26" i="112"/>
  <c r="H36" i="111"/>
  <c r="H37" i="110"/>
  <c r="H31" i="110"/>
  <c r="H30" i="110"/>
  <c r="K29" i="110"/>
  <c r="J29" i="110"/>
  <c r="L29" i="110" s="1"/>
  <c r="L26" i="110" s="1"/>
  <c r="H29" i="110"/>
  <c r="H28" i="110"/>
  <c r="H27" i="110"/>
  <c r="H26" i="110"/>
  <c r="H24" i="110"/>
  <c r="H23" i="110"/>
  <c r="H22" i="110"/>
  <c r="H21" i="110"/>
  <c r="H20" i="110"/>
  <c r="H19" i="110"/>
  <c r="H18" i="110"/>
  <c r="K29" i="107"/>
  <c r="J29" i="107"/>
  <c r="H20" i="107"/>
  <c r="H21" i="107"/>
  <c r="H22" i="107"/>
  <c r="H23" i="107"/>
  <c r="H24" i="107"/>
  <c r="H26" i="107"/>
  <c r="H27" i="107"/>
  <c r="H28" i="107"/>
  <c r="H29" i="107"/>
  <c r="H30" i="107"/>
  <c r="H31" i="107"/>
  <c r="H18" i="107"/>
  <c r="H19" i="107"/>
  <c r="M18" i="108"/>
  <c r="H26" i="106"/>
  <c r="H31" i="105"/>
  <c r="I34" i="105" s="1"/>
  <c r="I29" i="105"/>
  <c r="I19" i="104"/>
  <c r="H21" i="104"/>
  <c r="H41" i="103"/>
  <c r="I23" i="103"/>
  <c r="I39" i="103"/>
  <c r="M18" i="103"/>
  <c r="H22" i="102"/>
  <c r="H21" i="100"/>
  <c r="H19" i="100"/>
  <c r="H20" i="100"/>
  <c r="H18" i="100"/>
  <c r="H23" i="100" s="1"/>
  <c r="H23" i="99"/>
  <c r="H19" i="99"/>
  <c r="H20" i="99"/>
  <c r="H21" i="99"/>
  <c r="H22" i="99"/>
  <c r="H18" i="99"/>
  <c r="H38" i="98"/>
  <c r="K38" i="98" s="1"/>
  <c r="H23" i="97"/>
  <c r="K23" i="97" s="1"/>
  <c r="L21" i="97"/>
  <c r="L19" i="97"/>
  <c r="H20" i="96"/>
  <c r="H32" i="94"/>
  <c r="H19" i="94"/>
  <c r="H20" i="94"/>
  <c r="H21" i="94"/>
  <c r="H22" i="94"/>
  <c r="H23" i="94"/>
  <c r="H24" i="94"/>
  <c r="H25" i="94"/>
  <c r="H26" i="94"/>
  <c r="H27" i="94"/>
  <c r="H28" i="94"/>
  <c r="H18" i="94"/>
  <c r="H20" i="93"/>
  <c r="H20" i="92"/>
  <c r="L29" i="107" l="1"/>
  <c r="L26" i="107" s="1"/>
  <c r="H25" i="99"/>
  <c r="H35" i="94"/>
  <c r="H35" i="115"/>
  <c r="H36" i="115" s="1"/>
  <c r="H37" i="115" s="1"/>
  <c r="H38" i="115" s="1"/>
  <c r="H39" i="115" s="1"/>
  <c r="H40" i="115" s="1"/>
  <c r="J45" i="115" s="1"/>
  <c r="J47" i="115" s="1"/>
  <c r="H22" i="114"/>
  <c r="H20" i="113"/>
  <c r="I24" i="113" s="1"/>
  <c r="H39" i="110"/>
  <c r="J39" i="110" s="1"/>
  <c r="H33" i="107"/>
  <c r="J33" i="107" s="1"/>
  <c r="H33" i="108"/>
  <c r="J33" i="108" s="1"/>
  <c r="J31" i="105"/>
  <c r="I24" i="104"/>
  <c r="J21" i="104"/>
  <c r="J41" i="103"/>
  <c r="I44" i="103"/>
  <c r="I29" i="99"/>
  <c r="M18" i="99"/>
  <c r="H24" i="90"/>
  <c r="H21" i="90"/>
  <c r="H22" i="90"/>
  <c r="H23" i="90"/>
  <c r="H25" i="90"/>
  <c r="H26" i="90"/>
  <c r="H20" i="90"/>
  <c r="H27" i="90"/>
  <c r="J19" i="90"/>
  <c r="J18" i="90"/>
  <c r="H22" i="89"/>
  <c r="J19" i="89"/>
  <c r="J18" i="89"/>
  <c r="J76" i="88"/>
  <c r="J82" i="88"/>
  <c r="K82" i="88" s="1"/>
  <c r="L82" i="88" s="1"/>
  <c r="J83" i="88"/>
  <c r="K83" i="88" s="1"/>
  <c r="L83" i="88" s="1"/>
  <c r="J84" i="88"/>
  <c r="J81" i="88"/>
  <c r="K81" i="88" s="1"/>
  <c r="J98" i="88"/>
  <c r="K98" i="88" s="1"/>
  <c r="J73" i="88"/>
  <c r="K73" i="88" s="1"/>
  <c r="L73" i="88" s="1"/>
  <c r="J74" i="88"/>
  <c r="K74" i="88" s="1"/>
  <c r="L74" i="88" s="1"/>
  <c r="J75" i="88"/>
  <c r="K75" i="88" s="1"/>
  <c r="J77" i="88"/>
  <c r="K77" i="88" s="1"/>
  <c r="L77" i="88" s="1"/>
  <c r="J78" i="88"/>
  <c r="K78" i="88" s="1"/>
  <c r="L78" i="88" s="1"/>
  <c r="J79" i="88"/>
  <c r="K79" i="88" s="1"/>
  <c r="J80" i="88"/>
  <c r="J85" i="88"/>
  <c r="K85" i="88" s="1"/>
  <c r="L85" i="88" s="1"/>
  <c r="J86" i="88"/>
  <c r="K86" i="88" s="1"/>
  <c r="L86" i="88" s="1"/>
  <c r="J87" i="88"/>
  <c r="K87" i="88" s="1"/>
  <c r="J88" i="88"/>
  <c r="J89" i="88"/>
  <c r="K89" i="88" s="1"/>
  <c r="L89" i="88" s="1"/>
  <c r="J90" i="88"/>
  <c r="K90" i="88" s="1"/>
  <c r="L90" i="88" s="1"/>
  <c r="J91" i="88"/>
  <c r="K91" i="88" s="1"/>
  <c r="J92" i="88"/>
  <c r="J93" i="88"/>
  <c r="K93" i="88" s="1"/>
  <c r="L93" i="88" s="1"/>
  <c r="J94" i="88"/>
  <c r="K94" i="88" s="1"/>
  <c r="L94" i="88" s="1"/>
  <c r="J95" i="88"/>
  <c r="K95" i="88" s="1"/>
  <c r="J96" i="88"/>
  <c r="J97" i="88"/>
  <c r="K97" i="88" s="1"/>
  <c r="L97" i="88" s="1"/>
  <c r="J72" i="88"/>
  <c r="K72" i="88" s="1"/>
  <c r="J33" i="88"/>
  <c r="K33" i="88" s="1"/>
  <c r="J34" i="88"/>
  <c r="K34" i="88" s="1"/>
  <c r="L34" i="88" s="1"/>
  <c r="J35" i="88"/>
  <c r="K35" i="88" s="1"/>
  <c r="L35" i="88" s="1"/>
  <c r="J36" i="88"/>
  <c r="K36" i="88" s="1"/>
  <c r="L36" i="88" s="1"/>
  <c r="J37" i="88"/>
  <c r="K37" i="88" s="1"/>
  <c r="J38" i="88"/>
  <c r="K38" i="88" s="1"/>
  <c r="J39" i="88"/>
  <c r="K39" i="88" s="1"/>
  <c r="L39" i="88" s="1"/>
  <c r="J40" i="88"/>
  <c r="K40" i="88" s="1"/>
  <c r="L40" i="88" s="1"/>
  <c r="J41" i="88"/>
  <c r="K41" i="88" s="1"/>
  <c r="L41" i="88" s="1"/>
  <c r="J42" i="88"/>
  <c r="K42" i="88" s="1"/>
  <c r="L42" i="88" s="1"/>
  <c r="J43" i="88"/>
  <c r="K43" i="88" s="1"/>
  <c r="L43" i="88" s="1"/>
  <c r="J44" i="88"/>
  <c r="K44" i="88" s="1"/>
  <c r="L44" i="88" s="1"/>
  <c r="J45" i="88"/>
  <c r="K45" i="88" s="1"/>
  <c r="L45" i="88" s="1"/>
  <c r="J46" i="88"/>
  <c r="K46" i="88" s="1"/>
  <c r="L46" i="88" s="1"/>
  <c r="J47" i="88"/>
  <c r="K47" i="88" s="1"/>
  <c r="L47" i="88" s="1"/>
  <c r="J48" i="88"/>
  <c r="K48" i="88" s="1"/>
  <c r="L48" i="88" s="1"/>
  <c r="J49" i="88"/>
  <c r="K49" i="88" s="1"/>
  <c r="L49" i="88" s="1"/>
  <c r="J50" i="88"/>
  <c r="K50" i="88" s="1"/>
  <c r="L50" i="88" s="1"/>
  <c r="J51" i="88"/>
  <c r="K51" i="88" s="1"/>
  <c r="L51" i="88" s="1"/>
  <c r="J52" i="88"/>
  <c r="K52" i="88" s="1"/>
  <c r="L52" i="88" s="1"/>
  <c r="J53" i="88"/>
  <c r="K53" i="88" s="1"/>
  <c r="L53" i="88" s="1"/>
  <c r="J54" i="88"/>
  <c r="K54" i="88" s="1"/>
  <c r="L54" i="88" s="1"/>
  <c r="J55" i="88"/>
  <c r="K55" i="88" s="1"/>
  <c r="L55" i="88" s="1"/>
  <c r="J56" i="88"/>
  <c r="K56" i="88" s="1"/>
  <c r="L56" i="88" s="1"/>
  <c r="J57" i="88"/>
  <c r="K57" i="88" s="1"/>
  <c r="L57" i="88" s="1"/>
  <c r="J58" i="88"/>
  <c r="K58" i="88" s="1"/>
  <c r="L58" i="88" s="1"/>
  <c r="J59" i="88"/>
  <c r="K59" i="88" s="1"/>
  <c r="L59" i="88" s="1"/>
  <c r="J60" i="88"/>
  <c r="K60" i="88" s="1"/>
  <c r="L60" i="88" s="1"/>
  <c r="J61" i="88"/>
  <c r="K61" i="88" s="1"/>
  <c r="L61" i="88" s="1"/>
  <c r="J62" i="88"/>
  <c r="K62" i="88" s="1"/>
  <c r="L62" i="88" s="1"/>
  <c r="J63" i="88"/>
  <c r="K63" i="88" s="1"/>
  <c r="L63" i="88" s="1"/>
  <c r="J64" i="88"/>
  <c r="K64" i="88" s="1"/>
  <c r="L64" i="88" s="1"/>
  <c r="J65" i="88"/>
  <c r="K65" i="88" s="1"/>
  <c r="L65" i="88" s="1"/>
  <c r="J19" i="88"/>
  <c r="K19" i="88" s="1"/>
  <c r="J20" i="88"/>
  <c r="J21" i="88"/>
  <c r="K21" i="88" s="1"/>
  <c r="L21" i="88" s="1"/>
  <c r="J22" i="88"/>
  <c r="J23" i="88"/>
  <c r="J24" i="88"/>
  <c r="K24" i="88" s="1"/>
  <c r="J25" i="88"/>
  <c r="K25" i="88" s="1"/>
  <c r="L25" i="88" s="1"/>
  <c r="J26" i="88"/>
  <c r="J27" i="88"/>
  <c r="K27" i="88" s="1"/>
  <c r="L27" i="88" s="1"/>
  <c r="J28" i="88"/>
  <c r="J29" i="88"/>
  <c r="K29" i="88" s="1"/>
  <c r="L29" i="88" s="1"/>
  <c r="J30" i="88"/>
  <c r="K30" i="88" s="1"/>
  <c r="J31" i="88"/>
  <c r="K31" i="88" s="1"/>
  <c r="L31" i="88" s="1"/>
  <c r="J32" i="88"/>
  <c r="K32" i="88" s="1"/>
  <c r="L32" i="88" s="1"/>
  <c r="I25" i="83"/>
  <c r="H72" i="88"/>
  <c r="H97" i="88"/>
  <c r="H96" i="88"/>
  <c r="H95" i="88"/>
  <c r="H94" i="88"/>
  <c r="H93" i="88"/>
  <c r="H92" i="88"/>
  <c r="H91" i="88"/>
  <c r="H90" i="88"/>
  <c r="H89" i="88"/>
  <c r="H88" i="88"/>
  <c r="H87" i="88"/>
  <c r="H86" i="88"/>
  <c r="H85" i="88"/>
  <c r="H80" i="88"/>
  <c r="H79" i="88"/>
  <c r="H77" i="88"/>
  <c r="H75" i="88"/>
  <c r="H74" i="88"/>
  <c r="H73" i="88"/>
  <c r="H19" i="88"/>
  <c r="H20" i="88"/>
  <c r="H21" i="88"/>
  <c r="H22" i="88"/>
  <c r="H23" i="88"/>
  <c r="H24" i="88"/>
  <c r="H25" i="88"/>
  <c r="H26" i="88"/>
  <c r="H27" i="88"/>
  <c r="H28" i="88"/>
  <c r="H29" i="88"/>
  <c r="H30" i="88"/>
  <c r="H31" i="88"/>
  <c r="H32" i="88"/>
  <c r="H33" i="88"/>
  <c r="H34" i="88"/>
  <c r="H35" i="88"/>
  <c r="H36" i="88"/>
  <c r="H37" i="88"/>
  <c r="H38" i="88"/>
  <c r="H39" i="88"/>
  <c r="H40" i="88"/>
  <c r="H41" i="88"/>
  <c r="H42" i="88"/>
  <c r="H43" i="88"/>
  <c r="H44" i="88"/>
  <c r="H45" i="88"/>
  <c r="H46" i="88"/>
  <c r="H47" i="88"/>
  <c r="H48" i="88"/>
  <c r="H49" i="88"/>
  <c r="H50" i="88"/>
  <c r="H51" i="88"/>
  <c r="H52" i="88"/>
  <c r="H53" i="88"/>
  <c r="H54" i="88"/>
  <c r="H55" i="88"/>
  <c r="H56" i="88"/>
  <c r="H57" i="88"/>
  <c r="H58" i="88"/>
  <c r="H59" i="88"/>
  <c r="H60" i="88"/>
  <c r="H61" i="88"/>
  <c r="H62" i="88"/>
  <c r="H63" i="88"/>
  <c r="H64" i="88"/>
  <c r="H65" i="88"/>
  <c r="M41" i="88"/>
  <c r="H19" i="87"/>
  <c r="H19" i="86"/>
  <c r="H19" i="84"/>
  <c r="H20" i="84"/>
  <c r="H21" i="84"/>
  <c r="H22" i="84"/>
  <c r="H23" i="84"/>
  <c r="H24" i="84"/>
  <c r="H25" i="84"/>
  <c r="H26" i="84"/>
  <c r="H18" i="84"/>
  <c r="J23" i="84"/>
  <c r="J18" i="84"/>
  <c r="H20" i="81"/>
  <c r="J19" i="83"/>
  <c r="J18" i="83"/>
  <c r="H27" i="83"/>
  <c r="H25" i="80"/>
  <c r="H28" i="80"/>
  <c r="H29" i="80"/>
  <c r="H30" i="80"/>
  <c r="H31" i="80"/>
  <c r="H32" i="80"/>
  <c r="H33" i="80"/>
  <c r="H34" i="80"/>
  <c r="H35" i="80"/>
  <c r="H36" i="80"/>
  <c r="H38" i="80"/>
  <c r="H41" i="80"/>
  <c r="H42" i="80"/>
  <c r="H43" i="80"/>
  <c r="M36" i="80"/>
  <c r="M35" i="80"/>
  <c r="S29" i="80"/>
  <c r="R29" i="80"/>
  <c r="G22" i="80"/>
  <c r="H22" i="80" s="1"/>
  <c r="G23" i="80"/>
  <c r="H23" i="80" s="1"/>
  <c r="G24" i="80"/>
  <c r="H24" i="80" s="1"/>
  <c r="G26" i="80"/>
  <c r="H26" i="80" s="1"/>
  <c r="G27" i="80"/>
  <c r="H27" i="80" s="1"/>
  <c r="G37" i="80"/>
  <c r="H37" i="80" s="1"/>
  <c r="G39" i="80"/>
  <c r="H39" i="80" s="1"/>
  <c r="G40" i="80"/>
  <c r="H40" i="80" s="1"/>
  <c r="G21" i="80"/>
  <c r="H21" i="80" s="1"/>
  <c r="G20" i="80"/>
  <c r="H20" i="80" s="1"/>
  <c r="J25" i="79"/>
  <c r="K25" i="79" s="1"/>
  <c r="H21" i="79"/>
  <c r="H20" i="79"/>
  <c r="H19" i="79"/>
  <c r="H20" i="78"/>
  <c r="L18" i="78"/>
  <c r="L18" i="71"/>
  <c r="H20" i="75"/>
  <c r="H32" i="74"/>
  <c r="H33" i="74"/>
  <c r="H34" i="74"/>
  <c r="H35" i="74"/>
  <c r="H19" i="74"/>
  <c r="H20" i="74"/>
  <c r="H21" i="74"/>
  <c r="H22" i="74"/>
  <c r="H23" i="74"/>
  <c r="H24" i="74"/>
  <c r="H25" i="74"/>
  <c r="H26" i="74"/>
  <c r="H27" i="74"/>
  <c r="H28" i="74"/>
  <c r="H29" i="74"/>
  <c r="H30" i="74"/>
  <c r="H31" i="74"/>
  <c r="H18" i="74"/>
  <c r="H37" i="74" s="1"/>
  <c r="H20" i="71"/>
  <c r="H27" i="69"/>
  <c r="H26" i="69"/>
  <c r="H23" i="69"/>
  <c r="H40" i="69"/>
  <c r="H19" i="69"/>
  <c r="H20" i="69"/>
  <c r="H21" i="69"/>
  <c r="H41" i="69"/>
  <c r="H42" i="69"/>
  <c r="H43" i="69"/>
  <c r="H44" i="69"/>
  <c r="H45" i="69"/>
  <c r="H46" i="69"/>
  <c r="H47" i="69"/>
  <c r="H48" i="69"/>
  <c r="H49" i="69"/>
  <c r="H50" i="69"/>
  <c r="H18" i="69"/>
  <c r="H24" i="54"/>
  <c r="H23" i="54"/>
  <c r="H19" i="54"/>
  <c r="H18" i="54"/>
  <c r="H30" i="54" s="1"/>
  <c r="H53" i="67"/>
  <c r="H52" i="67"/>
  <c r="H51" i="67"/>
  <c r="H50" i="67"/>
  <c r="H49" i="67"/>
  <c r="H48" i="67"/>
  <c r="H47" i="67"/>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H19" i="67"/>
  <c r="H18" i="67"/>
  <c r="I23" i="69" l="1"/>
  <c r="H27" i="79"/>
  <c r="P38" i="80"/>
  <c r="L38" i="80"/>
  <c r="H100" i="88"/>
  <c r="J26" i="79"/>
  <c r="J28" i="79" s="1"/>
  <c r="L35" i="115"/>
  <c r="I27" i="116"/>
  <c r="K40" i="115"/>
  <c r="J20" i="113"/>
  <c r="J25" i="99"/>
  <c r="H29" i="90"/>
  <c r="L37" i="88"/>
  <c r="L81" i="88"/>
  <c r="K84" i="88"/>
  <c r="L84" i="88" s="1"/>
  <c r="L98" i="88"/>
  <c r="K96" i="88"/>
  <c r="L96" i="88" s="1"/>
  <c r="K88" i="88"/>
  <c r="L88" i="88" s="1"/>
  <c r="K80" i="88"/>
  <c r="L80" i="88" s="1"/>
  <c r="K76" i="88"/>
  <c r="L76" i="88" s="1"/>
  <c r="L95" i="88"/>
  <c r="L91" i="88"/>
  <c r="L87" i="88"/>
  <c r="L79" i="88"/>
  <c r="L75" i="88"/>
  <c r="K92" i="88"/>
  <c r="L92" i="88" s="1"/>
  <c r="L72" i="88"/>
  <c r="L38" i="88"/>
  <c r="L33" i="88"/>
  <c r="L30" i="88"/>
  <c r="K28" i="88"/>
  <c r="L28" i="88" s="1"/>
  <c r="K26" i="88"/>
  <c r="L26" i="88" s="1"/>
  <c r="L24" i="88"/>
  <c r="K23" i="88"/>
  <c r="L23" i="88" s="1"/>
  <c r="K22" i="88"/>
  <c r="L22" i="88" s="1"/>
  <c r="K20" i="88"/>
  <c r="L20" i="88" s="1"/>
  <c r="L19" i="88"/>
  <c r="H28" i="84"/>
  <c r="G45" i="80"/>
  <c r="J19" i="80" s="1"/>
  <c r="H19" i="80" s="1"/>
  <c r="K27" i="79"/>
  <c r="H20" i="73"/>
  <c r="H30" i="70"/>
  <c r="H52" i="69"/>
  <c r="H21" i="68"/>
  <c r="H55" i="67"/>
  <c r="H18" i="65"/>
  <c r="H21" i="65" s="1"/>
  <c r="L21" i="63"/>
  <c r="L19" i="63"/>
  <c r="H19" i="64"/>
  <c r="H43" i="23"/>
  <c r="H19" i="23"/>
  <c r="H20" i="23"/>
  <c r="H21" i="23"/>
  <c r="H22" i="23"/>
  <c r="H23" i="23"/>
  <c r="H24" i="23"/>
  <c r="H25" i="23"/>
  <c r="H26" i="23"/>
  <c r="H27" i="23"/>
  <c r="H28" i="23"/>
  <c r="H29" i="23"/>
  <c r="H30" i="23"/>
  <c r="H31" i="23"/>
  <c r="H32" i="23"/>
  <c r="H33" i="23"/>
  <c r="H34" i="23"/>
  <c r="H35" i="23"/>
  <c r="H36" i="23"/>
  <c r="H37" i="23"/>
  <c r="H38" i="23"/>
  <c r="H39" i="23"/>
  <c r="H40" i="23"/>
  <c r="H41" i="23"/>
  <c r="H42" i="23"/>
  <c r="H123" i="55"/>
  <c r="H122" i="55"/>
  <c r="H121" i="55"/>
  <c r="H120" i="55"/>
  <c r="H119" i="55"/>
  <c r="H39" i="61"/>
  <c r="H38" i="61"/>
  <c r="H37" i="61"/>
  <c r="H36" i="61"/>
  <c r="H35" i="61"/>
  <c r="H34" i="61"/>
  <c r="H33" i="61"/>
  <c r="H32" i="61"/>
  <c r="H31" i="61"/>
  <c r="H30" i="61"/>
  <c r="H29" i="61"/>
  <c r="H28" i="61"/>
  <c r="H27" i="61"/>
  <c r="H26" i="61"/>
  <c r="H25" i="61"/>
  <c r="H24" i="61"/>
  <c r="H23" i="61"/>
  <c r="H22" i="61"/>
  <c r="H21" i="61"/>
  <c r="H20" i="61"/>
  <c r="H19" i="61"/>
  <c r="H18" i="61"/>
  <c r="H28" i="59"/>
  <c r="H19" i="56"/>
  <c r="H20" i="56"/>
  <c r="H21" i="56"/>
  <c r="H22" i="56"/>
  <c r="H23" i="56"/>
  <c r="H24" i="56"/>
  <c r="H25" i="56"/>
  <c r="H26" i="56"/>
  <c r="H27" i="56"/>
  <c r="H28" i="56"/>
  <c r="H29" i="56"/>
  <c r="H30" i="56"/>
  <c r="H31" i="56"/>
  <c r="H32" i="56"/>
  <c r="H33" i="56"/>
  <c r="H34" i="56"/>
  <c r="H35" i="56"/>
  <c r="H36" i="56"/>
  <c r="H37" i="56"/>
  <c r="H38" i="56"/>
  <c r="H39" i="56"/>
  <c r="H40" i="56"/>
  <c r="H41" i="56"/>
  <c r="H42" i="56"/>
  <c r="H43" i="56"/>
  <c r="H44" i="56"/>
  <c r="H45" i="56"/>
  <c r="H46" i="56"/>
  <c r="H47" i="56"/>
  <c r="H48" i="56"/>
  <c r="H49" i="56"/>
  <c r="H50" i="56"/>
  <c r="H51" i="56"/>
  <c r="H52" i="56"/>
  <c r="H53" i="56"/>
  <c r="H54" i="56"/>
  <c r="H55" i="56"/>
  <c r="H56" i="56"/>
  <c r="H57" i="56"/>
  <c r="H58" i="56"/>
  <c r="H59" i="56"/>
  <c r="H60" i="56"/>
  <c r="H61" i="56"/>
  <c r="H62" i="56"/>
  <c r="H63" i="56"/>
  <c r="H64" i="56"/>
  <c r="H65" i="56"/>
  <c r="H66" i="56"/>
  <c r="H67" i="56"/>
  <c r="H68" i="56"/>
  <c r="H69" i="56"/>
  <c r="H70" i="56"/>
  <c r="H71" i="56"/>
  <c r="H72" i="56"/>
  <c r="H73" i="56"/>
  <c r="H74" i="56"/>
  <c r="H20" i="58"/>
  <c r="H23" i="63" l="1"/>
  <c r="K23" i="63" s="1"/>
  <c r="H20" i="62"/>
  <c r="H42" i="61"/>
  <c r="K42" i="61" s="1"/>
  <c r="H18" i="56"/>
  <c r="H76" i="56" s="1"/>
  <c r="H118" i="55"/>
  <c r="H117" i="55"/>
  <c r="H116" i="55"/>
  <c r="H115" i="55"/>
  <c r="H114" i="55"/>
  <c r="H113" i="55"/>
  <c r="H112" i="55"/>
  <c r="H111" i="55"/>
  <c r="H110" i="55"/>
  <c r="H109" i="55"/>
  <c r="H108" i="55"/>
  <c r="H107" i="55"/>
  <c r="H106" i="55"/>
  <c r="H105" i="55"/>
  <c r="H104" i="55"/>
  <c r="H103" i="55"/>
  <c r="H102" i="55"/>
  <c r="H101" i="55"/>
  <c r="H100" i="55"/>
  <c r="H99" i="55"/>
  <c r="H98" i="55"/>
  <c r="H97" i="55"/>
  <c r="H96" i="55"/>
  <c r="H95" i="55"/>
  <c r="H94" i="55"/>
  <c r="H93" i="55"/>
  <c r="H92" i="55"/>
  <c r="H91" i="55"/>
  <c r="H90" i="55"/>
  <c r="H89" i="55"/>
  <c r="H88" i="55"/>
  <c r="H87" i="55"/>
  <c r="H86" i="55"/>
  <c r="H85" i="55"/>
  <c r="H84" i="55"/>
  <c r="H83" i="55"/>
  <c r="H82" i="55"/>
  <c r="H81" i="55"/>
  <c r="H80" i="55"/>
  <c r="H79" i="55"/>
  <c r="H78" i="55"/>
  <c r="H77" i="55"/>
  <c r="H76" i="55"/>
  <c r="H75" i="55"/>
  <c r="H74" i="55"/>
  <c r="H73" i="55"/>
  <c r="H72" i="55"/>
  <c r="H71" i="55"/>
  <c r="H70" i="55"/>
  <c r="H69" i="55"/>
  <c r="H68" i="55"/>
  <c r="H67" i="55"/>
  <c r="H66" i="55"/>
  <c r="H65" i="55"/>
  <c r="H64" i="55"/>
  <c r="H63" i="55"/>
  <c r="H62" i="55"/>
  <c r="H61" i="55"/>
  <c r="H60" i="55"/>
  <c r="H59" i="55"/>
  <c r="H58" i="55"/>
  <c r="H57" i="55"/>
  <c r="H56" i="55"/>
  <c r="H55" i="55"/>
  <c r="H54" i="55"/>
  <c r="H53" i="55"/>
  <c r="H52" i="55"/>
  <c r="H51" i="55"/>
  <c r="H50" i="55"/>
  <c r="H49" i="55"/>
  <c r="H48" i="55"/>
  <c r="H47" i="55"/>
  <c r="H46" i="55"/>
  <c r="H45" i="55"/>
  <c r="H44" i="55"/>
  <c r="H43" i="55"/>
  <c r="H42" i="55"/>
  <c r="H41" i="55"/>
  <c r="H40" i="55"/>
  <c r="H39" i="55"/>
  <c r="H38" i="55"/>
  <c r="H37" i="55"/>
  <c r="H36" i="55"/>
  <c r="H35" i="55"/>
  <c r="H34" i="55"/>
  <c r="H33" i="55"/>
  <c r="H32" i="55"/>
  <c r="H31" i="55"/>
  <c r="H30" i="55"/>
  <c r="H29" i="55"/>
  <c r="H28" i="55"/>
  <c r="H27" i="55"/>
  <c r="H26" i="55"/>
  <c r="H25" i="55"/>
  <c r="H24" i="55"/>
  <c r="H23" i="55"/>
  <c r="H22" i="55"/>
  <c r="H21" i="55"/>
  <c r="H20" i="55"/>
  <c r="H19" i="55"/>
  <c r="H18" i="55"/>
  <c r="H25" i="53"/>
  <c r="H121" i="52"/>
  <c r="H120" i="52"/>
  <c r="H119" i="52"/>
  <c r="H118" i="52"/>
  <c r="H117" i="52"/>
  <c r="H116" i="52"/>
  <c r="H115" i="52"/>
  <c r="H114" i="52"/>
  <c r="H113" i="52"/>
  <c r="H112" i="52"/>
  <c r="H111" i="52"/>
  <c r="H110" i="52"/>
  <c r="H109" i="52"/>
  <c r="H108" i="52"/>
  <c r="H107" i="52"/>
  <c r="H106" i="52"/>
  <c r="H105" i="52"/>
  <c r="H104" i="52"/>
  <c r="H103" i="52"/>
  <c r="H102" i="52"/>
  <c r="H101" i="52"/>
  <c r="H100" i="52"/>
  <c r="H99" i="52"/>
  <c r="H98" i="52"/>
  <c r="H97" i="52"/>
  <c r="H96" i="52"/>
  <c r="H95" i="52"/>
  <c r="H94" i="52"/>
  <c r="H93" i="52"/>
  <c r="H92" i="52"/>
  <c r="H91" i="52"/>
  <c r="H90" i="52"/>
  <c r="H89" i="52"/>
  <c r="H88" i="52"/>
  <c r="H87" i="52"/>
  <c r="H86" i="52"/>
  <c r="H85" i="52"/>
  <c r="H84" i="52"/>
  <c r="H83" i="52"/>
  <c r="H82" i="52"/>
  <c r="H81" i="52"/>
  <c r="H80" i="52"/>
  <c r="H79" i="52"/>
  <c r="H78" i="52"/>
  <c r="H77" i="52"/>
  <c r="H76" i="52"/>
  <c r="H75" i="52"/>
  <c r="H74" i="52"/>
  <c r="H73" i="52"/>
  <c r="H72" i="52"/>
  <c r="H71" i="52"/>
  <c r="H70" i="52"/>
  <c r="H69" i="52"/>
  <c r="H68" i="52"/>
  <c r="H67" i="52"/>
  <c r="H66" i="52"/>
  <c r="H65" i="52"/>
  <c r="H64" i="52"/>
  <c r="H63" i="52"/>
  <c r="H62" i="52"/>
  <c r="H61" i="52"/>
  <c r="H60" i="52"/>
  <c r="H59" i="52"/>
  <c r="H58" i="52"/>
  <c r="H57" i="52"/>
  <c r="H56" i="52"/>
  <c r="H55" i="52"/>
  <c r="H54" i="52"/>
  <c r="H53" i="52"/>
  <c r="H52" i="52"/>
  <c r="H51" i="52"/>
  <c r="H50" i="52"/>
  <c r="H49" i="52"/>
  <c r="H48" i="52"/>
  <c r="H47" i="52"/>
  <c r="H46" i="52"/>
  <c r="H45" i="52"/>
  <c r="H44" i="52"/>
  <c r="H43" i="52"/>
  <c r="H42" i="52"/>
  <c r="H41" i="52"/>
  <c r="H40" i="52"/>
  <c r="H39" i="52"/>
  <c r="H38" i="52"/>
  <c r="H37" i="52"/>
  <c r="H36" i="52"/>
  <c r="H35" i="52"/>
  <c r="H34" i="52"/>
  <c r="H33" i="52"/>
  <c r="H32" i="52"/>
  <c r="H31" i="52"/>
  <c r="H30" i="52"/>
  <c r="H29" i="52"/>
  <c r="H28" i="52"/>
  <c r="H27" i="52"/>
  <c r="H26" i="52"/>
  <c r="H25" i="52"/>
  <c r="H24" i="52"/>
  <c r="H23" i="52"/>
  <c r="H22" i="52"/>
  <c r="H21" i="52"/>
  <c r="H20" i="52"/>
  <c r="H19" i="52"/>
  <c r="H18" i="52"/>
  <c r="H126" i="52" s="1"/>
  <c r="H34" i="51"/>
  <c r="H33" i="51"/>
  <c r="H32" i="51"/>
  <c r="H31" i="51"/>
  <c r="H30" i="51"/>
  <c r="H29" i="51"/>
  <c r="H28" i="51"/>
  <c r="H27" i="51"/>
  <c r="H26" i="51"/>
  <c r="H25" i="51"/>
  <c r="H24" i="51"/>
  <c r="H23" i="51"/>
  <c r="H22" i="51"/>
  <c r="H21" i="51"/>
  <c r="H20" i="51"/>
  <c r="H19" i="51"/>
  <c r="H18" i="51"/>
  <c r="H36" i="51" s="1"/>
  <c r="H92" i="50"/>
  <c r="H91" i="50"/>
  <c r="H90" i="50"/>
  <c r="H89" i="50"/>
  <c r="H88" i="50"/>
  <c r="H87" i="50"/>
  <c r="H86" i="50"/>
  <c r="H85" i="50"/>
  <c r="H84" i="50"/>
  <c r="H83" i="50"/>
  <c r="H82" i="50"/>
  <c r="H81" i="50"/>
  <c r="H80" i="50"/>
  <c r="H79" i="50"/>
  <c r="H78" i="50"/>
  <c r="H77" i="50"/>
  <c r="H76" i="50"/>
  <c r="H75" i="50"/>
  <c r="H74" i="50"/>
  <c r="H73" i="50"/>
  <c r="H72" i="50"/>
  <c r="H71"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94" i="50" s="1"/>
  <c r="H130" i="55" l="1"/>
  <c r="H20" i="46"/>
  <c r="H18" i="45"/>
  <c r="H20" i="45" s="1"/>
  <c r="J20" i="44" l="1"/>
  <c r="J21" i="44" s="1"/>
  <c r="H23" i="44"/>
  <c r="H22" i="44"/>
  <c r="H21" i="44"/>
  <c r="H20" i="44"/>
  <c r="H19" i="44"/>
  <c r="H18" i="44"/>
  <c r="H23" i="43"/>
  <c r="H22" i="43"/>
  <c r="H21" i="43"/>
  <c r="H20" i="43"/>
  <c r="H19" i="43"/>
  <c r="H18" i="43"/>
  <c r="H23" i="41"/>
  <c r="H22" i="41"/>
  <c r="H21" i="41"/>
  <c r="H20" i="41"/>
  <c r="H19" i="41"/>
  <c r="H18" i="41"/>
  <c r="I22" i="41" s="1"/>
  <c r="H40" i="36"/>
  <c r="H29" i="36"/>
  <c r="H19" i="39"/>
  <c r="H20" i="39"/>
  <c r="H22" i="39"/>
  <c r="H23" i="39"/>
  <c r="H18" i="39"/>
  <c r="H21" i="37"/>
  <c r="H19" i="37"/>
  <c r="H18" i="37"/>
  <c r="H36" i="36"/>
  <c r="H37" i="36"/>
  <c r="H38" i="36"/>
  <c r="H39" i="36"/>
  <c r="H41" i="36"/>
  <c r="H42" i="36"/>
  <c r="H43" i="36"/>
  <c r="H44" i="36"/>
  <c r="H45" i="36"/>
  <c r="H46" i="36"/>
  <c r="H47" i="36"/>
  <c r="H48" i="36"/>
  <c r="H49" i="36"/>
  <c r="H50" i="36"/>
  <c r="H22" i="36"/>
  <c r="H23" i="36"/>
  <c r="H24" i="36"/>
  <c r="H25" i="36"/>
  <c r="H26" i="36"/>
  <c r="H27" i="36"/>
  <c r="H28" i="36"/>
  <c r="H30" i="36"/>
  <c r="H31" i="36"/>
  <c r="H32" i="36"/>
  <c r="H33" i="36"/>
  <c r="H35" i="36"/>
  <c r="H34" i="36"/>
  <c r="H21" i="36"/>
  <c r="H20" i="36"/>
  <c r="H19" i="36"/>
  <c r="H18" i="36"/>
  <c r="H19" i="35"/>
  <c r="H20" i="35"/>
  <c r="H21" i="35"/>
  <c r="H22" i="35"/>
  <c r="H23" i="35"/>
  <c r="H18" i="35"/>
  <c r="H25" i="34"/>
  <c r="H22" i="34"/>
  <c r="H23" i="34"/>
  <c r="H24" i="34"/>
  <c r="H21" i="34"/>
  <c r="H20" i="34"/>
  <c r="H19" i="34"/>
  <c r="H18" i="34"/>
  <c r="H27" i="34" s="1"/>
  <c r="H19" i="33"/>
  <c r="H20" i="33"/>
  <c r="H18" i="33"/>
  <c r="H19" i="32"/>
  <c r="H18" i="32"/>
  <c r="H21" i="32" s="1"/>
  <c r="N19" i="31"/>
  <c r="N20" i="31"/>
  <c r="N18" i="31"/>
  <c r="H20" i="31"/>
  <c r="H19" i="31"/>
  <c r="H18" i="31"/>
  <c r="H22" i="30"/>
  <c r="H19" i="30"/>
  <c r="H20" i="30"/>
  <c r="H21" i="30"/>
  <c r="H18" i="30"/>
  <c r="H20" i="29"/>
  <c r="H19" i="28"/>
  <c r="H20" i="28"/>
  <c r="H21" i="28"/>
  <c r="H22" i="28"/>
  <c r="H18" i="28"/>
  <c r="H28" i="27"/>
  <c r="H27" i="27"/>
  <c r="H26" i="27"/>
  <c r="H25" i="27"/>
  <c r="H24" i="27"/>
  <c r="H23" i="27"/>
  <c r="H22" i="27"/>
  <c r="H21" i="27"/>
  <c r="H20" i="27"/>
  <c r="H19" i="27"/>
  <c r="H18" i="27"/>
  <c r="H19" i="26"/>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H19" i="25"/>
  <c r="H18" i="25"/>
  <c r="H18" i="23"/>
  <c r="H45" i="23" s="1"/>
  <c r="H25" i="44" l="1"/>
  <c r="H25" i="43"/>
  <c r="H25" i="35"/>
  <c r="H25" i="41"/>
  <c r="H25" i="39"/>
  <c r="H23" i="37"/>
  <c r="H52" i="36"/>
  <c r="H54" i="36" s="1"/>
  <c r="H22" i="33"/>
  <c r="H22" i="31"/>
  <c r="H28" i="28"/>
  <c r="H30" i="27"/>
  <c r="H24" i="22"/>
  <c r="H23" i="22"/>
  <c r="H22" i="22"/>
  <c r="H21" i="22"/>
  <c r="H20" i="22"/>
  <c r="H19" i="22"/>
  <c r="H18" i="22"/>
  <c r="H19" i="20"/>
  <c r="H18" i="20"/>
  <c r="H18" i="18"/>
  <c r="H19" i="18"/>
  <c r="H20" i="18"/>
  <c r="H26" i="22" l="1"/>
  <c r="H28" i="22" s="1"/>
  <c r="H21" i="20"/>
  <c r="H18" i="19"/>
  <c r="H21" i="19" s="1"/>
  <c r="H22" i="18" l="1"/>
  <c r="H23" i="17"/>
  <c r="H21" i="15" l="1"/>
  <c r="H22" i="15"/>
  <c r="H23" i="15"/>
  <c r="H24" i="15"/>
  <c r="H25" i="15"/>
  <c r="H20" i="15"/>
  <c r="H19" i="15"/>
  <c r="H18" i="15"/>
  <c r="H34" i="16" l="1"/>
  <c r="H28" i="15"/>
  <c r="H18" i="88"/>
  <c r="J18" i="88"/>
  <c r="K18" i="88" s="1"/>
  <c r="J100" i="88" l="1"/>
  <c r="H67" i="88"/>
  <c r="I104" i="88" s="1"/>
  <c r="L18" i="88"/>
  <c r="M18" i="88" s="1"/>
</calcChain>
</file>

<file path=xl/sharedStrings.xml><?xml version="1.0" encoding="utf-8"?>
<sst xmlns="http://schemas.openxmlformats.org/spreadsheetml/2006/main" count="3631" uniqueCount="1313">
  <si>
    <t>Nº</t>
  </si>
  <si>
    <t>ITEM</t>
  </si>
  <si>
    <t>Un</t>
  </si>
  <si>
    <t>[$] Materiales</t>
  </si>
  <si>
    <t xml:space="preserve">[$] Mano de obra </t>
  </si>
  <si>
    <t>[$] Costo</t>
  </si>
  <si>
    <t>1. Conectar cañeria de pvc 0.60 de pileta de cocina a grasera                                                                                                                                                                 2. Colocar graseras de pvc                                                         3. Colocar camara septica pvc                                                                                                                                                                                      4. Conectar cañeria de pvc 110 de grasera a camara septica                                                                                       5. Conectar salida de baño cocina pvc 110 con camapara septica                                                                                          6. Conectar cañeria pvc 110 de camara septica a camara de inspección</t>
  </si>
  <si>
    <t>GL</t>
  </si>
  <si>
    <t>1. Excavacion para graseras pvc                                                                                   2. Excavacion para camafra septica pvc                                                                                 3. Excavacion linea de desague pvc110                                                             4. Ejecucion de contrapiso como base de graseras y camara septica                                                                                                                                                                                                                             5. Colocar colchon y relleno lateral de grava en graseras y c.s.                                                                                                                                                            6. Tapado de cañerias y sector superficial de graseras y c.s.                                                                                                                                            7. Demolicion de piso y contrapiso en galeria para el paso de cañeria c.i.                                                                                                                                                8. Ejecucion de contrapiso en galeria.                                         9. Colocacion de piso en galeria.</t>
  </si>
  <si>
    <t>TOTAL [$]</t>
  </si>
  <si>
    <t>CIENTO SETENTA Y CINCO MILLONES DE PESOS</t>
  </si>
  <si>
    <t xml:space="preserve">Presupuesto                                                                                             </t>
  </si>
  <si>
    <t>Elevo a ud. Cotización de trabajos solicitados</t>
  </si>
  <si>
    <t xml:space="preserve">Excavación y relleno de zapatas de hormigon armado, armado y llenado de columnas de hormigon armado, armado y llenado de vigas, armado y llenado de viga de arriostramiento-antisismico y aramado, apuntalamiento y llenado de losa de viguetas con bovedillas de tergopol, para una superficie de 5 x 33,20= 166 m² </t>
  </si>
  <si>
    <t>Cantidad</t>
  </si>
  <si>
    <t>Precio Unitario material $</t>
  </si>
  <si>
    <t>Precio de Mano de Obra $</t>
  </si>
  <si>
    <t>Costo Total $</t>
  </si>
  <si>
    <t>Excavación y relleno de zapatas</t>
  </si>
  <si>
    <t>M³</t>
  </si>
  <si>
    <t xml:space="preserve">Armado y llenado de columnas de hormigon armado </t>
  </si>
  <si>
    <t>Armado y llenado de vigas de hormigon armado</t>
  </si>
  <si>
    <t>Armado y llenado de losa de viguetas y bovedillas de tergopol</t>
  </si>
  <si>
    <t>M²</t>
  </si>
  <si>
    <t>Colocación de cañerias de electricidad en losa</t>
  </si>
  <si>
    <t>TOTAL $</t>
  </si>
  <si>
    <t xml:space="preserve">    Alternativa solicitada 1</t>
  </si>
  <si>
    <t xml:space="preserve">    Presupuesto                                                                                             </t>
  </si>
  <si>
    <t>Cerramiento perimetral para un departamento (posterior) en planta alta, con encadenados de arriostramiento vertical (columnas) y horizontales. Realizando paredes y techo (sin revoques y sin divisiones interiores)</t>
  </si>
  <si>
    <t>Elevación de mampostería de ladrillo hueco del 18</t>
  </si>
  <si>
    <t xml:space="preserve">Columna de 0,20 x 0,20 </t>
  </si>
  <si>
    <t>Encadenado de arriostramiento horizontal</t>
  </si>
  <si>
    <t>Armado, montaje de estructura metalica de perfil C y techado con chapas calibre 25 y aislante TB 10, canaleta y caño de desague. Para la superficie de (5,2 x 17) = 88,40 m², con apretada.</t>
  </si>
  <si>
    <t>Armado, encofrado y llenado de escalera de hormigón armado (sin piso)</t>
  </si>
  <si>
    <t xml:space="preserve">*A continuación se detalla el precio extra para realizar una habitación adicional y agregar un baño en suite a la habitación principal.                                                              </t>
  </si>
  <si>
    <t>PRECIO FINAL $</t>
  </si>
  <si>
    <t xml:space="preserve">  DESCUENTO ESPECIAL PRECIO FINAL $</t>
  </si>
  <si>
    <t xml:space="preserve">                                                                              </t>
  </si>
  <si>
    <t xml:space="preserve">         </t>
  </si>
  <si>
    <t xml:space="preserve">     *    SETENTA Y DOS MILLONES QUINIENTOS CINCO MIL PESOS</t>
  </si>
  <si>
    <t>Cerramiento perimetral para un departamento de 3 habitaciones en planta alta, con encadenados de arriostramiento vertical (columnas) y horizontales. Realizando paredes y techo (sin revoques y sin divisiones interiores)</t>
  </si>
  <si>
    <t xml:space="preserve">Trabajos a realizar primera etapa                                                                                             </t>
  </si>
  <si>
    <t>* Retirar piso de mosaicos existentes, acopiarlo en fondo. Preparar terreno, consolidar, rellenar y realizar contrapiso, 0,25 m más alto que el nivel actual, para evitar futura entrada de agua de intensas lluvias (zona con inundabilidad)</t>
  </si>
  <si>
    <t>* Demoler paredes interiores, recuperar ladrillos para su reutilización, picar revoque deteriorado a paredes existentes que se conservaran, dejar que respiren un determinado tiempo para que se evapore la humedad y luego recien, volver a revocar con grueso, con hidrofugo y fino mandilado.</t>
  </si>
  <si>
    <t>* Realizar nueva capa aisladora horizontal para las paredes que se conservan, picando con el sistema (1-050), descalzando pared 1 metro, apoyando en 0,50 m, hasta obtener la renovación total de capa aisladora a su nueva altura, terminandola con pintura asfaltica y membrana impermeable</t>
  </si>
  <si>
    <t>* Renovar instalación de cloacas, retirar cañerias de hormigon comprimido, colocar cañerias de PVC awaduc, renovar cañerias de agua, utilizando termofusión, preveer tanque cisterna a colocar bajo nivel de piso en zona de garage con bomba, para proveer a tanque de reserva ubicado sobre techo.</t>
  </si>
  <si>
    <t>* Renovar instalación electrica, utilizando cañerias de caño corrugado, habilitando tablero con sus correspondientes circuitos de acuerdo a normas.</t>
  </si>
  <si>
    <t xml:space="preserve">* Renovar instalación de cañería de gas. </t>
  </si>
  <si>
    <t>* Desarmar techo, elevarlo a nueva altura, elevar paredes perimetrales, volver a techar (ver estructura de techo y chapas a reutilizar, determianar por su antigüedad si se conservarian o se reemplazarian por nuevas). Terminando con apretada correspondiente y base para tanque de agua.</t>
  </si>
  <si>
    <t xml:space="preserve">Retirar contrapiso y piso de mosaico existente </t>
  </si>
  <si>
    <t>Consolidar, rellenar y realizar contrapiso</t>
  </si>
  <si>
    <t>Demolición de paredes y picar revoques deteriorados de la que se conservaran.</t>
  </si>
  <si>
    <t>Elevación de paredes nuevas de acuerdo al proyecto, reutilizando material de demolición del punto 3</t>
  </si>
  <si>
    <t>Capa aisladora nueva para paredes existentes</t>
  </si>
  <si>
    <t>ML</t>
  </si>
  <si>
    <t>Excavación y colocación de cañerias nuevas de cloaca, agua fría y caliente y termofusión, colocación de cisterna y tanque de reserva.</t>
  </si>
  <si>
    <t>Instalación electrica nueva, armado de tablero y distribución de luces (ver artefactos con cliente)</t>
  </si>
  <si>
    <t>Instalación de gas para cocina, termotanque y 2 calefactores</t>
  </si>
  <si>
    <t>Desarmar techo, elevarlo a nueva altura y realizar apretada, reutilizar material de estructura existente y verificar estados de chapas a reutilizar, por su antigüedad (ver si requiere su renovación)</t>
  </si>
  <si>
    <t xml:space="preserve">Cotización original: Restauración de pared con grieta, el lado interior de oficina y lado exterior del frente junto a columna de porton. Calado de mampostería, costura de hierro, colocación de material desplegado y revoques nuevos. Levantamiento de piso, carpeta, piso vinilo y carpeta. Relleno, contrapiso, carpeta y colocación de nuevo piso, para oficina. Terminada con enduido paredes y cielorraso y pintura en general. (Desarmar equipamiento, trasladarlo a planta baja y volver a instalarlo) . Renovación de artefactos luminicos.                                                            </t>
  </si>
  <si>
    <t xml:space="preserve">Ampliación de trabajos idem, al punto 1, para nueva oficina y pasillo, hasta diferencia de nivel de piso. Terminado estos con identica caracteristica al punto 1. </t>
  </si>
  <si>
    <t>Picar pared baño, realizar abertura y colocar ventiluz de 40x60, terminar mochetas y curar grieta en pared lado exterior.</t>
  </si>
  <si>
    <t>Ampliación de trabajos idem a caracteristicas constructivas del punto 1 y 2 para pasillo, frente entrada baño y puerta de escalera, solicitado por Ezequiel.</t>
  </si>
  <si>
    <t>Picar pared baño camioneros, solucionar filtraciones de agua hacia oficina, colocar griferia, cambiar cañeria, cambiar repuestos de llaves de pasos y colocar ceramico para dicho sector de curación. Picar revoques, lado pared de oficina, deteriorados originados por está filtración, dejar secar y revocar posteriormente con grueso y fino.</t>
  </si>
  <si>
    <t>Armar, perfilar fondo camara de desague de aguas de lluvias, realizar base de hormigon y fabricar marcos y contramarcos de hierro para tapa-reja para dicha camara. Impidiendo que caiga basura en la misma. Tambien para camara de cloacas atrás de baños. Destrancar cloacas pasando caña e hierros desde camarita hacia red, logrando desobstrucción total de la cañería.</t>
  </si>
  <si>
    <t xml:space="preserve">Fabricación y colocación de tapa reja para salida de pluviales en vereda </t>
  </si>
  <si>
    <t>Lijado y pintura de sectores esquinas en portones, con color negro y amarillo a franjas</t>
  </si>
  <si>
    <t xml:space="preserve">Renovación de flotantes de mochila para 2 baños </t>
  </si>
  <si>
    <t>TOTAL</t>
  </si>
  <si>
    <t xml:space="preserve">    Alternativa solicitada 2</t>
  </si>
  <si>
    <t>Terminación departamento posterior, sistema llave en mano, con instalaciones de agua a termofusión, cloacas en awaduc, electricas de acuerdo a normas IRAM, ventanas de aluminio color blanco corredizas, puertas placas oblak para interiores y puerta doble chapa inyectada para acceso a departamento, pisos de porcelanato, revestimiento ceramico para baño y cocina, cielorrasos de durlock con artefactos de iluminación embutidos, griferias FV Arizona y juego de baño Ferrum, tanque de reserva tinaco. Pintura latex de primera calidad interior y exterior.</t>
  </si>
  <si>
    <t>Revoques interiores y exteriores, grueso fratazado, previo planchado cementicio con hidrofugo y fino mandilado</t>
  </si>
  <si>
    <t>Carpeta de nivelación</t>
  </si>
  <si>
    <t>Instalación sanitaria con grifería, artefactos y mesadas con bachas y cocina electrica vitroceramico en mesada, y termotanque electrico de 90 L.</t>
  </si>
  <si>
    <t>Instalación electrica con artefactor luminicos</t>
  </si>
  <si>
    <t>Aberturas y colocación</t>
  </si>
  <si>
    <t>Cielorrasos de durlock</t>
  </si>
  <si>
    <t>Colocación de revestimiento para paredes de cocina y baño</t>
  </si>
  <si>
    <t xml:space="preserve">Colocación de piso con zocalo </t>
  </si>
  <si>
    <t>Pintura en general, cielorrasos, paredes interiores y exteriores.</t>
  </si>
  <si>
    <t>[$] Mano de obra y logistica</t>
  </si>
  <si>
    <r>
      <rPr>
        <b/>
        <sz val="14"/>
        <color theme="1"/>
        <rFont val="Calibri"/>
        <family val="2"/>
        <scheme val="minor"/>
      </rPr>
      <t>Sector entrada</t>
    </r>
    <r>
      <rPr>
        <sz val="14"/>
        <color theme="1"/>
        <rFont val="Calibri"/>
        <family val="2"/>
        <scheme val="minor"/>
      </rPr>
      <t>:                                                                                                                            - Cambio de piso de la vereda, consistira en retirar la granza lavada existente, hacer contrapiso, carpeta y la instalación de porcelanato o baldosones para exterior.                                                                                               - Trabajos de movimiento de tierra para retirar el monticulo de tierra del lado Este.                                                              - Construcción en seco del Portico de acceso con Puerta Principal, Portones de entrada, revestidos con aluminio compuesto y pvc simil madera.                                                  - Portón de garage de madera, será revestido con aluminio compuesto.                                                                                   - Escalera del frente será replanteada, parte del tramo deberá ser demolido para poder generar descansos nuevos, además se instalaran barandas de vidrio.                          - Se realizaran los trabajos necesarios para una cascada en la pared Este.</t>
    </r>
  </si>
  <si>
    <r>
      <rPr>
        <b/>
        <sz val="14"/>
        <color theme="1"/>
        <rFont val="Calibri"/>
        <family val="2"/>
        <scheme val="minor"/>
      </rPr>
      <t>Sector primer piso</t>
    </r>
    <r>
      <rPr>
        <sz val="14"/>
        <color theme="1"/>
        <rFont val="Calibri"/>
        <family val="2"/>
        <scheme val="minor"/>
      </rPr>
      <t>:                                                                                                                            - Se realizar cambio de piso, por lo que se retirara el piso actual y se procedera a pegar piso nuevo de porcelanato.                                                                                     - La cocina será quitada  y se realizaran las instalaciones pertinentes para una nueva cocina en otro sector.                                                                                     - Se demoleran varias paredes internas y se realizara nuevos cerramientos exteriores del frente y contrafrente ganando el espacio de desborde como espacio interior.                                                                            - Demolición de paredes de la escalera e instalación de barandas de vidrio.                                                                   - Se realizara una gran carpintería de aluminio compuesto hacia el frente principal.                                                            - Instalación de nueva iluminación, con luces led.                - Demolición parcial de escalera del contrafrente y replanteo de la misma para generar descansos.</t>
    </r>
  </si>
  <si>
    <r>
      <rPr>
        <b/>
        <sz val="14"/>
        <color theme="1"/>
        <rFont val="Calibri"/>
        <family val="2"/>
        <scheme val="minor"/>
      </rPr>
      <t>Sector planta baja</t>
    </r>
    <r>
      <rPr>
        <sz val="14"/>
        <color theme="1"/>
        <rFont val="Calibri"/>
        <family val="2"/>
        <scheme val="minor"/>
      </rPr>
      <t>:                                                                                                                            - Se demolera la habitación de servicio y se agregara un lavadero nuevo en donde antes era un deposito.                     - Demolición de paredes interiores.                                         - Se agregara un baño nuevo cerca del quincho, la mesada del asador se ampliara.                                                                                                            - Se hará revestimiento de paredes con microcemento.                                                                                - Se realizara iluminación nueva.                                                     - Demolición de paredes de la escalera y reemplazo de las barandas existentes por unas de vidrio.                                                                       - Se retirara el piso existente en el fondo y colocara piso nuevo, así como tambien la instalación de nueva caminería con contrapiso, carpeta y solado.</t>
    </r>
  </si>
  <si>
    <t>*Este presupuesto contempla mano de obra, logistica, proyecto y diseño</t>
  </si>
  <si>
    <t>Refaccionar porton existente entre galpones, modificando guía superior , renovando sector de chapas deteriorada, cortando, atornillando, soldando, sectores sueltos, pintura general, quedando en optimo funcionamiento.</t>
  </si>
  <si>
    <t>Preparación de paredes del frente curando grietas, detalles de revoques, pintura general de paredes y aberturas, incluyendo persianas, puerta, rejas y portones para galpones 1 y 2, recuperación de estructura para cartelería, encargando lona con nombre y logo en local cercano.</t>
  </si>
  <si>
    <t>Preparación de paredes interiores de galpón 1, picando revoques deteriorados en sectores varios, revocando nuevamente y posterior pintado. Pintar cañerias de agua de lluvia color amarillo, rojo, para servicio contra incendio, y para paredes respetando los colores originales (gris intenso, gris suave y línea roja), negro y amarillo para sectores especificos que ya estan pintados, agregando amarillo en piso indicando circulación peatonal, puertas y rejas respetando colores.</t>
  </si>
  <si>
    <t>Preparación de paredes interiores de galpón 2, picando revoques deteriorados en sectores varios, revocando nuevamente y posterior pintado. Pintar cañerias de agua de lluvia color amarillo, rojo, para servicio contra incendio, y para paredes respetando los colores originales (gris intenso, gris suave y línea roja), negro y amarillo para sectores especificos que ya estan pintados, agregando amarillo en piso indicando circulación peatonal, puertas y rejas respetando colores.</t>
  </si>
  <si>
    <t>Adicionar iluminación en galpón 2 , sectores con oscuridad, ampliando instalación electrica y colocación de artefactos a proveer (12 unidades).</t>
  </si>
  <si>
    <t>Armar tapa premoldeada de hormigon y tapar camaras en galpón contiguo para tres camaras.</t>
  </si>
  <si>
    <t>PRESUPUESTOS ANTERIORES</t>
  </si>
  <si>
    <t>Picar y descubrir grietas existentes, realizar trabas de planta baja a planta alta en interior y en exterior , curar y revocar.</t>
  </si>
  <si>
    <t>Levantar piso y carpeta en planta alta, realizar nuevamente carpeta e instalación de piso porcelanato con zocalos.</t>
  </si>
  <si>
    <t>Curar paredes, realizar enduido y pintura en interior y mejorar iluminación.</t>
  </si>
  <si>
    <t>En sector de exterior se realizara un nuevo anclaje para sostener estructura de cartel existente y el cerramiento del porton, trabajando independiente a la construcción.</t>
  </si>
  <si>
    <t xml:space="preserve">Desde planta baja a planta alta en el sector de grieta se realizara un revoque perfilado simulando una columna para luego pintarlo.
</t>
  </si>
  <si>
    <t>Adicionales en sector de renovacion de piso oficinas en
planta alta, para pasillo y o otra oficina.</t>
  </si>
  <si>
    <t>Colocacion de aislante termico en techo de galpon
existente trabajandolo desde arriba, retirando chapas,
sacandolas, colocando en entramado sosten de alambre
galvanizado y volver a colocar chapa, renovando tornillo
autoperforante, para una superficie de 1244 m2
*Incluye la renovacion de chapa traslucida, que estaban
programadas en la renovacion.</t>
  </si>
  <si>
    <t>PRECIO TOTAL $</t>
  </si>
  <si>
    <t>Fecha</t>
  </si>
  <si>
    <t>Materiales</t>
  </si>
  <si>
    <t>[$]</t>
  </si>
  <si>
    <t>Arena, cemento y plasticor</t>
  </si>
  <si>
    <t>-</t>
  </si>
  <si>
    <t>Yeso, bolsas plasticas p/ escombros</t>
  </si>
  <si>
    <t>Bolsas plasticas</t>
  </si>
  <si>
    <t>Piedras (ripio)</t>
  </si>
  <si>
    <t>Flor de ducha, canilla y cupla</t>
  </si>
  <si>
    <t>20 bolsas de areana</t>
  </si>
  <si>
    <t>Niveladores, cuñas, pinza y cemento</t>
  </si>
  <si>
    <t>1 guardacanto cromado</t>
  </si>
  <si>
    <t>Disco diamantado p/ porcelanato</t>
  </si>
  <si>
    <t>1 Cemento klaukol</t>
  </si>
  <si>
    <t>1 m³ arena en bolsas + 4 cementos</t>
  </si>
  <si>
    <t>Tapas ciegas</t>
  </si>
  <si>
    <t>Ventiluz baño planta baja + tapas ciegas</t>
  </si>
  <si>
    <t>entonador y yeso</t>
  </si>
  <si>
    <t>1 entonador</t>
  </si>
  <si>
    <t>2 entonadores</t>
  </si>
  <si>
    <t>Grifería para baños camioneros</t>
  </si>
  <si>
    <t>1 tubo macho fusión + 1 codo</t>
  </si>
  <si>
    <t>Servicio de contenedor</t>
  </si>
  <si>
    <t>Total al 31/7/26</t>
  </si>
  <si>
    <t>CONCEPTO</t>
  </si>
  <si>
    <t>Unidad de medida</t>
  </si>
  <si>
    <t xml:space="preserve">El Monto Final asciende a la suma en pesos ($): </t>
  </si>
  <si>
    <t>Mantenimiento de la oferta: 22 dias hábiles</t>
  </si>
  <si>
    <t>Precio Unitario de material $</t>
  </si>
  <si>
    <t>Mano de obra</t>
  </si>
  <si>
    <t>Preparado,lijado,curado y pintado de paredes, con latex para interiorde 1ra calidad</t>
  </si>
  <si>
    <t>m2</t>
  </si>
  <si>
    <t>Preparado,lijado,curado y pintado de cielorraso, con latex para cielorraso de 1ra calidad</t>
  </si>
  <si>
    <t>Preparado, lijado, curado y pintado de aberturas con esmalte sintetico.</t>
  </si>
  <si>
    <t>un</t>
  </si>
  <si>
    <r>
      <t xml:space="preserve">El Monto Final asciende a la suma en pesos ($): </t>
    </r>
    <r>
      <rPr>
        <b/>
        <sz val="14"/>
        <color theme="1"/>
        <rFont val="Calibri"/>
        <family val="2"/>
        <scheme val="minor"/>
      </rPr>
      <t>Trescientos treinta y seis mil, setescientos pesos ($336.700,00)</t>
    </r>
  </si>
  <si>
    <r>
      <t xml:space="preserve">Mantenimiento de la oferta </t>
    </r>
    <r>
      <rPr>
        <b/>
        <sz val="14"/>
        <color theme="1"/>
        <rFont val="Calibri"/>
        <family val="2"/>
        <scheme val="minor"/>
      </rPr>
      <t>30</t>
    </r>
    <r>
      <rPr>
        <sz val="14"/>
        <color theme="1"/>
        <rFont val="Calibri"/>
        <family val="2"/>
        <scheme val="minor"/>
      </rPr>
      <t xml:space="preserve"> dias hábiles</t>
    </r>
  </si>
  <si>
    <t>Cielorraso</t>
  </si>
  <si>
    <t>Pintado de cielorraso con Pintura látex para interior, mas entonadores,rodillos de lana, pinceles, lija finas y cinta de papel.</t>
  </si>
  <si>
    <t>Paredes</t>
  </si>
  <si>
    <t>Pintado de paredes con Pintura látex para interior, mas entonadores,rodillos de lana, pinceles, lija finas y cinta de papel.</t>
  </si>
  <si>
    <r>
      <t xml:space="preserve">El Monto Final asciende a la suma en pesos ($): </t>
    </r>
    <r>
      <rPr>
        <b/>
        <sz val="14"/>
        <color theme="1"/>
        <rFont val="Calibri"/>
        <family val="2"/>
        <scheme val="minor"/>
      </rPr>
      <t>xx (xxx)</t>
    </r>
  </si>
  <si>
    <r>
      <t xml:space="preserve">Mantenimiento de la oferta </t>
    </r>
    <r>
      <rPr>
        <b/>
        <sz val="14"/>
        <color theme="1"/>
        <rFont val="Calibri"/>
        <family val="2"/>
        <scheme val="minor"/>
      </rPr>
      <t>45</t>
    </r>
    <r>
      <rPr>
        <sz val="14"/>
        <color theme="1"/>
        <rFont val="Calibri"/>
        <family val="2"/>
        <scheme val="minor"/>
      </rPr>
      <t xml:space="preserve"> dias hábiles</t>
    </r>
  </si>
  <si>
    <t>Refacción de baño y cocina</t>
  </si>
  <si>
    <t>Picar ceramicos de paredes de baño, retirar bañera, curar paredes deterioradas por humedad con revoques nuevos, cambio y renovacion de cañerias de distribucion de agua y cloacas, colocacion de artefactos sanitarios y griferia nuevos.</t>
  </si>
  <si>
    <t>gl</t>
  </si>
  <si>
    <t>Reparacion de cielorraso de yeso suspendido para baño y cocina (Debe solucionarse filtraciones del piso superior)</t>
  </si>
  <si>
    <t>Picar ceramicos de paredes de mesada de cocina, curar paredes deterioradas por humedad con revoque nuevo, cambio y renovacion de cañerias de distribucion de agua y cloaca, colocacion de mesada y griferia nuevas.</t>
  </si>
  <si>
    <t>Retiro de materiales, escombros, limpieza de obra</t>
  </si>
  <si>
    <r>
      <t>El Monto Final asciende a la suma en pesos ($):</t>
    </r>
    <r>
      <rPr>
        <b/>
        <sz val="14"/>
        <color theme="1"/>
        <rFont val="Calibri"/>
        <family val="2"/>
        <scheme val="minor"/>
      </rPr>
      <t>Novescientos ochenta y nueve mil pesos ($989.000,00)</t>
    </r>
  </si>
  <si>
    <t>Reparacion y refaccion de paredes con enduido y pintura latex para interior</t>
  </si>
  <si>
    <t>Reemplazo de artefactos de iluminacion, más cableado de instalacion electrica.</t>
  </si>
  <si>
    <t>bocas</t>
  </si>
  <si>
    <r>
      <t xml:space="preserve">El Monto Final asciende a la suma en pesos ($): </t>
    </r>
    <r>
      <rPr>
        <b/>
        <sz val="14"/>
        <color theme="1"/>
        <rFont val="Calibri"/>
        <family val="2"/>
        <scheme val="minor"/>
      </rPr>
      <t>Quinientos treinta y seis mil, doscientos ($536.200,00)</t>
    </r>
  </si>
  <si>
    <t>Excavacion y relleno de cimiento de 0,30x0,50m</t>
  </si>
  <si>
    <t>ml</t>
  </si>
  <si>
    <t>Elevacion de mamposteria de bloques de hormigon de 0,20x0,40m hasta 2m de altura, con junta arrasada a ambos lados</t>
  </si>
  <si>
    <t>Capa aisladora de 0,20m</t>
  </si>
  <si>
    <t>Encofrado de columnas de filigrana existentes y llenado de hormigon hasta 2m de altura, para 52x2=104ml</t>
  </si>
  <si>
    <t>Armado, encofrado y llenado de hormigon de encadenado sobre mamposteria de 0,20mx0,20m</t>
  </si>
  <si>
    <t>Revoque grueso fratasado y terminado con arena fina en columnas de 0,20m(mochetas) y zocalo inferior perimetral de 0,30m</t>
  </si>
  <si>
    <t>Preparación , compactación, nivelación y consolidación de piso (e=0,18m, con malla de feØ6) para posterior llenado de hormigon elaborado. Con terminacion llaneada con helicoptero</t>
  </si>
  <si>
    <t>PRECIO PARCIAL $</t>
  </si>
  <si>
    <t>Gastos generales 15% (pernoctar, seguros riesgos de trabajos, logística interna)$</t>
  </si>
  <si>
    <t>Cable normalizado de 4mm (Erpla)</t>
  </si>
  <si>
    <t>m</t>
  </si>
  <si>
    <t>Cable tipo taller de 4x2,5mm (Ayan normalizado)</t>
  </si>
  <si>
    <t>Llave de corte de 25amp (Chint)</t>
  </si>
  <si>
    <t>Llave de corte de 10amp (Chint)</t>
  </si>
  <si>
    <t>Tablero de PVC de 25x20 (Din Cabrera)</t>
  </si>
  <si>
    <t>Plafones led de 20x20 (macroled 18w)</t>
  </si>
  <si>
    <t>Tomas corrientes de 20 amp (teclastar)</t>
  </si>
  <si>
    <t>Cable canal de 2x1mm 30 (shneider)</t>
  </si>
  <si>
    <t>Mano de obra: Cableado electrico - Instalacion de luminarias- Tomas y armado de tablero</t>
  </si>
  <si>
    <r>
      <t xml:space="preserve">El Monto Final asciende a la suma en pesos ($): </t>
    </r>
    <r>
      <rPr>
        <b/>
        <sz val="14"/>
        <color theme="1"/>
        <rFont val="Calibri"/>
        <family val="2"/>
        <scheme val="minor"/>
      </rPr>
      <t>Doscientos sesenta y dos mil pesos ($262.000,00)</t>
    </r>
  </si>
  <si>
    <t>Oficina Jefatura</t>
  </si>
  <si>
    <t>Restaurar puerta balcón</t>
  </si>
  <si>
    <t>Vidrio puerta balcón</t>
  </si>
  <si>
    <t>Colocación de puerta corrediza ó estándar</t>
  </si>
  <si>
    <t>Cerramiento</t>
  </si>
  <si>
    <t>Pintura del techo latex color blanco</t>
  </si>
  <si>
    <t>Pintura de paredes latex lavable interior tipo colorín</t>
  </si>
  <si>
    <t>Arreglo de techo con placa de durlock</t>
  </si>
  <si>
    <t>Oficina K</t>
  </si>
  <si>
    <t>Arreglar cerradura puerta de pasillo</t>
  </si>
  <si>
    <t>tel sat</t>
  </si>
  <si>
    <t>381-153009954</t>
  </si>
  <si>
    <t>comprobante</t>
  </si>
  <si>
    <t>Arreglo de techo tapando perforaciones de luz</t>
  </si>
  <si>
    <r>
      <t xml:space="preserve">El Monto Final asciende a la suma en pesos ($): </t>
    </r>
    <r>
      <rPr>
        <b/>
        <sz val="14"/>
        <color theme="1"/>
        <rFont val="Calibri"/>
        <family val="2"/>
        <scheme val="minor"/>
      </rPr>
      <t>Cuatrocientos sesenta y siete mil, ochocientos sesenta ($467.860,00)</t>
    </r>
  </si>
  <si>
    <t>Preparado y Pintura exterior con sinteplast acrilica para exteriores</t>
  </si>
  <si>
    <t>Preparado lijado curado Pintura interior</t>
  </si>
  <si>
    <t>Preparado lijado curado Pintura Cielorraso de durlock</t>
  </si>
  <si>
    <t xml:space="preserve">Preparado lijado Cielorraso de machimbre </t>
  </si>
  <si>
    <t>Preparado lijado curado puertas de madera</t>
  </si>
  <si>
    <t xml:space="preserve">Solucionar perdida de cañerias tanque de reserva </t>
  </si>
  <si>
    <t>Cerramiento superior de nicho de tanque de reserva</t>
  </si>
  <si>
    <t>Curar sectores varios sobre zocalo, picando revoques, dejando canal de ventilacion en pared sobre capa aisladora, dejando rejilla de ventilacion y revocando con hidrofugo</t>
  </si>
  <si>
    <t>Fabricacion de asador (1,50m ancho) con tiraje de mamposteria y herrajes (parrillas y manijas) frente sector lavadero, ampliando techo, colocando mesada con bacha, cielorraso de madera y piso idem a lo existente.</t>
  </si>
  <si>
    <r>
      <t xml:space="preserve">El Monto Final asciende a la suma en pesos ($): </t>
    </r>
    <r>
      <rPr>
        <b/>
        <sz val="14"/>
        <color theme="1"/>
        <rFont val="Calibri"/>
        <family val="2"/>
        <scheme val="minor"/>
      </rPr>
      <t>Un millon docemil ochocientos cuarenta ($1.012.840,00)</t>
    </r>
  </si>
  <si>
    <t>COTIZACION MANO DE OBRA Y MATERIALES</t>
  </si>
  <si>
    <t>Renovacion de caños de desagues pluviales verticales para terraza alta y baja. Conservando embudo de boca de desague y colocacion de caños nuevos en forma aérea con descarga sobre vereda (lado exterior), rompiendo cielorraso, mamposteria existente, dejando curado estos ultimos</t>
  </si>
  <si>
    <r>
      <t xml:space="preserve">El Monto Final asciende a la suma en pesos ($): </t>
    </r>
    <r>
      <rPr>
        <b/>
        <sz val="14"/>
        <color theme="1"/>
        <rFont val="Calibri"/>
        <family val="2"/>
        <scheme val="minor"/>
      </rPr>
      <t>Ciento doce mil pesos ($112.000,00)</t>
    </r>
  </si>
  <si>
    <t>Curar grietas con sellagrietas y poximix, preparar, lijar y pintar pileta con pintura loxon.</t>
  </si>
  <si>
    <t>Colocacion de guarda decorativa en parte superior en su perimetro</t>
  </si>
  <si>
    <t>Colocacion de revestimiento ceramico aguamarina para 32m2</t>
  </si>
  <si>
    <t>Carpeta de nivelacion para sector asador para 10m2</t>
  </si>
  <si>
    <t>Colcocacion de piso antideslizante para 10m2</t>
  </si>
  <si>
    <t>Colocacion de dos luces a led para pileta, con transformador y circuito a 12v.</t>
  </si>
  <si>
    <r>
      <t>El Monto Final asciende a la suma en pesos ($):</t>
    </r>
    <r>
      <rPr>
        <b/>
        <sz val="14"/>
        <color theme="1"/>
        <rFont val="Calibri"/>
        <family val="2"/>
        <scheme val="minor"/>
      </rPr>
      <t>($)</t>
    </r>
  </si>
  <si>
    <t>precio</t>
  </si>
  <si>
    <t>cantidad</t>
  </si>
  <si>
    <t>Desarmar cubierta y estrutura de techo existente, para una superficie de 106,5m2</t>
  </si>
  <si>
    <t>Armado de estructura nueva metalica doble con perfil "C" de 14cm para viga principal y perfil "C" de 12cm simple para vigas secundarias (para anclaje de chapa galvanizada cal 25)</t>
  </si>
  <si>
    <t xml:space="preserve">Apretada de ladrillo comun dos filas revocadas </t>
  </si>
  <si>
    <r>
      <t xml:space="preserve">El Monto Final asciende a la suma en pesos ($): </t>
    </r>
    <r>
      <rPr>
        <b/>
        <sz val="14"/>
        <color theme="1"/>
        <rFont val="Calibri"/>
        <family val="2"/>
        <scheme val="minor"/>
      </rPr>
      <t>Un millon setenta y ocho mil, ochocientos cincuenta ($1.078.850,00)</t>
    </r>
  </si>
  <si>
    <r>
      <t xml:space="preserve">Mantenimiento de la oferta </t>
    </r>
    <r>
      <rPr>
        <b/>
        <sz val="14"/>
        <color theme="1"/>
        <rFont val="Calibri"/>
        <family val="2"/>
        <scheme val="minor"/>
      </rPr>
      <t>7</t>
    </r>
    <r>
      <rPr>
        <sz val="14"/>
        <color theme="1"/>
        <rFont val="Calibri"/>
        <family val="2"/>
        <scheme val="minor"/>
      </rPr>
      <t xml:space="preserve"> dias hábiles</t>
    </r>
  </si>
  <si>
    <t>Preparado, lijado, curado y pintado para paredes frente casa,paredon y porton para 194m2</t>
  </si>
  <si>
    <t>Detalle verticales en lajas de acuerdo a proyecto para 10 m2</t>
  </si>
  <si>
    <r>
      <t xml:space="preserve">El Monto Final asciende a la suma en pesos ($): </t>
    </r>
    <r>
      <rPr>
        <b/>
        <sz val="14"/>
        <color theme="1"/>
        <rFont val="Calibri"/>
        <family val="2"/>
        <scheme val="minor"/>
      </rPr>
      <t>Ciento sesenta mil ($160.000,00)</t>
    </r>
  </si>
  <si>
    <t>Analisis de Inversion - Mano de Obra</t>
  </si>
  <si>
    <t>Planta Baja</t>
  </si>
  <si>
    <t>Picar revoque deteriorado por humedad, realizar picado de pared para canaleta de aireacion. Levantar piso de mosaico existente, realizar contrapiso carpeta y colocacion de piso nuevo. Demoler pared existente para integrar construccion nueva colocar 2 perfil "C", demoler porch en frente. Ampliar paredes de ladrillo hueco para local comercial, hacer contrapiso carpeta y colocacion de piso nuevo, revoques nuevo, instalacion electrica, cielorraso de durlock y techo de chapas con perfil C, Translado de porton y cambiado de giro, construccion y colocacion de puertas y ventanas rejas</t>
  </si>
  <si>
    <t xml:space="preserve">Construccion existente planta baja </t>
  </si>
  <si>
    <t>Construccion nueva</t>
  </si>
  <si>
    <r>
      <t xml:space="preserve">El Monto Final asciende a la suma en pesos ($): </t>
    </r>
    <r>
      <rPr>
        <b/>
        <sz val="14"/>
        <color theme="1"/>
        <rFont val="Calibri"/>
        <family val="2"/>
        <scheme val="minor"/>
      </rPr>
      <t>Dos millones trecientos cuarenta mil ($2.340.000)</t>
    </r>
  </si>
  <si>
    <t>PB</t>
  </si>
  <si>
    <t>Picar revoque deteriorado por humedad, realizar picado de pared para canaleta de aireacion para 20ml , con metal desplegado, terminado con revoque grueso y fino, con rejilla de ventilacion</t>
  </si>
  <si>
    <t>Retirar ventana existente, dejando pilares para anclaje de perfiles de hierro doble T, terminando mochetas, para integracion de salon existente con futuro salon comercial, transformando rejas de ventana para puerta reja de seguridad</t>
  </si>
  <si>
    <t>Reparar grietas en paredes, realizando costura con hierro del Ø8, colocando metal desplegado y posterior revoque grueso y fino para sectores varios</t>
  </si>
  <si>
    <t>Fabricacion de hojas faltantes en ventanas de madera y aluminio</t>
  </si>
  <si>
    <t xml:space="preserve">Demolicion de porch principal de entrada, retiro de escombros y servicios de contenedor </t>
  </si>
  <si>
    <t xml:space="preserve">Colocacion de lavatorio en baño, con griferia en el mismo y en cocina </t>
  </si>
  <si>
    <t xml:space="preserve">Curar filtraciones en balcon con colocacion de membrana geotextil de alto transito y pintado con membrana liquida </t>
  </si>
  <si>
    <t>Pintura interior y exterior con latex de 1ra calidad para planta baja</t>
  </si>
  <si>
    <r>
      <t xml:space="preserve">El Monto Final asciende a la suma en pesos ($): </t>
    </r>
    <r>
      <rPr>
        <b/>
        <sz val="14"/>
        <color theme="1"/>
        <rFont val="Calibri"/>
        <family val="2"/>
        <scheme val="minor"/>
      </rPr>
      <t>Un millon trescientos cuarenta y cinco mil ($1.345.000,00)</t>
    </r>
  </si>
  <si>
    <t>MANO DE OBRA</t>
  </si>
  <si>
    <t>Desarmar techo deteriorado, recuperar correas deformadas, reforzando con angulos, seleccionando chapas y colocando nuevas para el sector afectado, aproximadamente 40m2 (de acuerdo a lo observado en el lugar)</t>
  </si>
  <si>
    <t>Desarmar y renovar chapas sector contratecho para su longitud total</t>
  </si>
  <si>
    <t>Controlar canaleta y tomar decision en obra</t>
  </si>
  <si>
    <t>ver</t>
  </si>
  <si>
    <t>Anclaje de chapa en mamposteria con babeta de material y colocacion de membrana geo-textil para el sector afectado</t>
  </si>
  <si>
    <r>
      <t>El Monto Final asciende a la suma en pesos ($):</t>
    </r>
    <r>
      <rPr>
        <b/>
        <sz val="14"/>
        <color theme="1"/>
        <rFont val="Calibri"/>
        <family val="2"/>
        <scheme val="minor"/>
      </rPr>
      <t xml:space="preserve"> Doscientos setenta y ocho mil ($278.000,00)</t>
    </r>
  </si>
  <si>
    <t>Trabajos Exteriores</t>
  </si>
  <si>
    <t>Terminacion de revoque exterior fratasado faltante de medianera lado este en altura, para 70m2</t>
  </si>
  <si>
    <t>Terminacion de revoque exterior fratasado faltante de medianera lado oeste en altura, para 60m2</t>
  </si>
  <si>
    <t>Terminacion con superboard entre canaleta y pared de frente, agregando 4 artefactos luminicos</t>
  </si>
  <si>
    <t>Corregir funcionamiento de porton de acceso, bajandolo, nivelando guia, y corrigiendo ruedas para un optimo funcionamiento</t>
  </si>
  <si>
    <t>Canalizar desague pluvial lateral a vereda lado oeste</t>
  </si>
  <si>
    <t>Fabricacion y colocacion rejilla de desague acceso vehicular en rampa</t>
  </si>
  <si>
    <t>Carpeta de nivelacion y colocacion de piso ceramico</t>
  </si>
  <si>
    <t>Zocalo ceramico para 40ml</t>
  </si>
  <si>
    <t xml:space="preserve">Fabricacion y colocacion de boxes divisorios de aluminio color blanco linea ekonal y melamina para baños en planta baja </t>
  </si>
  <si>
    <t>Fabricacion y colocacion de baranda metalica en planta baja para 5ml</t>
  </si>
  <si>
    <t>Fabricacion y colocacion de 2 puertas de aluminio color blanco linea ekonal de 0,8x2,05m con vidrio comun de 4mm, en planta baja</t>
  </si>
  <si>
    <t>Fabricacion y colocacion de mueble bajo mesada de antebaño en planta baja, con melamina s/mdf color a eleccion</t>
  </si>
  <si>
    <t>Colocacion de carpinterias de aluminio para planta baja,atornilladas y selladas</t>
  </si>
  <si>
    <t>Fabricacion y colocacion de puerta reja de 1,20 x 2m</t>
  </si>
  <si>
    <t>Modificar descarga de baño de 1er piso, transladandola a una esquina de patio</t>
  </si>
  <si>
    <t>Nivelacion de patio aire y luz, para colocacion de cesped</t>
  </si>
  <si>
    <t>1er piso</t>
  </si>
  <si>
    <t>Teminacion de entrepiso metalico y madera para una superficie de 15,5m2</t>
  </si>
  <si>
    <t>Baranda metalica para entrepiso, para 11,55ml x 1m de altura</t>
  </si>
  <si>
    <t>Agregado de baranda metailca sobre mamposteria existente para 1er piso para 8ml x 0,3m de altura</t>
  </si>
  <si>
    <t>Fabricacion y colocacion de baranda de escalera entorno a montacargas para 9ml</t>
  </si>
  <si>
    <t>Fabricacion y colocacion de puerta reja de 1,1 x 2m</t>
  </si>
  <si>
    <t xml:space="preserve">Fabricacion y colocacion de mamapara de aluminio color blanco linea ekonal con vidrio laminado 3+3 en baño en planta 1er piso </t>
  </si>
  <si>
    <t>Fabricacion y colocacion de mueble bajo mesada de cocina en 1er piso, con melamina s/mdf color a eleccion</t>
  </si>
  <si>
    <t>Carpeta de nivelacion y colocacion de piso ceramico para 77m2</t>
  </si>
  <si>
    <t>Zocalo ceramico para 55ml</t>
  </si>
  <si>
    <t>Colocacion de carpinterias de aluminio para 1er piso atornilladas y selladas</t>
  </si>
  <si>
    <t>Fabricacion y colocacion de 2 puertas de aluminio color blanco linea ekonal de 0,8x2,05m con vidrio comun de 4mm, en 1er piso</t>
  </si>
  <si>
    <t>Terminar revoque grueso fratasado en paredes de patio, y coronamiento de pared medianera</t>
  </si>
  <si>
    <t>2do piso</t>
  </si>
  <si>
    <t>Fabricacion y colocacion de baranda metalica en 3er piso</t>
  </si>
  <si>
    <t>Carpeta de nivelacion y colocacion de piso ceramico para 60m2</t>
  </si>
  <si>
    <t>Colocacion de carpinterias de aluminio para 2do piso atornilladas y selladas</t>
  </si>
  <si>
    <t>Escalera</t>
  </si>
  <si>
    <t>Replanteo y colocacion de piso ceramico con bordes de escalon para escalera desde Pta baja a segundo piso</t>
  </si>
  <si>
    <t>Precio parcial $</t>
  </si>
  <si>
    <t>Direccion Tecnica 6%</t>
  </si>
  <si>
    <r>
      <t xml:space="preserve">El Monto Final asciende a la suma en pesos ($): </t>
    </r>
    <r>
      <rPr>
        <b/>
        <sz val="14"/>
        <color theme="1"/>
        <rFont val="Calibri"/>
        <family val="2"/>
        <scheme val="minor"/>
      </rPr>
      <t>Dos millones doscientos noventa y nueve mil, trecientos cincuenta y dos ($2.299.352,00)</t>
    </r>
  </si>
  <si>
    <t>Fabricacion y colocacion de 2 puertas de aluminio color blanco linea ekonal de 0,8x2,05m con vidrio comun de 4mm.</t>
  </si>
  <si>
    <r>
      <t>El Monto Final asciende a la suma en pesos ($): Quinientos noventa y un mil</t>
    </r>
    <r>
      <rPr>
        <b/>
        <sz val="14"/>
        <color theme="1"/>
        <rFont val="Calibri"/>
        <family val="2"/>
        <scheme val="minor"/>
      </rPr>
      <t xml:space="preserve"> ($00)</t>
    </r>
  </si>
  <si>
    <t>Estructura de hormigon</t>
  </si>
  <si>
    <t>Excavacion y relleno de zapatas</t>
  </si>
  <si>
    <t>Armado y llenado de columnas (12x3)= 36ml</t>
  </si>
  <si>
    <t>Armado y llenado de vigas</t>
  </si>
  <si>
    <t>Encadenado Horizontales inferiores y superiores</t>
  </si>
  <si>
    <t>Armado y llenado de losa</t>
  </si>
  <si>
    <t>Instalacion sanitaria</t>
  </si>
  <si>
    <t>Instalacion del basico sanitario para el baño, cocina y lavadero, con camara de inspeccion sin coneccion a red</t>
  </si>
  <si>
    <r>
      <t xml:space="preserve">El Monto Final asciende a la suma en pesos ($): </t>
    </r>
    <r>
      <rPr>
        <b/>
        <sz val="14"/>
        <color theme="1"/>
        <rFont val="Calibri"/>
        <family val="2"/>
        <scheme val="minor"/>
      </rPr>
      <t>Tres millones setenta y cinco mil, trecientos ($3.075.300,00)</t>
    </r>
  </si>
  <si>
    <t>Nota: El Presupuesto contempla realizacion de  Relleno. compactacion y contrapiso de hormigon para 68m2</t>
  </si>
  <si>
    <t>Contrapiso</t>
  </si>
  <si>
    <t>Relleno compactacion y contrapiso de hormigon</t>
  </si>
  <si>
    <t>Cerramiento frontal con paños de aluminio color negro y DVH vidrio laminado 3+3, camara de aire de 9mm y laminado 3+3. Una Puerta de abrir de 2 hojas, dos paños fijos laterales inferiores y tres paños superiores, linea modena</t>
  </si>
  <si>
    <t>perfiles</t>
  </si>
  <si>
    <t>vidio</t>
  </si>
  <si>
    <t>materiales</t>
  </si>
  <si>
    <r>
      <t xml:space="preserve">El Monto Final asciende a la suma en pesos ($): </t>
    </r>
    <r>
      <rPr>
        <b/>
        <sz val="14"/>
        <color theme="1"/>
        <rFont val="Calibri"/>
        <family val="2"/>
        <scheme val="minor"/>
      </rPr>
      <t>xxxx ($,00)</t>
    </r>
  </si>
  <si>
    <t>Cerramiento frontal con paños de aluminio color negro y vidrio laminado 4+4. Una Puerta de abrir de 2 hojas, dos paños fijos laterales inferiores y tres paños superiores, linea modena</t>
  </si>
  <si>
    <r>
      <t xml:space="preserve">El Monto Final asciende a la suma en pesos ($): </t>
    </r>
    <r>
      <rPr>
        <b/>
        <sz val="14"/>
        <color theme="1"/>
        <rFont val="Calibri"/>
        <family val="2"/>
        <scheme val="minor"/>
      </rPr>
      <t>Setecientos cuatro mil ($704.000,00)</t>
    </r>
  </si>
  <si>
    <t xml:space="preserve">Cerramiento frontal con paños de aluminio color negro y DVH vidrio laminado 3+3, camara de aire de 9mm y laminado 3+3. Una Puerta de abrir de 2 hojas, dos paños fijos laterales inferiores y tres paños superiores, linea modena, incluye colocacion. </t>
  </si>
  <si>
    <r>
      <t xml:space="preserve">El Monto Final asciende a la suma en pesos ($): </t>
    </r>
    <r>
      <rPr>
        <b/>
        <sz val="14"/>
        <color theme="1"/>
        <rFont val="Calibri"/>
        <family val="2"/>
        <scheme val="minor"/>
      </rPr>
      <t>Novecientos treinta mil ($930.000,00)</t>
    </r>
  </si>
  <si>
    <t>Albañileria</t>
  </si>
  <si>
    <t>Cemento portland x50kg - tipo minetti</t>
  </si>
  <si>
    <t>bls</t>
  </si>
  <si>
    <t>Cemento de albañileria x 40kg tipo Plasticor</t>
  </si>
  <si>
    <t>Ladrillo hueco 12 x 18 x 25</t>
  </si>
  <si>
    <t>Áridos</t>
  </si>
  <si>
    <t>Arena mediana</t>
  </si>
  <si>
    <t>m3</t>
  </si>
  <si>
    <t>Revoque fino</t>
  </si>
  <si>
    <t>Fino a la cal x25 kg - Tipo Weber</t>
  </si>
  <si>
    <t>Pisos-Revestimiento</t>
  </si>
  <si>
    <t>Ceramico esmaltado p/revestimiento piso</t>
  </si>
  <si>
    <t>Ceramico esmaltado p/revestimiento pared</t>
  </si>
  <si>
    <t>Pegamento p/ceramicos x 30kg - tipo Klaukol</t>
  </si>
  <si>
    <t>Pastina x 1kg</t>
  </si>
  <si>
    <t>kg</t>
  </si>
  <si>
    <t>Pintura</t>
  </si>
  <si>
    <t>Pintura latex interior x 10lts</t>
  </si>
  <si>
    <t>Pintura latex interior para cilorraso x 4lts</t>
  </si>
  <si>
    <t>Cielorraso placas de yeso carton tipo Durlock</t>
  </si>
  <si>
    <t>Placa yeso 1,2m x 2,4m 9,5mm</t>
  </si>
  <si>
    <t>Montante 34mm long 2,60m</t>
  </si>
  <si>
    <t>Solera 35mm long 2,60m</t>
  </si>
  <si>
    <t>T1 pta mecha bolsa x 100</t>
  </si>
  <si>
    <t>T2 pta ajuga bolsa x 100</t>
  </si>
  <si>
    <t>Masilla x 15kg</t>
  </si>
  <si>
    <t>Cinta papel x 75m</t>
  </si>
  <si>
    <t>Fijacion (tornillo y taco tipo fisher) bolsa x 25un</t>
  </si>
  <si>
    <t>Basico sanitario</t>
  </si>
  <si>
    <t>Caño PVC 110x 4m - tipo Amanco</t>
  </si>
  <si>
    <t>Caño PVC 063x 4m - tipo Amanco</t>
  </si>
  <si>
    <t>Caño PVC 040x 4m - tipo Amanco</t>
  </si>
  <si>
    <t>Ramal Y 110 x 110 - tipo Amanco</t>
  </si>
  <si>
    <t>Codo 90° PVC C/BASE 110 c/acomet - tipo Amanco</t>
  </si>
  <si>
    <t>P.P.A de 10 x 10 4 ent 1 s.60 - tipo Amanco</t>
  </si>
  <si>
    <t>Enchufe fuelle p/inodoro</t>
  </si>
  <si>
    <t>Boca de Acceso</t>
  </si>
  <si>
    <t>Caños y Accesorios</t>
  </si>
  <si>
    <t>Caño PP Fusion 20mm x 4m - tipo Saladillo</t>
  </si>
  <si>
    <t>Codo 90° Fusion 20mm</t>
  </si>
  <si>
    <t>Codo 90° Fusion con inserto rosca metalica H 1/2" 20mm</t>
  </si>
  <si>
    <t>Tee fusion 20mm</t>
  </si>
  <si>
    <t>Tee fusion 20mm con inserto rosca metalica H 1/2" 20mm</t>
  </si>
  <si>
    <t>Flexibles CAF 1/2" x 35cm</t>
  </si>
  <si>
    <t>Llave de paso fusion de 20 PI Vastago de bronce</t>
  </si>
  <si>
    <t>Sopapa descarga para lavabo 40mm PVC</t>
  </si>
  <si>
    <t>Descarga PVC blanco flexible 40mm para lavabo 40cm</t>
  </si>
  <si>
    <t>Palanca con brazo para mochila completo tipo Ferrum com</t>
  </si>
  <si>
    <t>Sifon simple PVC</t>
  </si>
  <si>
    <t>Artefactos y Griferia</t>
  </si>
  <si>
    <t>Vanitory blanco Laqueado con bacha</t>
  </si>
  <si>
    <t>Gramas para lavatorio c/tornillo y taco (par)</t>
  </si>
  <si>
    <t>Tornillo fijacion de bidet e inodoro (par)</t>
  </si>
  <si>
    <t>Electri-cidad</t>
  </si>
  <si>
    <t>Cable Unipolar 2,5mm2 Celeste</t>
  </si>
  <si>
    <t>Cable Unipolar 2,5mm2 Marron</t>
  </si>
  <si>
    <t>Cable Unipolar 2,5mm2 Verde-Marron</t>
  </si>
  <si>
    <t>Cable Unipolar 1,5mm2 Celeste</t>
  </si>
  <si>
    <t>Cable Unipolar 1,5mm2 Marron</t>
  </si>
  <si>
    <t>Plafon para empotrar en cielorraso tipo LED 25w</t>
  </si>
  <si>
    <t>Conjunto Armado de llave de un punto y toma corriente</t>
  </si>
  <si>
    <t>Demolicion y retiro</t>
  </si>
  <si>
    <t>Retiro de bañadera de hierro enlozado</t>
  </si>
  <si>
    <t>Retiro de vanitory existente</t>
  </si>
  <si>
    <t>Demolicion y retiro de azulejos de muros baños y cocina</t>
  </si>
  <si>
    <t>Demolicion de piso baños y cocina (global)</t>
  </si>
  <si>
    <t>Retiro de toda la cañeria de hierro fundido basico sanitario</t>
  </si>
  <si>
    <t>Calado de pared para retiro de toda cañeria de agua plomo existente</t>
  </si>
  <si>
    <t>Retiro de toda cañeria de agua  plomo existente</t>
  </si>
  <si>
    <t>Demolicion y retiro de piso debajo de bañera</t>
  </si>
  <si>
    <t>Demolicion y retiro de cielorraso existente (global)</t>
  </si>
  <si>
    <t>Instalacion de cañeria de agua nueva con caño tipo Termofusion 20mm (solo agua fria)</t>
  </si>
  <si>
    <t>Instalacion de cañeria PP basico sanitario</t>
  </si>
  <si>
    <t>Reinstalacion de artefactos, (reemplazo de flexibles, fuelles de goma, sopapas de desague, etc)</t>
  </si>
  <si>
    <t>Instalacion y conexión de Vanitory nuevo</t>
  </si>
  <si>
    <t>Mamposte-ria y pisos</t>
  </si>
  <si>
    <t>Reparacion de la mamposteria afectada, incluye reposicion de ladrillos y revoque grueso</t>
  </si>
  <si>
    <t>Revoque fino a la cal</t>
  </si>
  <si>
    <t>Colocacion de revestimientos en pared c/ceramico esmaltado s/adhesivo</t>
  </si>
  <si>
    <t>Reparacion del contrapiso demolido (esp= 0,07m)</t>
  </si>
  <si>
    <t>Carpeta de nivelacion</t>
  </si>
  <si>
    <t>Colocacion de piso ceramico s/adhesivo</t>
  </si>
  <si>
    <t xml:space="preserve">Cielorraso </t>
  </si>
  <si>
    <t>Cielorraso placas de yeso carton tipo Durlock (global)</t>
  </si>
  <si>
    <t>Trabajo de pintura en muro</t>
  </si>
  <si>
    <t>Trabajo de pintura en cielorraso</t>
  </si>
  <si>
    <t>Instalacion electrica</t>
  </si>
  <si>
    <t>Retiro de cableado existente</t>
  </si>
  <si>
    <t>Instalacion de cableado nuevo para un centro en baño (3 cond)</t>
  </si>
  <si>
    <t>Colocacion de luminaria empotrada en cielorraso tipo LED</t>
  </si>
  <si>
    <t>Colocacion de llave y tomacorriente</t>
  </si>
  <si>
    <t>Limpieza de obra</t>
  </si>
  <si>
    <t>Retiro de todo el material sobrante (escombros)</t>
  </si>
  <si>
    <r>
      <t xml:space="preserve">El Monto Final asciende a la suma en pesos ($): </t>
    </r>
    <r>
      <rPr>
        <b/>
        <sz val="14"/>
        <color theme="1"/>
        <rFont val="Calibri"/>
        <family val="2"/>
        <scheme val="minor"/>
      </rPr>
      <t>Un millon quinientos dos mil seiscientos ochenta con cincuenta ($1.502.680,50)</t>
    </r>
  </si>
  <si>
    <t xml:space="preserve">Pinturas </t>
  </si>
  <si>
    <t>Pintura acrilica Transparente (ladrillo visto) x 20lt</t>
  </si>
  <si>
    <t>nelson</t>
  </si>
  <si>
    <t>Acido muriático</t>
  </si>
  <si>
    <t>lts</t>
  </si>
  <si>
    <t>Viruta mediana 250gr</t>
  </si>
  <si>
    <t>Pincel 2"</t>
  </si>
  <si>
    <t>Panel Led 60 x 60 36W 6000K PEC - 36</t>
  </si>
  <si>
    <t>voltaje</t>
  </si>
  <si>
    <t>Marco Adapatador para panel</t>
  </si>
  <si>
    <t>Cartel de salida de emergencia simil Atomlux 9905</t>
  </si>
  <si>
    <t>Luz de emergencia simil Alomlux 2020 Led's</t>
  </si>
  <si>
    <t>Cable unipolar Prysmianó similar 2,5mm x 100ml</t>
  </si>
  <si>
    <t>Caja mignon metalica con tapa ciega plastico rigido</t>
  </si>
  <si>
    <t>Caño de plastico rigido de 3/4" (caño 3 mts)</t>
  </si>
  <si>
    <t>Conector plastico rigido de 3/4"</t>
  </si>
  <si>
    <t>Cupla enchufable plastico rigido 3/4"</t>
  </si>
  <si>
    <t>Curva plastico rigido 3/4"</t>
  </si>
  <si>
    <t>Cinta aisladora simil 3M, scotch, rollo x 20 mts</t>
  </si>
  <si>
    <t>Pintura acrilica transparente p/ladrillo visto</t>
  </si>
  <si>
    <t>Instalacion de 24 paneles led 60x60cm 48W, con cañeria rigida aérea sobre estructura metalica de cubierta/cielorraso existentes. Tendido de cable, colocacion de 8 luces de emergencia Led y 3 carteles de salida de emergencia Led. Mano de obra especializada</t>
  </si>
  <si>
    <r>
      <t xml:space="preserve">El Monto Final asciende a la suma en pesos ($): </t>
    </r>
    <r>
      <rPr>
        <b/>
        <sz val="14"/>
        <color theme="1"/>
        <rFont val="Calibri"/>
        <family val="2"/>
        <scheme val="minor"/>
      </rPr>
      <t>Tres millones ciento diecisiete mil novecientos doce con veinticuatro ($3.117.912.24)</t>
    </r>
  </si>
  <si>
    <t>Demolicion</t>
  </si>
  <si>
    <t>Contenedor con permiso</t>
  </si>
  <si>
    <t>Aislaciones</t>
  </si>
  <si>
    <t>Cemento Portland x 50kg</t>
  </si>
  <si>
    <t>Arena gruesa</t>
  </si>
  <si>
    <t>Hidrofugo Sika 1 (x20kg)</t>
  </si>
  <si>
    <t>Membrana de espuma de polietileno 10mm. Con aluminio</t>
  </si>
  <si>
    <t>Alambre galvanizado N°18</t>
  </si>
  <si>
    <t>Mamposte-rias</t>
  </si>
  <si>
    <t>Ladrillo comun</t>
  </si>
  <si>
    <t>Cemento porland x 50kg</t>
  </si>
  <si>
    <t>Cal Hidratada x 25kg</t>
  </si>
  <si>
    <t>Revoques</t>
  </si>
  <si>
    <t>Cemento Albañileria (Plasticor) x 40kg</t>
  </si>
  <si>
    <t>Revoque fino preparado exterior, tipo Weber x 25kg</t>
  </si>
  <si>
    <t>Revoque fino preparado, tipo Weber x 25kg</t>
  </si>
  <si>
    <t>Solera 35mm (2,6mts de largo)</t>
  </si>
  <si>
    <t>Montante 35mm (x2,60mts)</t>
  </si>
  <si>
    <t>Tornillos T1</t>
  </si>
  <si>
    <t>Tornillos T2</t>
  </si>
  <si>
    <t>Tornillos T3</t>
  </si>
  <si>
    <t>Cinta Durlock o similar (x75mts)</t>
  </si>
  <si>
    <t>Enduido para placas de yeso (x10kg)</t>
  </si>
  <si>
    <t>Placa de yeso 9,5mm 1,20 x 2,4 mts</t>
  </si>
  <si>
    <t>Lana de vidrio 8cm con aluminio tipo ISOVER (Rollo 1,2x12m)</t>
  </si>
  <si>
    <t>Cubierta</t>
  </si>
  <si>
    <t>Chapa Galv. Ondulada N°25</t>
  </si>
  <si>
    <t>Perfil C 10x5x1,6cm esp 2mm (x12mts)</t>
  </si>
  <si>
    <t>Pintura convertidor de Oxido (4 lts)</t>
  </si>
  <si>
    <t>Solvente Aguarras</t>
  </si>
  <si>
    <t>Tornillos Autoperforantes</t>
  </si>
  <si>
    <t>Chapa Galvanizada Lisa N°18 (cumbrera)</t>
  </si>
  <si>
    <t>Contrapisos</t>
  </si>
  <si>
    <t>Pisos</t>
  </si>
  <si>
    <t>Mosaico granitico compacto color gris 0,30 x 0,30m</t>
  </si>
  <si>
    <t>Cal Hidratada</t>
  </si>
  <si>
    <t>Pastina antiácida (x 2kg)</t>
  </si>
  <si>
    <t>Zocalos</t>
  </si>
  <si>
    <t>Zocalos granitico 0,10 x 0,30m</t>
  </si>
  <si>
    <t>Adhesivo para piso o revestimiento x 25kg</t>
  </si>
  <si>
    <t>Pintura imprimacion (x 20lts)</t>
  </si>
  <si>
    <t>Pintura Latex satinado p/interiores (x 20lts)</t>
  </si>
  <si>
    <t>Rodillo de lana 22cm pelo corto</t>
  </si>
  <si>
    <t>Cinta de papel 36mm x 50mts</t>
  </si>
  <si>
    <t>Lija fina</t>
  </si>
  <si>
    <t>Pintura Latex p/Cielorraso (x 20lts)</t>
  </si>
  <si>
    <t xml:space="preserve">Rodillo de lana 22cm </t>
  </si>
  <si>
    <t>iint</t>
  </si>
  <si>
    <t>ext</t>
  </si>
  <si>
    <t>Pintura latex p/Exteriores (20lts)</t>
  </si>
  <si>
    <t>Entonadores 120cc</t>
  </si>
  <si>
    <t>Rodillo de lana 22cm</t>
  </si>
  <si>
    <t>Enduido Plastico Exterior x 20kg</t>
  </si>
  <si>
    <t xml:space="preserve">lts </t>
  </si>
  <si>
    <t>Varios</t>
  </si>
  <si>
    <t>Hierro torcionado Ø6mm</t>
  </si>
  <si>
    <t>Cemento Portland</t>
  </si>
  <si>
    <t>Cable unipolar Prysmian ó similar 1 x 2,5mm2 x 100mts</t>
  </si>
  <si>
    <t>Cable unipolar Prysmian ó similar 1 x 4,0mm2 x 100mts</t>
  </si>
  <si>
    <t>Caja octogonal metalica grande ch 20</t>
  </si>
  <si>
    <t>Caja cuadrada 10 x 10 x 05cm PVC</t>
  </si>
  <si>
    <t xml:space="preserve">Caja rectangular PVC </t>
  </si>
  <si>
    <t>Caño de plastico rigido de 3/4" (caño 3mts)</t>
  </si>
  <si>
    <t>Cinta aisladora simil 3M, Scotch, rollo x 20mts</t>
  </si>
  <si>
    <t>Conjunto completo llave de 2 puntos de embutir con tapa y bastidor simil Plasnavi Roda</t>
  </si>
  <si>
    <t>Tomacorriente doble de embutir simil Plasnavi Roda de 10A</t>
  </si>
  <si>
    <t>Tomacorriente de embutir simil Plasnavi Roda de 20A</t>
  </si>
  <si>
    <t>Fotocélula completa con base, para iluminacion perimetral exterior</t>
  </si>
  <si>
    <t>Panel led 60 x 60 36W 6000K PEC-36</t>
  </si>
  <si>
    <t>Spot de embutir cuadrado de acero platil, con lampara dicroica led 7W</t>
  </si>
  <si>
    <t>Difusor C1 bidireccional  G9 Exterior + Lampara led Incuida</t>
  </si>
  <si>
    <t>De cubierta de tejas</t>
  </si>
  <si>
    <t>De revoques</t>
  </si>
  <si>
    <t>De rejas</t>
  </si>
  <si>
    <t>Planchado cementicio</t>
  </si>
  <si>
    <t>Aislacion termica en cubierta de chapa</t>
  </si>
  <si>
    <t>Mamposteria de ladrillos comunes</t>
  </si>
  <si>
    <t>Revoque grueso exterior-interior con material preparado (Plasticor)</t>
  </si>
  <si>
    <t>Revoque fino exterior con material preparado</t>
  </si>
  <si>
    <t>Revoque fino interior con material preparado</t>
  </si>
  <si>
    <t>De chapa galvanizada N°25</t>
  </si>
  <si>
    <t>Cumbrera de chapa galvanizada n°18</t>
  </si>
  <si>
    <t>Carpeta cementicia sobre contrapiso</t>
  </si>
  <si>
    <t>Piso granitico compacto 0,30 x 0,30m, sobre mezcla (tipo Blangino) (1/4:1:4)</t>
  </si>
  <si>
    <t>Zocalo granitico reconstituido compacto de ,10 x 0,30 m con pegamento</t>
  </si>
  <si>
    <t>Zocalo exterior cementicio</t>
  </si>
  <si>
    <t>Pintura Latex Satinado para interiores</t>
  </si>
  <si>
    <t>Pintura para cielorrasos Latex</t>
  </si>
  <si>
    <t>Pintura Latex para exteriores</t>
  </si>
  <si>
    <t>Enduido Plastico en muros interior</t>
  </si>
  <si>
    <t>Pintura convertidor de Oxido</t>
  </si>
  <si>
    <t>Costura estructural</t>
  </si>
  <si>
    <t>n°</t>
  </si>
  <si>
    <t>Basico Electrico (cañerias, montaje de cajas y cableado)</t>
  </si>
  <si>
    <t>Instalacion de Artefactos Electricos (9 paneles Led 60x60, 5 Dicroicas Spot Led y 4 Artefactos de exterior), de llaves de punto y toma</t>
  </si>
  <si>
    <r>
      <t xml:space="preserve">El Monto Final asciende a la suma en pesos ($): </t>
    </r>
    <r>
      <rPr>
        <b/>
        <sz val="14"/>
        <color theme="1"/>
        <rFont val="Calibri"/>
        <family val="2"/>
        <scheme val="minor"/>
      </rPr>
      <t>Cinco millones cuatrocientos treinta y tres mil trecientos veinticuatro con cincuenta y dos ($5.433.324.52)</t>
    </r>
  </si>
  <si>
    <t>Demolicion de contrapiso en sector garage y fabricacion de canal de desague con H°.</t>
  </si>
  <si>
    <t>Limpieza de canal de desague, extraccion de arbol deteriorado y fabricacion de contrapiso.</t>
  </si>
  <si>
    <t>Fabricacion de contrapiso en pendiente nuevo en garage, con restauracion de cordon cuneta.</t>
  </si>
  <si>
    <t>Colocacion de revestimiento ceramico simil laja H= de 1m en pared de planta baja y coronamiento de losa.</t>
  </si>
  <si>
    <t>Colocacion de piso en vereda (sin garage)</t>
  </si>
  <si>
    <t>Pintura en frente con latex para exteriores.</t>
  </si>
  <si>
    <r>
      <t xml:space="preserve">El Monto Final asciende a la suma en pesos ($): </t>
    </r>
    <r>
      <rPr>
        <b/>
        <sz val="14"/>
        <color theme="1"/>
        <rFont val="Calibri"/>
        <family val="2"/>
        <scheme val="minor"/>
      </rPr>
      <t>Cuatrocientos veintiocho mi</t>
    </r>
    <r>
      <rPr>
        <sz val="14"/>
        <color theme="1"/>
        <rFont val="Calibri"/>
        <family val="2"/>
        <scheme val="minor"/>
      </rPr>
      <t>l.</t>
    </r>
    <r>
      <rPr>
        <b/>
        <sz val="14"/>
        <color theme="1"/>
        <rFont val="Calibri"/>
        <family val="2"/>
        <scheme val="minor"/>
      </rPr>
      <t xml:space="preserve"> ($428.000,00)</t>
    </r>
  </si>
  <si>
    <t>Limpieza de propiedad, nivelacion, con maquina bocat y carga de camiones.</t>
  </si>
  <si>
    <t>Retiro de escombros y tierra a camiones. (rebajando 0.30m x 740m2 = 222m3)</t>
  </si>
  <si>
    <t>viaje</t>
  </si>
  <si>
    <t>Consolidar y compactar terreno con base estabilizada para 111m3</t>
  </si>
  <si>
    <t>Piso con hormigon elaborado  para una superficie de 740m2 de espesor de 0.14m H27 sin malla.</t>
  </si>
  <si>
    <t>Fabricacion de techo de playa de estacionamiento con columnas y vigas de perfiles metalicos,con bases de hormigon, cubierta de chapa galvanizada cal 25 con canaleta y desague pluvial.</t>
  </si>
  <si>
    <t>Fabricacion de casilla de control y baño de servicio para una superficie de 12.5m2</t>
  </si>
  <si>
    <t>Fabricacion de porton de seguridad metalico corredizo (sin automatizacion), con chapa cal 18 y tubo 40x80mm</t>
  </si>
  <si>
    <t>Picado de revoque interior deteriorado hasta 3m (pared norte) y revoque nuevo fratasado para 111m2</t>
  </si>
  <si>
    <t>Picado de revoque interior deteriorado hasta 2.3m (pared sur) y revoque nuevo fratasado para 111m2</t>
  </si>
  <si>
    <r>
      <t xml:space="preserve">El Monto Final asciende a la suma en pesos ($): </t>
    </r>
    <r>
      <rPr>
        <b/>
        <sz val="14"/>
        <color theme="1"/>
        <rFont val="Calibri"/>
        <family val="2"/>
        <scheme val="minor"/>
      </rPr>
      <t>Ocho Millones Doscientos Veinte Mil ($8.220.000.00)</t>
    </r>
  </si>
  <si>
    <t>De acuerdo a la especificaciones tecnicas solicitadas en pliego de condiciones se cotiza el cambio de cañería obsoleta de acero galvanizado en caliente por cañería de fusión  para agua fría de sección 63mm además de los accesorios, ejecutando la demolición de 10m2 de mampostería de ladrillo hueco del 12 a fin de descubrir la cañería desde el 11° hasta el 8° piso, reforzando la fijación de la cañería  nueva al muro con grampas metálicas y planchuelas a fin de evitar el movimiento de la cañería, prueba hidráulica,cerrar con ladrillo hueco del 12 los sectores donde se realizó la demolición 10m2 y revocar con revoque grueso planchado hidrófugo con sika1 cantidad a cubrir 10m2.</t>
  </si>
  <si>
    <r>
      <t xml:space="preserve">El Monto Final asciende a la suma en pesos ($): </t>
    </r>
    <r>
      <rPr>
        <b/>
        <sz val="14"/>
        <color theme="1"/>
        <rFont val="Calibri"/>
        <family val="2"/>
        <scheme val="minor"/>
      </rPr>
      <t>Seiscientos Setenta y Seis Mil ($676.000,00)</t>
    </r>
  </si>
  <si>
    <r>
      <t xml:space="preserve">Mantenimiento de la oferta </t>
    </r>
    <r>
      <rPr>
        <b/>
        <sz val="14"/>
        <color theme="1"/>
        <rFont val="Calibri"/>
        <family val="2"/>
        <scheme val="minor"/>
      </rPr>
      <t xml:space="preserve">30 </t>
    </r>
    <r>
      <rPr>
        <sz val="14"/>
        <color theme="1"/>
        <rFont val="Calibri"/>
        <family val="2"/>
        <scheme val="minor"/>
      </rPr>
      <t>dias hábiles</t>
    </r>
  </si>
  <si>
    <t>De revoque y/o revestimiento</t>
  </si>
  <si>
    <t>Pisos y contrapisos</t>
  </si>
  <si>
    <t>Cielorraso suspendido de yeso (PB)</t>
  </si>
  <si>
    <t>Extraccion de artefactos sanitarios (1er piso)</t>
  </si>
  <si>
    <t>Carpeta cementicia con hidrofugo (1er piso)</t>
  </si>
  <si>
    <t>Impermeabiliacion con membrana geotextil transitable</t>
  </si>
  <si>
    <t>Revoque grueso exterior-interior material preparado E=0.02m. Material preparado plasticor (1er piso)</t>
  </si>
  <si>
    <t>Revoque fino interior reforzado (1er piso)</t>
  </si>
  <si>
    <t>Guardacantos chapa galvanizada en revoques (1er piso)</t>
  </si>
  <si>
    <t>Revestimi-entos</t>
  </si>
  <si>
    <t>Revestimiento de ceramicos esmaltados de 1ra (1er piso)</t>
  </si>
  <si>
    <t>Guardacantos de aluminio (1er piso)</t>
  </si>
  <si>
    <t>Cielorrasos</t>
  </si>
  <si>
    <t>Cielorraso suspendido de yeso con metal desplegado, sin aislante (1er piso)</t>
  </si>
  <si>
    <t>Contrapiso de perlita expandida esp 5cm (1er piso)</t>
  </si>
  <si>
    <t xml:space="preserve">aquasistem, </t>
  </si>
  <si>
    <t>Contrapiso alivianado sobre terraza con pendiente  esp 0.10m (1er piso)</t>
  </si>
  <si>
    <t>fv griferia arizona o pampa</t>
  </si>
  <si>
    <t>Carpeta cementicia sobre contrapiso  (1er piso)</t>
  </si>
  <si>
    <t>Banquina de Office (1er piso)</t>
  </si>
  <si>
    <t>piso porcelanato rustico</t>
  </si>
  <si>
    <t>Piso Calcareo de 0.20 x 0.2m (1er piso)</t>
  </si>
  <si>
    <t>Zocalos y cordones</t>
  </si>
  <si>
    <t>Zocalo Calcareo de 0.10 x 0.2m (1er piso)</t>
  </si>
  <si>
    <t>porcelnato pulido para baños</t>
  </si>
  <si>
    <t>Mesadas de granito gris Mara (1er piso)</t>
  </si>
  <si>
    <t>Colocacion de bachas en mesadas de granito (1er piso)</t>
  </si>
  <si>
    <t>colores claros</t>
  </si>
  <si>
    <t>Colocacion de mensulas en mesadas de granito (1er piso)</t>
  </si>
  <si>
    <t>artefactos ferrum</t>
  </si>
  <si>
    <t>Instalacion de cloaca (1er piso),Instalacion de agua corriente, Instalacion de artefactos, accesorios,etc,Instalacion de desagues pluviales.</t>
  </si>
  <si>
    <t>Limpieza</t>
  </si>
  <si>
    <t>Limpieza y retiro de escombros</t>
  </si>
  <si>
    <r>
      <t xml:space="preserve">El Monto Final asciende a la suma en pesos ($): </t>
    </r>
    <r>
      <rPr>
        <b/>
        <sz val="14"/>
        <color theme="1"/>
        <rFont val="Calibri"/>
        <family val="2"/>
        <scheme val="minor"/>
      </rPr>
      <t>Nueve Millones Setecientos Cuarenta y Seis mil Cuatrocientos Cuarenta ($9.746.440,00)</t>
    </r>
  </si>
  <si>
    <r>
      <t>NOTA:</t>
    </r>
    <r>
      <rPr>
        <b/>
        <i/>
        <sz val="14"/>
        <color theme="1"/>
        <rFont val="Calibri"/>
        <family val="2"/>
        <scheme val="minor"/>
      </rPr>
      <t xml:space="preserve"> En caso de aceptacion de nuestra oferta, se debera abonar el 20% del monto total cotizado para el inicio de los trabajos.</t>
    </r>
  </si>
  <si>
    <t>mat</t>
  </si>
  <si>
    <t>mo</t>
  </si>
  <si>
    <t>Demoler toda la construccion existente sin derteriorar o alterar las paredes medianeras existentes, utilizando mano de obra manual y mecanica (con maquina Bocat). Desarmar los diferentes techos junto con las carpinterias, solado conductos,etc, removiendo cimientos y toda estructura que pueda estar bajo tierra realizando trabajos de nivelacion con maquina limpiando todo el terreno  y dando una correcta pendiente hacia el frente del mismo dejando una capa de tierra negra en la superficie. Retirando todos los desperdicios y/o escombros resultantes, cargando en contenedores y/o camiones. (contemplando los permisos municipales correspondientes y protecciones adecuadas para caidas de materiales a via publica y proteccion de linderas) .</t>
  </si>
  <si>
    <t>Mamposteria</t>
  </si>
  <si>
    <t>Construccion de pared de ladrillos comunes de 0.2m de espesor y 3m de altura, con cimiento y columnas cada 3 mts con viga de encadenado inferior y superior de H°A° con revoque grueso a la cal, con capa aisladora y terminacion con revoque fino hidrofugo en cara exterior e interior, dejando un espacio de 4m de ancho en el centro para porton de acceso.</t>
  </si>
  <si>
    <t>Construccion de pared medianera, de ladrillos comunes de 0.2m de espesor y 3m de altura, con cimiento y columnas cada 3 mts con viga de encadenado inferior y superior de H°A° con junta enrazada.</t>
  </si>
  <si>
    <t>Aberturas</t>
  </si>
  <si>
    <t>Fabricacion y colocacion de porton corredizo con estructura metalica linea pesada de 4m de ancho x 2.20 de alto, con caño estructural 40x100mm, con chapa lisa cal 18 y rodamientos reforzados, instalacion de guias metalicas para las correderas sobre encadenado de H°A°; y dos porta-candados.</t>
  </si>
  <si>
    <r>
      <t xml:space="preserve">EL Monto Final asciende a la suma de pesos  ( $ ) : </t>
    </r>
    <r>
      <rPr>
        <b/>
        <sz val="14"/>
        <color theme="1"/>
        <rFont val="Calibri"/>
        <family val="2"/>
        <scheme val="minor"/>
      </rPr>
      <t>Veinte Millones, ochocientos ochenta y cuatro mil.</t>
    </r>
  </si>
  <si>
    <t>Construcción de 2 tarimas para racks de  servidores y equipos de red de 64x8x84cm y 1 tarima de  64x8x42cm, con madera dura de palo amarillo protegidas con impregnante y laca, revestidas con alfombra de goma, todo de acuerdo a la especificaciones adjuntas en el pedido de cotizacion (material + mano de obra).</t>
  </si>
  <si>
    <r>
      <t xml:space="preserve">El Monto Final asciende a la suma en pesos ($): </t>
    </r>
    <r>
      <rPr>
        <b/>
        <sz val="14"/>
        <color theme="1"/>
        <rFont val="Calibri"/>
        <family val="2"/>
        <scheme val="minor"/>
      </rPr>
      <t>Ciento Cuarenta Y Ocho Mil ($148.000,00)</t>
    </r>
  </si>
  <si>
    <t>Colocacion de tela media sombra sobre cerramiento  exterior, incluyendo la provision de materiales y mano de obra de acuerdo a especificaciones tecnicas solicitadas en pedido de cotizacion.</t>
  </si>
  <si>
    <r>
      <t xml:space="preserve">El Monto Final asciende a la suma en pesos ($): </t>
    </r>
    <r>
      <rPr>
        <b/>
        <sz val="14"/>
        <color theme="1"/>
        <rFont val="Calibri"/>
        <family val="2"/>
        <scheme val="minor"/>
      </rPr>
      <t>Seiscientos cincuenta y siete mil, seiscientos pesos($657.600,00)</t>
    </r>
  </si>
  <si>
    <t>Fabricacion y colocacion de carpinterias de aluminio 2 puertas de abrir comun de una hoja, 2 ventanas corredizas de dos hojas, 3 paños fijos linea Ekonal, con vidrio comun float 4mmm</t>
  </si>
  <si>
    <r>
      <t>El Monto Final asciende a la suma en pesos ($): xxxx</t>
    </r>
    <r>
      <rPr>
        <b/>
        <sz val="14"/>
        <color theme="1"/>
        <rFont val="Calibri"/>
        <family val="2"/>
        <scheme val="minor"/>
      </rPr>
      <t>($xxxx)</t>
    </r>
  </si>
  <si>
    <t>Base para pintura Acrilica texturada tipo WebberPlast x 20kg</t>
  </si>
  <si>
    <t>Pintura Acrilica Texturada para proyeccion Tipo Webber Granitex x 30kg</t>
  </si>
  <si>
    <t>Pintura esmalte sintético Brillante Triple accion (4lts)</t>
  </si>
  <si>
    <t>Pintura Imprimacion (20lts) Tipo Alba</t>
  </si>
  <si>
    <t>Pintura Latex p/cielorraso (20lts) Tipo Albalatex</t>
  </si>
  <si>
    <t>Pintura Latex p/Interiores (20lts) Tipo Albalatex</t>
  </si>
  <si>
    <t>Pincel n°10</t>
  </si>
  <si>
    <t>Pincel n°15</t>
  </si>
  <si>
    <t>Pincel n°30</t>
  </si>
  <si>
    <t>Rodillo para Epoxi n°6</t>
  </si>
  <si>
    <t>Rodillo para Epoxi n°8</t>
  </si>
  <si>
    <t>Rodillo para Epoxi n°10</t>
  </si>
  <si>
    <t>Lija fina n°120</t>
  </si>
  <si>
    <t>Solvente aguarrás x 1lt</t>
  </si>
  <si>
    <t>Rodillo para satinado n°22 tipo Galgo</t>
  </si>
  <si>
    <t>Rodillo para satinado n°17 tipo Galgo</t>
  </si>
  <si>
    <t>Viruta mediana x bolsa</t>
  </si>
  <si>
    <t>Estopa x bolsa</t>
  </si>
  <si>
    <t>Sellador - Reparador de grietas Tipo Poximix x 5kg</t>
  </si>
  <si>
    <t>Enduido Plastico x 25kg</t>
  </si>
  <si>
    <t>Instalacion Electrica</t>
  </si>
  <si>
    <t>Reflector proyector 100w antivandálico</t>
  </si>
  <si>
    <t>Cable taller 3x2,5mm</t>
  </si>
  <si>
    <t>Llave térmica bipolar 2x25A</t>
  </si>
  <si>
    <t>Caja de aplicar para 6 módulos</t>
  </si>
  <si>
    <t>Otros (llaves de punto, cinta aisladora,grampas,tornillos,conectores,etc)</t>
  </si>
  <si>
    <t>Placa de yeso 12,5mm 1,20 x 2,40m Tipo durlock semicubierto</t>
  </si>
  <si>
    <t>Solera de 35mm (2,60m de largo)</t>
  </si>
  <si>
    <t>Montante 35mm (x2,60m)</t>
  </si>
  <si>
    <t>Tornillos T1 x 100unid</t>
  </si>
  <si>
    <t>Tornillos T2 x 100unid</t>
  </si>
  <si>
    <t>Tornillos T3 x 100unid</t>
  </si>
  <si>
    <t>Cinta durlock o similar (x 75m)</t>
  </si>
  <si>
    <t>Enduido para placas de yeso (x 17kg)</t>
  </si>
  <si>
    <t>Cemento albañileria (Plasticor)</t>
  </si>
  <si>
    <t>M de O Pintura</t>
  </si>
  <si>
    <t>Pintura Látex para interiores con entonadores</t>
  </si>
  <si>
    <t>Pintura para cielorrasos Látex</t>
  </si>
  <si>
    <t>Pintura sintética en carpinterias incluido anti-oxido</t>
  </si>
  <si>
    <t>Pintura acrilica Texturada proyectada</t>
  </si>
  <si>
    <t>Impermeabilizante transparente para ladrillos</t>
  </si>
  <si>
    <t>Enduido plastico</t>
  </si>
  <si>
    <t>Mano de obra de inst Electrica en altura</t>
  </si>
  <si>
    <t>M de O Cielorraso</t>
  </si>
  <si>
    <t>Cielorraso de placas de yeso carton</t>
  </si>
  <si>
    <t>M de O Revoques</t>
  </si>
  <si>
    <t>Revoque grueso fratasado preparado con cemento de albañileria</t>
  </si>
  <si>
    <r>
      <t xml:space="preserve">El Monto Final asciende a la suma en pesos ($): </t>
    </r>
    <r>
      <rPr>
        <b/>
        <sz val="14"/>
        <color theme="1"/>
        <rFont val="Calibri"/>
        <family val="2"/>
        <scheme val="minor"/>
      </rPr>
      <t>Un millon novecientos mil pesos ($1.900.000,00)</t>
    </r>
  </si>
  <si>
    <t>Fabricacion y colocacion de cerramiento para galeria, con 2 puertas de abrir y 2 ventanales corredizos linea Ekonal color blanco,con vidrio 4mm, de acuerdo a lo medido en obra y concensuado con el propietario, puertas de 0.80x2.00m, ventanal lado norte 2.95x1.65, ventanal lado este 2.46x1.65</t>
  </si>
  <si>
    <t>Encofrar y rellenar etructura de filigrana con hormigon, realizar mochetas y colocar ceramico en mocheta bajo ventanal norte</t>
  </si>
  <si>
    <r>
      <rPr>
        <b/>
        <sz val="14"/>
        <color theme="1"/>
        <rFont val="Calibri"/>
        <family val="2"/>
        <scheme val="minor"/>
      </rPr>
      <t>(Opcional)</t>
    </r>
    <r>
      <rPr>
        <sz val="14"/>
        <color theme="1"/>
        <rFont val="Calibri"/>
        <family val="2"/>
        <scheme val="minor"/>
      </rPr>
      <t xml:space="preserve"> Fabricacion y colocacion de cerramiento para galeria, con 2 puertas de abrir y 2 ventanales corredizos linea Ekonal color blanco,</t>
    </r>
    <r>
      <rPr>
        <i/>
        <sz val="14"/>
        <color theme="1"/>
        <rFont val="Calibri"/>
        <family val="2"/>
        <scheme val="minor"/>
      </rPr>
      <t>con vidrio laminado 3+3mm</t>
    </r>
    <r>
      <rPr>
        <sz val="14"/>
        <color theme="1"/>
        <rFont val="Calibri"/>
        <family val="2"/>
        <scheme val="minor"/>
      </rPr>
      <t>, de acuerdo a lo medido en obra y concensuado con el propietario, puertas de 0.80x2.00m, ventanal lado norte 2.95x1.65, ventanal lado este 2.46x1.65</t>
    </r>
  </si>
  <si>
    <r>
      <t xml:space="preserve">El Monto Final asciende a la suma en pesos ($): </t>
    </r>
    <r>
      <rPr>
        <b/>
        <sz val="14"/>
        <color theme="1"/>
        <rFont val="Calibri"/>
        <family val="2"/>
        <scheme val="minor"/>
      </rPr>
      <t>xxx</t>
    </r>
    <r>
      <rPr>
        <sz val="14"/>
        <color theme="1"/>
        <rFont val="Calibri"/>
        <family val="2"/>
        <scheme val="minor"/>
      </rPr>
      <t>.</t>
    </r>
    <r>
      <rPr>
        <b/>
        <sz val="14"/>
        <color theme="1"/>
        <rFont val="Calibri"/>
        <family val="2"/>
        <scheme val="minor"/>
      </rPr>
      <t xml:space="preserve"> ($xxx)</t>
    </r>
  </si>
  <si>
    <t>Cemento tipo Portland x 50kg</t>
  </si>
  <si>
    <t>Pegamento p/porcelanato - tipo Klaukol x 30kg</t>
  </si>
  <si>
    <t>Pastina antiacida (2kg)</t>
  </si>
  <si>
    <t>Porcelanato de 1ra - tipo Cerro Negro</t>
  </si>
  <si>
    <t>Zocalo</t>
  </si>
  <si>
    <t>Pintura Epoxi (4lts)</t>
  </si>
  <si>
    <t>Pintura imprimacion (20lts)</t>
  </si>
  <si>
    <t>Pintura latex p/interiores (20lts)</t>
  </si>
  <si>
    <t>Camara de inspeccion in situ con tapa y contratapa (mat y mano de obra)</t>
  </si>
  <si>
    <t>Porta rejilla y tapa ciega de acero inoxidable de 15x15</t>
  </si>
  <si>
    <t>Pileta de Patio 3 ent. Awaduct</t>
  </si>
  <si>
    <t>Caño polipropileno sanitario - Awaduct Ø63 largo 4m</t>
  </si>
  <si>
    <t>Caño polipropileno sanitario - Awaduct Ø110 largo 4m</t>
  </si>
  <si>
    <t>Sifon 0,50 - Awaduct</t>
  </si>
  <si>
    <t>Codo 0,63 a 45° MH</t>
  </si>
  <si>
    <t>Codo 0,63 a 90° MH</t>
  </si>
  <si>
    <t>Codo 110 a 45° MH</t>
  </si>
  <si>
    <t>Codo 110 a 90° MH</t>
  </si>
  <si>
    <t>Ramal Y 60-110 MH</t>
  </si>
  <si>
    <t>Piso y contrapisos</t>
  </si>
  <si>
    <t>Contenedor (con permiso)</t>
  </si>
  <si>
    <t>Piso granitico 0,30 x 0,3m sobre pegamento (tipo Biangino)</t>
  </si>
  <si>
    <t>Zocalo sanitario granitico reconstituido compacto de 0,10 x 0,30m con pegamento</t>
  </si>
  <si>
    <t>Pintura latex p/interiores con entonadores</t>
  </si>
  <si>
    <t>Pintura epoxi p/muros y carpinteria</t>
  </si>
  <si>
    <t>Translado de pileta desde el Hogar Santa Rita (Luis F. Nougues 1051) al Hogar Eva Peron (Av Benjamin Araoz 851)</t>
  </si>
  <si>
    <t>Excavacion de Tierra de 6.50m de profundidad por 3m de ancho para instalacion de pileta</t>
  </si>
  <si>
    <t>Reparacion de Pileta y Pintura de la misma (medidas 4.40 x 2.40 x 1.20m)</t>
  </si>
  <si>
    <t>Instalacion de pileta en Hogar Eva Peron y construccion de vereda perimetral de 0.50m</t>
  </si>
  <si>
    <t>Colocacion de piso atermicos</t>
  </si>
  <si>
    <t>Extraer tierra de la excavacion en contenedores</t>
  </si>
  <si>
    <t>10 Litros de Pintura para pileta de fibra de vidrio</t>
  </si>
  <si>
    <t>1 Litro de Diluyente aguarras tipo IRAT de pintura  para pileta de fibra de vidrio</t>
  </si>
  <si>
    <t>Rodillo para pintar pileta de fibra de vidrio</t>
  </si>
  <si>
    <t>Pincel N°4 para pintura de pileta de fibra de vidrio</t>
  </si>
  <si>
    <t>Arena mediana x m3</t>
  </si>
  <si>
    <t>Ripio bruto fino x m3</t>
  </si>
  <si>
    <t>Cemento bolsa x 50kg</t>
  </si>
  <si>
    <t>Cemento de albañileria x40kg (Hercal)</t>
  </si>
  <si>
    <t>Hierro liso 16mm x barra</t>
  </si>
  <si>
    <t>Alambre de Fardo x 2kg</t>
  </si>
  <si>
    <t>Pintura Resina pre acelerada</t>
  </si>
  <si>
    <t>Cinta fibra de vidrio tramada p/durlock x 45mts</t>
  </si>
  <si>
    <t>Pintura Catalizador para resina poliester</t>
  </si>
  <si>
    <t>Reparacion de pileta</t>
  </si>
  <si>
    <t>Ceramico para piso 1ra calidad - borde de pileta pecho de paloma atermico antideslizante de 50x60x3</t>
  </si>
  <si>
    <t>Ceramico para piso 1ra calidad - esquinero atermico para pileta de 50x60</t>
  </si>
  <si>
    <t>Pastina de color marfil</t>
  </si>
  <si>
    <t>Revoque grueso fratasado con hidrofugo de pared sur (planta alta) para 35m2</t>
  </si>
  <si>
    <t>Revoque fino mandilado de pared sur (planta alta) para 35m2</t>
  </si>
  <si>
    <t xml:space="preserve">Fabricacion y colocacion de carpinteria de aluminio 0.60x1.10m (3 unidades) ventana de abrir linea modena con DVH, vidrio laminado 3+3, camara de aire, vidrio laminado 3+3. </t>
  </si>
  <si>
    <t>Fabricacion y colocacion de reja 0.60x1.10m (3 unidades) con planchuelas de 1"x3/16" y barras de hierro liso Ø10mm</t>
  </si>
  <si>
    <t>Cerramiento de ladrillo de vidrio 0.6x1.10m</t>
  </si>
  <si>
    <t>Fabricacion de techo para quincho, con tirantes de madera de pino de 3"x6" y machimbre de 3/4"x5", con ailsante y cbierta de chapa galv. Cal 25 clavadas a estructura. Teñido con color a eleccion, incluye canaleta pecho de paloma y caño de bajada.</t>
  </si>
  <si>
    <t>Mamposteria de ladrillo comun con junta enrasada sector asador y lavadero.</t>
  </si>
  <si>
    <t>Asador con herrajes (1.50m) y ladrillos refractarios de acuerdo a plano, paredes para barra, con mesada de granito natural con bacha y griferia, y con descarga a cloaca.</t>
  </si>
  <si>
    <t>Colocacion de mesada de granito natural para lavadero, con pileta y descarga a cloaca.</t>
  </si>
  <si>
    <t>Fabricacion y colocacion carpinteria de aluminio ventanal corredizo de 6 hojas, linea A30 new 5.80mx2.50m, con DVH vidrio laminado 3+3, camara de aire, vidrio laminado 3+3</t>
  </si>
  <si>
    <t>Elevacion de paredes sobre losa existente para apoyo de viguetas en salon de planta alta, armado de losa con bobedillas de tergopol y llenado de capa de compresion de 7 cm para 35m2</t>
  </si>
  <si>
    <r>
      <t xml:space="preserve">El Monto Final asciende a la suma en pesos ($): </t>
    </r>
    <r>
      <rPr>
        <b/>
        <sz val="14"/>
        <color theme="1"/>
        <rFont val="Calibri"/>
        <family val="2"/>
        <scheme val="minor"/>
      </rPr>
      <t>Tres Millones Ochocientos Mil Quinientos ($3.800.500,00)</t>
    </r>
  </si>
  <si>
    <t>Exterior</t>
  </si>
  <si>
    <t>Reparacion de agrietamiento de pared Este (frente azul), lateral Sur, abriendo grietas y curando con poximix, idem paredes Norte y Oeste (galeria , asador)</t>
  </si>
  <si>
    <t>Interior</t>
  </si>
  <si>
    <t>Preparado, curado y lijado de pared de cocina, estar living comedor, asador, acceso escalera hasta planta alta.</t>
  </si>
  <si>
    <r>
      <t xml:space="preserve">El Monto Final asciende a la suma en pesos ($): </t>
    </r>
    <r>
      <rPr>
        <b/>
        <sz val="14"/>
        <color theme="1"/>
        <rFont val="Calibri"/>
        <family val="2"/>
        <scheme val="minor"/>
      </rPr>
      <t>Cuatrocientos Cincuenta Mil($450.000,00)</t>
    </r>
  </si>
  <si>
    <t>Excavacion y retiro de tierra</t>
  </si>
  <si>
    <t>Paredes de mamposteria de ladrillo de 20cm</t>
  </si>
  <si>
    <t>Encadenados horizontales y verticales (inferiores y superiores)</t>
  </si>
  <si>
    <t>Losa</t>
  </si>
  <si>
    <t>Escalera de acceso y playa humeda</t>
  </si>
  <si>
    <t>Revoque grueso fratasado</t>
  </si>
  <si>
    <t>Sistema de purificacion de agua</t>
  </si>
  <si>
    <t>Instalacion electrica para 4 luces a led y tablero de comando a 12volt.</t>
  </si>
  <si>
    <t>Revoque fino mandilado con arena fina</t>
  </si>
  <si>
    <t>Preparado y pintado de pileta</t>
  </si>
  <si>
    <t xml:space="preserve">Colocacion de borde atermico </t>
  </si>
  <si>
    <t>Solarium</t>
  </si>
  <si>
    <t>Revestimiento de porcelanato de paredes y piso para 80m2, con playa humeda.</t>
  </si>
  <si>
    <t>Borde</t>
  </si>
  <si>
    <t>Baño y sala de maquinas/deposito</t>
  </si>
  <si>
    <r>
      <t xml:space="preserve">El Monto Final asciende a la suma en pesos ($): </t>
    </r>
    <r>
      <rPr>
        <b/>
        <sz val="14"/>
        <color theme="1"/>
        <rFont val="Calibri"/>
        <family val="2"/>
        <scheme val="minor"/>
      </rPr>
      <t>xx($xxx,00)</t>
    </r>
  </si>
  <si>
    <t>Construccion de habitacion de 3x3.2m con maposteria de ladrillo comun, techo de chapa con aislacion termica con perfiles "C", revocado interiormente y junta enrrasada para el lado exterior, aprovechando pared medianera Oeste y pared de madera de vivienda existente.</t>
  </si>
  <si>
    <t>Nivelacion, compactacion y contrapiso para habitacion y asador(3.8 x 8m) = 30.4m2</t>
  </si>
  <si>
    <t>Recuperacion de asador existente, colocacion de ladrillo refractario y herrajes (parrilla y manivela).</t>
  </si>
  <si>
    <t>Paredes bajas entorno asador y colocacion de mesada de Granito natural con bacha (incluye descarga y alimentacion de agua, con griferia) y terminacion con ceramico bajo mesada.</t>
  </si>
  <si>
    <t>Fabricacion y colocacion de techo de chapa sector asador de 3.8x 5m =19m2 con aislacion termica y perfiles C</t>
  </si>
  <si>
    <t>Renovacion de canaleta plastica por una de chapa galvanizada de 8m con su correspondiete caño de bajada.</t>
  </si>
  <si>
    <t>Colocacion de piso para habitacion con zocalo 11m2.</t>
  </si>
  <si>
    <t>Colocacion de piso para asador con zocalo 31m2.</t>
  </si>
  <si>
    <t>Fabricacion y colocacion de puerta para habitacion de 2 hojas de chapa lisa con estructura de tubos (1.5x2m)</t>
  </si>
  <si>
    <t>Fabricacion y colocacion de ventiluz alto de chapa lisa con tubos (0.5x1.5m)</t>
  </si>
  <si>
    <t>Completar sector galeria con muro de contencion, relleno, compactacion, contrapiso y piso de 1.1mx3.1m =3.41m2</t>
  </si>
  <si>
    <r>
      <t xml:space="preserve">El Monto Final asciende a la suma en pesos ($): </t>
    </r>
    <r>
      <rPr>
        <b/>
        <sz val="14"/>
        <color theme="1"/>
        <rFont val="Calibri"/>
        <family val="2"/>
        <scheme val="minor"/>
      </rPr>
      <t>Un Millon Quinientos Dos Mil ($1.502.000,00)</t>
    </r>
  </si>
  <si>
    <t>De acuerdo a la especificaciones tecnicas solicitadas en pliego de condiciones se cotiza el cambio de cañería obsoleta de acero galvanizado en caliente por cañería de fusión  para agua fría de sección 63mm además de los accesorios, ejecutando la demolición de 30m2 de mampostería de ladrillo hueco del 12 a fin de descubrir la cañería desde el 7° hasta el 1° piso, reforzando la fijación de la cañería  nueva al muro con grampas metálicas y planchuelas a fin de evitar el movimiento de la cañería, prueba hidráulica,cerrar con ladrillo hueco del 12 los sectores donde se realizó la demolición 30m2 y revocar con revoque grueso planchado hidrófugo con sika1, cantidad a cubrir 30m2.</t>
  </si>
  <si>
    <r>
      <t xml:space="preserve">El Monto Final asciende a la suma en pesos ($): </t>
    </r>
    <r>
      <rPr>
        <b/>
        <sz val="14"/>
        <color theme="1"/>
        <rFont val="Calibri"/>
        <family val="2"/>
        <scheme val="minor"/>
      </rPr>
      <t>Un Millon Novecientos Ochenta y Un mil Seiscientos Ochenta ($1.981.680,00)</t>
    </r>
  </si>
  <si>
    <r>
      <t xml:space="preserve">El Monto Final asciende a la suma en pesos ($): </t>
    </r>
    <r>
      <rPr>
        <b/>
        <sz val="14"/>
        <color theme="1"/>
        <rFont val="Calibri"/>
        <family val="2"/>
        <scheme val="minor"/>
      </rPr>
      <t>Un Millon Doscientos Cuarenta Mil ($1.240.000,00)</t>
    </r>
  </si>
  <si>
    <t>Reemplazo total de puerta metalica con caño estructural 40x80mm y chapa cal 18; fabricacion y colocacion de  puerta reja delante de ella, con cerraduras y cerrojos superiores e inferiores en ambas.</t>
  </si>
  <si>
    <r>
      <t xml:space="preserve">El Monto Final asciende a la suma en pesos ($): </t>
    </r>
    <r>
      <rPr>
        <b/>
        <sz val="14"/>
        <color theme="1"/>
        <rFont val="Calibri"/>
        <family val="2"/>
        <scheme val="minor"/>
      </rPr>
      <t>Quinientos Sesenta y Cuatro Mil ($564.000,00)</t>
    </r>
  </si>
  <si>
    <t>Pintura latex exterior azul traful x 1Lt</t>
  </si>
  <si>
    <t>Pintura latex exterior gris acero x 1Lt</t>
  </si>
  <si>
    <t>Latex exterior - interior antihongos colo blanco tipo premier x1 lt</t>
  </si>
  <si>
    <t>Latex para cielorraso prim. linea lata x 20lts</t>
  </si>
  <si>
    <t>Rodillo epoxi N°10</t>
  </si>
  <si>
    <t>Pincel N°10</t>
  </si>
  <si>
    <t xml:space="preserve">Rodillo de lana mediana 22cm </t>
  </si>
  <si>
    <t>Aguarras x 1lt</t>
  </si>
  <si>
    <t>Lijas N°100</t>
  </si>
  <si>
    <t>Yeso x 1kg</t>
  </si>
  <si>
    <t>Enduido exterior x 1kg</t>
  </si>
  <si>
    <t>Viruta de acero fino</t>
  </si>
  <si>
    <t>Entonador en pomo x 120cm3</t>
  </si>
  <si>
    <t>Esmalte sintetico blanco 3 en 1 - x 1lts</t>
  </si>
  <si>
    <t>Acondicionamiento y pintura de cielorraso en baño, sum, recepcion, consultorio 1 =90m2</t>
  </si>
  <si>
    <t>Pintura latex exterior - muros exteriores y patio interno- 530m2</t>
  </si>
  <si>
    <t>Pintura sintetica: incluyen 10 ventanas - 2 puertas internas - 1 puerta de acceso - 1 reja perimetral</t>
  </si>
  <si>
    <t>Fabricacion y colocacion de 3 puertas ventanas corredizas de aluminio de 3 hojas, línea modena, color negro, con DVH vidrio laminado 3+3, camara de aire de 9mm, vidrio Float 4mm. (2.90x2.40m - 2.68x2.40 - 2.84x2.40)</t>
  </si>
  <si>
    <r>
      <t xml:space="preserve">El Monto Final asciende a la suma en pesos ($): </t>
    </r>
    <r>
      <rPr>
        <b/>
        <sz val="14"/>
        <color theme="1"/>
        <rFont val="Calibri"/>
        <family val="2"/>
        <scheme val="minor"/>
      </rPr>
      <t>Un Millon Seiscientos Ochenta Mil ($1.680.000,00)</t>
    </r>
  </si>
  <si>
    <t>Colocación de membrana geotextil, alto tránsito, sobre piso terraza , pegandola con soplete para una superficie plana de 80 m2 y una superficie de 40 m2 para paredes perimetrales terraza de 1,10 m de altura, lados Este, Norte y Sur. Terminando con pintura sobre membrana geotextil, color teja.</t>
  </si>
  <si>
    <t>El monto asciende a la suma en pesos ( $ ) : Ochocientos un mil. ( $ 801,000.00 )</t>
  </si>
  <si>
    <t>ADICIONALES</t>
  </si>
  <si>
    <t>RENOVACION DE CAÑERIAS Y CABLES DE LA INSTALACION ELECTRICA PARA BAÑO Y COCINA, COLOCANDO LLAVES NUEVAS.(sin artefactos luminicos)</t>
  </si>
  <si>
    <t>BOCAS</t>
  </si>
  <si>
    <t>COLOCACION DE DURLOCK PARA CIELORRASO</t>
  </si>
  <si>
    <t>ENDUIDO PLASTICO Y PINTURA PARA PAREDES Y CIELORRASOS DE COCINAS Y BAÑOS</t>
  </si>
  <si>
    <t>FABRICACION Y COLOCACION DE MUEBLE BAJO MESADA PARA COCINAS Y UNA ALACENA</t>
  </si>
  <si>
    <t xml:space="preserve">CURACION DE ARMADURA EXPUESTA EN LOSA, CON SICADUR </t>
  </si>
  <si>
    <t>PROVISION Y COLOCACION DE ACCESORIOS DE BAÑO marca FV (TOALLERO, PORTAROLLO, JABONERA)</t>
  </si>
  <si>
    <t>RENOVACION DE PUERTA DE COCINA PLEGABLE DE MADERA</t>
  </si>
  <si>
    <t>UN</t>
  </si>
  <si>
    <r>
      <t xml:space="preserve">El Monto Final asciende a la suma en pesos ($): </t>
    </r>
    <r>
      <rPr>
        <b/>
        <sz val="14"/>
        <color theme="1"/>
        <rFont val="Calibri"/>
        <family val="2"/>
        <scheme val="minor"/>
      </rPr>
      <t>Un Millon Ciento Noventa y Dos Mil Doscientos($1.192.200,00)</t>
    </r>
  </si>
  <si>
    <t>RUBRO</t>
  </si>
  <si>
    <t xml:space="preserve">Unidad </t>
  </si>
  <si>
    <t>Precio Unitario ($/un)</t>
  </si>
  <si>
    <t>Precio Total ($)</t>
  </si>
  <si>
    <t>INCID. %</t>
  </si>
  <si>
    <t>fuero federal falta</t>
  </si>
  <si>
    <t>DESIGNACION</t>
  </si>
  <si>
    <t>Extracción de artefactos sanitarios, tres (03) artefactos existentes en baño de propiedad colindante (también perteneciente al IPSST), lavabo, Inodoro y mochila, para reinstalar los mismos en baño 02 a ejecutar.</t>
  </si>
  <si>
    <t>Tabiques en seco</t>
  </si>
  <si>
    <t>Tabique de piso a techo elaborado con placa de yeso cartón de 12.5cm con estructura metálica pesada fijada con tornillos con lana de vidrio con papel en su interior para aislación acústica/térmica.</t>
  </si>
  <si>
    <t>Tabique de piso a techo elaborada con placa de yeso cartón, con lamina Verde para espacios húmedos, de 12.5cm con estructura metálica pesada fijada con tornillos con lana de vidrio con papel en su interior para aislación acústica/térmica en Baño 02 a ejecutar.</t>
  </si>
  <si>
    <t>Revestimiento</t>
  </si>
  <si>
    <t>Revestimiento sobre mesada de cocina a instalar, cerámico de 1 ºcalidad 30cm x 20cm de colores definidos previamente por el Depto. Técnico de Infraestructura.</t>
  </si>
  <si>
    <t>Ejecucion de cielorraso de yeso aplicado sobre losa de viguetas y ladrillo de telgopor en balcones exteriores. Realizado de goterón en borde de los mismos.</t>
  </si>
  <si>
    <t>Revision de cielorrasos de revoque cementicio interiores en busca de fisuras o desprendimientos para su posterior reparación antes de pintar.</t>
  </si>
  <si>
    <t>Zocalos y Cordones</t>
  </si>
  <si>
    <t>Zocalo mosaico calcareo similar al existente en la propiedad en color y tamaño de 0.10m de alto en zona baño 02 (a construir) y en todas las nuevas paredes de placas de yeso carton que se ejecuten.</t>
  </si>
  <si>
    <t>Carpinterias</t>
  </si>
  <si>
    <t>Instalacion de cinco (05) Puertas placas y una (1) ventana de aluminio en zona baño (02).</t>
  </si>
  <si>
    <t>Instalacion Sanitaria</t>
  </si>
  <si>
    <t>Colocacion de artefactos sanitarios en baño 02 en instalacion sanitaria existente: un inodoro con mochila, una bacha lavatorio con pie.</t>
  </si>
  <si>
    <t>gbinetes</t>
  </si>
  <si>
    <t>4x32-10ka</t>
  </si>
  <si>
    <t>2x20a 10ka</t>
  </si>
  <si>
    <t>4x40a 10ka</t>
  </si>
  <si>
    <t>cable  10mm</t>
  </si>
  <si>
    <t>caño rigido</t>
  </si>
  <si>
    <t>Provision e Instalacion basica de bacha para cocina, con griferia tipo FV arizona de un agua, junto con instalacion de cañerias de cloaca y agua fria en zona de cocina.</t>
  </si>
  <si>
    <t>bipo</t>
  </si>
  <si>
    <t>unipo</t>
  </si>
  <si>
    <t>Instalacion (dentro de gabinete de medidores) de tablero general de material aislante, con tapa y contratapa de calidad tipo Genrod. Con interruptor termomagnetico de cabecera de 4x40A, 10kA, Curva D; y bornera de puesta a tierra principal de proteccion. Alimentacion a 4 circuitos seccionales con los sgtes interruptores termomagneticos: 2x20A,10kA, Curva C (para dos circuitos existentes); 4x32a, 10kA, Curva C (para dos circuitos nuevos).</t>
  </si>
  <si>
    <t>Instalacion de puesta a tierra (jabalina normalizada de 1/2" x 1.5m) unida mediante conector normalizado a cable de proteccion verde amarillo de 10mm2, protegida e instalada dentro de caja de inspeccion con tapa.</t>
  </si>
  <si>
    <t>Reemplazo de circuito existente por circuito seccional Trifásico en cable unipolar de 6mm2 para alimentar un tablero nuevo que reemplazará a otro existente.</t>
  </si>
  <si>
    <t>x1m</t>
  </si>
  <si>
    <t>Tablero seccional existente: Cambio del interruptor termomagnetico marca Sica existente, por otro de 2x20A,6kA, curva C de la misma marca que se utilizen en el tablero nuevo.</t>
  </si>
  <si>
    <t>Tablero seccional nuevo: Reemplazo de uno de los tableros seccionales monofásico existentes, por uno nuevo para 20 polos, empotrado en el mismo lugar del actual, según se indica en planos.</t>
  </si>
  <si>
    <t xml:space="preserve">Circuitos terminales y bocas de utilizacion: se utilizarán los circuitos terminales y bocas existentes, se hará el tendido mediante canalizacion embutida en caños de material aislante a las extensiones de los circuitos existentes necesarias para alimentar las nuevas bocas de utilizacion segun plano. Para alimentar aires acondicionados y sistemas informaticos se debe tender nuevos circuitos con canalizaciones embutidas con cañerias flexibles de grado electrico. </t>
  </si>
  <si>
    <t>x25m</t>
  </si>
  <si>
    <t>Tomas y luces: Se utilizaran las tomas existentes verificando que se encuentren correctamente conectadas. La iluminacion será con plafones de tubos led de 2x18W en salones, cocinas,consultorios y oficinas, en baños y exterior plafones circulares de 18W.</t>
  </si>
  <si>
    <t>Limpieza y tratado de paredes,cielorrasos y puertas.</t>
  </si>
  <si>
    <t>Paredes interiores: Curaciones con enduido, una mano de fijador y tres mano de pintura latex de primera calidad. Color a eleccion.</t>
  </si>
  <si>
    <t>Carpinterias exteriores: Aplicación de una mano de convertidor de oxido, retoques con masilla y aplicación de 3 manos de esmalte sintetico. Color a eleccion.</t>
  </si>
  <si>
    <t>total</t>
  </si>
  <si>
    <t>Muros Exteriores: Pintura con latex exterior con factor  UV e hidrorepelencia. Color a eleccion.</t>
  </si>
  <si>
    <t>Cielorrasos: Previas curaciones con enduido, aplicación de 1 mano de fijador y 3 manos de pintura al latex de primera calidad para cielorrasos. Color a eleccion.</t>
  </si>
  <si>
    <t>Provision e instalacion de mesada de marmol sintetico de 1.30m x 0.60m.</t>
  </si>
  <si>
    <t>Provision y colocacion de 2 mensulas metalicas en angulo de 2"x3/16 fijado con taco y tornillos cabeza hexagonal a muro de office para sostener mesada.</t>
  </si>
  <si>
    <t>Gastos Generales</t>
  </si>
  <si>
    <t>Se incluye flete, limpieza y extraccion de escombros en bolsas y reparaciones menores en paredes y cañeria que sean necesarias para el correcto funcionamiento de la instalacion sanitaria, ademas del retiro de todo elemento que a consideracion de la direccion tecnica sea necesario para completar correctamente los trabajos.</t>
  </si>
  <si>
    <t>MONTO TOTAL ($)</t>
  </si>
  <si>
    <t>Tapar cañerias en pared cocina y colocar ceramicos faltantes (controlar previamente cañerias)</t>
  </si>
  <si>
    <t>Armar pared baja para sostener mesada existente y posterior colocacion, con descarga y griferia.</t>
  </si>
  <si>
    <t>Retirar canaleta existente deteriorada sector Oeste y colocar canaleta nueva con caño de bajada hacia canal con rejas en piso (inlcuye canaleta y caño de bajada).</t>
  </si>
  <si>
    <t>Retirar puerta de chapa y hierro en medianera y cerrar vano con mamposteria de ladrillo comun de 0.15 y terminado con revoque grueso fratasado.</t>
  </si>
  <si>
    <t>Modificar canaleta habitacion fondo, realizando nueva boqueta de desague y agragando caño de descarga</t>
  </si>
  <si>
    <t>Picar revoque pared sector living para que respire humedad.</t>
  </si>
  <si>
    <t>Curar grieta lateral a puerta de acceso principal</t>
  </si>
  <si>
    <t>Picar, retirar marco puerta baño en galeria y colocar marco nuevo de angulo con misma hoja de puerta</t>
  </si>
  <si>
    <t>Renovar marco de puerta cocina hacia el fondo con angulos y colocando hoja de puerta existente</t>
  </si>
  <si>
    <r>
      <t xml:space="preserve">El Monto Final asciende a la suma en pesos ($): </t>
    </r>
    <r>
      <rPr>
        <b/>
        <sz val="14"/>
        <color theme="1"/>
        <rFont val="Calibri"/>
        <family val="2"/>
        <scheme val="minor"/>
      </rPr>
      <t>Trescientos Sesenta y Seis Mil ($366.000,00)</t>
    </r>
  </si>
  <si>
    <t>Opcion 1</t>
  </si>
  <si>
    <t>Localizacion de cañerias, picado de piso, retiro de escombros, y renovacion de cañeria de bajada de agua parcialmente, desde llave de paso hasta el primer accesorio de distribucion (codo o Tee), terminando con curado de piso y tapado de cañeria. (contempla materiales y mano de obra)</t>
  </si>
  <si>
    <r>
      <t xml:space="preserve">El Monto Final asciende a la suma en pesos ($): </t>
    </r>
    <r>
      <rPr>
        <b/>
        <sz val="14"/>
        <color theme="1"/>
        <rFont val="Calibri"/>
        <family val="2"/>
        <scheme val="minor"/>
      </rPr>
      <t>Seiscientos Cuarenta y Dos Mil ($642.000,00)</t>
    </r>
  </si>
  <si>
    <t>Opcion 2</t>
  </si>
  <si>
    <t>Localizacion de cañerias, picado de piso, retiro de escombros, y renovacion total de cañeria de bajada de agua, desde  tanque de reserva superior, hasta llave de paso, terminando con curado de piso y tapado de cañeria.  (contempla materiales y mano de obra)</t>
  </si>
  <si>
    <r>
      <t xml:space="preserve">El Monto Final asciende a la suma en pesos ($): </t>
    </r>
    <r>
      <rPr>
        <b/>
        <sz val="14"/>
        <color theme="1"/>
        <rFont val="Calibri"/>
        <family val="2"/>
        <scheme val="minor"/>
      </rPr>
      <t>Dos Millones Trescientos Setenta Mil ($2.370.000,00)</t>
    </r>
  </si>
  <si>
    <t>Cemento x 50kg</t>
  </si>
  <si>
    <t>Arena fina x bolsa</t>
  </si>
  <si>
    <t>Bolsas para escombros</t>
  </si>
  <si>
    <t>Pintura y tabiques</t>
  </si>
  <si>
    <t>Placa revestimiento AH antihumedad tipo durlock e= 12mm 1.2x2.4m</t>
  </si>
  <si>
    <t>Perfil omega x 2.6m</t>
  </si>
  <si>
    <t>Perfil solera 35mm</t>
  </si>
  <si>
    <t>Perfil montante 34mm</t>
  </si>
  <si>
    <t>Perfil solera 70mm</t>
  </si>
  <si>
    <t>Perfil montante 69mm</t>
  </si>
  <si>
    <t>Tornillos T1 x 100un</t>
  </si>
  <si>
    <t>Tornillos T2 x 100un</t>
  </si>
  <si>
    <t>Masilla multiuso tipo Durlock x 32kgs</t>
  </si>
  <si>
    <t>Cinta tramada tipo durlock x 90mts</t>
  </si>
  <si>
    <t>Tacos tipo fisher c/tope y tornillos N°8 x 100</t>
  </si>
  <si>
    <t>Placa estandar yeso carton tipo durlock 9mm</t>
  </si>
  <si>
    <t>Pintura latex para interior color blanco x 20lts tipo loxon</t>
  </si>
  <si>
    <t>Fijador sellador x 10lts</t>
  </si>
  <si>
    <t>Lijas N°120</t>
  </si>
  <si>
    <t>Pincel N°25</t>
  </si>
  <si>
    <t>Pintura latex cielorraso tipo loxon x 20lts color blanco</t>
  </si>
  <si>
    <t>Pintura esmalte sintetico x 4lts color blanco satinado</t>
  </si>
  <si>
    <t>Rodillo mini epoxi 10cm</t>
  </si>
  <si>
    <t>Aguarras</t>
  </si>
  <si>
    <t>Electricidad</t>
  </si>
  <si>
    <t>Caja de paso chapa 10x10x5cm</t>
  </si>
  <si>
    <t>Gabinete tablero metalico 54 bocas 500x450x120 incluir contrafrente metalico y rieles</t>
  </si>
  <si>
    <t>Bandeja portacable perorada 250mm x 3m</t>
  </si>
  <si>
    <t>Soporte mensula para bandeja portacables 25cm</t>
  </si>
  <si>
    <t>Cable unipolar 4mm celeste</t>
  </si>
  <si>
    <t>Cable unipolar 4mm rojo</t>
  </si>
  <si>
    <t>Cable unipolar 4mm verde amarillo</t>
  </si>
  <si>
    <t>Cable unipolar 2.5mm celeste</t>
  </si>
  <si>
    <t>Cable unipolar 2.5mm rojo</t>
  </si>
  <si>
    <t>Cable unipolar 2.5mm verde amarillo</t>
  </si>
  <si>
    <t>Cable unipolar 1.5mm celeste</t>
  </si>
  <si>
    <t>Cable unipolar 1.5mm blanco</t>
  </si>
  <si>
    <t>Caño corrugado 22mm rollo x 25mts</t>
  </si>
  <si>
    <t>Conector pvc 22mm</t>
  </si>
  <si>
    <t>Cupla pvc 22mm</t>
  </si>
  <si>
    <t>Caja rectangular de embutir PVC</t>
  </si>
  <si>
    <t>Caja octogonal chica PVC</t>
  </si>
  <si>
    <t>Caja estanca pvc IP65 20x20x8cm</t>
  </si>
  <si>
    <t>Disyuntor diferencial bipolar 2x25 A</t>
  </si>
  <si>
    <t>Llave termomagnetica 2x16 A</t>
  </si>
  <si>
    <t>Plafon Led embutir 18w 30x30cm</t>
  </si>
  <si>
    <t>Demolicion y limpieza</t>
  </si>
  <si>
    <t>Demolicion tabiques mamposteria</t>
  </si>
  <si>
    <t>Demolicion revestimiento durlock</t>
  </si>
  <si>
    <t>Tabiques</t>
  </si>
  <si>
    <t>Tabiques cerramiento interior tipo durlock revestido en ambas caras</t>
  </si>
  <si>
    <t>Revestimiento una cara con placas antihumedad</t>
  </si>
  <si>
    <t>Piso cemento alisado coloreado</t>
  </si>
  <si>
    <t>Cielorraso suspendido con placas de yeso carton</t>
  </si>
  <si>
    <t>Pintura latex interior</t>
  </si>
  <si>
    <t xml:space="preserve">Pintura latex cielorraso </t>
  </si>
  <si>
    <t>Pintura esmalte sintetico</t>
  </si>
  <si>
    <t>Instalacion electrica circuito iluminacion y tomas corrientes</t>
  </si>
  <si>
    <t>Instalacion circuitos para aires acondicionado</t>
  </si>
  <si>
    <t>Instalacion aire acondicionado</t>
  </si>
  <si>
    <t>Instalacion unidad interior y exterior AACC tipo split con cañerias por bandejas chapa galvanizada (incluye mano de obra y materiales por el proveedor)</t>
  </si>
  <si>
    <r>
      <t xml:space="preserve">El Monto Final asciende a la suma en pesos ($): </t>
    </r>
    <r>
      <rPr>
        <b/>
        <sz val="14"/>
        <color theme="1"/>
        <rFont val="Calibri"/>
        <family val="2"/>
        <scheme val="minor"/>
      </rPr>
      <t>Un Millon Cuatrocientos Cinco Mil Ochocientos Setenta, con Diez ($1.405.870.10)</t>
    </r>
  </si>
  <si>
    <t>Cal hidratada</t>
  </si>
  <si>
    <t xml:space="preserve">Cemento tipo Portland </t>
  </si>
  <si>
    <t>Ceramico de 1ra</t>
  </si>
  <si>
    <t>Granito natural gris mara e=0,02m</t>
  </si>
  <si>
    <t>Hidrofuga sika 1 (20kg)</t>
  </si>
  <si>
    <t>Pegamento cementicio tipo Klaukol</t>
  </si>
  <si>
    <t>Revoque fino preparado exterior tipo Endufin</t>
  </si>
  <si>
    <t>Revoque fino preparado, tipo Endufin</t>
  </si>
  <si>
    <t>Sika tex 75 (rollo 1,05 x 25mts)</t>
  </si>
  <si>
    <t>Herreria</t>
  </si>
  <si>
    <t>Chapa galvanizada ondulada N°25</t>
  </si>
  <si>
    <t>Chapa galvanizada ondulada lisa N°18</t>
  </si>
  <si>
    <t>Perfil C 10x5x1,6cm esp 2mm (hasta 3mm) (12mts)</t>
  </si>
  <si>
    <t>Bisagra bronce platil 140mm</t>
  </si>
  <si>
    <t>Cerradura doble paleta</t>
  </si>
  <si>
    <t>Manija tipo ministerio con roseta</t>
  </si>
  <si>
    <t>Pasadores</t>
  </si>
  <si>
    <t>Pomelas de hierro 100x75</t>
  </si>
  <si>
    <t>Cinta p/durlock o similar (x75mts)</t>
  </si>
  <si>
    <t>Enduido para placas de yeso (x17kg)</t>
  </si>
  <si>
    <t>Fijaciones</t>
  </si>
  <si>
    <t>Membrana liquida sikafill techo (20kg)</t>
  </si>
  <si>
    <t>Placa de yeso 9,5mm 1,20x2,40mts</t>
  </si>
  <si>
    <t>Solera 35mm (x2,60mts de largo)</t>
  </si>
  <si>
    <t>Tacos y tornillos N°8</t>
  </si>
  <si>
    <t>Sellador silicona sikasil C 300gr</t>
  </si>
  <si>
    <t>Pintura convertidor de oxido (4lts)</t>
  </si>
  <si>
    <t>Pintura esmalte sintetico brillante base agua (4lts)</t>
  </si>
  <si>
    <t>Pintura latex p/cielorraso (20lts)</t>
  </si>
  <si>
    <t>Pintura latex p/exteriores (20lts)</t>
  </si>
  <si>
    <t>Pintura sintetica en muro (al aceite) 4lts</t>
  </si>
  <si>
    <t>Pinceleta</t>
  </si>
  <si>
    <t>Entonador 120cc</t>
  </si>
  <si>
    <t>Madera</t>
  </si>
  <si>
    <t>Placa de MDF 18mm recubierto de melamina blanca (sup. Placa 4,76m2)</t>
  </si>
  <si>
    <t>Tapacanto filomelamina blanco con cola (x5mts)</t>
  </si>
  <si>
    <t>Tornillo p/madera</t>
  </si>
  <si>
    <t>Electicidad</t>
  </si>
  <si>
    <t>Caja cuadrada 16,5 x 16,5 x 10cm estanca tipo tubelectric</t>
  </si>
  <si>
    <t>Caja octognal PVC grande CH 20</t>
  </si>
  <si>
    <t>Caño de plastico rigido de 7/8" (caño 3mts)</t>
  </si>
  <si>
    <t>Conector plastico rigido de 7/8" - 1"</t>
  </si>
  <si>
    <t>Cupla enchufable plastico rigido 7/8</t>
  </si>
  <si>
    <t>Curva plastico rigido 7/8" - 1"</t>
  </si>
  <si>
    <t>Disyuntor diferencial tipo Merlin Gerin 2 x 40 A 30 MA</t>
  </si>
  <si>
    <t>Interruptor termomagnetico tipo Merlin Gerin C60 2x16 A curva C</t>
  </si>
  <si>
    <t xml:space="preserve">Conjunto completo llave de 1 punto de embutir con tapa y bastidor simil Plasnavi </t>
  </si>
  <si>
    <t xml:space="preserve">Conjunto completo llave de 2 punto de embutir con tapa y bastidor simil Plasnavi </t>
  </si>
  <si>
    <t>Gabinete simil tipo genrod capacidad 30 llaves termicas</t>
  </si>
  <si>
    <t>Jabalina tipo cooperweld 3m x Ø, tomacable AC/CU modelo T-4 3/4"</t>
  </si>
  <si>
    <t>Cable unipolar tipo Prysmian o similar 1 x 2,5mm2</t>
  </si>
  <si>
    <t>mts</t>
  </si>
  <si>
    <t>Cable unipolar tipo Prysmian o similar 1 x 1,5mm2</t>
  </si>
  <si>
    <t>Cable subterraneo sintenax CU 3x2,5mm2</t>
  </si>
  <si>
    <t>Panel led plafon cuadrado 22,5cm 18W 6000k PC18CW</t>
  </si>
  <si>
    <t>Luminaria Completa reflector Led 100W LP65 - tipo Macroled</t>
  </si>
  <si>
    <t>Caja rectangular PVC</t>
  </si>
  <si>
    <t>Interruptor termomagnetico tipo Merlin Gerin C60 4x32A curva C</t>
  </si>
  <si>
    <t>Limpieza terreno (extraccion y retiro malezas)</t>
  </si>
  <si>
    <t>De mamposteria de ladrillo comun de 0,30mts</t>
  </si>
  <si>
    <t>De mamposteria de ladrillo comun de 0,15mts</t>
  </si>
  <si>
    <t>De cubierta de chapa</t>
  </si>
  <si>
    <t>De cielorraso suspendido de yeso</t>
  </si>
  <si>
    <t>Extraccion de mesadas</t>
  </si>
  <si>
    <t>Extraccion de artefactos sanitarios</t>
  </si>
  <si>
    <t>Impermeabilizacion con membrana liquida y manta (sika tex 75)</t>
  </si>
  <si>
    <t>Azotado cementicio e=1cm (1:4)</t>
  </si>
  <si>
    <t>Revoque grueso exterior de e=0,02m (1/2:2:5)</t>
  </si>
  <si>
    <t>Revoque rustico interior (1/2:2:5)</t>
  </si>
  <si>
    <t>Revestimiento de ceramicos esmaltados de 1ra</t>
  </si>
  <si>
    <t>Cielorraso de placa de yeso de 9,5mm</t>
  </si>
  <si>
    <t>Cubierta de chapa galvanizada N°25 (perfil de 3m)</t>
  </si>
  <si>
    <t>Pulido de piso granito</t>
  </si>
  <si>
    <t>Piso ceramico de 0,45x0,45m de primera (con pegamento)</t>
  </si>
  <si>
    <t>Carpinteria</t>
  </si>
  <si>
    <t>Placard MDF melamina 18mm blanca con canto de aluminio</t>
  </si>
  <si>
    <t>Pintura latex para exteriores</t>
  </si>
  <si>
    <t>Pintura latex para interiores con entonadores (re-pintado)</t>
  </si>
  <si>
    <t>Pintura sintetica en muro (al aceite)</t>
  </si>
  <si>
    <t>Pintura para cielorrasos latex</t>
  </si>
  <si>
    <t>Pintura sintetica en carpinterias incluido antioxido</t>
  </si>
  <si>
    <t>Mesadas de granito mara</t>
  </si>
  <si>
    <t>Colocacion de mensulas en mesadas de granito</t>
  </si>
  <si>
    <t>Ajuste de carpinteria</t>
  </si>
  <si>
    <t>Cambio de herrajes</t>
  </si>
  <si>
    <t>Reparacion de canaletas</t>
  </si>
  <si>
    <t>Circuito centros de iluminacion</t>
  </si>
  <si>
    <t xml:space="preserve">Circuito toma corrientes </t>
  </si>
  <si>
    <t>Instalacion sanitaria agua lavadero</t>
  </si>
  <si>
    <t>Instalacion de gas</t>
  </si>
  <si>
    <t>Instalacion gas cocina</t>
  </si>
  <si>
    <t>Revision de artefactos</t>
  </si>
  <si>
    <r>
      <t xml:space="preserve">El Monto Final asciende a la suma en pesos ($): </t>
    </r>
    <r>
      <rPr>
        <b/>
        <sz val="14"/>
        <color theme="1"/>
        <rFont val="Calibri"/>
        <family val="2"/>
        <scheme val="minor"/>
      </rPr>
      <t>Trece Millones Ciento Cincuenta y Tres Mil Doscientos Setenta Y Dos,con Sesenta y Nueve ($13.153.272,69)</t>
    </r>
  </si>
  <si>
    <t>3er Piso</t>
  </si>
  <si>
    <t>Renovación del Basico sanitario del baño y cocina del dpto del 6to piso, indicado por el Area Infraestructura</t>
  </si>
  <si>
    <t>global</t>
  </si>
  <si>
    <t>El Monto Final asciende a la suma en pesos ( $ ): Seiscientos Doce mil</t>
  </si>
  <si>
    <t>6to piso</t>
  </si>
  <si>
    <t>Retiro de artefactos y renovacion de basico sanitario.</t>
  </si>
  <si>
    <t>Picado y retiro de piso existente en sector cocina y baños 6to piso (mosaico,carpeta y contrapiso)</t>
  </si>
  <si>
    <t>Fabricacion de contrapiso y carpeta sector baño y cocina</t>
  </si>
  <si>
    <t>Colocación de piso cerámico para baño y cocina</t>
  </si>
  <si>
    <t>Colocación de artefactos sanitarios Ferrum Andina, griferias Fv Arizona y accesorios</t>
  </si>
  <si>
    <t>Distribución de cañería de agua fria unicamente en termofusión, en forma aerea, engrampada a paredes, para baño y cocina</t>
  </si>
  <si>
    <t>Curado, cielorraso de placas de durlock, sectores deteriorados, con enduido y pintura, para el 5to piso</t>
  </si>
  <si>
    <t>Limpieza gral.</t>
  </si>
  <si>
    <t>Limpieza general y retiro de escombros a contenedor</t>
  </si>
  <si>
    <t>El Monto Final asciende a la suma en pesos ($): Dos Millones, Seiscientos Seis Mil Cien. ( $ 2,606,100 )</t>
  </si>
  <si>
    <t>Cemento de albañileria x 40kg tipo plasticor Loma Negra</t>
  </si>
  <si>
    <t>Ladrillo hueco 12x18x25</t>
  </si>
  <si>
    <t>Arena mendiana xm3</t>
  </si>
  <si>
    <t>Revoque fino a la Cal (Bolsa 25kg Tipo Weber)</t>
  </si>
  <si>
    <t xml:space="preserve">Ceramico esmaltado p/revestimiento de piso x m2 </t>
  </si>
  <si>
    <t xml:space="preserve">Ceramico esmaltado p/revestimiento de pared x m2 </t>
  </si>
  <si>
    <t>Pegamento para ceramico x30kg tipo klaukol x unidad</t>
  </si>
  <si>
    <t>Pintura látex interior x10lts</t>
  </si>
  <si>
    <t>Pintura látex para cielorraso tipo esplendor x 4lts blanca</t>
  </si>
  <si>
    <t>Placa yeso 1.20mx2.40mx9.5mm</t>
  </si>
  <si>
    <t>Montante 34mm long 2.6m</t>
  </si>
  <si>
    <t>Solera 35mm long 2.6m</t>
  </si>
  <si>
    <t>T1 bolsa x100</t>
  </si>
  <si>
    <t>T2 bolsa x100</t>
  </si>
  <si>
    <t>Masilla 15kg</t>
  </si>
  <si>
    <t>Cinta papel x75mts</t>
  </si>
  <si>
    <t>Fijacion (tornillo y taco fisher) bolsa x25</t>
  </si>
  <si>
    <t>Caño PVC 110 x 4m</t>
  </si>
  <si>
    <t>Caño PVC 063 x 4m - Tipo amanco</t>
  </si>
  <si>
    <t>Caño PVC 040 x 4m - Tipo amanco</t>
  </si>
  <si>
    <t>Ramal Y de 110 x 110 x unidad</t>
  </si>
  <si>
    <t>pf 2x2.9</t>
  </si>
  <si>
    <t>Codo 90° PVC con base 110 c/ent x unidad</t>
  </si>
  <si>
    <t>PPA de 10x10 4 Ent. 1S. 60 - Tipo Amanco</t>
  </si>
  <si>
    <t>Boca de Acceso x unidad</t>
  </si>
  <si>
    <t>Caño PP Fusion 20mm x 4 x unidad</t>
  </si>
  <si>
    <t>Codo 90 Fusion  20mm x unidad</t>
  </si>
  <si>
    <t>Codo 90 Fusion con inserto rosca metalica H 1/2 x20mm x unidad</t>
  </si>
  <si>
    <t>Tee Fusion 20mm</t>
  </si>
  <si>
    <t>Tee Fusion 20mm con inserto rosca metalica H 1/2 20mm</t>
  </si>
  <si>
    <t>Flexible Caf 1/2" x 35cm</t>
  </si>
  <si>
    <t>Llave de paso Fusion de 20 PLVastago de bronce x unidad</t>
  </si>
  <si>
    <t>Sopapa descarga para lavabo 40mm PVC x unidad</t>
  </si>
  <si>
    <t>Descarga PVC blanco flexible 40mm PVC OARA lavabo 40cm x unidad</t>
  </si>
  <si>
    <t>Palanca con brazo para mochila completo x unidad</t>
  </si>
  <si>
    <t>Vanitory Blanco laqueado con bacha x unidad</t>
  </si>
  <si>
    <t>Grampas para lavatorio con tornillos y taco x unidad</t>
  </si>
  <si>
    <t>Tornillo fijacion bidet e inodoro par x unidad</t>
  </si>
  <si>
    <t>Cable Unipolar de 2.5mm2 - Celeste x metro</t>
  </si>
  <si>
    <t>Cable Unipolar Marron de 2.5mm2  x metro</t>
  </si>
  <si>
    <t>Cable Unipolar de 2.5mm2 Verde/Amarillo x metro</t>
  </si>
  <si>
    <t>Cable Unipolar de 1.5mm2 - Celeste x metro</t>
  </si>
  <si>
    <t>Cable Unipolar de 1.5mm2 - Marron x metro</t>
  </si>
  <si>
    <t>Plafon para empotrar en cielorraso Tipo Led 25W x unidad</t>
  </si>
  <si>
    <t>Conjunto armado de llave de un punto y tomacorriente x unidad</t>
  </si>
  <si>
    <r>
      <t xml:space="preserve">El Monto Final asciende a la suma en pesos ($): </t>
    </r>
    <r>
      <rPr>
        <b/>
        <sz val="14"/>
        <color theme="1"/>
        <rFont val="Calibri"/>
        <family val="2"/>
        <scheme val="minor"/>
      </rPr>
      <t>Un Milllon Cuarenta Mil, Novescientos Treinta y Tres</t>
    </r>
  </si>
  <si>
    <t>Demolicion y retiros varios</t>
  </si>
  <si>
    <t xml:space="preserve">Retiro de bañera de hierro enlozado </t>
  </si>
  <si>
    <t xml:space="preserve">Retiro de vanitory existente </t>
  </si>
  <si>
    <t>Demolicion de piso baño y cocina</t>
  </si>
  <si>
    <t>Retiro de toda la cañeria de hierro fundido basico sanitariio</t>
  </si>
  <si>
    <t>Calado de pared para retiro de piso debajo de bañera</t>
  </si>
  <si>
    <t>Retiro de toda cañeria de agua plomo existente</t>
  </si>
  <si>
    <t xml:space="preserve">Demolicion y retiro de piso debajo de bañera </t>
  </si>
  <si>
    <t xml:space="preserve">m2 </t>
  </si>
  <si>
    <t>Demolicion y retiro de cielorraso existente</t>
  </si>
  <si>
    <t>Instalacion de cañeria de agua nueva con caño tipo termofusion 20mm (solo agua fria)</t>
  </si>
  <si>
    <t>Instalacion y conexion de vanitory nuevo</t>
  </si>
  <si>
    <t>Reparacion de mamosteria afectada, incluye reposicion de ladrillos y revoque grueso</t>
  </si>
  <si>
    <t>Colocacion de revestimiento ceramico en pared c/ceramico esmaltado s/adhesivo</t>
  </si>
  <si>
    <t>Reparacion de contrapiso demolido (esp= 0,07m)</t>
  </si>
  <si>
    <t>Cielorraso placas de yeso tipo durlock</t>
  </si>
  <si>
    <t xml:space="preserve">Trabajo de pintura en cielorraso </t>
  </si>
  <si>
    <t xml:space="preserve">Retiro de cableado existente </t>
  </si>
  <si>
    <t>Instalacion de cableado nuevo para centro en baño (3 cond)</t>
  </si>
  <si>
    <t>Colocacion de luminaria empotrada en cielorraso tipo led</t>
  </si>
  <si>
    <r>
      <t xml:space="preserve">El Monto Final asciende a la suma en pesos ($): </t>
    </r>
    <r>
      <rPr>
        <b/>
        <sz val="14"/>
        <color theme="1"/>
        <rFont val="Calibri"/>
        <family val="2"/>
        <scheme val="minor"/>
      </rPr>
      <t>Dos Millones Ochocientos Sesenta y Tres Mil, Doscientos Noventa y Tres con Setenta y Dos</t>
    </r>
  </si>
  <si>
    <t>Distribucion de agua fria en forma aérea engrapada a paredes existentes con cañeria Termofusion para baño y cocina, colocando artefactos nuevos para inodoro y mochila Ferrum Andina, incluyendo flexibles y tornillos. Picado y curado de mamposterias.</t>
  </si>
  <si>
    <t xml:space="preserve"> Renovacion de descarga de cocina y boca de acceso con material Awuaduc y empalmando a columna existente, curando detalles de mamposteria.</t>
  </si>
  <si>
    <t>Limpieza de obra, retiro de escombros</t>
  </si>
  <si>
    <r>
      <t xml:space="preserve">El Monto Final asciende a la suma en pesos ($): </t>
    </r>
    <r>
      <rPr>
        <b/>
        <sz val="14"/>
        <color theme="1"/>
        <rFont val="Calibri"/>
        <family val="2"/>
        <scheme val="minor"/>
      </rPr>
      <t>Ochocientos Diez Mil. ( $ 810.000,00 )</t>
    </r>
  </si>
  <si>
    <t>raul</t>
  </si>
  <si>
    <t>Limpieza y desmalezamiento del lateral oeste del predio</t>
  </si>
  <si>
    <t>a consensuar</t>
  </si>
  <si>
    <t>Demolicion de fundacion y extraccion de cerramiento existente</t>
  </si>
  <si>
    <t>Excavacion y relleno de cimientos ciclopeo con piedra bola de 0.35x0.50m</t>
  </si>
  <si>
    <t>bloques con rreleno de h pobre</t>
  </si>
  <si>
    <t>Excavacion y relleno de bases de 0.80 x 0.80x0.80, con relleno de 0.50m de H°A°</t>
  </si>
  <si>
    <t>long /4 para cantidad de col + 1</t>
  </si>
  <si>
    <t>Armado y llenado de viga inferior de H°A° 0.20x0.30m; Debiendose variar la altura para salvar la diferencia de nivel en determinados sectores</t>
  </si>
  <si>
    <t>cimietno</t>
  </si>
  <si>
    <t>Armado y llenado de columna de H°A° de 0.20 x 0.20m, ubicadas cada 4m, con una altura de 2.5m desde el interior el predio</t>
  </si>
  <si>
    <t>encadenado inf</t>
  </si>
  <si>
    <t>Armado y llenado de encadenados superiores de H°A° de 0.20 x 0.20m</t>
  </si>
  <si>
    <t>Mamposteria de bloques de H° de 0.20m de espesor, rellenando los mismos con H°simple, con terminacion a la vista y junta enrasada, con una altura de 2.5m desde el interior el predio</t>
  </si>
  <si>
    <t>encadenado sup</t>
  </si>
  <si>
    <t>realizado un relevamiento</t>
  </si>
  <si>
    <t xml:space="preserve">Capa aisladora hidrofuga horizontal </t>
  </si>
  <si>
    <t>columnas con base</t>
  </si>
  <si>
    <t>ahcer memoria descriptiva con ear</t>
  </si>
  <si>
    <t>Mochetas para columnas y encadenados de 2 cm de
espesor, terminadas con arena fina</t>
  </si>
  <si>
    <t>altura desde adentro de 2.5</t>
  </si>
  <si>
    <t>pared de 20 de bloque con junta enrasada</t>
  </si>
  <si>
    <t>encadenado de mayor medida para contraestar la adif de altura</t>
  </si>
  <si>
    <r>
      <t xml:space="preserve">El Monto Final asciende a la suma en pesos ($): </t>
    </r>
    <r>
      <rPr>
        <b/>
        <sz val="14"/>
        <color theme="1"/>
        <rFont val="Calibri"/>
        <family val="2"/>
        <scheme val="minor"/>
      </rPr>
      <t>Quince Millones Cuatrocientos Setenta y Ocho Mil Doscientos ( $15.478.200.00 ) + IVA</t>
    </r>
  </si>
  <si>
    <t>De acuerdo a la especificaciones tecnicas solicitadas en pliego de condiciones se cotiza la demolicion de pisos, contrapisos, cielorrasos y extraccion de artefactos sanitarios; Renovacion del basico sanitario a columna de descarga existente; ejecuccion de revoques gruesos y finos exteriores e interiores; fabricacion de cielorrasos suspendidos de yeso con metal desplegado; Ejecucion de Contrapisos,carpetas y banquinas; Ejecucion de pisos ceramicos de 1ra calidad color gris y zocalos ceramicos de 1ra calidad; Instalacion,Provisión e instalación de artefactos sanitarios en baño,toilette y cocina-4(cuatro) inodoro con mochila tipo ferrum línea andina incluyendo tapa para inodoro,1(un) mingitorio ferrum línea andina además de todo accesorio necesario para su funcionamiento y provisión de agua fría mediante cañeria termofusion en forma aérea engrampada a pared. Trabajos de pinturas de 1ra calidad y limpieza general de obra.</t>
  </si>
  <si>
    <r>
      <t xml:space="preserve">El Monto Final asciende a la suma en pesos ($): </t>
    </r>
    <r>
      <rPr>
        <b/>
        <sz val="14"/>
        <color theme="1"/>
        <rFont val="Calibri"/>
        <family val="2"/>
        <scheme val="minor"/>
      </rPr>
      <t>Cuatro Millones,Trescientos Cincuenta y Seis Mil. ( $4.356.000,00 )</t>
    </r>
  </si>
  <si>
    <t>De acuerdo a las especificaciones técnicas solicitadas en pedido de cotización para la renovación de la cañería obsoleta de acero galvanizado en caliente por cañería de fusión para agua fría de sección de 63mm, ademas de los accesorios,realizando alimentación nueva de cañería en termo-fusión engrampada a paredes existentes, para 2 baños y office por piso,garantizando el suministro de agua y optimo funcionamiento para estos últimos, conservando los artefactos sanitarios existente y ejecutando la demolición de 12 m2 de mampostería de ladrillo hueco del 12, a fin de descubrir cañería desde el 8vo hasta el 1er piso, reforzando la fijación de la cañería nueva al muro con grampas metalñicas y planchuelas a fin de evitar el movimiento de la cañeria, prueba hidraulica, cerrar con ladriloos huecos del 12, los sectores donde se realizó la demolicion de 12m2 y revocar con revoque grueso, planchado hidrofugo con Sika 1.</t>
  </si>
  <si>
    <r>
      <t xml:space="preserve">El Monto Final asciende a la suma en pesos ($): </t>
    </r>
    <r>
      <rPr>
        <b/>
        <sz val="14"/>
        <color theme="1"/>
        <rFont val="Calibri"/>
        <family val="2"/>
        <scheme val="minor"/>
      </rPr>
      <t>Cinco Millones Ochocientos Cuarenta y Cinco Mil ($5.845.000.00)</t>
    </r>
  </si>
  <si>
    <t>Demolición del basico sanitario existente en baño, toilette y Office de piso y contrapiso existente, según planos de locales 3° piso (baño de varones, baño de mujeres, Office)</t>
  </si>
  <si>
    <t>Demolición de cielorraso suspendido de yeso en el 3° piso y 2° piso</t>
  </si>
  <si>
    <t>Extracción de artefactos sanitarios 5(cinco) unidades 4(cuatro) inodoros y 1(un) mingitorio</t>
  </si>
  <si>
    <t>Revoque grueso en el 3° en los sectores con humedad y en mal estado</t>
  </si>
  <si>
    <t xml:space="preserve">Revoque fino interior en el 3° piso </t>
  </si>
  <si>
    <t>Cielorraso suspendido de yeso con metal desplegado y estructura de madera completo</t>
  </si>
  <si>
    <t>Contrapiso y carpeta</t>
  </si>
  <si>
    <t>Contrapiso de 5cm de espesor para dar pendiente en el 3° piso</t>
  </si>
  <si>
    <t>Carpeta cementicia de 3cm de espesor para dar terminación en el 3° piso</t>
  </si>
  <si>
    <t>Banquina en Office</t>
  </si>
  <si>
    <t>Piso cerámico de primera calidad de alto transito con pegamento marca Klaucol color símil cerámico color gris junta de separación 3mm</t>
  </si>
  <si>
    <t>Provisión e instalación de Zócalo cerámico de 10cm de altura de primera calidad con pegamento marca klaucol para los baños del 3° piso</t>
  </si>
  <si>
    <t>Instalacion Sanitaria Provisión e instalación de artefactos sanitarios en baño,toilette y cocina-4(cuatro) inodoro con mochila tipo ferrum línea andina incluir tapa para inodoro,1(un) mingitorio ferrum línea andina además de todo accesorio necesario para su funcionamiento y provisión de agua fría.</t>
  </si>
  <si>
    <t>Basico sanitaria</t>
  </si>
  <si>
    <t xml:space="preserve">Provisión de agua fría a todos los artefactos desde la 
montante principal respetando la calidad de la cañería en polifusion marcas sugeridas (Acqua System) </t>
  </si>
  <si>
    <t xml:space="preserve">Pintura interior de los locales Office de Secretaria General 2° piso </t>
  </si>
  <si>
    <t>Gastos grales.</t>
  </si>
  <si>
    <t>Gastos generales de retiro de escombros, limpieza y reparaciones</t>
  </si>
  <si>
    <r>
      <t xml:space="preserve">El Monto Final asciende a la suma en pesos ($): </t>
    </r>
    <r>
      <rPr>
        <b/>
        <sz val="14"/>
        <color theme="1"/>
        <rFont val="Calibri"/>
        <family val="2"/>
        <scheme val="minor"/>
      </rPr>
      <t>xxxx ($xxxx,00)</t>
    </r>
  </si>
  <si>
    <r>
      <t xml:space="preserve">El Monto Final asciende a la suma en pesos ($): </t>
    </r>
    <r>
      <rPr>
        <b/>
        <sz val="14"/>
        <color theme="1"/>
        <rFont val="Calibri"/>
        <family val="2"/>
        <scheme val="minor"/>
      </rPr>
      <t>Siete Millones Novecientos Sesenta Mil. ( $7.960.000,00 )</t>
    </r>
  </si>
  <si>
    <t xml:space="preserve">Propuesta de diseño de proyecto ejecutivo sucursal concepcion para la totalidad del terrreno (575m2) considerando etapas y pautas de diseño solicitadas por la Of. De Diseño Y Proyectos del Dpto. Técnico de Infraestructura, comprendiendo los siguientes trabajos: </t>
  </si>
  <si>
    <t>Gl</t>
  </si>
  <si>
    <t>1-Analisis de normativas y/o especificaciones municipales y/o provinciales para la ejecucion del Proyecto</t>
  </si>
  <si>
    <t>planimetria computo presupuesto pland de trabajo y curva de inversion, pliego de especificaciones particulares</t>
  </si>
  <si>
    <t>2-Diseño de Ante Proyecto y Proyecto Ejecutivo</t>
  </si>
  <si>
    <t>3-Estudio de suelo</t>
  </si>
  <si>
    <t>4-Diseño y Calculo estructural</t>
  </si>
  <si>
    <t>5-Diseño de Instalaciones Sanitarias, pluviales y Electricas</t>
  </si>
  <si>
    <t>6-Diseño de Instalaciones de Telefonia, Internet, Alarmas, Monitoreo por Camaras, Redes y Sistemas</t>
  </si>
  <si>
    <t>7-Diseño de Espacios Verdes Interiores/Exteriores</t>
  </si>
  <si>
    <t>8-Diseño y calculo de Acondicionamiento Termico y Ambiental, Instalaciones de aires acondicionados</t>
  </si>
  <si>
    <t>9-Incorporacion de Sistemas de energia renovable, uso de paneles solares, acumulacion de aguas de lluvia para riego, etc</t>
  </si>
  <si>
    <t>10-Diseño de equipamiento empotrado y/o a medida</t>
  </si>
  <si>
    <t>11-Diseño y distribucion de puestos de trabajo. Listado de equipamiento con sus respectivas caracteristicas tecnicas</t>
  </si>
  <si>
    <t>12-Diseño de frentes, estetica general de todo el inmueble, señalectica,carteleria,colores,etc</t>
  </si>
  <si>
    <t>13-Diseño de carpinterias internas y externas</t>
  </si>
  <si>
    <t>14-Generacion de modelados 3D junto con renders</t>
  </si>
  <si>
    <t>15-Estudio de la iluminacion natural y artificial de cada ambiente</t>
  </si>
  <si>
    <t>16-Pliego de materiales a emplear</t>
  </si>
  <si>
    <t>17-Confeccion de Proyecto Ejecutivo, para entregar a la Of de Diseño y Sup. de Proyectos del IPSST</t>
  </si>
  <si>
    <t>18-Gestion y aprobacion del proyecto tanto en el C.A.T. como en la Municipalidad de la ciudad de Concepcion.</t>
  </si>
  <si>
    <r>
      <t xml:space="preserve">EL Monto Final asciende a la suma de pesos  ( $ ) : </t>
    </r>
    <r>
      <rPr>
        <b/>
        <sz val="14"/>
        <color theme="1"/>
        <rFont val="Calibri"/>
        <family val="2"/>
        <scheme val="minor"/>
      </rPr>
      <t>Diescisiete Millones Ciento Ochenta Mil ($17.180.000,00)</t>
    </r>
  </si>
  <si>
    <t>direccion t4cnia 4.5%</t>
  </si>
  <si>
    <t>Restaurar puerta balcon, vidrio puerta balcon,colocacion de puerta corrediza o estandar ,cerramiento Of Jefatura, Arreglar cerradura puerta pasillo Of K</t>
  </si>
  <si>
    <t>Pintura del techo Latex color blanco Of K</t>
  </si>
  <si>
    <t>Pintura del techo Latex color blanco Of Jefatura</t>
  </si>
  <si>
    <t>Pintura de paredes latex lavable interior tipo colorin Of K</t>
  </si>
  <si>
    <t>Pintura de paredes latex lavable interior tipo colorin Of Jefatura</t>
  </si>
  <si>
    <t>Arreglo de techo con placas de durlock Of K, Arreglo de techo tapar perforaciones de luz Of Jefatura</t>
  </si>
  <si>
    <r>
      <t xml:space="preserve">El Monto Final asciende a la suma en pesos ($): </t>
    </r>
    <r>
      <rPr>
        <b/>
        <sz val="14"/>
        <color theme="1"/>
        <rFont val="Calibri"/>
        <family val="2"/>
        <scheme val="minor"/>
      </rPr>
      <t>Un Millon Cincuenta y Ocho Mil Cuatrocientos ($1.058.400,00)</t>
    </r>
  </si>
  <si>
    <t>Demoler y retirar vereda existente para 20m2</t>
  </si>
  <si>
    <t xml:space="preserve">Preparar terreno y realizar contrapiso con malla electrosoldada para 60m2 </t>
  </si>
  <si>
    <t>Colocacion de mosaico, realizando detalles para 6m2</t>
  </si>
  <si>
    <t>Carga y retiro de escombros a contenedor</t>
  </si>
  <si>
    <r>
      <t xml:space="preserve">El Monto Final asciende a la suma en pesos ($): </t>
    </r>
    <r>
      <rPr>
        <b/>
        <sz val="14"/>
        <color theme="1"/>
        <rFont val="Calibri"/>
        <family val="2"/>
        <scheme val="minor"/>
      </rPr>
      <t>Quinientos Trece Mil Ochocientos ($513.800,00)</t>
    </r>
  </si>
  <si>
    <t>Demolicion de sector de losa para hueco de escalera  y retiro de escombros a contenedor</t>
  </si>
  <si>
    <t>Provision y colocacion de puerta de acceso ppal de chapa doble inyectada de 0.80m</t>
  </si>
  <si>
    <t>Fabricacion y colocacion de puerta reja de seguridad, con hierro del 10, planchuela perforada, caño estructural y cerradura de seguridad doble paleta</t>
  </si>
  <si>
    <r>
      <t xml:space="preserve">El Monto Final asciende a la suma en pesos ($): </t>
    </r>
    <r>
      <rPr>
        <b/>
        <sz val="14"/>
        <color theme="1"/>
        <rFont val="Calibri"/>
        <family val="2"/>
        <scheme val="minor"/>
      </rPr>
      <t>Trescientos sesenta y ocho Mil ($368.000,00)</t>
    </r>
  </si>
  <si>
    <t>Modificacion de vivienda</t>
  </si>
  <si>
    <t>Picar, demoler pared divisoria entre baño y habitacion/ Estar, construccion nueva, para integracion vivienda, realizar mochetas para paso/vano de 0.75m libre</t>
  </si>
  <si>
    <t>Refaccionar baño existente, modificando basico sanitario, corriendo inodoro, bidet y lavatorio, ampliando descarga para un antebaño, picando piso y curando con ceramicos existentes aportados por el dueño</t>
  </si>
  <si>
    <t>Realizar pared divisoria en baño, revocarla y colocarle ceramicos y  colocar puerta nueva de 0.70m tipo placa</t>
  </si>
  <si>
    <t>Retirar puerta actual de baño de aluminio y realizar mochetas para paso</t>
  </si>
  <si>
    <t>Cerrar vano entre ambientes integrados, curando, rellenando y terminando con revoque grueso y fino y colocar píso p/ dicho sector</t>
  </si>
  <si>
    <t>Armar escalones y terminar con piso para solucionar diferencia de altura entre ambientes</t>
  </si>
  <si>
    <t>Quincho asador</t>
  </si>
  <si>
    <t>Proteger techo nuevo con babeta entre pared existente dptos alojamiento</t>
  </si>
  <si>
    <t>Proteger techo nuevo con babeta sector frente entre techo y estructura metalica, colocando babeta en L para proteccion</t>
  </si>
  <si>
    <t>Armar bastidor con tubo y contravidrio sector alto y colocar vidrio laminado 3+3 de cerramiento para superficie 6.50x0.40</t>
  </si>
  <si>
    <t>Terminar pared sobre dintel asador hasta losa, cerrar espacio, perforar losa y sacar ventilacion en chapa reforzada para conducto 30x40, pasando altura de techo de planta alta</t>
  </si>
  <si>
    <t>Terminar carpeta y colocar piso porcelanato en quincho, colocando camara de inspeccion en tapas existentes a la medida de 60x60 con tornillos para levantarlos, superficie 80m2</t>
  </si>
  <si>
    <t>Fabricar y colocar herrajes p/parrillas asador</t>
  </si>
  <si>
    <t>Completar paredes bajas, banquina para sector mesada con bacha y descarga a cañeria existente</t>
  </si>
  <si>
    <t>Modificar cañeria de agua para sector renovandola a termofusion (verde) enfasolando cañeria</t>
  </si>
  <si>
    <t>Terminar sector bajo escalera, hasta linea de techo, revocando grueso y fino, habilitando instalacion electrica para heladera</t>
  </si>
  <si>
    <t>Colocar puerta sector asador, alojamiento, la que se retire de baño</t>
  </si>
  <si>
    <t>Rejillas canales de desague</t>
  </si>
  <si>
    <t>Cambiar madera y colocar perfil C del 14 p/10m</t>
  </si>
  <si>
    <t>Acceso vehicular rampa 2x1.00 de ancho x 5m tipo premoldeada</t>
  </si>
  <si>
    <t>Nivelacion, relleno y compactacion acceso vehicular/rampa</t>
  </si>
  <si>
    <t>Renovar piso entorno recepcion, retirando el existente y colocando porcelanato para 35m2</t>
  </si>
  <si>
    <t>Pasar cables y habilitar instalacion electrica en quincho para techo, asadores y mesada para 20 bocas con artefactos a led con tablero y disyuntor</t>
  </si>
  <si>
    <r>
      <t xml:space="preserve">El Monto Final asciende a la suma en pesos ($): </t>
    </r>
    <r>
      <rPr>
        <b/>
        <sz val="14"/>
        <color theme="1"/>
        <rFont val="Calibri"/>
        <family val="2"/>
        <scheme val="minor"/>
      </rPr>
      <t>Cuatro Millones Ciento Noventa y Un Mil ($4.191.000,00)</t>
    </r>
  </si>
  <si>
    <t>Trabajos a considerar</t>
  </si>
  <si>
    <t>Fabricacion y colocacion de bajo mesada de asador realizado en chapa, bajo escalera exterior</t>
  </si>
  <si>
    <t>Renovacion de Piso en Recepcion retirando el existente y colocando porcelanato para 24m2</t>
  </si>
  <si>
    <r>
      <t xml:space="preserve">El Monto Final asciende a la suma en pesos ($): </t>
    </r>
    <r>
      <rPr>
        <b/>
        <sz val="14"/>
        <color theme="1"/>
        <rFont val="Calibri"/>
        <family val="2"/>
        <scheme val="minor"/>
      </rPr>
      <t>Setecientos Sesenta y Seis Mil ($766.000,00)</t>
    </r>
  </si>
  <si>
    <t>Trabajos adicionales en ejecucion</t>
  </si>
  <si>
    <t>Refaccionar cocina, realizando descarga de pileta y labavajillas a camara en exterior, distribucion de agua fria desde cañeria existente en torre tanque de reserva y distribucion de agua caliente desde calefon (nueva ubicación)  para cocina y baño en refaccion, todo en termofusion (desarmando panel de machimbre, curando paredes picadas con revoque)</t>
  </si>
  <si>
    <t>Distribucion de cañeria de gas en termofusion, desde sector cilindro de gas hasta calefon (nueva ubicacion) y alimentacion para un calefactor, anafe y horno bajo de escalera (curando paredes picadas con revoque)</t>
  </si>
  <si>
    <t xml:space="preserve">Alimentacion y distribucion de agua fria y caliente para baño en planta alta </t>
  </si>
  <si>
    <t>Armado de basico sanitario para baño de planta alta, empalmando a cañeria existente vertical de cloacas, rompiendo relleno y curando</t>
  </si>
  <si>
    <t>Alimentacion de gas para calefactor en planta alta</t>
  </si>
  <si>
    <t>Picar, levantar piso de cocina para 24m2, realizando contrapiso, carpeta y colocacion de piso porcelanato</t>
  </si>
  <si>
    <t>Colocacion de ventiluz para baño de 0.6x0.4m, retirando el existente</t>
  </si>
  <si>
    <t>Colocacion de mesada para cocina (sin bacha, sin griferia), con paredes bajas y banquina de acuerdo a proyecto</t>
  </si>
  <si>
    <t>Picar, romper piso sector habitacion frente quincho para realizar basico sanitario de nuevo baño, empalmando a cañeria existente baño contiguo, curando piso</t>
  </si>
  <si>
    <t xml:space="preserve">Prolongacion de cañeria de agua, para futura instalacion de termotanque solar sobre techo </t>
  </si>
  <si>
    <t>Alimentacion de agua caliente para mesada de quincho, desde habitacion por pasillo posterior</t>
  </si>
  <si>
    <t>Alimentacion de gas para cocina en quincho dejando llave para cilindro en pasillo posterior</t>
  </si>
  <si>
    <r>
      <t xml:space="preserve">El Monto Final asciende a la suma en pesos ($): </t>
    </r>
    <r>
      <rPr>
        <b/>
        <sz val="14"/>
        <color theme="1"/>
        <rFont val="Calibri"/>
        <family val="2"/>
        <scheme val="minor"/>
      </rPr>
      <t>Un Millon Cuatrocientos Sesenta y Siete Mil ($1.467.000,00)</t>
    </r>
  </si>
  <si>
    <t>Planta alta</t>
  </si>
  <si>
    <t>Revocar paredes perimetrales ubicada planta alta con planchado cementicio para sectores Oeste, Norte y Este parcialmente para una superfice de 102.75m2</t>
  </si>
  <si>
    <t>Revocar paredes interiores con grueso y fino de acuerdo a plano, excepto paredes interiores baños p/ 202.35m2</t>
  </si>
  <si>
    <t>Realizar paneles de durlock de placa del 12.5 atornilladas a pared revocada con planchado, con aislacion entre estos con lana de vidrio para una superficie de 102.75m2 (según punto 1)</t>
  </si>
  <si>
    <t>Realizar cielorraso de durlock para una superficie de 87.40m2 con aislacion termica adicional</t>
  </si>
  <si>
    <t>Picar, romper sector piso y controlar asentamiento para una superficie de (1.5x10) 15m2 aprox, consolidar terreno, hacer contrapiso con malla y terminar con carpeta para posterior colocacion de piso porcelanato</t>
  </si>
  <si>
    <t>Realizar basico sanitario p/ baño, suspendido(colgado) de losa con empalme para sector lavadero, con caños awaduct</t>
  </si>
  <si>
    <t>Distribucion de agua fria y caliente para baños (desde termotanque ó calefon) a termofusion con aqua-system</t>
  </si>
  <si>
    <r>
      <t xml:space="preserve">El Monto Final asciende a la suma en pesos ($): </t>
    </r>
    <r>
      <rPr>
        <b/>
        <sz val="14"/>
        <color theme="1"/>
        <rFont val="Calibri"/>
        <family val="2"/>
        <scheme val="minor"/>
      </rPr>
      <t>Tres Millones</t>
    </r>
    <r>
      <rPr>
        <sz val="14"/>
        <color theme="1"/>
        <rFont val="Calibri"/>
        <family val="2"/>
        <scheme val="minor"/>
      </rPr>
      <t xml:space="preserve"> </t>
    </r>
    <r>
      <rPr>
        <b/>
        <sz val="14"/>
        <color theme="1"/>
        <rFont val="Calibri"/>
        <family val="2"/>
        <scheme val="minor"/>
      </rPr>
      <t>Trescientos Treinta Mil Novecientos Cinco ($3.330.905,00)</t>
    </r>
  </si>
  <si>
    <t>Excavacion para pileta de 7mx4mx 1.5m de prof, con compactacion de terreno (incluye retiro de tierras sobrantes en camiones)</t>
  </si>
  <si>
    <t>Preparacion de armadura, encofrado y llenado de platea de H°A°(e=0.2m)</t>
  </si>
  <si>
    <t>Preparacion de armadura, encofrado y llenado de encadenados inferiores horizontales de H°A° (0.2mx0.2m)</t>
  </si>
  <si>
    <t>Preparacion de armadura,encofrado y llenado de encadenado vertical de H°A° 0.2x0.2m</t>
  </si>
  <si>
    <t>Elevacion de mamposterias de ladrillo comun de 0.30m espesor</t>
  </si>
  <si>
    <t>Preparado, encofrado y llenado de encadenados superiores horizontales</t>
  </si>
  <si>
    <t>Revoque grueso fratasado con planchado cementicio para paredes lado interior</t>
  </si>
  <si>
    <t>Carpeta sobre platea</t>
  </si>
  <si>
    <t>Revestimientos paredes interiores con ceramicos (provistos por comitente)</t>
  </si>
  <si>
    <t>Relleno y compactación de terreno para camineria perimetral</t>
  </si>
  <si>
    <t>Contrapiso y carpeta perimetral 1m de ancho</t>
  </si>
  <si>
    <t xml:space="preserve">Instalación sistema de purificación del agua </t>
  </si>
  <si>
    <t>Instalación eléctrica interior y exterior pileta</t>
  </si>
  <si>
    <t>Revestimientos de piso con borde atermico para camineria perimetral y solarium. 1m de ancho</t>
  </si>
  <si>
    <r>
      <t xml:space="preserve">El Monto Final asciende a la suma en pesos ($): </t>
    </r>
    <r>
      <rPr>
        <b/>
        <sz val="14"/>
        <color theme="1"/>
        <rFont val="Calibri"/>
        <family val="2"/>
        <scheme val="minor"/>
      </rPr>
      <t>Dos Millones Doscientos Noventa y Cinco Mil, Ciento Cincuenta ($2.295.150,00)</t>
    </r>
  </si>
  <si>
    <t>Renovacion de aberturas (puertas de acceso a depertamentos de doble chapa inyectada, de dormitorios y baños puertas marcas Oblak-Nativa, Ventanas de aluminio corrediza, vidrios enteros y ventiluces para patio de aluminio todo de color blanco )</t>
  </si>
  <si>
    <t>Basico sanitario de cloaca y distribucion de agua en baños y cocina</t>
  </si>
  <si>
    <t>Renovacion de paneles de durlock deteriorados en cielorraso,baño y reemplazando con placas verdes en sectores humedos</t>
  </si>
  <si>
    <t>Renovacion de canaleta faltante con su caño de bajada</t>
  </si>
  <si>
    <t>Renovacion de cableado del circuito electrico, con circuito de aire acondicionado y colocacion de llaves artefactos luminicos nuevos</t>
  </si>
  <si>
    <t>Fabricacion de sobretecho con perfil C y chapa translucida en sector patios</t>
  </si>
  <si>
    <t>Picado de revoques deteriorados y ejecucion de revoques nuevos para pared de fondo</t>
  </si>
  <si>
    <t>Retiro de revestimiento existente y colocacion de revestimientos nuevos para baños,sobremesadas de cocina y lavaderos</t>
  </si>
  <si>
    <t>Renovacion  de mesada de cocina colocando mesada de granito natural Gris Mara y griferia monocomando FV Arizona y colocacion de muebles bajo mesada y alacena, (cambiando ubicación de artefactos de cocina)</t>
  </si>
  <si>
    <t>Renovacion de puerta de acceso ppal en planta baja de chapa doble galvanizada inyectada y dos rajas laterales de abrir</t>
  </si>
  <si>
    <t>Cambio de  ubicacion de Cisterna hacia sector de bajo escalera en espacio a cerrar con dos hojas de metal, modificando cañerias de distribucion de agua y ocultando cañerias de gas</t>
  </si>
  <si>
    <t>Preparacion de paredes,cielorraso y pintura latex para interiores.</t>
  </si>
  <si>
    <t>Curacion de detalles en escalera y revestiendola con alfombra de goma</t>
  </si>
  <si>
    <t>Retiro de escombros y limpieza de obra en contenedores</t>
  </si>
  <si>
    <r>
      <t xml:space="preserve">El Monto Final asciende a la suma en pesos ($): </t>
    </r>
    <r>
      <rPr>
        <b/>
        <sz val="14"/>
        <color theme="1"/>
        <rFont val="Calibri"/>
        <family val="2"/>
        <scheme val="minor"/>
      </rPr>
      <t>Diez Millones Seiscientos Treinta y Dos Mil ($10.632.000,00)</t>
    </r>
  </si>
  <si>
    <r>
      <t xml:space="preserve">El Monto Final asciende a la suma en pesos ($): </t>
    </r>
    <r>
      <rPr>
        <b/>
        <sz val="14"/>
        <color theme="1"/>
        <rFont val="Calibri"/>
        <family val="2"/>
        <scheme val="minor"/>
      </rPr>
      <t>xx ($xx,00)</t>
    </r>
  </si>
  <si>
    <t>De acuerdo a la especificaciones tecnicas solicitadas en pliego de condiciones se cotiza la demolicion de pisos, contrapisos, cielorrasos y extraccion de artefactos sanitarios; Renovacion del basico sanitario a columna de descarga existente; ejecuccion de revoques gruesos y finos en sectores con humedad y en mal estado; fabricacion de cielorrasos suspendidos de yeso con metal desplegado y estructura de madera; Ejecucion de Contrapisos,carpetas y banquinas; Ejecucion de pisos ceramicos de alto transito color gris y zocalos ceramicos de 1ra calidad  con pegamento marca klaukol; Provisión e instalación de artefactos sanitarios en baño,toilette y cocina-4(cuatro) inodoro con mochila tipo ferrum línea andina incluyendo tapa para inodoro,1(un) mingitorio ferrum línea andina además de todo accesorio necesario para su funcionamiento y provisión de agua fría mediante cañeria poli-fusion marca Acqua System; Trabajos de pinturas de 1ra calidad (tipo loxon) y limpieza general de obra.</t>
  </si>
  <si>
    <t>Demolicion de pisos , contrapisos para una superficie de 21.55m2; cielorrasos 60m2 y extraccion de artefactos sanitarios 5un.</t>
  </si>
  <si>
    <t>enovacion del basico sanitario a columna de descarga existente</t>
  </si>
  <si>
    <t>ejecuccion de revoques gruesos y finos en sectores con humedad y en mal estado 12m2 cada uno</t>
  </si>
  <si>
    <t>fabricacion de cielorrasos suspendidos de yeso con metal desplegado y estructura de madera 60m2</t>
  </si>
  <si>
    <t>Ejecucion de Contrapisos 21.55m2,carpetas 21.55m2 y banquinas 2.06m2</t>
  </si>
  <si>
    <t>Ejecucion de pisos ceramicos de alto transito color gris 21.56 m2 y zocalos ceramicos 60ml de 1ra calidad  con pegamento marca klaukol</t>
  </si>
  <si>
    <t>Provisión e instalación de artefactos sanitarios en baño,toilette y cocina-4(cuatro) inodoro con mochila tipo ferrum línea andina incluyendo tapa para inodoro,1(un) mingitorio ferrum línea andina además de todo accesorio necesario para su funcionamiento</t>
  </si>
  <si>
    <t xml:space="preserve"> provisión de agua fría mediante cañeria poli-fusion marca Acqua System</t>
  </si>
  <si>
    <t>Trabajos de pinturas de 1ra calidad (tipo loxon) 30m2</t>
  </si>
  <si>
    <t>limpieza general de obra</t>
  </si>
  <si>
    <r>
      <t xml:space="preserve">El Monto Final asciende a la suma en pesos ($): </t>
    </r>
    <r>
      <rPr>
        <b/>
        <sz val="14"/>
        <color theme="1"/>
        <rFont val="Calibri"/>
        <family val="2"/>
        <scheme val="minor"/>
      </rPr>
      <t>Seis Millones Doscientos Cincuenta Mil Quinientos ( $6.250.500,00 )</t>
    </r>
  </si>
  <si>
    <t>Trabajos Varios</t>
  </si>
  <si>
    <t>1-Extraccion y reemplazo de cañeria de ingreso y desague (100m) perteneciente a sectores de pileton,cajon de sustrato y cajones de bolsas flotantes</t>
  </si>
  <si>
    <t>2-Instalacion de sistema de filtrado y tanque de reserva de 1100 lts, (incluye bomba automatica-manual)</t>
  </si>
  <si>
    <t>3-Instalacion electrica con acometida,tablero de control y control de bomba automatica</t>
  </si>
  <si>
    <t>4-Acondicionamiento de sector de acuaponía incluyendo instalacion de cajones (6 unidades) de 20x1x0.5m</t>
  </si>
  <si>
    <t>5-Impermeabilizacion de piletón; Instalacion de techo con cubierta translucida y estructura metalica para 200m2</t>
  </si>
  <si>
    <t>6-Instalacion de techo de piletones vegetales</t>
  </si>
  <si>
    <t>7-Limpieza gral. de obra</t>
  </si>
  <si>
    <r>
      <t xml:space="preserve">El Monto Final asciende a la suma en pesos ($): </t>
    </r>
    <r>
      <rPr>
        <b/>
        <sz val="14"/>
        <color theme="1"/>
        <rFont val="Calibri"/>
        <family val="2"/>
        <scheme val="minor"/>
      </rPr>
      <t>Ocho Millones Novecientos Cuarenta y Seis Mil. ( $8.946.000,00 )</t>
    </r>
  </si>
  <si>
    <r>
      <t xml:space="preserve">Mantenimiento de la oferta </t>
    </r>
    <r>
      <rPr>
        <b/>
        <sz val="14"/>
        <color theme="1"/>
        <rFont val="Calibri"/>
        <family val="2"/>
        <scheme val="minor"/>
      </rPr>
      <t>15</t>
    </r>
    <r>
      <rPr>
        <sz val="14"/>
        <color theme="1"/>
        <rFont val="Calibri"/>
        <family val="2"/>
        <scheme val="minor"/>
      </rPr>
      <t xml:space="preserve"> dias hábiles</t>
    </r>
  </si>
  <si>
    <t>Instalacion de desaague cloacal para 2 lavarropas y 1 pileta de lavado q se conectaran a pileta de patio existente, rompiendo pisos,carpetas y contrapisos existentes para la instalacion de los mismos. Instalacion cañerias de provision de agua fria y caliente  para pileta de lavar y agua fria para lavarropas (ambas embutidas), incluyendo todos los accesorios necesarios. Reparacion de pisos y muros afectados por las instalaciones(rellenando contrapisos,carpetas, revestimientos de pisos, albañileria en muros).Revoques grueso fratasado. Revoque fino mandilado. Pintura latex para interiores en muros.Limpieza gral de obra y retiro de escombros.</t>
  </si>
  <si>
    <r>
      <t xml:space="preserve">El Monto Final asciende a la suma en pesos ($): </t>
    </r>
    <r>
      <rPr>
        <b/>
        <sz val="14"/>
        <color theme="1"/>
        <rFont val="Calibri"/>
        <family val="2"/>
        <scheme val="minor"/>
      </rPr>
      <t>Cuatrocientos Setenta y Seis Mil ($476.000,00)</t>
    </r>
  </si>
  <si>
    <t>Baranda paño fijo parantes y pasamanos rectangular de aluminio modena de linea aluar, color anodizado y perfil aluminio U al piso con vidrio laminado 3+3 -2800x900mm</t>
  </si>
  <si>
    <t>Baranda paño fijo parantes y pasamanos rectangular de aluminio modena de linea aluar, color anodizado y perfil aluminio U al piso con vidrio laminado 3+3 -1200x900mm</t>
  </si>
  <si>
    <t>Puerta de aluminio tipo modena de linea aluar color anodizado con vidrio laminado 3+3- 1300x900mm con traba pasador</t>
  </si>
  <si>
    <r>
      <t xml:space="preserve">El Monto Final asciende a la suma en pesos ($): </t>
    </r>
    <r>
      <rPr>
        <b/>
        <sz val="16"/>
        <color theme="1"/>
        <rFont val="Calibri"/>
        <family val="2"/>
        <scheme val="minor"/>
      </rPr>
      <t>Usss ($xxx,00)</t>
    </r>
  </si>
  <si>
    <r>
      <t xml:space="preserve">Mantenimiento de la oferta </t>
    </r>
    <r>
      <rPr>
        <b/>
        <sz val="16"/>
        <color theme="1"/>
        <rFont val="Calibri"/>
        <family val="2"/>
        <scheme val="minor"/>
      </rPr>
      <t>45</t>
    </r>
    <r>
      <rPr>
        <sz val="16"/>
        <color theme="1"/>
        <rFont val="Calibri"/>
        <family val="2"/>
        <scheme val="minor"/>
      </rPr>
      <t xml:space="preserve"> dias hábiles</t>
    </r>
  </si>
  <si>
    <t>Colocacion de aislante termico en techo de galpon existente trabajandolo desde arriba, retirando chapas, sacandolas, colocando en entramado sosten de alambre galvanizado y volver a colocar chapa, renovando tornillo autoperforante, para una superficie de 1244 m2
*Incluye la renovacion de chapa traslucida, que estaban programadas en la renovacion.</t>
  </si>
  <si>
    <t>Renovación parcial de cañeria de alimentacion al 4to piso por patio interno cambiando seccion y llave de la misma para un optimo funcionaiento.  Trabajo consensuado con Arq. Julian Jabif del departamento de infraestructura del IPSST.Materiales y mano de obra</t>
  </si>
  <si>
    <r>
      <t xml:space="preserve">El Monto Final asciende a la suma en pesos ($): </t>
    </r>
    <r>
      <rPr>
        <b/>
        <sz val="11"/>
        <color theme="1"/>
        <rFont val="Calibri"/>
        <family val="2"/>
        <scheme val="minor"/>
      </rPr>
      <t>docientos cuerenta y tres mil ochenta</t>
    </r>
    <r>
      <rPr>
        <b/>
        <sz val="14"/>
        <color theme="1"/>
        <rFont val="Calibri"/>
        <family val="2"/>
        <scheme val="minor"/>
      </rPr>
      <t>( 243,080.00 )</t>
    </r>
  </si>
  <si>
    <t>Mantenimiento de la oferta 5 dias hábiles</t>
  </si>
  <si>
    <t>Reparacion y/o renovacion de griferia pulsador antivandalico para cuatro inodoros.</t>
  </si>
  <si>
    <r>
      <t xml:space="preserve">El Monto Final asciende a la suma en pesos ($): </t>
    </r>
    <r>
      <rPr>
        <b/>
        <sz val="14"/>
        <color theme="1"/>
        <rFont val="Calibri"/>
        <family val="2"/>
        <scheme val="minor"/>
      </rPr>
      <t>Trescientos Sesenta Mil ($360.000,00)</t>
    </r>
  </si>
  <si>
    <t>Fabricacion y colocacion de canaletas tipo pecho de paloma con sus correspondientes caños de bajadas para techo quincho y techo alto de vivienda (pintado de color negro)</t>
  </si>
  <si>
    <t>Colocacion de cielorrraso de machimbre en alero de techo alto con cuatro artefactos luminicos con AR111</t>
  </si>
  <si>
    <t xml:space="preserve">Fabricacion y colocacion de pulmon metalico de chimenea para asador </t>
  </si>
  <si>
    <t>Colocacion de ladrillos refractarios en asador, piso y pared hasta 70cm de altura</t>
  </si>
  <si>
    <t>Preparacion de paredes y pintura latex para interiores quincho, color a eleccion</t>
  </si>
  <si>
    <t>Limpieza de laja existente en asador y decoracion pared Este</t>
  </si>
  <si>
    <r>
      <t xml:space="preserve">El Monto Final asciende a la suma en pesos ($): </t>
    </r>
    <r>
      <rPr>
        <b/>
        <sz val="14"/>
        <color theme="1"/>
        <rFont val="Calibri"/>
        <family val="2"/>
        <scheme val="minor"/>
      </rPr>
      <t xml:space="preserve"> Un Millon Siete Mil ($1.007.000,00)</t>
    </r>
  </si>
  <si>
    <t>De acuerdoo a la especificaciones tecnicas solicitadas en pliego de condiciones se cotiza la demolicion de pisos,contrapisos,cielorrasos y extraccion de artefactos sanitarios,renovacion del básico sanitario a columna de descarga existente,ejecucion de revoques grusos y fino en sectores con humedad y en mal estado, fabricacion de cielorraso suspendido de yeso con metal desplegado y estructura de madera,ejecucion de contrapisos,carpetas y banquinas,ejecucion de pisos ceramicos de alto transito color gris y zocalos de 1ra calidad con pegamento marca klaukol,provision e instalacion de artefactos sanitarios en baño,toiltte y cocina 4-(cuatro)inodoros con mochila tipo ferrum linea andina incluyendo tapa para inodoro 1(un)migitorio ferrum linea andina ademas detodo accesorio necesario para su funcionamiento y provicion de agua fria mediante cañeria poli-fucion marca acqua system,trabajos de pintura de 1ra calidad (tipo loxon) y limpieza general de obra.</t>
  </si>
  <si>
    <r>
      <t xml:space="preserve">El Monto Final asciende a la suma en pesos ($): </t>
    </r>
    <r>
      <rPr>
        <b/>
        <sz val="11"/>
        <color theme="1"/>
        <rFont val="Calibri"/>
        <family val="2"/>
        <scheme val="minor"/>
      </rPr>
      <t xml:space="preserve">Trece millones seicientos veintinueve mil seisientos </t>
    </r>
    <r>
      <rPr>
        <b/>
        <sz val="14"/>
        <color theme="1"/>
        <rFont val="Calibri"/>
        <family val="2"/>
        <scheme val="minor"/>
      </rPr>
      <t>( 13,629,600.00 )</t>
    </r>
  </si>
  <si>
    <t>Demolicion de pisos , contrapisos existentes</t>
  </si>
  <si>
    <t>Demolicion de cielorrasos existentes</t>
  </si>
  <si>
    <t>Extraccion de artefactos sanitarios existentes</t>
  </si>
  <si>
    <t>Renovacion del basico sanitario de 1ra calidad marca duratop a columna de descarga existente</t>
  </si>
  <si>
    <t>Ejecucion de revoques gruesos en sectores con humedad y en mal estado</t>
  </si>
  <si>
    <t xml:space="preserve">Ejecucion de revoques finos en sectores con humedad y en mal estado </t>
  </si>
  <si>
    <t xml:space="preserve">Fabricacion de cielorrasos suspendidos de yeso con metal desplegado y estructura de madera </t>
  </si>
  <si>
    <t xml:space="preserve">Ejecucion de Contrapisos </t>
  </si>
  <si>
    <t xml:space="preserve">Ejecucion de carpetas </t>
  </si>
  <si>
    <t>Ejecucion de banquinas</t>
  </si>
  <si>
    <t>Ejecucion de pisos ceramicos de alto transito color gris de 1ra calidad  con pegamento marca klaukol</t>
  </si>
  <si>
    <t>Ejecucion de zocalos ceramicos de 1ra calidad  con pegamento marca klaukol</t>
  </si>
  <si>
    <t>Provisión de agua fría mediante cañeria poli-fusion marca Acqua System, incluye griferia sobre mesada</t>
  </si>
  <si>
    <t>Trabajos de pinturas de 1ra calidad (tipo loxon)</t>
  </si>
  <si>
    <t>Limpieza y retiro de escombros a contenedor</t>
  </si>
  <si>
    <t>COSTO DIRECTO $</t>
  </si>
  <si>
    <t>Gastos generales+beneficio 25%</t>
  </si>
  <si>
    <t>Costo parcial $</t>
  </si>
  <si>
    <t>IVA 21%</t>
  </si>
  <si>
    <t>Costo oficial $</t>
  </si>
  <si>
    <r>
      <t>El Monto Final asciende a la suma en pesos ($):</t>
    </r>
    <r>
      <rPr>
        <b/>
        <sz val="13"/>
        <color theme="1"/>
        <rFont val="Calibri"/>
        <family val="2"/>
        <scheme val="minor"/>
      </rPr>
      <t>Diez y seis millones cuatrocientos diez y nueve mil, ochocientos once con sesenta y dos ( $16.419.811,62 )</t>
    </r>
  </si>
  <si>
    <t>Mantenimiento de la oferta 15 dias hábiles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</si>
</sst>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_-;\-&quot;$&quot;\ * #,##0_-;_-&quot;$&quot;\ * &quot;-&quot;_-;_-@_-"/>
    <numFmt numFmtId="165" formatCode="_-&quot;$&quot;\ * #,##0.00_-;\-&quot;$&quot;\ * #,##0.00_-;_-&quot;$&quot;\ * &quot;-&quot;??_-;_-@_-"/>
    <numFmt numFmtId="166" formatCode="_-* #,##0.00\ _€_-;\-* #,##0.00\ _€_-;_-* &quot;-&quot;??\ _€_-;_-@_-"/>
    <numFmt numFmtId="167" formatCode="&quot;$&quot;\ #,##0.00"/>
    <numFmt numFmtId="168" formatCode="_-* #,##0\ _€_-;\-* #,##0\ _€_-;_-* &quot;-&quot;??\ _€_-;_-@_-"/>
    <numFmt numFmtId="169" formatCode="_-[$$-2C0A]\ * #,##0_-;\-[$$-2C0A]\ * #,##0_-;_-[$$-2C0A]\ * &quot;-&quot;??_-;_-@_-"/>
  </numFmts>
  <fonts count="21">
    <font>
      <sz val="11"/>
      <color theme="1"/>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11"/>
      <color theme="1"/>
      <name val="Agency FB"/>
      <family val="2"/>
    </font>
    <font>
      <b/>
      <sz val="10"/>
      <color theme="1"/>
      <name val="Calibri"/>
      <family val="2"/>
      <scheme val="minor"/>
    </font>
    <font>
      <sz val="10"/>
      <color theme="1"/>
      <name val="Calibri"/>
      <family val="2"/>
      <scheme val="minor"/>
    </font>
    <font>
      <i/>
      <sz val="12"/>
      <color theme="1"/>
      <name val="Calibri"/>
      <family val="2"/>
      <scheme val="minor"/>
    </font>
    <font>
      <b/>
      <i/>
      <sz val="12"/>
      <color theme="1"/>
      <name val="Calibri"/>
      <family val="2"/>
      <scheme val="minor"/>
    </font>
    <font>
      <b/>
      <sz val="14"/>
      <color theme="1"/>
      <name val="Calibri"/>
      <family val="2"/>
      <scheme val="minor"/>
    </font>
    <font>
      <sz val="14"/>
      <color theme="1"/>
      <name val="Calibri"/>
      <family val="2"/>
      <scheme val="minor"/>
    </font>
    <font>
      <b/>
      <sz val="12"/>
      <color rgb="FF222222"/>
      <name val="New"/>
    </font>
    <font>
      <b/>
      <sz val="13"/>
      <color theme="1"/>
      <name val="Calibri"/>
      <family val="2"/>
      <scheme val="minor"/>
    </font>
    <font>
      <b/>
      <i/>
      <sz val="11"/>
      <color theme="1"/>
      <name val="Calibri"/>
      <family val="2"/>
      <scheme val="minor"/>
    </font>
    <font>
      <sz val="20"/>
      <color theme="1"/>
      <name val="Calibri"/>
      <family val="2"/>
      <scheme val="minor"/>
    </font>
    <font>
      <b/>
      <i/>
      <sz val="14"/>
      <color theme="1"/>
      <name val="Calibri"/>
      <family val="2"/>
      <scheme val="minor"/>
    </font>
    <font>
      <i/>
      <sz val="14"/>
      <color theme="1"/>
      <name val="Calibri"/>
      <family val="2"/>
      <scheme val="minor"/>
    </font>
    <font>
      <b/>
      <i/>
      <sz val="13"/>
      <color theme="1"/>
      <name val="Calibri"/>
      <family val="2"/>
      <scheme val="minor"/>
    </font>
    <font>
      <sz val="12"/>
      <color theme="1"/>
      <name val="Calibri"/>
      <family val="2"/>
      <scheme val="minor"/>
    </font>
    <font>
      <b/>
      <sz val="16"/>
      <color theme="1"/>
      <name val="Calibri"/>
      <family val="2"/>
      <scheme val="minor"/>
    </font>
    <font>
      <sz val="14"/>
      <color rgb="FF000000"/>
      <name val="Calibri"/>
      <scheme val="minor"/>
    </font>
  </fonts>
  <fills count="6">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166" fontId="1" fillId="0" borderId="0" applyFont="0" applyFill="0" applyBorder="0" applyAlignment="0" applyProtection="0"/>
    <xf numFmtId="165" fontId="1" fillId="0" borderId="0" applyFont="0" applyFill="0" applyBorder="0" applyAlignment="0" applyProtection="0"/>
  </cellStyleXfs>
  <cellXfs count="272">
    <xf numFmtId="0" fontId="0" fillId="0" borderId="0" xfId="0"/>
    <xf numFmtId="0" fontId="0" fillId="0" borderId="0" xfId="0" applyAlignment="1">
      <alignment vertical="top"/>
    </xf>
    <xf numFmtId="0" fontId="2" fillId="0" borderId="0" xfId="0" applyFont="1" applyAlignment="1">
      <alignment horizontal="center" vertical="center"/>
    </xf>
    <xf numFmtId="0" fontId="3" fillId="0" borderId="0" xfId="0" applyFont="1" applyAlignment="1">
      <alignment horizontal="left" vertical="center"/>
    </xf>
    <xf numFmtId="0" fontId="4" fillId="0" borderId="0" xfId="0" applyFont="1"/>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wrapText="1"/>
    </xf>
    <xf numFmtId="166" fontId="0" fillId="0" borderId="0" xfId="1" applyFont="1" applyFill="1" applyBorder="1"/>
    <xf numFmtId="166" fontId="0" fillId="0" borderId="0" xfId="1" applyFont="1" applyFill="1" applyBorder="1" applyAlignment="1">
      <alignment horizontal="left" vertical="center"/>
    </xf>
    <xf numFmtId="0" fontId="2" fillId="0" borderId="0" xfId="0" applyFont="1" applyAlignment="1">
      <alignment horizontal="left" vertical="center" wrapText="1"/>
    </xf>
    <xf numFmtId="0" fontId="0" fillId="0" borderId="0" xfId="1" applyNumberFormat="1" applyFont="1" applyFill="1" applyBorder="1" applyAlignment="1">
      <alignment horizontal="center" vertical="center"/>
    </xf>
    <xf numFmtId="166" fontId="0" fillId="0" borderId="0" xfId="0" applyNumberFormat="1" applyAlignment="1">
      <alignment horizontal="center" vertical="center"/>
    </xf>
    <xf numFmtId="166" fontId="0" fillId="0" borderId="0" xfId="1" applyFont="1" applyFill="1" applyBorder="1" applyAlignment="1">
      <alignment horizontal="center" vertical="center"/>
    </xf>
    <xf numFmtId="0" fontId="5" fillId="0" borderId="0" xfId="0" applyFont="1" applyAlignment="1">
      <alignment wrapText="1"/>
    </xf>
    <xf numFmtId="0" fontId="2" fillId="0" borderId="0" xfId="0" applyFont="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10" fillId="0" borderId="1" xfId="1" applyNumberFormat="1" applyFont="1" applyBorder="1" applyAlignment="1">
      <alignment horizontal="center" vertical="center"/>
    </xf>
    <xf numFmtId="166" fontId="10" fillId="0" borderId="1" xfId="1" applyFont="1" applyBorder="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center" vertical="center"/>
    </xf>
    <xf numFmtId="0" fontId="10" fillId="0" borderId="0" xfId="0" applyFont="1" applyAlignment="1">
      <alignment wrapText="1"/>
    </xf>
    <xf numFmtId="166" fontId="10" fillId="0" borderId="0" xfId="1" applyFont="1" applyBorder="1"/>
    <xf numFmtId="166" fontId="10" fillId="0" borderId="0" xfId="1" applyFont="1" applyBorder="1" applyAlignment="1">
      <alignment horizontal="left" vertical="center"/>
    </xf>
    <xf numFmtId="0" fontId="10" fillId="0" borderId="0" xfId="0" applyFont="1"/>
    <xf numFmtId="0" fontId="9" fillId="0" borderId="1" xfId="0" applyFont="1" applyBorder="1" applyAlignment="1">
      <alignment vertical="center" wrapText="1"/>
    </xf>
    <xf numFmtId="166" fontId="9" fillId="0" borderId="1" xfId="0" applyNumberFormat="1" applyFont="1" applyBorder="1" applyAlignment="1">
      <alignment horizontal="center" vertical="center"/>
    </xf>
    <xf numFmtId="0" fontId="9" fillId="2" borderId="1" xfId="0" applyFont="1" applyFill="1" applyBorder="1" applyAlignment="1">
      <alignment vertical="center" wrapText="1"/>
    </xf>
    <xf numFmtId="0" fontId="10" fillId="0" borderId="1" xfId="0" applyFont="1" applyBorder="1" applyAlignment="1">
      <alignment vertical="center" wrapText="1"/>
    </xf>
    <xf numFmtId="0" fontId="9" fillId="2" borderId="3" xfId="0" applyFont="1" applyFill="1" applyBorder="1" applyAlignment="1">
      <alignment vertical="center" wrapText="1"/>
    </xf>
    <xf numFmtId="0" fontId="11" fillId="0" borderId="0" xfId="0" applyFont="1"/>
    <xf numFmtId="0" fontId="9"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166" fontId="10" fillId="0" borderId="4" xfId="1" applyFont="1" applyFill="1" applyBorder="1" applyAlignment="1">
      <alignment horizontal="left" vertical="center"/>
    </xf>
    <xf numFmtId="0" fontId="9" fillId="0" borderId="2" xfId="0" applyFont="1" applyBorder="1" applyAlignment="1">
      <alignment vertical="center" wrapText="1"/>
    </xf>
    <xf numFmtId="0" fontId="10" fillId="0" borderId="5" xfId="0" applyFont="1" applyBorder="1" applyAlignment="1">
      <alignment horizontal="center" vertical="center"/>
    </xf>
    <xf numFmtId="166" fontId="10" fillId="0" borderId="6" xfId="1" applyFont="1" applyFill="1" applyBorder="1" applyAlignment="1">
      <alignment horizontal="left" vertical="center"/>
    </xf>
    <xf numFmtId="166" fontId="10" fillId="0" borderId="0" xfId="1" applyFont="1" applyFill="1" applyBorder="1" applyAlignment="1">
      <alignment horizontal="left" vertical="center"/>
    </xf>
    <xf numFmtId="0" fontId="9" fillId="2" borderId="0" xfId="0" applyFont="1" applyFill="1" applyAlignment="1">
      <alignment vertical="center" wrapText="1"/>
    </xf>
    <xf numFmtId="0" fontId="10" fillId="0" borderId="0" xfId="1" applyNumberFormat="1" applyFont="1" applyBorder="1" applyAlignment="1">
      <alignment horizontal="center" vertical="center"/>
    </xf>
    <xf numFmtId="0" fontId="8" fillId="3" borderId="2" xfId="0" applyFont="1" applyFill="1" applyBorder="1" applyAlignment="1">
      <alignment horizontal="center" vertical="center"/>
    </xf>
    <xf numFmtId="0" fontId="9" fillId="0" borderId="0" xfId="0" applyFont="1" applyAlignment="1">
      <alignment vertical="center" wrapText="1"/>
    </xf>
    <xf numFmtId="0" fontId="9" fillId="0" borderId="0" xfId="0" applyFont="1" applyAlignment="1">
      <alignment horizontal="center" vertical="center"/>
    </xf>
    <xf numFmtId="165" fontId="0" fillId="0" borderId="0" xfId="2" applyFont="1"/>
    <xf numFmtId="0" fontId="9" fillId="0" borderId="0" xfId="0" applyFont="1" applyAlignment="1">
      <alignment horizontal="center" vertical="center" wrapText="1"/>
    </xf>
    <xf numFmtId="166" fontId="9" fillId="0" borderId="3" xfId="0" applyNumberFormat="1" applyFont="1" applyBorder="1" applyAlignment="1">
      <alignment horizontal="center" vertical="center"/>
    </xf>
    <xf numFmtId="0" fontId="9" fillId="0" borderId="1" xfId="0" applyFont="1" applyBorder="1" applyAlignment="1">
      <alignment horizontal="center" vertical="center" wrapText="1"/>
    </xf>
    <xf numFmtId="0" fontId="10" fillId="4" borderId="1" xfId="0" applyFont="1" applyFill="1" applyBorder="1" applyAlignment="1">
      <alignment horizontal="left" vertical="center" wrapText="1"/>
    </xf>
    <xf numFmtId="166" fontId="0" fillId="0" borderId="0" xfId="0" applyNumberFormat="1"/>
    <xf numFmtId="0" fontId="13"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0" fillId="0" borderId="1" xfId="0" applyFont="1" applyBorder="1" applyAlignment="1">
      <alignment wrapText="1"/>
    </xf>
    <xf numFmtId="0" fontId="9" fillId="2" borderId="2" xfId="0" applyFont="1" applyFill="1" applyBorder="1" applyAlignment="1">
      <alignment vertical="center" wrapText="1"/>
    </xf>
    <xf numFmtId="0" fontId="14" fillId="0" borderId="0" xfId="0" applyFont="1"/>
    <xf numFmtId="0" fontId="10" fillId="5" borderId="1" xfId="0" applyFont="1" applyFill="1" applyBorder="1" applyAlignment="1">
      <alignment vertical="center" wrapText="1"/>
    </xf>
    <xf numFmtId="0" fontId="10" fillId="0" borderId="4" xfId="0" applyFont="1" applyBorder="1" applyAlignment="1">
      <alignment horizontal="left" vertical="center" wrapText="1"/>
    </xf>
    <xf numFmtId="166" fontId="10" fillId="0" borderId="1" xfId="1" applyFont="1" applyBorder="1" applyAlignment="1">
      <alignment horizontal="center" vertical="center"/>
    </xf>
    <xf numFmtId="0" fontId="0" fillId="5" borderId="0" xfId="0" applyFill="1"/>
    <xf numFmtId="0" fontId="10" fillId="0" borderId="1" xfId="0" applyFont="1" applyBorder="1" applyAlignment="1">
      <alignment vertical="center"/>
    </xf>
    <xf numFmtId="9" fontId="9" fillId="0" borderId="1" xfId="0" applyNumberFormat="1" applyFont="1" applyBorder="1" applyAlignment="1">
      <alignment vertical="center"/>
    </xf>
    <xf numFmtId="166" fontId="10" fillId="0" borderId="1" xfId="0" applyNumberFormat="1" applyFont="1" applyBorder="1" applyAlignment="1">
      <alignment vertical="center"/>
    </xf>
    <xf numFmtId="0" fontId="17" fillId="3" borderId="1" xfId="0" applyFont="1" applyFill="1" applyBorder="1" applyAlignment="1">
      <alignment horizontal="center" vertical="center"/>
    </xf>
    <xf numFmtId="43" fontId="0" fillId="0" borderId="0" xfId="0" applyNumberFormat="1"/>
    <xf numFmtId="0" fontId="18" fillId="0" borderId="1" xfId="0" applyFont="1" applyBorder="1" applyAlignment="1">
      <alignment horizontal="center" vertical="center"/>
    </xf>
    <xf numFmtId="0" fontId="10" fillId="0" borderId="1" xfId="0" applyFont="1" applyBorder="1" applyAlignment="1">
      <alignment horizontal="center" vertical="center" wrapText="1"/>
    </xf>
    <xf numFmtId="166" fontId="10" fillId="0" borderId="1" xfId="1" applyFont="1" applyFill="1" applyBorder="1" applyAlignment="1">
      <alignment horizontal="center" vertical="center" wrapText="1"/>
    </xf>
    <xf numFmtId="43" fontId="10" fillId="0" borderId="1" xfId="0" applyNumberFormat="1" applyFont="1" applyBorder="1" applyAlignment="1">
      <alignment horizontal="center" vertical="center" wrapText="1"/>
    </xf>
    <xf numFmtId="166" fontId="10" fillId="0" borderId="1" xfId="1" applyFont="1" applyFill="1" applyBorder="1" applyAlignment="1">
      <alignment vertical="center" wrapText="1"/>
    </xf>
    <xf numFmtId="166" fontId="10" fillId="0" borderId="1" xfId="1" applyFont="1" applyFill="1" applyBorder="1" applyAlignment="1">
      <alignment horizontal="left" vertical="center" wrapText="1"/>
    </xf>
    <xf numFmtId="165" fontId="2" fillId="0" borderId="0" xfId="2" applyFont="1"/>
    <xf numFmtId="165" fontId="0" fillId="0" borderId="0" xfId="0" applyNumberFormat="1"/>
    <xf numFmtId="0" fontId="0" fillId="0" borderId="1" xfId="0" applyBorder="1"/>
    <xf numFmtId="43" fontId="0" fillId="0" borderId="1" xfId="0" applyNumberFormat="1" applyBorder="1"/>
    <xf numFmtId="166" fontId="0" fillId="5" borderId="1" xfId="0" applyNumberFormat="1" applyFill="1" applyBorder="1"/>
    <xf numFmtId="43" fontId="0" fillId="5" borderId="1" xfId="0" applyNumberFormat="1" applyFill="1" applyBorder="1"/>
    <xf numFmtId="0" fontId="0" fillId="0" borderId="2" xfId="0" applyBorder="1"/>
    <xf numFmtId="43" fontId="0" fillId="0" borderId="2" xfId="0" applyNumberFormat="1" applyBorder="1"/>
    <xf numFmtId="0" fontId="0" fillId="0" borderId="3" xfId="0" applyBorder="1"/>
    <xf numFmtId="166" fontId="0" fillId="5" borderId="3" xfId="0" applyNumberFormat="1" applyFill="1" applyBorder="1"/>
    <xf numFmtId="43" fontId="0" fillId="5" borderId="3" xfId="0" applyNumberFormat="1" applyFill="1" applyBorder="1"/>
    <xf numFmtId="43" fontId="9" fillId="0" borderId="1" xfId="0" applyNumberFormat="1" applyFont="1" applyBorder="1" applyAlignment="1">
      <alignment horizontal="center" vertical="center"/>
    </xf>
    <xf numFmtId="0" fontId="10" fillId="0" borderId="0" xfId="0" applyFont="1" applyAlignment="1">
      <alignment horizontal="left" vertical="center"/>
    </xf>
    <xf numFmtId="0" fontId="0" fillId="0" borderId="0" xfId="0" applyAlignment="1">
      <alignment horizontal="left" vertical="top"/>
    </xf>
    <xf numFmtId="0" fontId="10" fillId="0" borderId="2" xfId="0" applyFont="1" applyBorder="1" applyAlignment="1">
      <alignment vertical="center"/>
    </xf>
    <xf numFmtId="0" fontId="10" fillId="0" borderId="4" xfId="0" applyFont="1" applyBorder="1" applyAlignment="1">
      <alignment vertical="center"/>
    </xf>
    <xf numFmtId="0" fontId="10" fillId="0" borderId="3" xfId="0" applyFont="1" applyBorder="1" applyAlignment="1">
      <alignment vertical="center"/>
    </xf>
    <xf numFmtId="0" fontId="10" fillId="0" borderId="3" xfId="0" applyFont="1" applyBorder="1" applyAlignment="1">
      <alignment horizontal="left" vertical="center" wrapText="1"/>
    </xf>
    <xf numFmtId="0" fontId="8" fillId="3" borderId="7" xfId="0" applyFont="1" applyFill="1" applyBorder="1" applyAlignment="1">
      <alignment horizontal="center" vertical="center" wrapText="1"/>
    </xf>
    <xf numFmtId="17" fontId="0" fillId="0" borderId="0" xfId="0" applyNumberFormat="1"/>
    <xf numFmtId="14" fontId="0" fillId="0" borderId="0" xfId="0" applyNumberFormat="1"/>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66" fontId="3" fillId="0" borderId="1" xfId="1" applyFont="1" applyFill="1" applyBorder="1" applyAlignment="1">
      <alignment horizontal="center" vertical="center" wrapText="1"/>
    </xf>
    <xf numFmtId="43" fontId="3" fillId="0" borderId="1" xfId="0" applyNumberFormat="1" applyFont="1" applyBorder="1" applyAlignment="1">
      <alignment horizontal="center" vertical="center" wrapText="1"/>
    </xf>
    <xf numFmtId="166" fontId="3" fillId="0" borderId="1" xfId="1" applyFont="1" applyBorder="1" applyAlignment="1">
      <alignment horizontal="center" vertical="center"/>
    </xf>
    <xf numFmtId="9" fontId="0" fillId="0" borderId="0" xfId="0" applyNumberFormat="1"/>
    <xf numFmtId="3" fontId="0" fillId="0" borderId="0" xfId="0" applyNumberFormat="1"/>
    <xf numFmtId="167" fontId="10" fillId="0" borderId="1" xfId="1" applyNumberFormat="1" applyFont="1" applyBorder="1" applyAlignment="1">
      <alignment horizontal="left" vertical="center"/>
    </xf>
    <xf numFmtId="167" fontId="10" fillId="0" borderId="1" xfId="2" applyNumberFormat="1" applyFont="1" applyBorder="1" applyAlignment="1">
      <alignment horizontal="left" vertical="center"/>
    </xf>
    <xf numFmtId="0" fontId="3" fillId="0" borderId="1" xfId="0" applyFont="1" applyBorder="1"/>
    <xf numFmtId="16" fontId="10" fillId="0" borderId="1" xfId="0" applyNumberFormat="1" applyFont="1" applyBorder="1" applyAlignment="1">
      <alignment horizontal="left" vertical="center" wrapText="1"/>
    </xf>
    <xf numFmtId="166" fontId="9" fillId="0" borderId="0" xfId="0" applyNumberFormat="1" applyFont="1" applyAlignment="1">
      <alignment horizontal="center" vertical="center"/>
    </xf>
    <xf numFmtId="43" fontId="10" fillId="0" borderId="1" xfId="1" applyNumberFormat="1" applyFont="1" applyBorder="1" applyAlignment="1">
      <alignment horizontal="center" vertical="center"/>
    </xf>
    <xf numFmtId="43" fontId="0" fillId="0" borderId="0" xfId="1" applyNumberFormat="1" applyFont="1" applyFill="1" applyBorder="1" applyAlignment="1">
      <alignment horizontal="left" vertical="center"/>
    </xf>
    <xf numFmtId="43" fontId="0" fillId="0" borderId="0" xfId="0" applyNumberFormat="1" applyAlignment="1">
      <alignment horizontal="center" vertical="center"/>
    </xf>
    <xf numFmtId="43" fontId="0" fillId="0" borderId="0" xfId="1" applyNumberFormat="1" applyFont="1" applyFill="1" applyBorder="1" applyAlignment="1">
      <alignment horizontal="center" vertical="center"/>
    </xf>
    <xf numFmtId="43" fontId="10" fillId="0" borderId="1" xfId="0" applyNumberFormat="1" applyFont="1" applyBorder="1"/>
    <xf numFmtId="43" fontId="10" fillId="0" borderId="1" xfId="1" applyNumberFormat="1" applyFont="1" applyFill="1" applyBorder="1" applyAlignment="1">
      <alignment horizontal="left" vertical="center"/>
    </xf>
    <xf numFmtId="43" fontId="10" fillId="0" borderId="1" xfId="1" applyNumberFormat="1" applyFont="1" applyFill="1" applyBorder="1" applyAlignment="1">
      <alignment horizontal="center" vertical="center"/>
    </xf>
    <xf numFmtId="43" fontId="10" fillId="0" borderId="1" xfId="0" applyNumberFormat="1" applyFont="1" applyBorder="1" applyAlignment="1">
      <alignment horizontal="center" vertical="center"/>
    </xf>
    <xf numFmtId="0" fontId="10" fillId="0" borderId="8" xfId="0" applyFont="1" applyBorder="1" applyAlignment="1">
      <alignment horizontal="center" vertical="center"/>
    </xf>
    <xf numFmtId="16" fontId="10" fillId="0" borderId="1" xfId="0" applyNumberFormat="1" applyFont="1" applyBorder="1" applyAlignment="1">
      <alignment horizontal="left" wrapText="1"/>
    </xf>
    <xf numFmtId="43" fontId="8" fillId="3" borderId="1" xfId="0" applyNumberFormat="1" applyFont="1" applyFill="1" applyBorder="1" applyAlignment="1">
      <alignment horizontal="center" vertical="center"/>
    </xf>
    <xf numFmtId="16" fontId="10" fillId="0" borderId="1" xfId="0" applyNumberFormat="1" applyFont="1" applyBorder="1" applyAlignment="1">
      <alignment horizontal="left" vertical="center"/>
    </xf>
    <xf numFmtId="43" fontId="9" fillId="0" borderId="3" xfId="1" applyNumberFormat="1" applyFont="1" applyFill="1" applyBorder="1" applyAlignment="1">
      <alignment horizontal="left" vertical="center"/>
    </xf>
    <xf numFmtId="0" fontId="0" fillId="0" borderId="1" xfId="0" applyBorder="1" applyAlignment="1">
      <alignment horizontal="center" vertical="center" wrapText="1"/>
    </xf>
    <xf numFmtId="16" fontId="10" fillId="0" borderId="1" xfId="0" applyNumberFormat="1" applyFont="1" applyBorder="1" applyAlignment="1">
      <alignment horizontal="left"/>
    </xf>
    <xf numFmtId="0" fontId="10" fillId="0" borderId="1" xfId="0" applyFont="1" applyBorder="1"/>
    <xf numFmtId="166" fontId="10" fillId="0" borderId="2" xfId="1" applyFont="1" applyBorder="1" applyAlignment="1">
      <alignment horizontal="left" vertical="center"/>
    </xf>
    <xf numFmtId="0" fontId="10" fillId="0" borderId="3" xfId="0" applyFont="1" applyBorder="1" applyAlignment="1">
      <alignment horizontal="center" vertical="center"/>
    </xf>
    <xf numFmtId="0" fontId="10" fillId="0" borderId="0" xfId="0" applyFont="1" applyAlignment="1">
      <alignment vertical="center" wrapText="1"/>
    </xf>
    <xf numFmtId="0" fontId="19" fillId="0" borderId="0" xfId="0" applyFont="1" applyAlignment="1">
      <alignment vertical="center" wrapText="1"/>
    </xf>
    <xf numFmtId="0" fontId="19" fillId="0" borderId="8" xfId="0" applyFont="1" applyBorder="1" applyAlignment="1">
      <alignment vertical="center" wrapText="1"/>
    </xf>
    <xf numFmtId="0" fontId="10" fillId="0" borderId="8" xfId="1" applyNumberFormat="1" applyFont="1" applyBorder="1" applyAlignment="1">
      <alignment horizontal="center" vertical="center"/>
    </xf>
    <xf numFmtId="166" fontId="10" fillId="0" borderId="8" xfId="1" applyFont="1" applyBorder="1" applyAlignment="1">
      <alignment horizontal="left" vertical="center"/>
    </xf>
    <xf numFmtId="166" fontId="10" fillId="0" borderId="5" xfId="1" applyFont="1" applyBorder="1" applyAlignment="1">
      <alignment horizontal="left" vertical="center"/>
    </xf>
    <xf numFmtId="0" fontId="9" fillId="0" borderId="7" xfId="0" applyFont="1" applyBorder="1" applyAlignment="1">
      <alignment vertical="center" wrapText="1"/>
    </xf>
    <xf numFmtId="166" fontId="10" fillId="0" borderId="1" xfId="0" applyNumberFormat="1" applyFont="1" applyBorder="1"/>
    <xf numFmtId="0" fontId="0" fillId="4" borderId="0" xfId="0" applyFill="1"/>
    <xf numFmtId="0" fontId="0" fillId="2" borderId="0" xfId="0" applyFill="1"/>
    <xf numFmtId="166" fontId="10" fillId="0" borderId="0" xfId="0" applyNumberFormat="1" applyFont="1"/>
    <xf numFmtId="0" fontId="10" fillId="0" borderId="0" xfId="0" applyFont="1" applyAlignment="1">
      <alignment horizontal="center" vertical="center" wrapText="1"/>
    </xf>
    <xf numFmtId="166" fontId="19" fillId="5" borderId="1" xfId="1" applyFont="1" applyFill="1" applyBorder="1" applyAlignment="1">
      <alignment horizontal="left" vertical="center"/>
    </xf>
    <xf numFmtId="166" fontId="18" fillId="0" borderId="0" xfId="1" applyFont="1" applyBorder="1" applyAlignment="1">
      <alignment vertical="center"/>
    </xf>
    <xf numFmtId="0" fontId="10" fillId="0" borderId="3" xfId="0" applyFont="1" applyBorder="1"/>
    <xf numFmtId="166" fontId="9" fillId="5" borderId="3" xfId="0" applyNumberFormat="1" applyFont="1" applyFill="1" applyBorder="1"/>
    <xf numFmtId="166" fontId="10" fillId="0" borderId="3" xfId="1" applyFont="1" applyBorder="1" applyAlignment="1">
      <alignment horizontal="left" vertical="center"/>
    </xf>
    <xf numFmtId="0" fontId="10" fillId="0" borderId="7" xfId="0" applyFont="1" applyBorder="1" applyAlignment="1">
      <alignment vertical="center"/>
    </xf>
    <xf numFmtId="0" fontId="10" fillId="0" borderId="5" xfId="0" applyFont="1" applyBorder="1" applyAlignment="1">
      <alignment vertical="center"/>
    </xf>
    <xf numFmtId="0" fontId="10" fillId="0" borderId="2" xfId="0" applyFont="1" applyBorder="1" applyAlignment="1">
      <alignment horizontal="center" vertical="center"/>
    </xf>
    <xf numFmtId="0" fontId="10"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166" fontId="19" fillId="0" borderId="0" xfId="1" applyFont="1" applyFill="1" applyBorder="1" applyAlignment="1">
      <alignment horizontal="left" vertical="center"/>
    </xf>
    <xf numFmtId="0" fontId="10" fillId="0" borderId="0" xfId="1" applyNumberFormat="1" applyFont="1" applyFill="1" applyBorder="1" applyAlignment="1">
      <alignment horizontal="center" vertical="center"/>
    </xf>
    <xf numFmtId="0" fontId="10" fillId="0" borderId="0" xfId="0" applyFont="1" applyAlignment="1">
      <alignment vertical="top"/>
    </xf>
    <xf numFmtId="166" fontId="3" fillId="0" borderId="1" xfId="1" applyFont="1" applyFill="1" applyBorder="1" applyAlignment="1">
      <alignment horizontal="left" vertical="center"/>
    </xf>
    <xf numFmtId="166" fontId="19" fillId="5" borderId="3" xfId="1" applyFont="1" applyFill="1" applyBorder="1" applyAlignment="1">
      <alignment horizontal="left" vertical="center"/>
    </xf>
    <xf numFmtId="0" fontId="8" fillId="3" borderId="5" xfId="0" applyFont="1" applyFill="1" applyBorder="1" applyAlignment="1">
      <alignment horizontal="center" vertical="center" wrapText="1"/>
    </xf>
    <xf numFmtId="166" fontId="10" fillId="0" borderId="0" xfId="1" applyFont="1" applyBorder="1" applyAlignment="1">
      <alignment horizontal="center" vertical="center"/>
    </xf>
    <xf numFmtId="43" fontId="10" fillId="0" borderId="1" xfId="1" applyNumberFormat="1" applyFont="1" applyBorder="1" applyAlignment="1">
      <alignment vertical="center"/>
    </xf>
    <xf numFmtId="0" fontId="10" fillId="0" borderId="1" xfId="0" applyFont="1" applyBorder="1" applyAlignment="1">
      <alignment vertical="top" wrapText="1"/>
    </xf>
    <xf numFmtId="169" fontId="10" fillId="0" borderId="1" xfId="1" applyNumberFormat="1" applyFont="1" applyBorder="1" applyAlignment="1">
      <alignment horizontal="center" vertical="center"/>
    </xf>
    <xf numFmtId="0" fontId="0" fillId="0" borderId="0" xfId="0" applyAlignment="1">
      <alignment horizontal="left" vertical="center"/>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6"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horizontal="center" vertical="top" wrapText="1"/>
    </xf>
    <xf numFmtId="0" fontId="0" fillId="0" borderId="0" xfId="0" applyAlignment="1">
      <alignment horizontal="center" vertical="top" wrapText="1"/>
    </xf>
    <xf numFmtId="0" fontId="10" fillId="0" borderId="1" xfId="0" applyFont="1" applyBorder="1" applyAlignment="1">
      <alignment horizontal="left" vertical="center"/>
    </xf>
    <xf numFmtId="0" fontId="10" fillId="0" borderId="3" xfId="0" applyFont="1" applyBorder="1" applyAlignment="1">
      <alignment horizontal="left" vertical="center"/>
    </xf>
    <xf numFmtId="0" fontId="0" fillId="0" borderId="0" xfId="0" applyAlignment="1">
      <alignment horizontal="center"/>
    </xf>
    <xf numFmtId="0" fontId="0" fillId="0" borderId="0" xfId="0" applyAlignment="1">
      <alignment horizontal="center" vertical="center" wrapText="1"/>
    </xf>
    <xf numFmtId="0" fontId="10" fillId="0" borderId="0" xfId="0" applyFont="1" applyAlignment="1">
      <alignment horizontal="left" vertical="center"/>
    </xf>
    <xf numFmtId="0" fontId="9" fillId="0" borderId="0" xfId="0" applyFont="1" applyAlignment="1">
      <alignment horizontal="center" vertical="center" wrapText="1"/>
    </xf>
    <xf numFmtId="0" fontId="10" fillId="0" borderId="0" xfId="0" applyFont="1" applyAlignment="1">
      <alignment horizontal="center" vertical="center"/>
    </xf>
    <xf numFmtId="0" fontId="3" fillId="0" borderId="0" xfId="0" applyFont="1" applyAlignment="1">
      <alignment wrapText="1"/>
    </xf>
    <xf numFmtId="168" fontId="9" fillId="5" borderId="7" xfId="0" applyNumberFormat="1" applyFont="1" applyFill="1" applyBorder="1" applyAlignment="1">
      <alignment horizontal="center"/>
    </xf>
    <xf numFmtId="168" fontId="9" fillId="5" borderId="5" xfId="0" applyNumberFormat="1" applyFont="1" applyFill="1" applyBorder="1" applyAlignment="1">
      <alignment horizontal="center"/>
    </xf>
    <xf numFmtId="0" fontId="10" fillId="0" borderId="9" xfId="0" applyFont="1" applyBorder="1" applyAlignment="1">
      <alignment horizontal="right"/>
    </xf>
    <xf numFmtId="166" fontId="10" fillId="0" borderId="0" xfId="1" applyFont="1" applyBorder="1" applyAlignment="1">
      <alignment horizontal="right" vertical="center"/>
    </xf>
    <xf numFmtId="0" fontId="8" fillId="3" borderId="7" xfId="0" applyFont="1" applyFill="1" applyBorder="1" applyAlignment="1">
      <alignment horizontal="center" vertical="center"/>
    </xf>
    <xf numFmtId="0" fontId="8" fillId="3" borderId="5" xfId="0" applyFont="1" applyFill="1" applyBorder="1" applyAlignment="1">
      <alignment horizontal="center"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3" fillId="0" borderId="0" xfId="0" applyFont="1" applyAlignment="1">
      <alignment vertical="top" wrapText="1"/>
    </xf>
    <xf numFmtId="0" fontId="19" fillId="0" borderId="0" xfId="0" applyFont="1" applyAlignment="1">
      <alignment vertical="center" wrapText="1"/>
    </xf>
    <xf numFmtId="0" fontId="10" fillId="0" borderId="0" xfId="0" applyFont="1" applyAlignment="1">
      <alignment horizontal="left" vertical="top"/>
    </xf>
    <xf numFmtId="0" fontId="10" fillId="0" borderId="10" xfId="0" applyFont="1" applyBorder="1" applyAlignment="1">
      <alignment horizontal="left" vertical="top" wrapText="1"/>
    </xf>
    <xf numFmtId="0" fontId="10" fillId="0" borderId="0" xfId="0" applyFont="1" applyAlignment="1">
      <alignment horizontal="left" vertical="top" wrapText="1"/>
    </xf>
    <xf numFmtId="166" fontId="18" fillId="0" borderId="0" xfId="1" applyFont="1" applyBorder="1" applyAlignment="1">
      <alignment horizontal="center" vertical="center"/>
    </xf>
    <xf numFmtId="0" fontId="8" fillId="0" borderId="0" xfId="0" applyFont="1" applyAlignment="1">
      <alignment horizontal="center" vertical="center"/>
    </xf>
    <xf numFmtId="0" fontId="8" fillId="3" borderId="1" xfId="0" applyFont="1" applyFill="1" applyBorder="1" applyAlignment="1">
      <alignment horizontal="center" vertical="center"/>
    </xf>
    <xf numFmtId="166" fontId="10" fillId="0" borderId="0" xfId="1" applyFont="1" applyBorder="1" applyAlignment="1">
      <alignment horizontal="center" vertical="center"/>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5" xfId="0" applyFont="1" applyFill="1" applyBorder="1" applyAlignment="1">
      <alignment horizontal="center" vertical="center" wrapText="1"/>
    </xf>
    <xf numFmtId="164" fontId="10" fillId="0" borderId="7" xfId="1" applyNumberFormat="1" applyFont="1" applyBorder="1" applyAlignment="1">
      <alignment horizontal="center" vertical="center"/>
    </xf>
    <xf numFmtId="164" fontId="10" fillId="0" borderId="8" xfId="1" applyNumberFormat="1" applyFont="1" applyBorder="1" applyAlignment="1">
      <alignment horizontal="center" vertical="center"/>
    </xf>
    <xf numFmtId="164" fontId="10" fillId="0" borderId="5" xfId="1" applyNumberFormat="1" applyFont="1" applyBorder="1" applyAlignment="1">
      <alignment horizontal="center" vertical="center"/>
    </xf>
    <xf numFmtId="169" fontId="10" fillId="0" borderId="7" xfId="1" applyNumberFormat="1" applyFont="1" applyBorder="1" applyAlignment="1">
      <alignment horizontal="center" vertical="center"/>
    </xf>
    <xf numFmtId="169" fontId="10" fillId="0" borderId="8" xfId="1" applyNumberFormat="1" applyFont="1" applyBorder="1" applyAlignment="1">
      <alignment horizontal="center" vertical="center"/>
    </xf>
    <xf numFmtId="169" fontId="10" fillId="0" borderId="5" xfId="1" applyNumberFormat="1" applyFont="1" applyBorder="1" applyAlignment="1">
      <alignment horizontal="center" vertical="center"/>
    </xf>
    <xf numFmtId="0" fontId="10" fillId="0" borderId="14" xfId="0" applyFont="1" applyBorder="1" applyAlignment="1">
      <alignment horizontal="center" vertical="center"/>
    </xf>
    <xf numFmtId="0" fontId="10" fillId="0" borderId="13"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9" fillId="0" borderId="14" xfId="0" applyFont="1" applyBorder="1" applyAlignment="1">
      <alignment horizontal="center" vertical="center" wrapText="1"/>
    </xf>
    <xf numFmtId="0" fontId="9" fillId="0" borderId="13" xfId="0" applyFont="1" applyBorder="1" applyAlignment="1">
      <alignment horizontal="center" vertical="center" wrapText="1"/>
    </xf>
    <xf numFmtId="0" fontId="0" fillId="0" borderId="7" xfId="0" applyBorder="1" applyAlignment="1">
      <alignment horizontal="center"/>
    </xf>
    <xf numFmtId="0" fontId="0" fillId="0" borderId="5" xfId="0" applyBorder="1" applyAlignment="1">
      <alignment horizontal="center"/>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1" xfId="0" applyFont="1" applyBorder="1" applyAlignment="1">
      <alignment horizontal="left" wrapText="1"/>
    </xf>
    <xf numFmtId="0" fontId="10" fillId="0" borderId="7" xfId="0" applyFont="1" applyBorder="1" applyAlignment="1">
      <alignment horizontal="left" wrapText="1"/>
    </xf>
    <xf numFmtId="0" fontId="10" fillId="0" borderId="8" xfId="0" applyFont="1" applyBorder="1" applyAlignment="1">
      <alignment horizontal="left" wrapText="1"/>
    </xf>
    <xf numFmtId="0" fontId="10" fillId="0" borderId="5" xfId="0" applyFont="1" applyBorder="1" applyAlignment="1">
      <alignment horizontal="left" wrapText="1"/>
    </xf>
    <xf numFmtId="0" fontId="10" fillId="0" borderId="3" xfId="0" applyFont="1" applyBorder="1" applyAlignment="1">
      <alignment horizontal="center" wrapText="1"/>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10" fillId="0" borderId="5" xfId="0" applyFont="1" applyBorder="1" applyAlignment="1">
      <alignment horizontal="left" vertical="center"/>
    </xf>
    <xf numFmtId="0" fontId="10" fillId="0" borderId="7" xfId="0" applyFont="1" applyBorder="1" applyAlignment="1">
      <alignment horizontal="left"/>
    </xf>
    <xf numFmtId="0" fontId="10" fillId="0" borderId="8" xfId="0" applyFont="1" applyBorder="1" applyAlignment="1">
      <alignment horizontal="left"/>
    </xf>
    <xf numFmtId="0" fontId="10" fillId="0" borderId="5" xfId="0" applyFont="1" applyBorder="1" applyAlignment="1">
      <alignment horizontal="left"/>
    </xf>
    <xf numFmtId="0" fontId="10" fillId="0" borderId="7" xfId="0" applyFont="1" applyBorder="1" applyAlignment="1">
      <alignment wrapText="1"/>
    </xf>
    <xf numFmtId="0" fontId="10" fillId="0" borderId="8" xfId="0" applyFont="1" applyBorder="1" applyAlignment="1">
      <alignment wrapText="1"/>
    </xf>
    <xf numFmtId="0" fontId="10" fillId="0" borderId="5" xfId="0" applyFont="1" applyBorder="1" applyAlignment="1">
      <alignment wrapText="1"/>
    </xf>
    <xf numFmtId="0" fontId="9" fillId="2" borderId="4" xfId="0" applyFont="1" applyFill="1" applyBorder="1" applyAlignment="1">
      <alignment horizontal="center" vertical="center" wrapText="1"/>
    </xf>
    <xf numFmtId="0" fontId="9" fillId="0" borderId="1" xfId="0" applyFont="1" applyBorder="1" applyAlignment="1">
      <alignment horizontal="center" wrapText="1"/>
    </xf>
    <xf numFmtId="0" fontId="10" fillId="0" borderId="1" xfId="0" applyFont="1" applyBorder="1" applyAlignment="1">
      <alignment horizontal="center" wrapText="1"/>
    </xf>
    <xf numFmtId="0" fontId="9" fillId="2" borderId="1" xfId="0" applyFont="1" applyFill="1" applyBorder="1" applyAlignment="1">
      <alignment horizontal="center" vertical="center" wrapText="1"/>
    </xf>
    <xf numFmtId="0" fontId="9" fillId="0" borderId="0" xfId="0" applyFont="1" applyAlignment="1">
      <alignment horizontal="left" vertical="top"/>
    </xf>
    <xf numFmtId="0" fontId="0" fillId="0" borderId="0" xfId="0" applyAlignment="1">
      <alignment horizontal="left" vertical="top"/>
    </xf>
    <xf numFmtId="0" fontId="9" fillId="0" borderId="9" xfId="0" applyFont="1" applyBorder="1" applyAlignment="1">
      <alignment horizontal="center" vertical="center" wrapText="1"/>
    </xf>
    <xf numFmtId="0" fontId="9" fillId="2" borderId="1" xfId="0" applyFont="1" applyFill="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5" xfId="0" applyFont="1" applyBorder="1" applyAlignment="1">
      <alignment horizontal="left" vertical="center" wrapText="1"/>
    </xf>
    <xf numFmtId="0" fontId="9" fillId="0" borderId="0" xfId="0" applyFont="1" applyAlignment="1">
      <alignment horizontal="left" vertical="center"/>
    </xf>
    <xf numFmtId="0" fontId="0" fillId="0" borderId="10" xfId="0" applyBorder="1" applyAlignment="1">
      <alignment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7" xfId="0" applyFont="1" applyFill="1" applyBorder="1" applyAlignment="1">
      <alignment horizontal="center" vertical="center"/>
    </xf>
    <xf numFmtId="0" fontId="17" fillId="3" borderId="5" xfId="0" applyFont="1" applyFill="1" applyBorder="1" applyAlignment="1">
      <alignment horizontal="center" vertical="center"/>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9" fillId="0" borderId="7" xfId="0" applyFont="1" applyBorder="1" applyAlignment="1">
      <alignment horizontal="right" vertical="center"/>
    </xf>
    <xf numFmtId="0" fontId="9" fillId="0" borderId="8" xfId="0" applyFont="1" applyBorder="1" applyAlignment="1">
      <alignment horizontal="right" vertical="center"/>
    </xf>
    <xf numFmtId="0" fontId="9" fillId="0" borderId="5" xfId="0" applyFont="1" applyBorder="1" applyAlignment="1">
      <alignment horizontal="right" vertical="center"/>
    </xf>
    <xf numFmtId="0" fontId="10" fillId="0" borderId="2" xfId="1" applyNumberFormat="1" applyFont="1" applyBorder="1" applyAlignment="1">
      <alignment horizontal="center" vertical="center"/>
    </xf>
    <xf numFmtId="0" fontId="10" fillId="0" borderId="4" xfId="1" applyNumberFormat="1" applyFont="1" applyBorder="1" applyAlignment="1">
      <alignment horizontal="center" vertical="center"/>
    </xf>
    <xf numFmtId="0" fontId="10" fillId="0" borderId="3" xfId="1" applyNumberFormat="1" applyFont="1" applyBorder="1" applyAlignment="1">
      <alignment horizontal="center" vertical="center"/>
    </xf>
    <xf numFmtId="166" fontId="10" fillId="0" borderId="2" xfId="1" applyFont="1" applyBorder="1" applyAlignment="1">
      <alignment horizontal="center" vertical="center"/>
    </xf>
    <xf numFmtId="166" fontId="10" fillId="0" borderId="4" xfId="1" applyFont="1" applyBorder="1" applyAlignment="1">
      <alignment horizontal="center" vertical="center"/>
    </xf>
    <xf numFmtId="166" fontId="10" fillId="0" borderId="3" xfId="1" applyFont="1" applyBorder="1" applyAlignment="1">
      <alignment horizontal="center" vertical="center"/>
    </xf>
    <xf numFmtId="166" fontId="10" fillId="0" borderId="2" xfId="1" applyFont="1" applyFill="1" applyBorder="1" applyAlignment="1">
      <alignment horizontal="center" vertical="center" wrapText="1"/>
    </xf>
    <xf numFmtId="166" fontId="10" fillId="0" borderId="4" xfId="1" applyFont="1" applyFill="1" applyBorder="1" applyAlignment="1">
      <alignment horizontal="center" vertical="center" wrapText="1"/>
    </xf>
    <xf numFmtId="166" fontId="10" fillId="0" borderId="3" xfId="1" applyFont="1" applyFill="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xf>
    <xf numFmtId="0" fontId="20" fillId="0" borderId="1" xfId="0" applyFont="1" applyBorder="1" applyAlignment="1">
      <alignment horizontal="left" vertical="center"/>
    </xf>
    <xf numFmtId="0" fontId="3" fillId="0" borderId="1" xfId="0" applyFont="1" applyBorder="1" applyAlignment="1"/>
    <xf numFmtId="0" fontId="10" fillId="0" borderId="7" xfId="0" applyFont="1" applyBorder="1" applyAlignment="1"/>
    <xf numFmtId="0" fontId="10" fillId="0" borderId="8" xfId="0" applyFont="1" applyBorder="1" applyAlignment="1"/>
    <xf numFmtId="0" fontId="10" fillId="0" borderId="5" xfId="0" applyFont="1" applyBorder="1" applyAlignment="1"/>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6</xdr:col>
      <xdr:colOff>951558</xdr:colOff>
      <xdr:row>15</xdr:row>
      <xdr:rowOff>0</xdr:rowOff>
    </xdr:to>
    <xdr:sp macro="" textlink="">
      <xdr:nvSpPr>
        <xdr:cNvPr id="2" name="CuadroTexto 9">
          <a:extLst>
            <a:ext uri="{FF2B5EF4-FFF2-40B4-BE49-F238E27FC236}">
              <a16:creationId xmlns:a16="http://schemas.microsoft.com/office/drawing/2014/main" id="{00000000-0008-0000-0000-000002000000}"/>
            </a:ext>
          </a:extLst>
        </xdr:cNvPr>
        <xdr:cNvSpPr txBox="1"/>
      </xdr:nvSpPr>
      <xdr:spPr>
        <a:xfrm>
          <a:off x="34252" y="2111150"/>
          <a:ext cx="872780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Hogar Santa Maria Goretti</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Refacciones varias.</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AR" sz="1400" b="1"/>
            <a:t>25 de Mayo 2600 San Miguel de Tucuman</a:t>
          </a:r>
          <a:endParaRPr kumimoji="0" lang="es-ES" sz="14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0</xdr:col>
      <xdr:colOff>19050</xdr:colOff>
      <xdr:row>0</xdr:row>
      <xdr:rowOff>28574</xdr:rowOff>
    </xdr:from>
    <xdr:to>
      <xdr:col>7</xdr:col>
      <xdr:colOff>9525</xdr:colOff>
      <xdr:row>10</xdr:row>
      <xdr:rowOff>104775</xdr:rowOff>
    </xdr:to>
    <xdr:sp macro="" textlink="">
      <xdr:nvSpPr>
        <xdr:cNvPr id="3" name="Rectángulo 12">
          <a:extLst>
            <a:ext uri="{FF2B5EF4-FFF2-40B4-BE49-F238E27FC236}">
              <a16:creationId xmlns:a16="http://schemas.microsoft.com/office/drawing/2014/main" id="{00000000-0008-0000-0000-000003000000}"/>
            </a:ext>
          </a:extLst>
        </xdr:cNvPr>
        <xdr:cNvSpPr/>
      </xdr:nvSpPr>
      <xdr:spPr>
        <a:xfrm>
          <a:off x="19050" y="28574"/>
          <a:ext cx="939355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0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0</xdr:colOff>
      <xdr:row>1</xdr:row>
      <xdr:rowOff>8772</xdr:rowOff>
    </xdr:from>
    <xdr:to>
      <xdr:col>5</xdr:col>
      <xdr:colOff>710298</xdr:colOff>
      <xdr:row>2</xdr:row>
      <xdr:rowOff>169741</xdr:rowOff>
    </xdr:to>
    <xdr:sp macro="" textlink="">
      <xdr:nvSpPr>
        <xdr:cNvPr id="5" name="CuadroTexto 1">
          <a:extLst>
            <a:ext uri="{FF2B5EF4-FFF2-40B4-BE49-F238E27FC236}">
              <a16:creationId xmlns:a16="http://schemas.microsoft.com/office/drawing/2014/main" id="{00000000-0008-0000-0000-000005000000}"/>
            </a:ext>
          </a:extLst>
        </xdr:cNvPr>
        <xdr:cNvSpPr txBox="1"/>
      </xdr:nvSpPr>
      <xdr:spPr>
        <a:xfrm>
          <a:off x="5509260" y="275472"/>
          <a:ext cx="164755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0</xdr:colOff>
      <xdr:row>4</xdr:row>
      <xdr:rowOff>33580</xdr:rowOff>
    </xdr:from>
    <xdr:to>
      <xdr:col>5</xdr:col>
      <xdr:colOff>704849</xdr:colOff>
      <xdr:row>7</xdr:row>
      <xdr:rowOff>173617</xdr:rowOff>
    </xdr:to>
    <xdr:sp macro="" textlink="">
      <xdr:nvSpPr>
        <xdr:cNvPr id="6" name="CuadroTexto 2">
          <a:extLst>
            <a:ext uri="{FF2B5EF4-FFF2-40B4-BE49-F238E27FC236}">
              <a16:creationId xmlns:a16="http://schemas.microsoft.com/office/drawing/2014/main" id="{00000000-0008-0000-0000-000006000000}"/>
            </a:ext>
          </a:extLst>
        </xdr:cNvPr>
        <xdr:cNvSpPr txBox="1"/>
      </xdr:nvSpPr>
      <xdr:spPr>
        <a:xfrm>
          <a:off x="5509260" y="864160"/>
          <a:ext cx="1642109"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0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0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0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0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0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twoCellAnchor editAs="oneCell">
    <xdr:from>
      <xdr:col>5</xdr:col>
      <xdr:colOff>141513</xdr:colOff>
      <xdr:row>21</xdr:row>
      <xdr:rowOff>304800</xdr:rowOff>
    </xdr:from>
    <xdr:to>
      <xdr:col>6</xdr:col>
      <xdr:colOff>1274430</xdr:colOff>
      <xdr:row>25</xdr:row>
      <xdr:rowOff>136246</xdr:rowOff>
    </xdr:to>
    <xdr:pic>
      <xdr:nvPicPr>
        <xdr:cNvPr id="12" name="11 Imagen" descr="FIRMA DIGITAL.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6760027" y="10232571"/>
          <a:ext cx="2471860" cy="23895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100-000002000000}"/>
            </a:ext>
          </a:extLst>
        </xdr:cNvPr>
        <xdr:cNvSpPr txBox="1"/>
      </xdr:nvSpPr>
      <xdr:spPr>
        <a:xfrm>
          <a:off x="34252" y="2111150"/>
          <a:ext cx="992414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Fabio</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2 unidades de vivienda</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Florida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100-000003000000}"/>
            </a:ext>
          </a:extLst>
        </xdr:cNvPr>
        <xdr:cNvSpPr/>
      </xdr:nvSpPr>
      <xdr:spPr>
        <a:xfrm>
          <a:off x="19050" y="28574"/>
          <a:ext cx="1087945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1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100-000005000000}"/>
            </a:ext>
          </a:extLst>
        </xdr:cNvPr>
        <xdr:cNvSpPr txBox="1"/>
      </xdr:nvSpPr>
      <xdr:spPr>
        <a:xfrm>
          <a:off x="5901550" y="275472"/>
          <a:ext cx="237540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100-000006000000}"/>
            </a:ext>
          </a:extLst>
        </xdr:cNvPr>
        <xdr:cNvSpPr txBox="1"/>
      </xdr:nvSpPr>
      <xdr:spPr>
        <a:xfrm>
          <a:off x="5695051" y="864160"/>
          <a:ext cx="257645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20/08/2026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1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1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1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1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1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200-000002000000}"/>
            </a:ext>
          </a:extLst>
        </xdr:cNvPr>
        <xdr:cNvSpPr txBox="1"/>
      </xdr:nvSpPr>
      <xdr:spPr>
        <a:xfrm>
          <a:off x="34252" y="2111150"/>
          <a:ext cx="992414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Fabio</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unidades de vivienda</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Florida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200-000003000000}"/>
            </a:ext>
          </a:extLst>
        </xdr:cNvPr>
        <xdr:cNvSpPr/>
      </xdr:nvSpPr>
      <xdr:spPr>
        <a:xfrm>
          <a:off x="19050" y="28574"/>
          <a:ext cx="1087945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2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200-000005000000}"/>
            </a:ext>
          </a:extLst>
        </xdr:cNvPr>
        <xdr:cNvSpPr txBox="1"/>
      </xdr:nvSpPr>
      <xdr:spPr>
        <a:xfrm>
          <a:off x="5901550" y="275472"/>
          <a:ext cx="237540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200-000006000000}"/>
            </a:ext>
          </a:extLst>
        </xdr:cNvPr>
        <xdr:cNvSpPr txBox="1"/>
      </xdr:nvSpPr>
      <xdr:spPr>
        <a:xfrm>
          <a:off x="5695051" y="864160"/>
          <a:ext cx="257645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20/08/2026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2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2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2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2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2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300-000002000000}"/>
            </a:ext>
          </a:extLst>
        </xdr:cNvPr>
        <xdr:cNvSpPr txBox="1"/>
      </xdr:nvSpPr>
      <xdr:spPr>
        <a:xfrm>
          <a:off x="34252" y="2111150"/>
          <a:ext cx="992414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German Ortiz</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Vivienda</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Pasaje La Pampa 95</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300-000003000000}"/>
            </a:ext>
          </a:extLst>
        </xdr:cNvPr>
        <xdr:cNvSpPr/>
      </xdr:nvSpPr>
      <xdr:spPr>
        <a:xfrm>
          <a:off x="19050" y="28574"/>
          <a:ext cx="1087945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3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300-000005000000}"/>
            </a:ext>
          </a:extLst>
        </xdr:cNvPr>
        <xdr:cNvSpPr txBox="1"/>
      </xdr:nvSpPr>
      <xdr:spPr>
        <a:xfrm>
          <a:off x="5901550" y="275472"/>
          <a:ext cx="237540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300-000006000000}"/>
            </a:ext>
          </a:extLst>
        </xdr:cNvPr>
        <xdr:cNvSpPr txBox="1"/>
      </xdr:nvSpPr>
      <xdr:spPr>
        <a:xfrm>
          <a:off x="5695051" y="864160"/>
          <a:ext cx="257645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20/08/2026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3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3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3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3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3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400-000002000000}"/>
            </a:ext>
          </a:extLst>
        </xdr:cNvPr>
        <xdr:cNvSpPr txBox="1"/>
      </xdr:nvSpPr>
      <xdr:spPr>
        <a:xfrm>
          <a:off x="34252" y="2111150"/>
          <a:ext cx="947456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Expreso Rivadavia, Pablo Ortega</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Refacciones varias</a:t>
          </a:r>
          <a:endParaRPr lang="es-AR" sz="1400" b="1">
            <a:effectLst/>
          </a:endParaRPr>
        </a:p>
        <a:p>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Pepiri 1545 CABA</a:t>
          </a:r>
        </a:p>
      </xdr:txBody>
    </xdr:sp>
    <xdr:clientData/>
  </xdr:twoCellAnchor>
  <xdr:twoCellAnchor>
    <xdr:from>
      <xdr:col>0</xdr:col>
      <xdr:colOff>19051</xdr:colOff>
      <xdr:row>0</xdr:row>
      <xdr:rowOff>28574</xdr:rowOff>
    </xdr:from>
    <xdr:to>
      <xdr:col>7</xdr:col>
      <xdr:colOff>1714501</xdr:colOff>
      <xdr:row>10</xdr:row>
      <xdr:rowOff>104775</xdr:rowOff>
    </xdr:to>
    <xdr:sp macro="" textlink="">
      <xdr:nvSpPr>
        <xdr:cNvPr id="3" name="Rectángulo 12">
          <a:extLst>
            <a:ext uri="{FF2B5EF4-FFF2-40B4-BE49-F238E27FC236}">
              <a16:creationId xmlns:a16="http://schemas.microsoft.com/office/drawing/2014/main" id="{00000000-0008-0000-0400-000003000000}"/>
            </a:ext>
          </a:extLst>
        </xdr:cNvPr>
        <xdr:cNvSpPr/>
      </xdr:nvSpPr>
      <xdr:spPr>
        <a:xfrm>
          <a:off x="19051" y="28574"/>
          <a:ext cx="1026795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4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7</xdr:col>
      <xdr:colOff>304800</xdr:colOff>
      <xdr:row>2</xdr:row>
      <xdr:rowOff>169741</xdr:rowOff>
    </xdr:to>
    <xdr:sp macro="" textlink="">
      <xdr:nvSpPr>
        <xdr:cNvPr id="5" name="CuadroTexto 1">
          <a:extLst>
            <a:ext uri="{FF2B5EF4-FFF2-40B4-BE49-F238E27FC236}">
              <a16:creationId xmlns:a16="http://schemas.microsoft.com/office/drawing/2014/main" id="{00000000-0008-0000-0400-000005000000}"/>
            </a:ext>
          </a:extLst>
        </xdr:cNvPr>
        <xdr:cNvSpPr txBox="1"/>
      </xdr:nvSpPr>
      <xdr:spPr>
        <a:xfrm>
          <a:off x="5900461" y="280915"/>
          <a:ext cx="2960510" cy="356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RESUMEN DE TRABAJOS</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400-000006000000}"/>
            </a:ext>
          </a:extLst>
        </xdr:cNvPr>
        <xdr:cNvSpPr txBox="1"/>
      </xdr:nvSpPr>
      <xdr:spPr>
        <a:xfrm>
          <a:off x="5695051" y="864160"/>
          <a:ext cx="220307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14/08/2026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4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4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4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4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4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500-000002000000}"/>
            </a:ext>
          </a:extLst>
        </xdr:cNvPr>
        <xdr:cNvSpPr txBox="1"/>
      </xdr:nvSpPr>
      <xdr:spPr>
        <a:xfrm>
          <a:off x="34252" y="2111150"/>
          <a:ext cx="947456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Fabio</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unidades de vivienda</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Florida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500-000003000000}"/>
            </a:ext>
          </a:extLst>
        </xdr:cNvPr>
        <xdr:cNvSpPr/>
      </xdr:nvSpPr>
      <xdr:spPr>
        <a:xfrm>
          <a:off x="19050" y="28574"/>
          <a:ext cx="1014031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5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500-000005000000}"/>
            </a:ext>
          </a:extLst>
        </xdr:cNvPr>
        <xdr:cNvSpPr txBox="1"/>
      </xdr:nvSpPr>
      <xdr:spPr>
        <a:xfrm>
          <a:off x="5901550" y="275472"/>
          <a:ext cx="200202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500-000006000000}"/>
            </a:ext>
          </a:extLst>
        </xdr:cNvPr>
        <xdr:cNvSpPr txBox="1"/>
      </xdr:nvSpPr>
      <xdr:spPr>
        <a:xfrm>
          <a:off x="5695051" y="864160"/>
          <a:ext cx="220307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18/08/2026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5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5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5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5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5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6</xdr:col>
      <xdr:colOff>951558</xdr:colOff>
      <xdr:row>15</xdr:row>
      <xdr:rowOff>0</xdr:rowOff>
    </xdr:to>
    <xdr:sp macro="" textlink="">
      <xdr:nvSpPr>
        <xdr:cNvPr id="2" name="CuadroTexto 9">
          <a:extLst>
            <a:ext uri="{FF2B5EF4-FFF2-40B4-BE49-F238E27FC236}">
              <a16:creationId xmlns:a16="http://schemas.microsoft.com/office/drawing/2014/main" id="{00000000-0008-0000-0600-000002000000}"/>
            </a:ext>
          </a:extLst>
        </xdr:cNvPr>
        <xdr:cNvSpPr txBox="1"/>
      </xdr:nvSpPr>
      <xdr:spPr>
        <a:xfrm>
          <a:off x="34252" y="2111150"/>
          <a:ext cx="947456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Ariel </a:t>
          </a:r>
          <a:r>
            <a:rPr lang="es-ES" sz="1400" b="1" baseline="0">
              <a:solidFill>
                <a:schemeClr val="dk1"/>
              </a:solidFill>
              <a:effectLst/>
              <a:latin typeface="+mn-lt"/>
              <a:ea typeface="+mn-ea"/>
              <a:cs typeface="+mn-cs"/>
            </a:rPr>
            <a:t> y  Giselle</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Remodelación y ampliación</a:t>
          </a:r>
          <a:endParaRPr lang="es-AR" sz="1400" b="1">
            <a:effectLst/>
          </a:endParaRPr>
        </a:p>
        <a:p>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Crisostomo Alvarez 4688</a:t>
          </a:r>
        </a:p>
      </xdr:txBody>
    </xdr:sp>
    <xdr:clientData/>
  </xdr:twoCellAnchor>
  <xdr:twoCellAnchor>
    <xdr:from>
      <xdr:col>0</xdr:col>
      <xdr:colOff>19050</xdr:colOff>
      <xdr:row>0</xdr:row>
      <xdr:rowOff>28574</xdr:rowOff>
    </xdr:from>
    <xdr:to>
      <xdr:col>7</xdr:col>
      <xdr:colOff>9525</xdr:colOff>
      <xdr:row>10</xdr:row>
      <xdr:rowOff>104775</xdr:rowOff>
    </xdr:to>
    <xdr:sp macro="" textlink="">
      <xdr:nvSpPr>
        <xdr:cNvPr id="3" name="Rectángulo 12">
          <a:extLst>
            <a:ext uri="{FF2B5EF4-FFF2-40B4-BE49-F238E27FC236}">
              <a16:creationId xmlns:a16="http://schemas.microsoft.com/office/drawing/2014/main" id="{00000000-0008-0000-0600-000003000000}"/>
            </a:ext>
          </a:extLst>
        </xdr:cNvPr>
        <xdr:cNvSpPr/>
      </xdr:nvSpPr>
      <xdr:spPr>
        <a:xfrm>
          <a:off x="19050" y="28574"/>
          <a:ext cx="1014031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6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0</xdr:colOff>
      <xdr:row>1</xdr:row>
      <xdr:rowOff>8772</xdr:rowOff>
    </xdr:from>
    <xdr:to>
      <xdr:col>5</xdr:col>
      <xdr:colOff>710298</xdr:colOff>
      <xdr:row>2</xdr:row>
      <xdr:rowOff>169741</xdr:rowOff>
    </xdr:to>
    <xdr:sp macro="" textlink="">
      <xdr:nvSpPr>
        <xdr:cNvPr id="5" name="CuadroTexto 1">
          <a:extLst>
            <a:ext uri="{FF2B5EF4-FFF2-40B4-BE49-F238E27FC236}">
              <a16:creationId xmlns:a16="http://schemas.microsoft.com/office/drawing/2014/main" id="{00000000-0008-0000-0600-000005000000}"/>
            </a:ext>
          </a:extLst>
        </xdr:cNvPr>
        <xdr:cNvSpPr txBox="1"/>
      </xdr:nvSpPr>
      <xdr:spPr>
        <a:xfrm>
          <a:off x="5901550" y="275472"/>
          <a:ext cx="200202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0</xdr:colOff>
      <xdr:row>4</xdr:row>
      <xdr:rowOff>33580</xdr:rowOff>
    </xdr:from>
    <xdr:to>
      <xdr:col>5</xdr:col>
      <xdr:colOff>704849</xdr:colOff>
      <xdr:row>7</xdr:row>
      <xdr:rowOff>173617</xdr:rowOff>
    </xdr:to>
    <xdr:sp macro="" textlink="">
      <xdr:nvSpPr>
        <xdr:cNvPr id="6" name="CuadroTexto 2">
          <a:extLst>
            <a:ext uri="{FF2B5EF4-FFF2-40B4-BE49-F238E27FC236}">
              <a16:creationId xmlns:a16="http://schemas.microsoft.com/office/drawing/2014/main" id="{00000000-0008-0000-0600-000006000000}"/>
            </a:ext>
          </a:extLst>
        </xdr:cNvPr>
        <xdr:cNvSpPr txBox="1"/>
      </xdr:nvSpPr>
      <xdr:spPr>
        <a:xfrm>
          <a:off x="5695051" y="864160"/>
          <a:ext cx="220307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11/08/2026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6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6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6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6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6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700-000002000000}"/>
            </a:ext>
          </a:extLst>
        </xdr:cNvPr>
        <xdr:cNvSpPr txBox="1"/>
      </xdr:nvSpPr>
      <xdr:spPr>
        <a:xfrm>
          <a:off x="34252" y="2111150"/>
          <a:ext cx="947456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Expreso Rivadavia, Pablo Ortega</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Refacciones varias</a:t>
          </a:r>
          <a:endParaRPr lang="es-AR" sz="1400" b="1">
            <a:effectLst/>
          </a:endParaRPr>
        </a:p>
        <a:p>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Pepiri 1545 CABA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700-000003000000}"/>
            </a:ext>
          </a:extLst>
        </xdr:cNvPr>
        <xdr:cNvSpPr/>
      </xdr:nvSpPr>
      <xdr:spPr>
        <a:xfrm>
          <a:off x="19050" y="28574"/>
          <a:ext cx="1014031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7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700-000005000000}"/>
            </a:ext>
          </a:extLst>
        </xdr:cNvPr>
        <xdr:cNvSpPr txBox="1"/>
      </xdr:nvSpPr>
      <xdr:spPr>
        <a:xfrm>
          <a:off x="5901550" y="275472"/>
          <a:ext cx="200202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700-000006000000}"/>
            </a:ext>
          </a:extLst>
        </xdr:cNvPr>
        <xdr:cNvSpPr txBox="1"/>
      </xdr:nvSpPr>
      <xdr:spPr>
        <a:xfrm>
          <a:off x="5695051" y="864160"/>
          <a:ext cx="220307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03/08/2026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7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7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7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7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7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800-000002000000}"/>
            </a:ext>
          </a:extLst>
        </xdr:cNvPr>
        <xdr:cNvSpPr txBox="1"/>
      </xdr:nvSpPr>
      <xdr:spPr>
        <a:xfrm>
          <a:off x="34252" y="2111150"/>
          <a:ext cx="9474566" cy="799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Expreso Rivadavia, Pablo Ortega</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Refacciones varias</a:t>
          </a:r>
          <a:endParaRPr lang="es-AR" sz="1400" b="1">
            <a:effectLst/>
          </a:endParaRPr>
        </a:p>
        <a:p>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Pepiri 1545 CABA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800-000003000000}"/>
            </a:ext>
          </a:extLst>
        </xdr:cNvPr>
        <xdr:cNvSpPr/>
      </xdr:nvSpPr>
      <xdr:spPr>
        <a:xfrm>
          <a:off x="19050" y="28574"/>
          <a:ext cx="1014031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800-000004000000}"/>
            </a:ext>
          </a:extLst>
        </xdr:cNvPr>
        <xdr:cNvSpPr txBox="1"/>
      </xdr:nvSpPr>
      <xdr:spPr>
        <a:xfrm>
          <a:off x="123825" y="647700"/>
          <a:ext cx="414276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800-000005000000}"/>
            </a:ext>
          </a:extLst>
        </xdr:cNvPr>
        <xdr:cNvSpPr txBox="1"/>
      </xdr:nvSpPr>
      <xdr:spPr>
        <a:xfrm>
          <a:off x="5901550" y="275472"/>
          <a:ext cx="200202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800-000006000000}"/>
            </a:ext>
          </a:extLst>
        </xdr:cNvPr>
        <xdr:cNvSpPr txBox="1"/>
      </xdr:nvSpPr>
      <xdr:spPr>
        <a:xfrm>
          <a:off x="5695051" y="864160"/>
          <a:ext cx="220307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03/08/2026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800-000007000000}"/>
            </a:ext>
          </a:extLst>
        </xdr:cNvPr>
        <xdr:cNvSpPr txBox="1"/>
      </xdr:nvSpPr>
      <xdr:spPr>
        <a:xfrm>
          <a:off x="145195" y="1196340"/>
          <a:ext cx="402452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800-000008000000}"/>
            </a:ext>
          </a:extLst>
        </xdr:cNvPr>
        <xdr:cNvSpPr txBox="1"/>
      </xdr:nvSpPr>
      <xdr:spPr>
        <a:xfrm>
          <a:off x="352081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800-000009000000}"/>
            </a:ext>
          </a:extLst>
        </xdr:cNvPr>
        <xdr:cNvSpPr/>
      </xdr:nvSpPr>
      <xdr:spPr>
        <a:xfrm>
          <a:off x="403762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800-00000A000000}"/>
            </a:ext>
          </a:extLst>
        </xdr:cNvPr>
        <xdr:cNvCxnSpPr/>
      </xdr:nvCxnSpPr>
      <xdr:spPr>
        <a:xfrm flipV="1">
          <a:off x="427682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800-00000B000000}"/>
            </a:ext>
          </a:extLst>
        </xdr:cNvPr>
        <xdr:cNvSpPr txBox="1"/>
      </xdr:nvSpPr>
      <xdr:spPr>
        <a:xfrm>
          <a:off x="69342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0</xdr:rowOff>
    </xdr:to>
    <xdr:sp macro="" textlink="">
      <xdr:nvSpPr>
        <xdr:cNvPr id="2" name="CuadroTexto 9">
          <a:extLst>
            <a:ext uri="{FF2B5EF4-FFF2-40B4-BE49-F238E27FC236}">
              <a16:creationId xmlns:a16="http://schemas.microsoft.com/office/drawing/2014/main" id="{00000000-0008-0000-0900-000002000000}"/>
            </a:ext>
          </a:extLst>
        </xdr:cNvPr>
        <xdr:cNvSpPr txBox="1"/>
      </xdr:nvSpPr>
      <xdr:spPr>
        <a:xfrm>
          <a:off x="34252" y="2111150"/>
          <a:ext cx="9687926" cy="1239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Expreso Rivadavia, Pablo Ortega</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Refacciones varias</a:t>
          </a:r>
          <a:endParaRPr lang="es-AR" sz="1400" b="1">
            <a:effectLst/>
          </a:endParaRPr>
        </a:p>
        <a:p>
          <a:r>
            <a:rPr lang="es-ES" sz="1400"/>
            <a:t>Ubicación:</a:t>
          </a:r>
          <a:r>
            <a:rPr lang="es-ES" sz="1400" baseline="0"/>
            <a:t> </a:t>
          </a:r>
          <a:r>
            <a:rPr kumimoji="0" lang="es-ES" sz="1400" b="1" i="0" u="none" strike="noStrike" kern="0" cap="none" spc="0" normalizeH="0" baseline="0" noProof="0">
              <a:ln>
                <a:noFill/>
              </a:ln>
              <a:solidFill>
                <a:prstClr val="black"/>
              </a:solidFill>
              <a:effectLst/>
              <a:uLnTx/>
              <a:uFillTx/>
              <a:latin typeface="+mn-lt"/>
              <a:ea typeface="+mn-ea"/>
              <a:cs typeface="+mn-cs"/>
            </a:rPr>
            <a:t>Pepiri 1545 CABA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900-000003000000}"/>
            </a:ext>
          </a:extLst>
        </xdr:cNvPr>
        <xdr:cNvSpPr/>
      </xdr:nvSpPr>
      <xdr:spPr>
        <a:xfrm>
          <a:off x="19050" y="28574"/>
          <a:ext cx="1014031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900-000004000000}"/>
            </a:ext>
          </a:extLst>
        </xdr:cNvPr>
        <xdr:cNvSpPr txBox="1"/>
      </xdr:nvSpPr>
      <xdr:spPr>
        <a:xfrm>
          <a:off x="123825" y="647700"/>
          <a:ext cx="473712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5" name="CuadroTexto 1">
          <a:extLst>
            <a:ext uri="{FF2B5EF4-FFF2-40B4-BE49-F238E27FC236}">
              <a16:creationId xmlns:a16="http://schemas.microsoft.com/office/drawing/2014/main" id="{00000000-0008-0000-0900-000005000000}"/>
            </a:ext>
          </a:extLst>
        </xdr:cNvPr>
        <xdr:cNvSpPr txBox="1"/>
      </xdr:nvSpPr>
      <xdr:spPr>
        <a:xfrm>
          <a:off x="6480670" y="275472"/>
          <a:ext cx="1864868" cy="35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900-000006000000}"/>
            </a:ext>
          </a:extLst>
        </xdr:cNvPr>
        <xdr:cNvSpPr txBox="1"/>
      </xdr:nvSpPr>
      <xdr:spPr>
        <a:xfrm>
          <a:off x="6274171" y="864160"/>
          <a:ext cx="206591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03/08/2026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900-000007000000}"/>
            </a:ext>
          </a:extLst>
        </xdr:cNvPr>
        <xdr:cNvSpPr txBox="1"/>
      </xdr:nvSpPr>
      <xdr:spPr>
        <a:xfrm>
          <a:off x="145195" y="1196340"/>
          <a:ext cx="461888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900-000008000000}"/>
            </a:ext>
          </a:extLst>
        </xdr:cNvPr>
        <xdr:cNvSpPr txBox="1"/>
      </xdr:nvSpPr>
      <xdr:spPr>
        <a:xfrm>
          <a:off x="411517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900-000009000000}"/>
            </a:ext>
          </a:extLst>
        </xdr:cNvPr>
        <xdr:cNvSpPr/>
      </xdr:nvSpPr>
      <xdr:spPr>
        <a:xfrm>
          <a:off x="463198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900-00000A000000}"/>
            </a:ext>
          </a:extLst>
        </xdr:cNvPr>
        <xdr:cNvCxnSpPr/>
      </xdr:nvCxnSpPr>
      <xdr:spPr>
        <a:xfrm flipV="1">
          <a:off x="487118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900-00000B000000}"/>
            </a:ext>
          </a:extLst>
        </xdr:cNvPr>
        <xdr:cNvSpPr txBox="1"/>
      </xdr:nvSpPr>
      <xdr:spPr>
        <a:xfrm>
          <a:off x="128778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447675</xdr:rowOff>
    </xdr:to>
    <xdr:sp macro="" textlink="">
      <xdr:nvSpPr>
        <xdr:cNvPr id="2" name="CuadroTexto 9">
          <a:extLst>
            <a:ext uri="{FF2B5EF4-FFF2-40B4-BE49-F238E27FC236}">
              <a16:creationId xmlns:a16="http://schemas.microsoft.com/office/drawing/2014/main" id="{00000000-0008-0000-0A00-000002000000}"/>
            </a:ext>
          </a:extLst>
        </xdr:cNvPr>
        <xdr:cNvSpPr txBox="1"/>
      </xdr:nvSpPr>
      <xdr:spPr>
        <a:xfrm>
          <a:off x="34252" y="2111150"/>
          <a:ext cx="9687926" cy="1239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Expreso Rivadavia </a:t>
          </a:r>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Refacciones varias</a:t>
          </a:r>
          <a:endParaRPr lang="es-AR" sz="1400" b="1">
            <a:effectLst/>
          </a:endParaRPr>
        </a:p>
        <a:p>
          <a:r>
            <a:rPr lang="es-ES" sz="1400"/>
            <a:t>Ubicación:</a:t>
          </a:r>
          <a:r>
            <a:rPr lang="es-ES" sz="1400" baseline="0"/>
            <a:t> </a:t>
          </a:r>
          <a:r>
            <a:rPr lang="es-ES" sz="1400" b="1" baseline="0"/>
            <a:t>Pepiri 1545 CABA</a:t>
          </a:r>
        </a:p>
        <a:p>
          <a:endParaRPr lang="es-ES" sz="1400" b="1" baseline="0"/>
        </a:p>
        <a:p>
          <a:r>
            <a:rPr lang="es-ES" sz="1800" b="1" baseline="0"/>
            <a:t>Gastos a reponer</a:t>
          </a:r>
        </a:p>
        <a:p>
          <a:endParaRPr lang="es-ES" sz="1400" b="1" baseline="0"/>
        </a:p>
        <a:p>
          <a:endParaRPr lang="es-ES" sz="1400" baseline="0"/>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3" name="Rectángulo 12">
          <a:extLst>
            <a:ext uri="{FF2B5EF4-FFF2-40B4-BE49-F238E27FC236}">
              <a16:creationId xmlns:a16="http://schemas.microsoft.com/office/drawing/2014/main" id="{00000000-0008-0000-0A00-000003000000}"/>
            </a:ext>
          </a:extLst>
        </xdr:cNvPr>
        <xdr:cNvSpPr/>
      </xdr:nvSpPr>
      <xdr:spPr>
        <a:xfrm>
          <a:off x="19050" y="28574"/>
          <a:ext cx="10140315" cy="200406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4" name="CuadroTexto 8">
          <a:extLst>
            <a:ext uri="{FF2B5EF4-FFF2-40B4-BE49-F238E27FC236}">
              <a16:creationId xmlns:a16="http://schemas.microsoft.com/office/drawing/2014/main" id="{00000000-0008-0000-0A00-000004000000}"/>
            </a:ext>
          </a:extLst>
        </xdr:cNvPr>
        <xdr:cNvSpPr txBox="1"/>
      </xdr:nvSpPr>
      <xdr:spPr>
        <a:xfrm>
          <a:off x="123825" y="647700"/>
          <a:ext cx="4737122" cy="7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6" name="CuadroTexto 2">
          <a:extLst>
            <a:ext uri="{FF2B5EF4-FFF2-40B4-BE49-F238E27FC236}">
              <a16:creationId xmlns:a16="http://schemas.microsoft.com/office/drawing/2014/main" id="{00000000-0008-0000-0A00-000006000000}"/>
            </a:ext>
          </a:extLst>
        </xdr:cNvPr>
        <xdr:cNvSpPr txBox="1"/>
      </xdr:nvSpPr>
      <xdr:spPr>
        <a:xfrm>
          <a:off x="6274171" y="864160"/>
          <a:ext cx="2065918" cy="688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a:t>
          </a:r>
          <a:r>
            <a:rPr lang="es-ES" sz="1600" b="1" baseline="0"/>
            <a:t>03/08/2026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7" name="CuadroTexto 6">
          <a:extLst>
            <a:ext uri="{FF2B5EF4-FFF2-40B4-BE49-F238E27FC236}">
              <a16:creationId xmlns:a16="http://schemas.microsoft.com/office/drawing/2014/main" id="{00000000-0008-0000-0A00-000007000000}"/>
            </a:ext>
          </a:extLst>
        </xdr:cNvPr>
        <xdr:cNvSpPr txBox="1"/>
      </xdr:nvSpPr>
      <xdr:spPr>
        <a:xfrm>
          <a:off x="145195" y="1196340"/>
          <a:ext cx="4618887" cy="82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8" name="CuadroTexto 7">
          <a:extLst>
            <a:ext uri="{FF2B5EF4-FFF2-40B4-BE49-F238E27FC236}">
              <a16:creationId xmlns:a16="http://schemas.microsoft.com/office/drawing/2014/main" id="{00000000-0008-0000-0A00-000008000000}"/>
            </a:ext>
          </a:extLst>
        </xdr:cNvPr>
        <xdr:cNvSpPr txBox="1"/>
      </xdr:nvSpPr>
      <xdr:spPr>
        <a:xfrm>
          <a:off x="4115172" y="1584379"/>
          <a:ext cx="1731982" cy="40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0A00-000009000000}"/>
            </a:ext>
          </a:extLst>
        </xdr:cNvPr>
        <xdr:cNvSpPr/>
      </xdr:nvSpPr>
      <xdr:spPr>
        <a:xfrm>
          <a:off x="4631985" y="91629"/>
          <a:ext cx="475071" cy="40537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0" name="33 Conector recto">
          <a:extLst>
            <a:ext uri="{FF2B5EF4-FFF2-40B4-BE49-F238E27FC236}">
              <a16:creationId xmlns:a16="http://schemas.microsoft.com/office/drawing/2014/main" id="{00000000-0008-0000-0A00-00000A000000}"/>
            </a:ext>
          </a:extLst>
        </xdr:cNvPr>
        <xdr:cNvCxnSpPr/>
      </xdr:nvCxnSpPr>
      <xdr:spPr>
        <a:xfrm flipV="1">
          <a:off x="4871187" y="28575"/>
          <a:ext cx="0" cy="2013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1" name="CuadroTexto 2">
          <a:extLst>
            <a:ext uri="{FF2B5EF4-FFF2-40B4-BE49-F238E27FC236}">
              <a16:creationId xmlns:a16="http://schemas.microsoft.com/office/drawing/2014/main" id="{00000000-0008-0000-0A00-00000B000000}"/>
            </a:ext>
          </a:extLst>
        </xdr:cNvPr>
        <xdr:cNvSpPr txBox="1"/>
      </xdr:nvSpPr>
      <xdr:spPr>
        <a:xfrm>
          <a:off x="1287780" y="99646"/>
          <a:ext cx="2140826" cy="677008"/>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0B00-000003000000}"/>
            </a:ext>
          </a:extLst>
        </xdr:cNvPr>
        <xdr:cNvSpPr txBox="1"/>
      </xdr:nvSpPr>
      <xdr:spPr>
        <a:xfrm>
          <a:off x="34252" y="2088290"/>
          <a:ext cx="10423256"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Ampliación área administrativa en Centro de Menores 25 de Mayo, </a:t>
          </a:r>
          <a:r>
            <a:rPr lang="es-ES" sz="1400" b="1" baseline="0">
              <a:solidFill>
                <a:schemeClr val="dk1"/>
              </a:solidFill>
              <a:effectLst/>
              <a:latin typeface="+mn-lt"/>
              <a:ea typeface="+mn-ea"/>
              <a:cs typeface="+mn-cs"/>
            </a:rPr>
            <a:t>Obispo Colombres y La Rioja(Concepción, Tucumán)</a:t>
          </a:r>
          <a:endParaRPr lang="es-AR" sz="1400" b="1">
            <a:effectLst/>
          </a:endParaRPr>
        </a:p>
        <a:p>
          <a:r>
            <a:rPr lang="es-ES" sz="1400"/>
            <a:t>Ubicación:</a:t>
          </a:r>
          <a:r>
            <a:rPr lang="es-ES" sz="1400" baseline="0"/>
            <a:t> </a:t>
          </a:r>
          <a:r>
            <a:rPr lang="es-ES" sz="1400" b="1" baseline="0"/>
            <a:t>Las Piedras Nº 530, 3er piso, oficina "O"</a:t>
          </a:r>
        </a:p>
        <a:p>
          <a:r>
            <a:rPr lang="es-AR" sz="1400" b="1" i="0" u="none" strike="noStrike" baseline="0">
              <a:solidFill>
                <a:schemeClr val="dk1"/>
              </a:solidFill>
              <a:latin typeface="+mn-lt"/>
              <a:ea typeface="+mn-ea"/>
              <a:cs typeface="+mn-cs"/>
            </a:rPr>
            <a:t>Ref.:Expediente N°: 32/471-2026</a:t>
          </a:r>
          <a:endParaRPr lang="es-ES" sz="18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0B00-000004000000}"/>
            </a:ext>
          </a:extLst>
        </xdr:cNvPr>
        <xdr:cNvSpPr/>
      </xdr:nvSpPr>
      <xdr:spPr>
        <a:xfrm>
          <a:off x="19050" y="28574"/>
          <a:ext cx="10582275" cy="19812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0</xdr:col>
      <xdr:colOff>123825</xdr:colOff>
      <xdr:row>3</xdr:row>
      <xdr:rowOff>0</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0B00-000006000000}"/>
            </a:ext>
          </a:extLst>
        </xdr:cNvPr>
        <xdr:cNvSpPr txBox="1"/>
      </xdr:nvSpPr>
      <xdr:spPr>
        <a:xfrm>
          <a:off x="123825" y="656492"/>
          <a:ext cx="4738880" cy="7312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0B00-000007000000}"/>
            </a:ext>
          </a:extLst>
        </xdr:cNvPr>
        <xdr:cNvSpPr txBox="1"/>
      </xdr:nvSpPr>
      <xdr:spPr>
        <a:xfrm>
          <a:off x="7145515" y="265947"/>
          <a:ext cx="20325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0B00-000008000000}"/>
            </a:ext>
          </a:extLst>
        </xdr:cNvPr>
        <xdr:cNvSpPr txBox="1"/>
      </xdr:nvSpPr>
      <xdr:spPr>
        <a:xfrm>
          <a:off x="6939016" y="852730"/>
          <a:ext cx="2233558" cy="6829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a:t>
          </a:r>
          <a:r>
            <a:rPr lang="es-ES" sz="1600" b="1" baseline="0"/>
            <a:t>27/07/2026</a:t>
          </a:r>
        </a:p>
        <a:p>
          <a:endParaRPr lang="es-ES" sz="1100" b="1" baseline="0"/>
        </a:p>
      </xdr:txBody>
    </xdr:sp>
    <xdr:clientData/>
  </xdr:twoCellAnchor>
  <xdr:twoCellAnchor>
    <xdr:from>
      <xdr:col>0</xdr:col>
      <xdr:colOff>145195</xdr:colOff>
      <xdr:row>6</xdr:row>
      <xdr:rowOff>0</xdr:rowOff>
    </xdr:from>
    <xdr:to>
      <xdr:col>2</xdr:col>
      <xdr:colOff>3476302</xdr:colOff>
      <xdr:row>10</xdr:row>
      <xdr:rowOff>93786</xdr:rowOff>
    </xdr:to>
    <xdr:sp macro="" textlink="">
      <xdr:nvSpPr>
        <xdr:cNvPr id="9" name="CuadroTexto 6">
          <a:extLst>
            <a:ext uri="{FF2B5EF4-FFF2-40B4-BE49-F238E27FC236}">
              <a16:creationId xmlns:a16="http://schemas.microsoft.com/office/drawing/2014/main" id="{00000000-0008-0000-0B00-000009000000}"/>
            </a:ext>
          </a:extLst>
        </xdr:cNvPr>
        <xdr:cNvSpPr txBox="1"/>
      </xdr:nvSpPr>
      <xdr:spPr>
        <a:xfrm>
          <a:off x="145195" y="1219200"/>
          <a:ext cx="4620645" cy="844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a:t>
          </a:r>
        </a:p>
        <a:p>
          <a:r>
            <a:rPr lang="es-ES" sz="1100" b="0" i="1" baseline="0"/>
            <a:t>Tel : (381) 4368523 - (381) 4425829</a:t>
          </a:r>
        </a:p>
        <a:p>
          <a:r>
            <a:rPr lang="es-ES" sz="1100" b="0" i="1" baseline="0"/>
            <a:t>CUIT: 30-71904632-7</a:t>
          </a:r>
        </a:p>
        <a:p>
          <a:r>
            <a:rPr lang="es-ES" sz="1100" b="0" i="1" baseline="0"/>
            <a:t>email: rroysargentina@yahoo.com.ar</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0B00-00000A000000}"/>
            </a:ext>
          </a:extLst>
        </xdr:cNvPr>
        <xdr:cNvSpPr txBox="1"/>
      </xdr:nvSpPr>
      <xdr:spPr>
        <a:xfrm>
          <a:off x="4246617" y="1565329"/>
          <a:ext cx="2206327" cy="403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0B00-00000B000000}"/>
            </a:ext>
          </a:extLst>
        </xdr:cNvPr>
        <xdr:cNvSpPr/>
      </xdr:nvSpPr>
      <xdr:spPr>
        <a:xfrm>
          <a:off x="4763430" y="91629"/>
          <a:ext cx="475071" cy="388226"/>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0B00-00000C000000}"/>
            </a:ext>
          </a:extLst>
        </xdr:cNvPr>
        <xdr:cNvCxnSpPr/>
      </xdr:nvCxnSpPr>
      <xdr:spPr>
        <a:xfrm flipV="1">
          <a:off x="5002632" y="28575"/>
          <a:ext cx="0" cy="19902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99646</xdr:rowOff>
    </xdr:from>
    <xdr:to>
      <xdr:col>2</xdr:col>
      <xdr:colOff>2140826</xdr:colOff>
      <xdr:row>3</xdr:row>
      <xdr:rowOff>128954</xdr:rowOff>
    </xdr:to>
    <xdr:sp macro="" textlink="">
      <xdr:nvSpPr>
        <xdr:cNvPr id="13" name="CuadroTexto 2">
          <a:extLst>
            <a:ext uri="{FF2B5EF4-FFF2-40B4-BE49-F238E27FC236}">
              <a16:creationId xmlns:a16="http://schemas.microsoft.com/office/drawing/2014/main" id="{00000000-0008-0000-0B00-00000D000000}"/>
            </a:ext>
          </a:extLst>
        </xdr:cNvPr>
        <xdr:cNvSpPr txBox="1"/>
      </xdr:nvSpPr>
      <xdr:spPr>
        <a:xfrm>
          <a:off x="1289538" y="99646"/>
          <a:ext cx="2140826" cy="685800"/>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600" b="1" i="0" u="none" strike="noStrike" kern="0" cap="none" spc="0" normalizeH="0" baseline="0" noProof="0">
              <a:ln>
                <a:noFill/>
              </a:ln>
              <a:solidFill>
                <a:sysClr val="windowText" lastClr="000000"/>
              </a:solidFill>
              <a:effectLst/>
              <a:uLnTx/>
              <a:uFillTx/>
              <a:latin typeface="Agency FB" panose="020B0503020202020204" pitchFamily="34" charset="0"/>
              <a:ea typeface="+mn-ea"/>
              <a:cs typeface="+mn-cs"/>
            </a:rPr>
            <a:t>EAR GROUP </a:t>
          </a:r>
          <a:r>
            <a:rPr kumimoji="0" lang="es-ES" sz="1600" b="1" i="0" u="none" strike="noStrike" kern="0" cap="none" spc="0" normalizeH="0" baseline="0" noProof="0">
              <a:ln>
                <a:noFill/>
              </a:ln>
              <a:solidFill>
                <a:srgbClr val="ED7D31"/>
              </a:solidFill>
              <a:effectLst/>
              <a:uLnTx/>
              <a:uFillTx/>
              <a:latin typeface="Agency FB" panose="020B0503020202020204" pitchFamily="34" charset="0"/>
              <a:ea typeface="+mn-ea"/>
              <a:cs typeface="+mn-cs"/>
            </a:rPr>
            <a:t>CONSTRUCCIONES SAS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0C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0C00-000003000000}"/>
            </a:ext>
          </a:extLst>
        </xdr:cNvPr>
        <xdr:cNvSpPr txBox="1"/>
      </xdr:nvSpPr>
      <xdr:spPr>
        <a:xfrm>
          <a:off x="34252" y="2164490"/>
          <a:ext cx="9242156"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Pintura Departamento Compras</a:t>
          </a:r>
          <a:endParaRPr lang="es-ES" sz="1400" b="1"/>
        </a:p>
        <a:p>
          <a:r>
            <a:rPr lang="es-ES" sz="1400"/>
            <a:t>Ubicación:</a:t>
          </a:r>
          <a:r>
            <a:rPr lang="es-ES" sz="1400" baseline="0"/>
            <a:t> </a:t>
          </a:r>
          <a:r>
            <a:rPr lang="es-ES" sz="1400" b="1" baseline="0"/>
            <a:t>3er piso - Las piedras 530</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0C00-000004000000}"/>
            </a:ext>
          </a:extLst>
        </xdr:cNvPr>
        <xdr:cNvSpPr/>
      </xdr:nvSpPr>
      <xdr:spPr>
        <a:xfrm>
          <a:off x="19050" y="28574"/>
          <a:ext cx="9267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55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0C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0C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0C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a:t>
          </a:r>
          <a:r>
            <a:rPr lang="es-ES" sz="1600" b="1" baseline="0"/>
            <a:t>27/05/2022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0C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0C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0C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0C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0D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0D00-000003000000}"/>
            </a:ext>
          </a:extLst>
        </xdr:cNvPr>
        <xdr:cNvSpPr txBox="1"/>
      </xdr:nvSpPr>
      <xdr:spPr>
        <a:xfrm>
          <a:off x="34252" y="2164490"/>
          <a:ext cx="9242156"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endParaRPr lang="es-ES" sz="1400" b="1"/>
        </a:p>
        <a:p>
          <a:r>
            <a:rPr lang="es-ES" sz="1400"/>
            <a:t>Ubicación:</a:t>
          </a:r>
          <a:r>
            <a:rPr lang="es-ES" sz="1400" baseline="0"/>
            <a:t> </a:t>
          </a:r>
          <a:endParaRPr lang="es-ES" sz="1400" b="1" baseline="0"/>
        </a:p>
        <a:p>
          <a:r>
            <a:rPr lang="es-ES" sz="1400" b="1" baseline="0"/>
            <a:t>Ref.:Expte Nº </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0D00-000004000000}"/>
            </a:ext>
          </a:extLst>
        </xdr:cNvPr>
        <xdr:cNvSpPr/>
      </xdr:nvSpPr>
      <xdr:spPr>
        <a:xfrm>
          <a:off x="19050" y="28574"/>
          <a:ext cx="9267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55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0D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0D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0D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/05/2022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0D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0D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0D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0D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0E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0E00-000003000000}"/>
            </a:ext>
          </a:extLst>
        </xdr:cNvPr>
        <xdr:cNvSpPr txBox="1"/>
      </xdr:nvSpPr>
      <xdr:spPr>
        <a:xfrm>
          <a:off x="34252" y="2164490"/>
          <a:ext cx="9242156"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Refaccion Bañon y Cocina - Direccion de Juventud - 6to piso - Oficina "R"</a:t>
          </a:r>
          <a:endParaRPr lang="es-ES" sz="1400" b="1"/>
        </a:p>
        <a:p>
          <a:r>
            <a:rPr lang="es-ES" sz="1400"/>
            <a:t>Ubicación:</a:t>
          </a:r>
          <a:r>
            <a:rPr lang="es-ES" sz="1400" baseline="0"/>
            <a:t> </a:t>
          </a:r>
          <a:r>
            <a:rPr lang="es-ES" sz="1400" b="1" baseline="0"/>
            <a:t>Las Piedras 530 </a:t>
          </a:r>
        </a:p>
        <a:p>
          <a:r>
            <a:rPr lang="es-ES" sz="1400" b="1" baseline="0"/>
            <a:t>Ref.:Expte Nº 11208/425-CH-2021</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0E00-000004000000}"/>
            </a:ext>
          </a:extLst>
        </xdr:cNvPr>
        <xdr:cNvSpPr/>
      </xdr:nvSpPr>
      <xdr:spPr>
        <a:xfrm>
          <a:off x="19050" y="28574"/>
          <a:ext cx="9267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0E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55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0E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0E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0E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28/04/2022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0E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0E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0E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0E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0F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0F00-000003000000}"/>
            </a:ext>
          </a:extLst>
        </xdr:cNvPr>
        <xdr:cNvSpPr txBox="1"/>
      </xdr:nvSpPr>
      <xdr:spPr>
        <a:xfrm>
          <a:off x="34252" y="2164490"/>
          <a:ext cx="9442181"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Refacciones Direccion de Politicas Alimentarias</a:t>
          </a:r>
          <a:endParaRPr lang="es-ES" sz="1400" b="1"/>
        </a:p>
        <a:p>
          <a:r>
            <a:rPr lang="es-ES" sz="1400"/>
            <a:t>Ubicación:</a:t>
          </a:r>
          <a:r>
            <a:rPr lang="es-ES" sz="1400" baseline="0"/>
            <a:t> </a:t>
          </a:r>
          <a:r>
            <a:rPr lang="es-ES" sz="1400" b="1" baseline="0">
              <a:solidFill>
                <a:schemeClr val="dk1"/>
              </a:solidFill>
              <a:latin typeface="+mn-lt"/>
              <a:ea typeface="+mn-ea"/>
              <a:cs typeface="+mn-cs"/>
            </a:rPr>
            <a:t>Las Piedras 533-Dpto.de Cordinacion Administrativa de Programas.</a:t>
          </a:r>
          <a:endParaRPr lang="es-ES" sz="1400" b="1" baseline="0"/>
        </a:p>
        <a:p>
          <a:r>
            <a:rPr lang="es-ES" sz="1400" b="1" baseline="0"/>
            <a:t>Ref.:Expte Nº 6519/425-PA-2022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0F00-000004000000}"/>
            </a:ext>
          </a:extLst>
        </xdr:cNvPr>
        <xdr:cNvSpPr/>
      </xdr:nvSpPr>
      <xdr:spPr>
        <a:xfrm>
          <a:off x="19050" y="28574"/>
          <a:ext cx="985837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0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84642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0F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0F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0F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a:t>
          </a:r>
          <a:r>
            <a:rPr lang="es-ES" sz="1600" b="1" baseline="0"/>
            <a:t>03/06/2022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0F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0F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0F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0F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173749</xdr:colOff>
      <xdr:row>11</xdr:row>
      <xdr:rowOff>9525</xdr:rowOff>
    </xdr:from>
    <xdr:to>
      <xdr:col>11</xdr:col>
      <xdr:colOff>409575</xdr:colOff>
      <xdr:row>14</xdr:row>
      <xdr:rowOff>152400</xdr:rowOff>
    </xdr:to>
    <xdr:sp macro="" textlink="">
      <xdr:nvSpPr>
        <xdr:cNvPr id="2" name="CuadroTexto 2">
          <a:extLst>
            <a:ext uri="{FF2B5EF4-FFF2-40B4-BE49-F238E27FC236}">
              <a16:creationId xmlns:a16="http://schemas.microsoft.com/office/drawing/2014/main" id="{00000000-0008-0000-1000-000002000000}"/>
            </a:ext>
          </a:extLst>
        </xdr:cNvPr>
        <xdr:cNvSpPr txBox="1"/>
      </xdr:nvSpPr>
      <xdr:spPr>
        <a:xfrm>
          <a:off x="11422774" y="2219325"/>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183291</xdr:rowOff>
    </xdr:from>
    <xdr:to>
      <xdr:col>7</xdr:col>
      <xdr:colOff>951558</xdr:colOff>
      <xdr:row>15</xdr:row>
      <xdr:rowOff>1247775</xdr:rowOff>
    </xdr:to>
    <xdr:sp macro="" textlink="">
      <xdr:nvSpPr>
        <xdr:cNvPr id="3" name="CuadroTexto 9">
          <a:extLst>
            <a:ext uri="{FF2B5EF4-FFF2-40B4-BE49-F238E27FC236}">
              <a16:creationId xmlns:a16="http://schemas.microsoft.com/office/drawing/2014/main" id="{00000000-0008-0000-1000-000003000000}"/>
            </a:ext>
          </a:extLst>
        </xdr:cNvPr>
        <xdr:cNvSpPr txBox="1"/>
      </xdr:nvSpPr>
      <xdr:spPr>
        <a:xfrm>
          <a:off x="34252" y="2164491"/>
          <a:ext cx="9956531" cy="20646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Esteban Marozzi</a:t>
          </a:r>
          <a:endParaRPr lang="es-ES" sz="1400"/>
        </a:p>
        <a:p>
          <a:r>
            <a:rPr lang="es-ES" sz="1400"/>
            <a:t>Obra:</a:t>
          </a:r>
          <a:r>
            <a:rPr lang="es-ES" sz="1400" baseline="0"/>
            <a:t> </a:t>
          </a:r>
          <a:r>
            <a:rPr lang="es-ES" sz="1400" b="1" baseline="0"/>
            <a:t>Parque Industrial - Cerramiento Perimetral</a:t>
          </a:r>
          <a:endParaRPr lang="es-ES" sz="1400" b="1"/>
        </a:p>
        <a:p>
          <a:r>
            <a:rPr lang="es-ES" sz="1400"/>
            <a:t>Ubicación:</a:t>
          </a:r>
          <a:r>
            <a:rPr lang="es-ES" sz="1400" baseline="0"/>
            <a:t> </a:t>
          </a:r>
          <a:r>
            <a:rPr lang="es-ES" sz="1400" b="1" baseline="0">
              <a:solidFill>
                <a:schemeClr val="dk1"/>
              </a:solidFill>
              <a:latin typeface="+mn-lt"/>
              <a:ea typeface="+mn-ea"/>
              <a:cs typeface="+mn-cs"/>
            </a:rPr>
            <a:t>Ruta 9 - km 1142 - Santiago del Estero</a:t>
          </a:r>
        </a:p>
        <a:p>
          <a:r>
            <a:rPr lang="es-ES" sz="1400" b="0" baseline="0">
              <a:solidFill>
                <a:schemeClr val="dk1"/>
              </a:solidFill>
              <a:latin typeface="+mn-lt"/>
              <a:ea typeface="+mn-ea"/>
              <a:cs typeface="+mn-cs"/>
            </a:rPr>
            <a:t>Memoria descriptiva: </a:t>
          </a:r>
          <a:r>
            <a:rPr lang="es-ES" sz="1400" b="1" baseline="0">
              <a:solidFill>
                <a:schemeClr val="dk1"/>
              </a:solidFill>
              <a:latin typeface="+mn-lt"/>
              <a:ea typeface="+mn-ea"/>
              <a:cs typeface="+mn-cs"/>
            </a:rPr>
            <a:t>Cerramiento perimetral de nave en construcción, de acuerdo a planos de (60mx50m)= 3000m2,  con cimientos y mamposterias de bloques de hormigon de 0,20m de ancho, con encadenado de terminación en su parte superior y anclajes de los mismos a columnas de filigrana existentes con su correspondiente llenado de hormigon. </a:t>
          </a:r>
        </a:p>
        <a:p>
          <a:r>
            <a:rPr lang="es-ES" sz="1400" b="1" baseline="0">
              <a:solidFill>
                <a:schemeClr val="dk1"/>
              </a:solidFill>
              <a:latin typeface="+mn-lt"/>
              <a:ea typeface="+mn-ea"/>
              <a:cs typeface="+mn-cs"/>
            </a:rPr>
            <a:t>Preparación , compactación, nivelación y consolidación de piso para posterior llenado de hormigon elaborado, con terminacion llaneada con helicoptero.</a:t>
          </a:r>
          <a:endParaRPr lang="es-ES" sz="1400" b="0" baseline="0"/>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000-000004000000}"/>
            </a:ext>
          </a:extLst>
        </xdr:cNvPr>
        <xdr:cNvSpPr/>
      </xdr:nvSpPr>
      <xdr:spPr>
        <a:xfrm>
          <a:off x="19050" y="28574"/>
          <a:ext cx="10029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xdr:col>
      <xdr:colOff>159122</xdr:colOff>
      <xdr:row>0</xdr:row>
      <xdr:rowOff>78703</xdr:rowOff>
    </xdr:from>
    <xdr:to>
      <xdr:col>2</xdr:col>
      <xdr:colOff>1861028</xdr:colOff>
      <xdr:row>3</xdr:row>
      <xdr:rowOff>118516</xdr:rowOff>
    </xdr:to>
    <xdr:pic>
      <xdr:nvPicPr>
        <xdr:cNvPr id="5" name="Imagen 4">
          <a:extLst>
            <a:ext uri="{FF2B5EF4-FFF2-40B4-BE49-F238E27FC236}">
              <a16:creationId xmlns:a16="http://schemas.microsoft.com/office/drawing/2014/main" id="{00000000-0008-0000-1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121147" y="787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0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4</xdr:row>
      <xdr:rowOff>114300</xdr:rowOff>
    </xdr:to>
    <xdr:sp macro="" textlink="">
      <xdr:nvSpPr>
        <xdr:cNvPr id="7" name="CuadroTexto 1">
          <a:extLst>
            <a:ext uri="{FF2B5EF4-FFF2-40B4-BE49-F238E27FC236}">
              <a16:creationId xmlns:a16="http://schemas.microsoft.com/office/drawing/2014/main" id="{00000000-0008-0000-1000-000007000000}"/>
            </a:ext>
          </a:extLst>
        </xdr:cNvPr>
        <xdr:cNvSpPr txBox="1"/>
      </xdr:nvSpPr>
      <xdr:spPr>
        <a:xfrm>
          <a:off x="6307315" y="275472"/>
          <a:ext cx="2099183" cy="677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 MANO DE OBRA</a:t>
          </a:r>
        </a:p>
      </xdr:txBody>
    </xdr:sp>
    <xdr:clientData/>
  </xdr:twoCellAnchor>
  <xdr:twoCellAnchor>
    <xdr:from>
      <xdr:col>4</xdr:col>
      <xdr:colOff>385816</xdr:colOff>
      <xdr:row>5</xdr:row>
      <xdr:rowOff>14530</xdr:rowOff>
    </xdr:from>
    <xdr:to>
      <xdr:col>6</xdr:col>
      <xdr:colOff>904874</xdr:colOff>
      <xdr:row>8</xdr:row>
      <xdr:rowOff>154567</xdr:rowOff>
    </xdr:to>
    <xdr:sp macro="" textlink="">
      <xdr:nvSpPr>
        <xdr:cNvPr id="8" name="CuadroTexto 2">
          <a:extLst>
            <a:ext uri="{FF2B5EF4-FFF2-40B4-BE49-F238E27FC236}">
              <a16:creationId xmlns:a16="http://schemas.microsoft.com/office/drawing/2014/main" id="{00000000-0008-0000-1000-000008000000}"/>
            </a:ext>
          </a:extLst>
        </xdr:cNvPr>
        <xdr:cNvSpPr txBox="1"/>
      </xdr:nvSpPr>
      <xdr:spPr>
        <a:xfrm>
          <a:off x="6300841" y="104323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a:t>
          </a:r>
          <a:r>
            <a:rPr lang="es-ES" sz="1600" b="1" baseline="0"/>
            <a:t>09/06/2022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0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0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0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0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1100-000002000000}"/>
            </a:ext>
          </a:extLst>
        </xdr:cNvPr>
        <xdr:cNvSpPr txBox="1"/>
      </xdr:nvSpPr>
      <xdr:spPr>
        <a:xfrm>
          <a:off x="1278649" y="0"/>
          <a:ext cx="2007476" cy="704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1100-000003000000}"/>
            </a:ext>
          </a:extLst>
        </xdr:cNvPr>
        <xdr:cNvSpPr txBox="1"/>
      </xdr:nvSpPr>
      <xdr:spPr>
        <a:xfrm>
          <a:off x="34252" y="2088290"/>
          <a:ext cx="10423256"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Instalacion electrica</a:t>
          </a:r>
          <a:endParaRPr lang="es-ES" sz="1400" b="1"/>
        </a:p>
        <a:p>
          <a:r>
            <a:rPr lang="es-ES" sz="1400"/>
            <a:t>Ubicación:</a:t>
          </a:r>
          <a:r>
            <a:rPr lang="es-ES" sz="1400" baseline="0"/>
            <a:t> </a:t>
          </a:r>
          <a:r>
            <a:rPr lang="es-ES" sz="1400" b="1" baseline="0"/>
            <a:t>Las Piedras 530 - 3er piso - Oficina "O"</a:t>
          </a:r>
        </a:p>
        <a:p>
          <a:r>
            <a:rPr lang="es-ES" sz="1400" b="1" baseline="0"/>
            <a:t>Ref.:Expte Nº 6499/425-DC-22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100-000004000000}"/>
            </a:ext>
          </a:extLst>
        </xdr:cNvPr>
        <xdr:cNvSpPr/>
      </xdr:nvSpPr>
      <xdr:spPr>
        <a:xfrm>
          <a:off x="19050" y="28574"/>
          <a:ext cx="10582275" cy="19812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11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98922" y="1040728"/>
          <a:ext cx="2216256" cy="658938"/>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100-000006000000}"/>
            </a:ext>
          </a:extLst>
        </xdr:cNvPr>
        <xdr:cNvSpPr txBox="1"/>
      </xdr:nvSpPr>
      <xdr:spPr>
        <a:xfrm>
          <a:off x="123825" y="659808"/>
          <a:ext cx="4868567" cy="6898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100-000007000000}"/>
            </a:ext>
          </a:extLst>
        </xdr:cNvPr>
        <xdr:cNvSpPr txBox="1"/>
      </xdr:nvSpPr>
      <xdr:spPr>
        <a:xfrm>
          <a:off x="7145515" y="265947"/>
          <a:ext cx="20325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100-000008000000}"/>
            </a:ext>
          </a:extLst>
        </xdr:cNvPr>
        <xdr:cNvSpPr txBox="1"/>
      </xdr:nvSpPr>
      <xdr:spPr>
        <a:xfrm>
          <a:off x="6939016" y="852730"/>
          <a:ext cx="2233558" cy="6829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24/05/2022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100-000009000000}"/>
            </a:ext>
          </a:extLst>
        </xdr:cNvPr>
        <xdr:cNvSpPr txBox="1"/>
      </xdr:nvSpPr>
      <xdr:spPr>
        <a:xfrm>
          <a:off x="145195" y="1267471"/>
          <a:ext cx="4750332" cy="592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100-00000A000000}"/>
            </a:ext>
          </a:extLst>
        </xdr:cNvPr>
        <xdr:cNvSpPr txBox="1"/>
      </xdr:nvSpPr>
      <xdr:spPr>
        <a:xfrm>
          <a:off x="4246617" y="1565329"/>
          <a:ext cx="2206327" cy="403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100-00000B000000}"/>
            </a:ext>
          </a:extLst>
        </xdr:cNvPr>
        <xdr:cNvSpPr/>
      </xdr:nvSpPr>
      <xdr:spPr>
        <a:xfrm>
          <a:off x="4763430" y="91629"/>
          <a:ext cx="475071" cy="388226"/>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100-00000C000000}"/>
            </a:ext>
          </a:extLst>
        </xdr:cNvPr>
        <xdr:cNvCxnSpPr/>
      </xdr:nvCxnSpPr>
      <xdr:spPr>
        <a:xfrm flipV="1">
          <a:off x="5002632" y="28575"/>
          <a:ext cx="0" cy="19902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12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419100</xdr:rowOff>
    </xdr:to>
    <xdr:sp macro="" textlink="">
      <xdr:nvSpPr>
        <xdr:cNvPr id="3" name="CuadroTexto 9">
          <a:extLst>
            <a:ext uri="{FF2B5EF4-FFF2-40B4-BE49-F238E27FC236}">
              <a16:creationId xmlns:a16="http://schemas.microsoft.com/office/drawing/2014/main" id="{00000000-0008-0000-1200-000003000000}"/>
            </a:ext>
          </a:extLst>
        </xdr:cNvPr>
        <xdr:cNvSpPr txBox="1"/>
      </xdr:nvSpPr>
      <xdr:spPr>
        <a:xfrm>
          <a:off x="34252" y="2164490"/>
          <a:ext cx="9242156"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Reparación de la oficina de Rendición</a:t>
          </a:r>
          <a:endParaRPr lang="es-ES" sz="1400" b="1"/>
        </a:p>
        <a:p>
          <a:r>
            <a:rPr lang="es-ES" sz="1400"/>
            <a:t>Ubicación:</a:t>
          </a:r>
          <a:r>
            <a:rPr lang="es-ES" sz="1400" baseline="0"/>
            <a:t> </a:t>
          </a:r>
          <a:r>
            <a:rPr lang="es-ES" sz="1400" b="1" baseline="0"/>
            <a:t>Las Piedras N°530 - 3er piso - Oficina "O"</a:t>
          </a:r>
        </a:p>
        <a:p>
          <a:r>
            <a:rPr lang="es-ES" sz="1400" b="1" baseline="0"/>
            <a:t>Ref.:Expte Nº 4870/425 -RC-2022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200-000004000000}"/>
            </a:ext>
          </a:extLst>
        </xdr:cNvPr>
        <xdr:cNvSpPr/>
      </xdr:nvSpPr>
      <xdr:spPr>
        <a:xfrm>
          <a:off x="19050" y="28574"/>
          <a:ext cx="9267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12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55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2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2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2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14/06/2022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2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2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2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2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300-000002000000}"/>
            </a:ext>
          </a:extLst>
        </xdr:cNvPr>
        <xdr:cNvSpPr txBox="1"/>
      </xdr:nvSpPr>
      <xdr:spPr>
        <a:xfrm>
          <a:off x="10584574"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238125</xdr:rowOff>
    </xdr:to>
    <xdr:sp macro="" textlink="">
      <xdr:nvSpPr>
        <xdr:cNvPr id="3" name="CuadroTexto 9">
          <a:extLst>
            <a:ext uri="{FF2B5EF4-FFF2-40B4-BE49-F238E27FC236}">
              <a16:creationId xmlns:a16="http://schemas.microsoft.com/office/drawing/2014/main" id="{00000000-0008-0000-1300-000003000000}"/>
            </a:ext>
          </a:extLst>
        </xdr:cNvPr>
        <xdr:cNvSpPr txBox="1"/>
      </xdr:nvSpPr>
      <xdr:spPr>
        <a:xfrm>
          <a:off x="34252" y="2164490"/>
          <a:ext cx="9718406" cy="854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Martin</a:t>
          </a:r>
          <a:r>
            <a:rPr lang="es-ES" sz="1400" b="1" baseline="0">
              <a:solidFill>
                <a:schemeClr val="dk1"/>
              </a:solidFill>
              <a:effectLst/>
              <a:latin typeface="+mn-lt"/>
              <a:ea typeface="+mn-ea"/>
              <a:cs typeface="+mn-cs"/>
            </a:rPr>
            <a:t> Romagnoli</a:t>
          </a:r>
          <a:endParaRPr lang="es-ES" sz="1400"/>
        </a:p>
        <a:p>
          <a:r>
            <a:rPr lang="es-ES" sz="1400"/>
            <a:t>Obra:</a:t>
          </a:r>
          <a:r>
            <a:rPr lang="es-ES" sz="1400" baseline="0"/>
            <a:t> </a:t>
          </a:r>
          <a:r>
            <a:rPr lang="es-ES" sz="1400" b="1" baseline="0"/>
            <a:t>Refacciones Varias y Pintura Vivienda</a:t>
          </a:r>
          <a:endParaRPr lang="es-ES" sz="1400" b="1"/>
        </a:p>
        <a:p>
          <a:r>
            <a:rPr lang="es-ES" sz="1400"/>
            <a:t>Ubicación:</a:t>
          </a:r>
          <a:r>
            <a:rPr lang="es-ES" sz="1400" baseline="0"/>
            <a:t> </a:t>
          </a:r>
          <a:r>
            <a:rPr lang="es-ES" sz="1400" b="1" baseline="0"/>
            <a:t>Barrio Cerrado - San Pablo</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300-000004000000}"/>
            </a:ext>
          </a:extLst>
        </xdr:cNvPr>
        <xdr:cNvSpPr/>
      </xdr:nvSpPr>
      <xdr:spPr>
        <a:xfrm>
          <a:off x="19050" y="28574"/>
          <a:ext cx="99917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3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3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3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3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25/06/2022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3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3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3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3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400-000002000000}"/>
            </a:ext>
          </a:extLst>
        </xdr:cNvPr>
        <xdr:cNvSpPr txBox="1"/>
      </xdr:nvSpPr>
      <xdr:spPr>
        <a:xfrm>
          <a:off x="107274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1400-000003000000}"/>
            </a:ext>
          </a:extLst>
        </xdr:cNvPr>
        <xdr:cNvSpPr txBox="1"/>
      </xdr:nvSpPr>
      <xdr:spPr>
        <a:xfrm>
          <a:off x="34252" y="2164490"/>
          <a:ext cx="9718406" cy="959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Arq. German Campos</a:t>
          </a:r>
          <a:endParaRPr lang="es-ES" sz="1400"/>
        </a:p>
        <a:p>
          <a:r>
            <a:rPr lang="es-ES" sz="1400"/>
            <a:t>Obra:</a:t>
          </a:r>
          <a:r>
            <a:rPr lang="es-ES" sz="1400" baseline="0"/>
            <a:t> </a:t>
          </a:r>
          <a:r>
            <a:rPr lang="es-ES" sz="1400" b="1" baseline="0"/>
            <a:t>Renovacion Desagues Agua de Lluvia </a:t>
          </a:r>
          <a:endParaRPr lang="es-ES" sz="1400" b="1"/>
        </a:p>
        <a:p>
          <a:r>
            <a:rPr lang="es-ES" sz="1400"/>
            <a:t>Ubicación:</a:t>
          </a:r>
          <a:r>
            <a:rPr lang="es-ES" sz="1400" baseline="0"/>
            <a:t> </a:t>
          </a:r>
          <a:r>
            <a:rPr lang="es-ES" sz="1400" b="1" baseline="0"/>
            <a:t>Pje Almirante Brown esquina pje Polonia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400-000004000000}"/>
            </a:ext>
          </a:extLst>
        </xdr:cNvPr>
        <xdr:cNvSpPr/>
      </xdr:nvSpPr>
      <xdr:spPr>
        <a:xfrm>
          <a:off x="19050" y="28574"/>
          <a:ext cx="10134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4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4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4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4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4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4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4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500-000002000000}"/>
            </a:ext>
          </a:extLst>
        </xdr:cNvPr>
        <xdr:cNvSpPr txBox="1"/>
      </xdr:nvSpPr>
      <xdr:spPr>
        <a:xfrm>
          <a:off x="107274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238125</xdr:rowOff>
    </xdr:to>
    <xdr:sp macro="" textlink="">
      <xdr:nvSpPr>
        <xdr:cNvPr id="3" name="CuadroTexto 9">
          <a:extLst>
            <a:ext uri="{FF2B5EF4-FFF2-40B4-BE49-F238E27FC236}">
              <a16:creationId xmlns:a16="http://schemas.microsoft.com/office/drawing/2014/main" id="{00000000-0008-0000-1500-000003000000}"/>
            </a:ext>
          </a:extLst>
        </xdr:cNvPr>
        <xdr:cNvSpPr txBox="1"/>
      </xdr:nvSpPr>
      <xdr:spPr>
        <a:xfrm>
          <a:off x="34252" y="2164490"/>
          <a:ext cx="9718406" cy="854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Estefania Casiotta</a:t>
          </a:r>
          <a:endParaRPr lang="es-ES" sz="1400"/>
        </a:p>
        <a:p>
          <a:r>
            <a:rPr lang="es-ES" sz="1400"/>
            <a:t>Obra:</a:t>
          </a:r>
          <a:r>
            <a:rPr lang="es-ES" sz="1400" baseline="0"/>
            <a:t> </a:t>
          </a:r>
          <a:r>
            <a:rPr lang="es-ES" sz="1400" b="1" baseline="0"/>
            <a:t>Refaccion Pileta</a:t>
          </a:r>
          <a:endParaRPr lang="es-ES" sz="1400" b="1"/>
        </a:p>
        <a:p>
          <a:r>
            <a:rPr lang="es-ES" sz="1400"/>
            <a:t>Ubicación:</a:t>
          </a:r>
          <a:r>
            <a:rPr lang="es-ES" sz="1400" baseline="0"/>
            <a:t> </a:t>
          </a:r>
          <a:endParaRPr lang="es-ES" sz="1400" b="1" baseline="0"/>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500-000004000000}"/>
            </a:ext>
          </a:extLst>
        </xdr:cNvPr>
        <xdr:cNvSpPr/>
      </xdr:nvSpPr>
      <xdr:spPr>
        <a:xfrm>
          <a:off x="19050" y="28574"/>
          <a:ext cx="10134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5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5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5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5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5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5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5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16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183291</xdr:rowOff>
    </xdr:from>
    <xdr:to>
      <xdr:col>7</xdr:col>
      <xdr:colOff>951558</xdr:colOff>
      <xdr:row>14</xdr:row>
      <xdr:rowOff>190501</xdr:rowOff>
    </xdr:to>
    <xdr:sp macro="" textlink="">
      <xdr:nvSpPr>
        <xdr:cNvPr id="3" name="CuadroTexto 9">
          <a:extLst>
            <a:ext uri="{FF2B5EF4-FFF2-40B4-BE49-F238E27FC236}">
              <a16:creationId xmlns:a16="http://schemas.microsoft.com/office/drawing/2014/main" id="{00000000-0008-0000-1600-000003000000}"/>
            </a:ext>
          </a:extLst>
        </xdr:cNvPr>
        <xdr:cNvSpPr txBox="1"/>
      </xdr:nvSpPr>
      <xdr:spPr>
        <a:xfrm>
          <a:off x="34252" y="2164491"/>
          <a:ext cx="9718406" cy="807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Escuela Silvano Bores</a:t>
          </a:r>
          <a:endParaRPr lang="es-ES" sz="1400"/>
        </a:p>
        <a:p>
          <a:r>
            <a:rPr lang="es-ES" sz="1400"/>
            <a:t>Obra:</a:t>
          </a:r>
          <a:r>
            <a:rPr lang="es-ES" sz="1400" baseline="0"/>
            <a:t> </a:t>
          </a:r>
          <a:r>
            <a:rPr lang="es-ES" sz="1400" b="1" baseline="0"/>
            <a:t>Renovacion de Techo para Tres Aulas</a:t>
          </a:r>
          <a:endParaRPr lang="es-ES" sz="1400" b="1"/>
        </a:p>
        <a:p>
          <a:r>
            <a:rPr lang="es-ES" sz="1400"/>
            <a:t>Ubicación:</a:t>
          </a:r>
          <a:r>
            <a:rPr lang="es-ES" sz="1400" baseline="0"/>
            <a:t> </a:t>
          </a:r>
          <a:r>
            <a:rPr lang="es-ES" sz="1400" b="1" baseline="0"/>
            <a:t>Pasaje Óhiggins 1145 - San Miguel de Tucuman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600-000004000000}"/>
            </a:ext>
          </a:extLst>
        </xdr:cNvPr>
        <xdr:cNvSpPr/>
      </xdr:nvSpPr>
      <xdr:spPr>
        <a:xfrm>
          <a:off x="19050" y="28574"/>
          <a:ext cx="10134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289403</xdr:colOff>
      <xdr:row>8</xdr:row>
      <xdr:rowOff>156616</xdr:rowOff>
    </xdr:to>
    <xdr:pic>
      <xdr:nvPicPr>
        <xdr:cNvPr id="5" name="Imagen 4">
          <a:extLst>
            <a:ext uri="{FF2B5EF4-FFF2-40B4-BE49-F238E27FC236}">
              <a16:creationId xmlns:a16="http://schemas.microsoft.com/office/drawing/2014/main" id="{00000000-0008-0000-1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465547"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6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6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6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01/07/2022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6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6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6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6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700-000002000000}"/>
            </a:ext>
          </a:extLst>
        </xdr:cNvPr>
        <xdr:cNvSpPr txBox="1"/>
      </xdr:nvSpPr>
      <xdr:spPr>
        <a:xfrm>
          <a:off x="107274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238125</xdr:rowOff>
    </xdr:to>
    <xdr:sp macro="" textlink="">
      <xdr:nvSpPr>
        <xdr:cNvPr id="3" name="CuadroTexto 9">
          <a:extLst>
            <a:ext uri="{FF2B5EF4-FFF2-40B4-BE49-F238E27FC236}">
              <a16:creationId xmlns:a16="http://schemas.microsoft.com/office/drawing/2014/main" id="{00000000-0008-0000-1700-000003000000}"/>
            </a:ext>
          </a:extLst>
        </xdr:cNvPr>
        <xdr:cNvSpPr txBox="1"/>
      </xdr:nvSpPr>
      <xdr:spPr>
        <a:xfrm>
          <a:off x="34252" y="2164490"/>
          <a:ext cx="9718406" cy="854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Oscar Roldan</a:t>
          </a:r>
          <a:endParaRPr lang="es-ES" sz="1400"/>
        </a:p>
        <a:p>
          <a:r>
            <a:rPr lang="es-ES" sz="1400"/>
            <a:t>Obra:</a:t>
          </a:r>
          <a:r>
            <a:rPr lang="es-ES" sz="1400" baseline="0"/>
            <a:t> </a:t>
          </a:r>
          <a:r>
            <a:rPr lang="es-ES" sz="1400" b="1" baseline="0"/>
            <a:t>Refaccion Frente</a:t>
          </a:r>
          <a:endParaRPr lang="es-ES" sz="1400" b="1"/>
        </a:p>
        <a:p>
          <a:r>
            <a:rPr lang="es-ES" sz="1400"/>
            <a:t>Ubicación:</a:t>
          </a:r>
          <a:r>
            <a:rPr lang="es-ES" sz="1400" baseline="0"/>
            <a:t> </a:t>
          </a:r>
          <a:r>
            <a:rPr lang="es-ES" sz="1400" b="1" baseline="0"/>
            <a:t>Inca Garcilazo 1645 - San Miguel de Tucuman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700-000004000000}"/>
            </a:ext>
          </a:extLst>
        </xdr:cNvPr>
        <xdr:cNvSpPr/>
      </xdr:nvSpPr>
      <xdr:spPr>
        <a:xfrm>
          <a:off x="19050" y="28574"/>
          <a:ext cx="10134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7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7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7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7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01/07/2022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7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7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7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7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800-000002000000}"/>
            </a:ext>
          </a:extLst>
        </xdr:cNvPr>
        <xdr:cNvSpPr txBox="1"/>
      </xdr:nvSpPr>
      <xdr:spPr>
        <a:xfrm>
          <a:off x="107274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1800-000003000000}"/>
            </a:ext>
          </a:extLst>
        </xdr:cNvPr>
        <xdr:cNvSpPr txBox="1"/>
      </xdr:nvSpPr>
      <xdr:spPr>
        <a:xfrm>
          <a:off x="34252" y="2164490"/>
          <a:ext cx="9718406" cy="873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Ing Jorge Herrera</a:t>
          </a:r>
          <a:endParaRPr lang="es-ES" sz="1400" b="1"/>
        </a:p>
        <a:p>
          <a:r>
            <a:rPr lang="es-ES" sz="1400"/>
            <a:t>Obra:</a:t>
          </a:r>
          <a:r>
            <a:rPr lang="es-ES" sz="1400" baseline="0"/>
            <a:t> </a:t>
          </a:r>
          <a:r>
            <a:rPr lang="es-ES" sz="1400" b="1" baseline="0"/>
            <a:t>Refaccion  y Ampliacion</a:t>
          </a:r>
          <a:endParaRPr lang="es-ES" sz="1400" b="1"/>
        </a:p>
        <a:p>
          <a:r>
            <a:rPr lang="es-ES" sz="1400"/>
            <a:t>Ubicación:</a:t>
          </a:r>
          <a:r>
            <a:rPr lang="es-ES" sz="1400" baseline="0"/>
            <a:t> </a:t>
          </a:r>
          <a:r>
            <a:rPr lang="es-ES" sz="1400" b="1" baseline="0"/>
            <a:t>Av Colon 526- San Miguel de Tucuman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800-000004000000}"/>
            </a:ext>
          </a:extLst>
        </xdr:cNvPr>
        <xdr:cNvSpPr/>
      </xdr:nvSpPr>
      <xdr:spPr>
        <a:xfrm>
          <a:off x="19050" y="28574"/>
          <a:ext cx="10134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8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8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8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04/07/2022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8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8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8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8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900-000002000000}"/>
            </a:ext>
          </a:extLst>
        </xdr:cNvPr>
        <xdr:cNvSpPr txBox="1"/>
      </xdr:nvSpPr>
      <xdr:spPr>
        <a:xfrm>
          <a:off x="107274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1900-000003000000}"/>
            </a:ext>
          </a:extLst>
        </xdr:cNvPr>
        <xdr:cNvSpPr txBox="1"/>
      </xdr:nvSpPr>
      <xdr:spPr>
        <a:xfrm>
          <a:off x="34252" y="2164490"/>
          <a:ext cx="9718406" cy="10359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Ing Jorge Herrera</a:t>
          </a:r>
          <a:endParaRPr lang="es-ES" sz="1400" b="1"/>
        </a:p>
        <a:p>
          <a:r>
            <a:rPr lang="es-ES" sz="1400"/>
            <a:t>Obra:</a:t>
          </a:r>
          <a:r>
            <a:rPr lang="es-ES" sz="1400" baseline="0"/>
            <a:t> </a:t>
          </a:r>
          <a:r>
            <a:rPr lang="es-ES" sz="1400" b="1" baseline="0"/>
            <a:t>Refaccion  y Ampliacion</a:t>
          </a:r>
          <a:endParaRPr lang="es-ES" sz="1400" b="1"/>
        </a:p>
        <a:p>
          <a:r>
            <a:rPr lang="es-ES" sz="1400"/>
            <a:t>Ubicación:</a:t>
          </a:r>
          <a:r>
            <a:rPr lang="es-ES" sz="1400" baseline="0"/>
            <a:t> </a:t>
          </a:r>
          <a:r>
            <a:rPr lang="es-ES" sz="1400" b="1" baseline="0"/>
            <a:t>Av Colon 526- San Miguel de Tucuman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900-000004000000}"/>
            </a:ext>
          </a:extLst>
        </xdr:cNvPr>
        <xdr:cNvSpPr/>
      </xdr:nvSpPr>
      <xdr:spPr>
        <a:xfrm>
          <a:off x="19050" y="28574"/>
          <a:ext cx="10134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9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9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900-000007000000}"/>
            </a:ext>
          </a:extLst>
        </xdr:cNvPr>
        <xdr:cNvSpPr txBox="1"/>
      </xdr:nvSpPr>
      <xdr:spPr>
        <a:xfrm>
          <a:off x="630731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900-000008000000}"/>
            </a:ext>
          </a:extLst>
        </xdr:cNvPr>
        <xdr:cNvSpPr txBox="1"/>
      </xdr:nvSpPr>
      <xdr:spPr>
        <a:xfrm>
          <a:off x="6100816" y="871780"/>
          <a:ext cx="23002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05/07/2022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9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9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9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9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A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183291</xdr:rowOff>
    </xdr:from>
    <xdr:to>
      <xdr:col>7</xdr:col>
      <xdr:colOff>951558</xdr:colOff>
      <xdr:row>12</xdr:row>
      <xdr:rowOff>533400</xdr:rowOff>
    </xdr:to>
    <xdr:sp macro="" textlink="">
      <xdr:nvSpPr>
        <xdr:cNvPr id="3" name="CuadroTexto 9">
          <a:extLst>
            <a:ext uri="{FF2B5EF4-FFF2-40B4-BE49-F238E27FC236}">
              <a16:creationId xmlns:a16="http://schemas.microsoft.com/office/drawing/2014/main" id="{00000000-0008-0000-1A00-000003000000}"/>
            </a:ext>
          </a:extLst>
        </xdr:cNvPr>
        <xdr:cNvSpPr txBox="1"/>
      </xdr:nvSpPr>
      <xdr:spPr>
        <a:xfrm>
          <a:off x="34252" y="2164491"/>
          <a:ext cx="9908906" cy="769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Richard Goitia</a:t>
          </a:r>
          <a:endParaRPr lang="es-ES" sz="1400" b="1"/>
        </a:p>
        <a:p>
          <a:r>
            <a:rPr lang="es-ES" sz="1400"/>
            <a:t>Obra:</a:t>
          </a:r>
          <a:r>
            <a:rPr lang="es-ES" sz="1400" baseline="0"/>
            <a:t> </a:t>
          </a:r>
          <a:r>
            <a:rPr lang="es-ES" sz="1400" b="1" baseline="0"/>
            <a:t>Refaccion Techo</a:t>
          </a:r>
          <a:endParaRPr lang="es-ES" sz="1400" b="1"/>
        </a:p>
        <a:p>
          <a:r>
            <a:rPr lang="es-ES" sz="1400"/>
            <a:t>Ubicación:</a:t>
          </a:r>
          <a:r>
            <a:rPr lang="es-ES" sz="1400" baseline="0"/>
            <a:t> </a:t>
          </a:r>
          <a:r>
            <a:rPr lang="es-ES" sz="1400" b="1" baseline="0"/>
            <a:t>Las Heras 2300</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A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A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A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A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27/07/2022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A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A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A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A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B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12</xdr:row>
      <xdr:rowOff>571500</xdr:rowOff>
    </xdr:to>
    <xdr:sp macro="" textlink="">
      <xdr:nvSpPr>
        <xdr:cNvPr id="3" name="CuadroTexto 9">
          <a:extLst>
            <a:ext uri="{FF2B5EF4-FFF2-40B4-BE49-F238E27FC236}">
              <a16:creationId xmlns:a16="http://schemas.microsoft.com/office/drawing/2014/main" id="{00000000-0008-0000-1B00-000003000000}"/>
            </a:ext>
          </a:extLst>
        </xdr:cNvPr>
        <xdr:cNvSpPr txBox="1"/>
      </xdr:nvSpPr>
      <xdr:spPr>
        <a:xfrm>
          <a:off x="34252" y="2164490"/>
          <a:ext cx="9908906" cy="807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Fatima</a:t>
          </a:r>
          <a:r>
            <a:rPr lang="es-ES" sz="1400" b="1" baseline="0">
              <a:solidFill>
                <a:schemeClr val="dk1"/>
              </a:solidFill>
              <a:latin typeface="+mn-lt"/>
              <a:ea typeface="+mn-ea"/>
              <a:cs typeface="+mn-cs"/>
            </a:rPr>
            <a:t>  Galvaire y Martin Juarez</a:t>
          </a:r>
          <a:endParaRPr lang="es-ES" sz="1400" b="1"/>
        </a:p>
        <a:p>
          <a:r>
            <a:rPr lang="es-ES" sz="1400"/>
            <a:t>Obra:</a:t>
          </a:r>
          <a:r>
            <a:rPr lang="es-ES" sz="1400" baseline="0"/>
            <a:t> </a:t>
          </a:r>
          <a:r>
            <a:rPr lang="es-ES" sz="1400" b="1" baseline="0"/>
            <a:t>Refaccion y Terminacion</a:t>
          </a:r>
          <a:endParaRPr lang="es-ES" sz="1400" b="1"/>
        </a:p>
        <a:p>
          <a:r>
            <a:rPr lang="es-ES" sz="1400"/>
            <a:t>Ubicación:</a:t>
          </a:r>
          <a:r>
            <a:rPr lang="es-ES" sz="1400" baseline="0"/>
            <a:t> </a:t>
          </a:r>
          <a:r>
            <a:rPr lang="es-ES" sz="1400" b="1" baseline="0"/>
            <a:t>Lastenia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B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B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B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B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B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B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B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B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C00-000002000000}"/>
            </a:ext>
          </a:extLst>
        </xdr:cNvPr>
        <xdr:cNvSpPr txBox="1"/>
      </xdr:nvSpPr>
      <xdr:spPr>
        <a:xfrm>
          <a:off x="10965574" y="2019300"/>
          <a:ext cx="1969376" cy="1171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12</xdr:row>
      <xdr:rowOff>571500</xdr:rowOff>
    </xdr:to>
    <xdr:sp macro="" textlink="">
      <xdr:nvSpPr>
        <xdr:cNvPr id="3" name="CuadroTexto 9">
          <a:extLst>
            <a:ext uri="{FF2B5EF4-FFF2-40B4-BE49-F238E27FC236}">
              <a16:creationId xmlns:a16="http://schemas.microsoft.com/office/drawing/2014/main" id="{00000000-0008-0000-1C00-000003000000}"/>
            </a:ext>
          </a:extLst>
        </xdr:cNvPr>
        <xdr:cNvSpPr txBox="1"/>
      </xdr:nvSpPr>
      <xdr:spPr>
        <a:xfrm>
          <a:off x="34252" y="2164490"/>
          <a:ext cx="9947006" cy="807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Fatima</a:t>
          </a:r>
          <a:r>
            <a:rPr lang="es-ES" sz="1400" b="1" baseline="0">
              <a:solidFill>
                <a:schemeClr val="dk1"/>
              </a:solidFill>
              <a:latin typeface="+mn-lt"/>
              <a:ea typeface="+mn-ea"/>
              <a:cs typeface="+mn-cs"/>
            </a:rPr>
            <a:t>  Galvaire y Martin Juarez</a:t>
          </a:r>
          <a:endParaRPr lang="es-ES" sz="1400" b="1"/>
        </a:p>
        <a:p>
          <a:r>
            <a:rPr lang="es-ES" sz="1400"/>
            <a:t>Obra:</a:t>
          </a:r>
          <a:r>
            <a:rPr lang="es-ES" sz="1400" baseline="0"/>
            <a:t> </a:t>
          </a:r>
          <a:r>
            <a:rPr lang="es-ES" sz="1400" b="1" baseline="0"/>
            <a:t>Refaccion y Terminacion</a:t>
          </a:r>
          <a:endParaRPr lang="es-ES" sz="1400" b="1"/>
        </a:p>
        <a:p>
          <a:r>
            <a:rPr lang="es-ES" sz="1400"/>
            <a:t>Ubicación:</a:t>
          </a:r>
          <a:r>
            <a:rPr lang="es-ES" sz="1400" baseline="0"/>
            <a:t> </a:t>
          </a:r>
          <a:r>
            <a:rPr lang="es-ES" sz="1400" b="1" baseline="0"/>
            <a:t>Lastenia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C00-000004000000}"/>
            </a:ext>
          </a:extLst>
        </xdr:cNvPr>
        <xdr:cNvSpPr/>
      </xdr:nvSpPr>
      <xdr:spPr>
        <a:xfrm>
          <a:off x="19050" y="28574"/>
          <a:ext cx="103727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83072"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C00-000006000000}"/>
            </a:ext>
          </a:extLst>
        </xdr:cNvPr>
        <xdr:cNvSpPr txBox="1"/>
      </xdr:nvSpPr>
      <xdr:spPr>
        <a:xfrm>
          <a:off x="123825" y="669333"/>
          <a:ext cx="4706642"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C00-000007000000}"/>
            </a:ext>
          </a:extLst>
        </xdr:cNvPr>
        <xdr:cNvSpPr txBox="1"/>
      </xdr:nvSpPr>
      <xdr:spPr>
        <a:xfrm>
          <a:off x="631684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C00-000008000000}"/>
            </a:ext>
          </a:extLst>
        </xdr:cNvPr>
        <xdr:cNvSpPr txBox="1"/>
      </xdr:nvSpPr>
      <xdr:spPr>
        <a:xfrm>
          <a:off x="6110341" y="871780"/>
          <a:ext cx="24145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C00-000009000000}"/>
            </a:ext>
          </a:extLst>
        </xdr:cNvPr>
        <xdr:cNvSpPr txBox="1"/>
      </xdr:nvSpPr>
      <xdr:spPr>
        <a:xfrm>
          <a:off x="145195" y="1305571"/>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C00-00000A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C00-00000B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C00-00000C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D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1D00-000003000000}"/>
            </a:ext>
          </a:extLst>
        </xdr:cNvPr>
        <xdr:cNvSpPr txBox="1"/>
      </xdr:nvSpPr>
      <xdr:spPr>
        <a:xfrm>
          <a:off x="34252" y="2164490"/>
          <a:ext cx="9908906" cy="10359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Sarbrina</a:t>
          </a:r>
          <a:r>
            <a:rPr lang="es-ES" sz="1400" b="1" baseline="0">
              <a:solidFill>
                <a:schemeClr val="dk1"/>
              </a:solidFill>
              <a:latin typeface="+mn-lt"/>
              <a:ea typeface="+mn-ea"/>
              <a:cs typeface="+mn-cs"/>
            </a:rPr>
            <a:t> Flores</a:t>
          </a:r>
          <a:endParaRPr lang="es-ES" sz="1400" b="1"/>
        </a:p>
        <a:p>
          <a:r>
            <a:rPr lang="es-ES" sz="1400"/>
            <a:t>Obra:</a:t>
          </a:r>
          <a:r>
            <a:rPr lang="es-ES" sz="1400" baseline="0"/>
            <a:t> </a:t>
          </a:r>
          <a:r>
            <a:rPr lang="es-ES" sz="1400" b="1" baseline="0"/>
            <a:t>Obra Nueva</a:t>
          </a:r>
          <a:endParaRPr lang="es-ES" sz="1400" b="1"/>
        </a:p>
        <a:p>
          <a:r>
            <a:rPr lang="es-ES" sz="1400"/>
            <a:t>Ubicación:</a:t>
          </a:r>
          <a:r>
            <a:rPr lang="es-ES" sz="1400" baseline="0"/>
            <a:t> </a:t>
          </a:r>
          <a:r>
            <a:rPr lang="es-ES" sz="1400" b="1" baseline="0"/>
            <a:t>Yerba buena - Pedro Maderuelo S/N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D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D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D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D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D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03/08/2022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D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D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D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D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E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1E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Sarbrina</a:t>
          </a:r>
          <a:r>
            <a:rPr lang="es-ES" sz="1400" b="1" baseline="0">
              <a:solidFill>
                <a:schemeClr val="dk1"/>
              </a:solidFill>
              <a:latin typeface="+mn-lt"/>
              <a:ea typeface="+mn-ea"/>
              <a:cs typeface="+mn-cs"/>
            </a:rPr>
            <a:t> Flores</a:t>
          </a:r>
          <a:endParaRPr lang="es-ES" sz="1400" b="1"/>
        </a:p>
        <a:p>
          <a:r>
            <a:rPr lang="es-ES" sz="1400"/>
            <a:t>Obra:</a:t>
          </a:r>
          <a:r>
            <a:rPr lang="es-ES" sz="1400" baseline="0"/>
            <a:t> </a:t>
          </a:r>
          <a:r>
            <a:rPr lang="es-ES" sz="1400" b="1" baseline="0"/>
            <a:t>Obra Nueva</a:t>
          </a:r>
          <a:endParaRPr lang="es-ES" sz="1400" b="1"/>
        </a:p>
        <a:p>
          <a:r>
            <a:rPr lang="es-ES" sz="1400"/>
            <a:t>Ubicación:</a:t>
          </a:r>
          <a:r>
            <a:rPr lang="es-ES" sz="1400" baseline="0"/>
            <a:t> </a:t>
          </a:r>
          <a:r>
            <a:rPr lang="es-ES" sz="1400" b="1" baseline="0"/>
            <a:t>Yerba buena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E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E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E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E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E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21/07/2022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E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E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E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E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1F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1F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Sarbrina</a:t>
          </a:r>
          <a:r>
            <a:rPr lang="es-ES" sz="1400" b="1" baseline="0">
              <a:solidFill>
                <a:schemeClr val="dk1"/>
              </a:solidFill>
              <a:latin typeface="+mn-lt"/>
              <a:ea typeface="+mn-ea"/>
              <a:cs typeface="+mn-cs"/>
            </a:rPr>
            <a:t> Flores</a:t>
          </a:r>
          <a:endParaRPr lang="es-ES" sz="1400" b="1"/>
        </a:p>
        <a:p>
          <a:r>
            <a:rPr lang="es-ES" sz="1400"/>
            <a:t>Obra:</a:t>
          </a:r>
          <a:r>
            <a:rPr lang="es-ES" sz="1400" baseline="0"/>
            <a:t> </a:t>
          </a:r>
          <a:r>
            <a:rPr lang="es-ES" sz="1400" b="1" baseline="0"/>
            <a:t>Obra Nueva</a:t>
          </a:r>
          <a:endParaRPr lang="es-ES" sz="1400" b="1"/>
        </a:p>
        <a:p>
          <a:r>
            <a:rPr lang="es-ES" sz="1400"/>
            <a:t>Ubicación:</a:t>
          </a:r>
          <a:r>
            <a:rPr lang="es-ES" sz="1400" baseline="0"/>
            <a:t> </a:t>
          </a:r>
          <a:r>
            <a:rPr lang="es-ES" sz="1400" b="1" baseline="0"/>
            <a:t>Yerba buena - Pedro Maderuelo S/N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1F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1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1F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1F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1F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03/08/2022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1F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1F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1F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1F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0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20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Fausto </a:t>
          </a:r>
          <a:endParaRPr lang="es-ES" sz="1400" b="1"/>
        </a:p>
        <a:p>
          <a:r>
            <a:rPr lang="es-ES" sz="1400"/>
            <a:t>Obra:</a:t>
          </a:r>
          <a:r>
            <a:rPr lang="es-ES" sz="1400" baseline="0"/>
            <a:t> </a:t>
          </a:r>
          <a:r>
            <a:rPr lang="es-ES" sz="1400" b="1" baseline="0"/>
            <a:t>Cerramiento Frontal de Local</a:t>
          </a:r>
          <a:endParaRPr lang="es-ES" sz="1400" b="1"/>
        </a:p>
        <a:p>
          <a:r>
            <a:rPr lang="es-ES" sz="1400"/>
            <a:t>Ubicación:</a:t>
          </a:r>
          <a:r>
            <a:rPr lang="es-ES" sz="1400" baseline="0"/>
            <a:t> </a:t>
          </a:r>
          <a:r>
            <a:rPr lang="es-ES" sz="1400" b="1" baseline="0"/>
            <a:t>Lavaisse- </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0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59653</xdr:rowOff>
    </xdr:from>
    <xdr:to>
      <xdr:col>2</xdr:col>
      <xdr:colOff>2013428</xdr:colOff>
      <xdr:row>3</xdr:row>
      <xdr:rowOff>99466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59653"/>
          <a:ext cx="1987656" cy="687513"/>
        </a:xfrm>
        <a:prstGeom prst="rect">
          <a:avLst/>
        </a:prstGeom>
      </xdr:spPr>
    </xdr:pic>
    <xdr:clientData/>
  </xdr:twoCellAnchor>
  <xdr:twoCellAnchor>
    <xdr:from>
      <xdr:col>0</xdr:col>
      <xdr:colOff>123825</xdr:colOff>
      <xdr:row>3</xdr:row>
      <xdr:rowOff>50208</xdr:rowOff>
    </xdr:from>
    <xdr:to>
      <xdr:col>2</xdr:col>
      <xdr:colOff>3573167</xdr:colOff>
      <xdr:row>7</xdr:row>
      <xdr:rowOff>6620</xdr:rowOff>
    </xdr:to>
    <xdr:sp macro="" textlink="">
      <xdr:nvSpPr>
        <xdr:cNvPr id="6" name="CuadroTexto 8">
          <a:extLst>
            <a:ext uri="{FF2B5EF4-FFF2-40B4-BE49-F238E27FC236}">
              <a16:creationId xmlns:a16="http://schemas.microsoft.com/office/drawing/2014/main" id="{00000000-0008-0000-2000-000006000000}"/>
            </a:ext>
          </a:extLst>
        </xdr:cNvPr>
        <xdr:cNvSpPr txBox="1"/>
      </xdr:nvSpPr>
      <xdr:spPr>
        <a:xfrm>
          <a:off x="123825" y="697908"/>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0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0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09/08/2022</a:t>
          </a:r>
        </a:p>
        <a:p>
          <a:endParaRPr lang="es-ES" sz="1100" b="1" baseline="0"/>
        </a:p>
      </xdr:txBody>
    </xdr:sp>
    <xdr:clientData/>
  </xdr:twoCellAnchor>
  <xdr:twoCellAnchor>
    <xdr:from>
      <xdr:col>0</xdr:col>
      <xdr:colOff>135670</xdr:colOff>
      <xdr:row>6</xdr:row>
      <xdr:rowOff>133996</xdr:rowOff>
    </xdr:from>
    <xdr:to>
      <xdr:col>2</xdr:col>
      <xdr:colOff>3466777</xdr:colOff>
      <xdr:row>9</xdr:row>
      <xdr:rowOff>184043</xdr:rowOff>
    </xdr:to>
    <xdr:sp macro="" textlink="">
      <xdr:nvSpPr>
        <xdr:cNvPr id="9" name="CuadroTexto 6">
          <a:extLst>
            <a:ext uri="{FF2B5EF4-FFF2-40B4-BE49-F238E27FC236}">
              <a16:creationId xmlns:a16="http://schemas.microsoft.com/office/drawing/2014/main" id="{00000000-0008-0000-2000-000009000000}"/>
            </a:ext>
          </a:extLst>
        </xdr:cNvPr>
        <xdr:cNvSpPr txBox="1"/>
      </xdr:nvSpPr>
      <xdr:spPr>
        <a:xfrm>
          <a:off x="135670" y="1353196"/>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0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0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0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1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21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Fausto </a:t>
          </a:r>
          <a:endParaRPr lang="es-ES" sz="1400" b="1"/>
        </a:p>
        <a:p>
          <a:r>
            <a:rPr lang="es-ES" sz="1400"/>
            <a:t>Obra:</a:t>
          </a:r>
          <a:r>
            <a:rPr lang="es-ES" sz="1400" baseline="0"/>
            <a:t> </a:t>
          </a:r>
          <a:r>
            <a:rPr lang="es-ES" sz="1400" b="1" baseline="0"/>
            <a:t>Cerramiento Frontal de Local</a:t>
          </a:r>
          <a:endParaRPr lang="es-ES" sz="1400" b="1"/>
        </a:p>
        <a:p>
          <a:r>
            <a:rPr lang="es-ES" sz="1400"/>
            <a:t>Ubicación:</a:t>
          </a:r>
          <a:r>
            <a:rPr lang="es-ES" sz="1400" baseline="0"/>
            <a:t> </a:t>
          </a:r>
          <a:r>
            <a:rPr lang="es-ES" sz="1400" b="1" baseline="0"/>
            <a:t>Lavaisse - </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1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59653</xdr:rowOff>
    </xdr:from>
    <xdr:to>
      <xdr:col>2</xdr:col>
      <xdr:colOff>2013428</xdr:colOff>
      <xdr:row>3</xdr:row>
      <xdr:rowOff>99466</xdr:rowOff>
    </xdr:to>
    <xdr:pic>
      <xdr:nvPicPr>
        <xdr:cNvPr id="5" name="Imagen 4">
          <a:extLst>
            <a:ext uri="{FF2B5EF4-FFF2-40B4-BE49-F238E27FC236}">
              <a16:creationId xmlns:a16="http://schemas.microsoft.com/office/drawing/2014/main" id="{00000000-0008-0000-21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59653"/>
          <a:ext cx="1987656" cy="687513"/>
        </a:xfrm>
        <a:prstGeom prst="rect">
          <a:avLst/>
        </a:prstGeom>
      </xdr:spPr>
    </xdr:pic>
    <xdr:clientData/>
  </xdr:twoCellAnchor>
  <xdr:twoCellAnchor>
    <xdr:from>
      <xdr:col>0</xdr:col>
      <xdr:colOff>123825</xdr:colOff>
      <xdr:row>3</xdr:row>
      <xdr:rowOff>50208</xdr:rowOff>
    </xdr:from>
    <xdr:to>
      <xdr:col>2</xdr:col>
      <xdr:colOff>3573167</xdr:colOff>
      <xdr:row>7</xdr:row>
      <xdr:rowOff>6620</xdr:rowOff>
    </xdr:to>
    <xdr:sp macro="" textlink="">
      <xdr:nvSpPr>
        <xdr:cNvPr id="6" name="CuadroTexto 8">
          <a:extLst>
            <a:ext uri="{FF2B5EF4-FFF2-40B4-BE49-F238E27FC236}">
              <a16:creationId xmlns:a16="http://schemas.microsoft.com/office/drawing/2014/main" id="{00000000-0008-0000-2100-000006000000}"/>
            </a:ext>
          </a:extLst>
        </xdr:cNvPr>
        <xdr:cNvSpPr txBox="1"/>
      </xdr:nvSpPr>
      <xdr:spPr>
        <a:xfrm>
          <a:off x="123825" y="697908"/>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1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1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09/08/2022</a:t>
          </a:r>
        </a:p>
        <a:p>
          <a:endParaRPr lang="es-ES" sz="1100" b="1" baseline="0"/>
        </a:p>
      </xdr:txBody>
    </xdr:sp>
    <xdr:clientData/>
  </xdr:twoCellAnchor>
  <xdr:twoCellAnchor>
    <xdr:from>
      <xdr:col>0</xdr:col>
      <xdr:colOff>135670</xdr:colOff>
      <xdr:row>6</xdr:row>
      <xdr:rowOff>133996</xdr:rowOff>
    </xdr:from>
    <xdr:to>
      <xdr:col>2</xdr:col>
      <xdr:colOff>3466777</xdr:colOff>
      <xdr:row>9</xdr:row>
      <xdr:rowOff>184043</xdr:rowOff>
    </xdr:to>
    <xdr:sp macro="" textlink="">
      <xdr:nvSpPr>
        <xdr:cNvPr id="9" name="CuadroTexto 6">
          <a:extLst>
            <a:ext uri="{FF2B5EF4-FFF2-40B4-BE49-F238E27FC236}">
              <a16:creationId xmlns:a16="http://schemas.microsoft.com/office/drawing/2014/main" id="{00000000-0008-0000-2100-000009000000}"/>
            </a:ext>
          </a:extLst>
        </xdr:cNvPr>
        <xdr:cNvSpPr txBox="1"/>
      </xdr:nvSpPr>
      <xdr:spPr>
        <a:xfrm>
          <a:off x="135670" y="1353196"/>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1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1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1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2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22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endParaRPr lang="es-ES" sz="1400" b="1"/>
        </a:p>
        <a:p>
          <a:r>
            <a:rPr lang="es-ES" sz="1400"/>
            <a:t>Obra:</a:t>
          </a:r>
          <a:r>
            <a:rPr lang="es-ES" sz="1400" baseline="0"/>
            <a:t> </a:t>
          </a:r>
          <a:r>
            <a:rPr lang="es-ES" sz="1400" b="1" baseline="0"/>
            <a:t>Cerramiento Frontal de Local</a:t>
          </a:r>
          <a:endParaRPr lang="es-ES" sz="1400" b="1"/>
        </a:p>
        <a:p>
          <a:r>
            <a:rPr lang="es-ES" sz="1400"/>
            <a:t>Ubicación:</a:t>
          </a:r>
          <a:r>
            <a:rPr lang="es-ES" sz="1400" baseline="0"/>
            <a:t> </a:t>
          </a:r>
          <a:r>
            <a:rPr lang="es-ES" sz="1400" b="1" baseline="0"/>
            <a:t>Lavaisse- </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2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59653</xdr:rowOff>
    </xdr:from>
    <xdr:to>
      <xdr:col>2</xdr:col>
      <xdr:colOff>2013428</xdr:colOff>
      <xdr:row>3</xdr:row>
      <xdr:rowOff>99466</xdr:rowOff>
    </xdr:to>
    <xdr:pic>
      <xdr:nvPicPr>
        <xdr:cNvPr id="5" name="Imagen 4">
          <a:extLst>
            <a:ext uri="{FF2B5EF4-FFF2-40B4-BE49-F238E27FC236}">
              <a16:creationId xmlns:a16="http://schemas.microsoft.com/office/drawing/2014/main" id="{00000000-0008-0000-22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59653"/>
          <a:ext cx="1987656" cy="687513"/>
        </a:xfrm>
        <a:prstGeom prst="rect">
          <a:avLst/>
        </a:prstGeom>
      </xdr:spPr>
    </xdr:pic>
    <xdr:clientData/>
  </xdr:twoCellAnchor>
  <xdr:twoCellAnchor>
    <xdr:from>
      <xdr:col>0</xdr:col>
      <xdr:colOff>123825</xdr:colOff>
      <xdr:row>3</xdr:row>
      <xdr:rowOff>50208</xdr:rowOff>
    </xdr:from>
    <xdr:to>
      <xdr:col>2</xdr:col>
      <xdr:colOff>3573167</xdr:colOff>
      <xdr:row>7</xdr:row>
      <xdr:rowOff>6620</xdr:rowOff>
    </xdr:to>
    <xdr:sp macro="" textlink="">
      <xdr:nvSpPr>
        <xdr:cNvPr id="6" name="CuadroTexto 8">
          <a:extLst>
            <a:ext uri="{FF2B5EF4-FFF2-40B4-BE49-F238E27FC236}">
              <a16:creationId xmlns:a16="http://schemas.microsoft.com/office/drawing/2014/main" id="{00000000-0008-0000-2200-000006000000}"/>
            </a:ext>
          </a:extLst>
        </xdr:cNvPr>
        <xdr:cNvSpPr txBox="1"/>
      </xdr:nvSpPr>
      <xdr:spPr>
        <a:xfrm>
          <a:off x="123825" y="697908"/>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2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2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12/08/2022</a:t>
          </a:r>
        </a:p>
        <a:p>
          <a:endParaRPr lang="es-ES" sz="1100" b="1" baseline="0"/>
        </a:p>
      </xdr:txBody>
    </xdr:sp>
    <xdr:clientData/>
  </xdr:twoCellAnchor>
  <xdr:twoCellAnchor>
    <xdr:from>
      <xdr:col>0</xdr:col>
      <xdr:colOff>135670</xdr:colOff>
      <xdr:row>6</xdr:row>
      <xdr:rowOff>133996</xdr:rowOff>
    </xdr:from>
    <xdr:to>
      <xdr:col>2</xdr:col>
      <xdr:colOff>3466777</xdr:colOff>
      <xdr:row>9</xdr:row>
      <xdr:rowOff>184043</xdr:rowOff>
    </xdr:to>
    <xdr:sp macro="" textlink="">
      <xdr:nvSpPr>
        <xdr:cNvPr id="9" name="CuadroTexto 6">
          <a:extLst>
            <a:ext uri="{FF2B5EF4-FFF2-40B4-BE49-F238E27FC236}">
              <a16:creationId xmlns:a16="http://schemas.microsoft.com/office/drawing/2014/main" id="{00000000-0008-0000-2200-000009000000}"/>
            </a:ext>
          </a:extLst>
        </xdr:cNvPr>
        <xdr:cNvSpPr txBox="1"/>
      </xdr:nvSpPr>
      <xdr:spPr>
        <a:xfrm>
          <a:off x="135670" y="1353196"/>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2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2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2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23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1321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2300-000003000000}"/>
            </a:ext>
          </a:extLst>
        </xdr:cNvPr>
        <xdr:cNvSpPr txBox="1"/>
      </xdr:nvSpPr>
      <xdr:spPr>
        <a:xfrm>
          <a:off x="95249" y="647700"/>
          <a:ext cx="48101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2300-000004000000}"/>
            </a:ext>
          </a:extLst>
        </xdr:cNvPr>
        <xdr:cNvSpPr txBox="1"/>
      </xdr:nvSpPr>
      <xdr:spPr>
        <a:xfrm>
          <a:off x="6288265" y="275472"/>
          <a:ext cx="21087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2300-000005000000}"/>
            </a:ext>
          </a:extLst>
        </xdr:cNvPr>
        <xdr:cNvSpPr txBox="1"/>
      </xdr:nvSpPr>
      <xdr:spPr>
        <a:xfrm>
          <a:off x="6319892" y="871780"/>
          <a:ext cx="216811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18/08/2022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2300-000006000000}"/>
            </a:ext>
          </a:extLst>
        </xdr:cNvPr>
        <xdr:cNvSpPr txBox="1"/>
      </xdr:nvSpPr>
      <xdr:spPr>
        <a:xfrm>
          <a:off x="154720" y="1305571"/>
          <a:ext cx="45979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2300-000007000000}"/>
            </a:ext>
          </a:extLst>
        </xdr:cNvPr>
        <xdr:cNvSpPr txBox="1"/>
      </xdr:nvSpPr>
      <xdr:spPr>
        <a:xfrm>
          <a:off x="40942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2300-000008000000}"/>
            </a:ext>
          </a:extLst>
        </xdr:cNvPr>
        <xdr:cNvSpPr txBox="1"/>
      </xdr:nvSpPr>
      <xdr:spPr>
        <a:xfrm>
          <a:off x="1154825" y="57150"/>
          <a:ext cx="20551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2300-000009000000}"/>
            </a:ext>
          </a:extLst>
        </xdr:cNvPr>
        <xdr:cNvSpPr/>
      </xdr:nvSpPr>
      <xdr:spPr>
        <a:xfrm>
          <a:off x="46110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2300-00000A000000}"/>
            </a:ext>
          </a:extLst>
        </xdr:cNvPr>
        <xdr:cNvSpPr/>
      </xdr:nvSpPr>
      <xdr:spPr>
        <a:xfrm>
          <a:off x="19050" y="28575"/>
          <a:ext cx="101441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2300-00000B000000}"/>
            </a:ext>
          </a:extLst>
        </xdr:cNvPr>
        <xdr:cNvCxnSpPr/>
      </xdr:nvCxnSpPr>
      <xdr:spPr>
        <a:xfrm flipV="1">
          <a:off x="48502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2300-00000C000000}"/>
            </a:ext>
          </a:extLst>
        </xdr:cNvPr>
        <xdr:cNvSpPr txBox="1"/>
      </xdr:nvSpPr>
      <xdr:spPr>
        <a:xfrm>
          <a:off x="24727" y="2164490"/>
          <a:ext cx="9718406"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Refaccion de Baños y Cocina de la Oficina de Secretaria de Estado de Articulacion Territorial y Desarrollo Local </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12658-425-ST-2021</a:t>
          </a:r>
          <a:endParaRPr lang="es-ES" sz="1400" b="1"/>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2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89347"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2400-000003000000}"/>
            </a:ext>
          </a:extLst>
        </xdr:cNvPr>
        <xdr:cNvSpPr txBox="1"/>
      </xdr:nvSpPr>
      <xdr:spPr>
        <a:xfrm>
          <a:off x="95249" y="647700"/>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24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24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18/08/2022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2400-000006000000}"/>
            </a:ext>
          </a:extLst>
        </xdr:cNvPr>
        <xdr:cNvSpPr txBox="1"/>
      </xdr:nvSpPr>
      <xdr:spPr>
        <a:xfrm>
          <a:off x="154720" y="1305571"/>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24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2400-000008000000}"/>
            </a:ext>
          </a:extLst>
        </xdr:cNvPr>
        <xdr:cNvSpPr txBox="1"/>
      </xdr:nvSpPr>
      <xdr:spPr>
        <a:xfrm>
          <a:off x="1154825" y="57150"/>
          <a:ext cx="2045576"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24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24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24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2400-00000C000000}"/>
            </a:ext>
          </a:extLst>
        </xdr:cNvPr>
        <xdr:cNvSpPr txBox="1"/>
      </xdr:nvSpPr>
      <xdr:spPr>
        <a:xfrm>
          <a:off x="24727" y="2164490"/>
          <a:ext cx="98803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100" b="1" i="0">
              <a:solidFill>
                <a:schemeClr val="dk1"/>
              </a:solidFill>
              <a:effectLst/>
              <a:latin typeface="+mn-lt"/>
              <a:ea typeface="+mn-ea"/>
              <a:cs typeface="+mn-cs"/>
            </a:rPr>
            <a:t> </a:t>
          </a:r>
          <a:r>
            <a:rPr lang="es-AR" sz="1400" b="1" i="0">
              <a:solidFill>
                <a:schemeClr val="dk1"/>
              </a:solidFill>
              <a:effectLst/>
              <a:latin typeface="+mn-lt"/>
              <a:ea typeface="+mn-ea"/>
              <a:cs typeface="+mn-cs"/>
            </a:rPr>
            <a:t>Instituto Gerontológico San Alberto</a:t>
          </a:r>
          <a:r>
            <a:rPr lang="es-AR" sz="1400" b="1" i="0" baseline="0">
              <a:solidFill>
                <a:schemeClr val="dk1"/>
              </a:solidFill>
              <a:effectLst/>
              <a:latin typeface="+mn-lt"/>
              <a:ea typeface="+mn-ea"/>
              <a:cs typeface="+mn-cs"/>
            </a:rPr>
            <a:t> - </a:t>
          </a:r>
          <a:r>
            <a:rPr lang="es-AR" sz="1400" b="1" i="0">
              <a:solidFill>
                <a:schemeClr val="dk1"/>
              </a:solidFill>
              <a:effectLst/>
              <a:latin typeface="+mn-lt"/>
              <a:ea typeface="+mn-ea"/>
              <a:cs typeface="+mn-cs"/>
            </a:rPr>
            <a:t>Calle Santa Fe s/n (última cuadra) en la ciudad de Tafi Viejo</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11579/425-CI-2022</a:t>
          </a:r>
          <a:endParaRPr lang="es-ES" sz="1400" b="1"/>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2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41792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25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25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25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12/08/2022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25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25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25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25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2500-00000A000000}"/>
            </a:ext>
          </a:extLst>
        </xdr:cNvPr>
        <xdr:cNvSpPr/>
      </xdr:nvSpPr>
      <xdr:spPr>
        <a:xfrm>
          <a:off x="19050" y="28575"/>
          <a:ext cx="1019175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25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2500-00000C000000}"/>
            </a:ext>
          </a:extLst>
        </xdr:cNvPr>
        <xdr:cNvSpPr txBox="1"/>
      </xdr:nvSpPr>
      <xdr:spPr>
        <a:xfrm>
          <a:off x="24727" y="2164490"/>
          <a:ext cx="9775556"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100" b="1" i="0">
              <a:solidFill>
                <a:schemeClr val="dk1"/>
              </a:solidFill>
              <a:effectLst/>
              <a:latin typeface="+mn-lt"/>
              <a:ea typeface="+mn-ea"/>
              <a:cs typeface="+mn-cs"/>
            </a:rPr>
            <a:t> </a:t>
          </a:r>
          <a:r>
            <a:rPr lang="es-AR" sz="1400" b="1" i="0">
              <a:solidFill>
                <a:schemeClr val="dk1"/>
              </a:solidFill>
              <a:effectLst/>
              <a:latin typeface="+mn-lt"/>
              <a:ea typeface="+mn-ea"/>
              <a:cs typeface="+mn-cs"/>
            </a:rPr>
            <a:t>Dirección de Niñez, Adolescencia y Familia del Ministerio de Desarrollo Social sita en Av. Benjamín Araoz Nº 851 </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11378/425-CI-2022</a:t>
          </a:r>
          <a:endParaRPr lang="es-ES" sz="1400" b="1"/>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6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26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BEBY CLERICI</a:t>
          </a:r>
          <a:endParaRPr lang="es-ES" sz="1400" b="1"/>
        </a:p>
        <a:p>
          <a:r>
            <a:rPr lang="es-ES" sz="1400"/>
            <a:t>Obra:</a:t>
          </a:r>
          <a:r>
            <a:rPr lang="es-ES" sz="1400" baseline="0"/>
            <a:t> </a:t>
          </a:r>
          <a:r>
            <a:rPr lang="es-ES" sz="1400" b="1" baseline="0"/>
            <a:t>Refaccion de Frente </a:t>
          </a:r>
          <a:endParaRPr lang="es-ES" sz="1400" b="1"/>
        </a:p>
        <a:p>
          <a:r>
            <a:rPr lang="es-ES" sz="1400"/>
            <a:t>Ubicación:</a:t>
          </a:r>
          <a:r>
            <a:rPr lang="es-ES" sz="1400" baseline="0"/>
            <a:t> </a:t>
          </a:r>
          <a:r>
            <a:rPr lang="es-ES" sz="1400" b="1" baseline="0"/>
            <a:t>Miguel Lillo 1771</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6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59653</xdr:rowOff>
    </xdr:from>
    <xdr:to>
      <xdr:col>2</xdr:col>
      <xdr:colOff>2013428</xdr:colOff>
      <xdr:row>3</xdr:row>
      <xdr:rowOff>99466</xdr:rowOff>
    </xdr:to>
    <xdr:pic>
      <xdr:nvPicPr>
        <xdr:cNvPr id="5" name="Imagen 4">
          <a:extLst>
            <a:ext uri="{FF2B5EF4-FFF2-40B4-BE49-F238E27FC236}">
              <a16:creationId xmlns:a16="http://schemas.microsoft.com/office/drawing/2014/main" id="{00000000-0008-0000-2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59653"/>
          <a:ext cx="1987656" cy="687513"/>
        </a:xfrm>
        <a:prstGeom prst="rect">
          <a:avLst/>
        </a:prstGeom>
      </xdr:spPr>
    </xdr:pic>
    <xdr:clientData/>
  </xdr:twoCellAnchor>
  <xdr:twoCellAnchor>
    <xdr:from>
      <xdr:col>0</xdr:col>
      <xdr:colOff>123825</xdr:colOff>
      <xdr:row>3</xdr:row>
      <xdr:rowOff>50208</xdr:rowOff>
    </xdr:from>
    <xdr:to>
      <xdr:col>2</xdr:col>
      <xdr:colOff>3573167</xdr:colOff>
      <xdr:row>7</xdr:row>
      <xdr:rowOff>6620</xdr:rowOff>
    </xdr:to>
    <xdr:sp macro="" textlink="">
      <xdr:nvSpPr>
        <xdr:cNvPr id="6" name="CuadroTexto 8">
          <a:extLst>
            <a:ext uri="{FF2B5EF4-FFF2-40B4-BE49-F238E27FC236}">
              <a16:creationId xmlns:a16="http://schemas.microsoft.com/office/drawing/2014/main" id="{00000000-0008-0000-2600-000006000000}"/>
            </a:ext>
          </a:extLst>
        </xdr:cNvPr>
        <xdr:cNvSpPr txBox="1"/>
      </xdr:nvSpPr>
      <xdr:spPr>
        <a:xfrm>
          <a:off x="123825" y="697908"/>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6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6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22/08/2022</a:t>
          </a:r>
        </a:p>
        <a:p>
          <a:endParaRPr lang="es-ES" sz="1100" b="1" baseline="0"/>
        </a:p>
      </xdr:txBody>
    </xdr:sp>
    <xdr:clientData/>
  </xdr:twoCellAnchor>
  <xdr:twoCellAnchor>
    <xdr:from>
      <xdr:col>0</xdr:col>
      <xdr:colOff>135670</xdr:colOff>
      <xdr:row>6</xdr:row>
      <xdr:rowOff>133996</xdr:rowOff>
    </xdr:from>
    <xdr:to>
      <xdr:col>2</xdr:col>
      <xdr:colOff>3466777</xdr:colOff>
      <xdr:row>9</xdr:row>
      <xdr:rowOff>184043</xdr:rowOff>
    </xdr:to>
    <xdr:sp macro="" textlink="">
      <xdr:nvSpPr>
        <xdr:cNvPr id="9" name="CuadroTexto 6">
          <a:extLst>
            <a:ext uri="{FF2B5EF4-FFF2-40B4-BE49-F238E27FC236}">
              <a16:creationId xmlns:a16="http://schemas.microsoft.com/office/drawing/2014/main" id="{00000000-0008-0000-2600-000009000000}"/>
            </a:ext>
          </a:extLst>
        </xdr:cNvPr>
        <xdr:cNvSpPr txBox="1"/>
      </xdr:nvSpPr>
      <xdr:spPr>
        <a:xfrm>
          <a:off x="135670" y="1353196"/>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6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6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6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7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183291</xdr:rowOff>
    </xdr:from>
    <xdr:to>
      <xdr:col>7</xdr:col>
      <xdr:colOff>951558</xdr:colOff>
      <xdr:row>13</xdr:row>
      <xdr:rowOff>523875</xdr:rowOff>
    </xdr:to>
    <xdr:sp macro="" textlink="">
      <xdr:nvSpPr>
        <xdr:cNvPr id="3" name="CuadroTexto 9">
          <a:extLst>
            <a:ext uri="{FF2B5EF4-FFF2-40B4-BE49-F238E27FC236}">
              <a16:creationId xmlns:a16="http://schemas.microsoft.com/office/drawing/2014/main" id="{00000000-0008-0000-2700-000003000000}"/>
            </a:ext>
          </a:extLst>
        </xdr:cNvPr>
        <xdr:cNvSpPr txBox="1"/>
      </xdr:nvSpPr>
      <xdr:spPr>
        <a:xfrm>
          <a:off x="34252" y="2164491"/>
          <a:ext cx="9908906" cy="950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Paula Astiasuain </a:t>
          </a:r>
          <a:endParaRPr lang="es-ES" sz="1400" b="1"/>
        </a:p>
        <a:p>
          <a:r>
            <a:rPr lang="es-ES" sz="1400"/>
            <a:t>Obra:</a:t>
          </a:r>
          <a:r>
            <a:rPr lang="es-ES" sz="1400" baseline="0"/>
            <a:t> </a:t>
          </a:r>
          <a:r>
            <a:rPr lang="es-ES" sz="1400" b="1" baseline="0"/>
            <a:t>Playa estacionamiento</a:t>
          </a:r>
          <a:endParaRPr lang="es-ES" sz="1400" b="1"/>
        </a:p>
        <a:p>
          <a:r>
            <a:rPr lang="es-ES" sz="1400"/>
            <a:t>Ubicación:</a:t>
          </a:r>
          <a:r>
            <a:rPr lang="es-ES" sz="1400" baseline="0"/>
            <a:t> </a:t>
          </a:r>
          <a:r>
            <a:rPr lang="es-ES" sz="1400" b="1" baseline="0"/>
            <a:t>Congreso  - esq. Las Piedras</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7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27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7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7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7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15/09/2022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7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7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7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7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28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2800-000003000000}"/>
            </a:ext>
          </a:extLst>
        </xdr:cNvPr>
        <xdr:cNvSpPr txBox="1"/>
      </xdr:nvSpPr>
      <xdr:spPr>
        <a:xfrm>
          <a:off x="34252" y="2164490"/>
          <a:ext cx="9908906" cy="105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r>
            <a:rPr lang="es-ES" sz="1400"/>
            <a:t>Obra:</a:t>
          </a:r>
          <a:r>
            <a:rPr lang="es-ES" sz="1400" baseline="0"/>
            <a:t> </a:t>
          </a:r>
          <a:r>
            <a:rPr lang="es-AR" sz="1400" b="1" i="0">
              <a:solidFill>
                <a:schemeClr val="dk1"/>
              </a:solidFill>
              <a:effectLst/>
              <a:latin typeface="+mn-lt"/>
              <a:ea typeface="+mn-ea"/>
              <a:cs typeface="+mn-cs"/>
            </a:rPr>
            <a:t> Renovacion de cañeria principal de agua - Desde 11° a 8° piso - Departamentos "D"</a:t>
          </a:r>
          <a:endParaRPr lang="es-ES" sz="1400" b="1"/>
        </a:p>
        <a:p>
          <a:r>
            <a:rPr lang="es-ES" sz="1400"/>
            <a:t>Ubicación:</a:t>
          </a:r>
          <a:r>
            <a:rPr lang="es-ES" sz="1400" baseline="0"/>
            <a:t> </a:t>
          </a:r>
          <a:r>
            <a:rPr lang="es-ES" sz="1400" b="1" baseline="0"/>
            <a:t>Las Piedras 530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4301-35067-2022 - Concurso de Precio N° 35/2022</a:t>
          </a:r>
          <a:endParaRPr lang="es-ES" sz="1400" b="1">
            <a:solidFill>
              <a:schemeClr val="dk1"/>
            </a:solidFill>
            <a:latin typeface="+mn-lt"/>
            <a:ea typeface="+mn-ea"/>
            <a:cs typeface="+mn-cs"/>
          </a:endParaRPr>
        </a:p>
        <a:p>
          <a:endParaRPr lang="es-ES" sz="1400" b="1" baseline="0"/>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800-000004000000}"/>
            </a:ext>
          </a:extLst>
        </xdr:cNvPr>
        <xdr:cNvSpPr/>
      </xdr:nvSpPr>
      <xdr:spPr>
        <a:xfrm>
          <a:off x="19050" y="28574"/>
          <a:ext cx="101822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2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1702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8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8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8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14/09/2022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8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8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8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8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2800-00000D000000}"/>
            </a:ext>
          </a:extLst>
        </xdr:cNvPr>
        <xdr:cNvSpPr/>
      </xdr:nvSpPr>
      <xdr:spPr>
        <a:xfrm>
          <a:off x="10783405"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2800-00000E000000}"/>
            </a:ext>
          </a:extLst>
        </xdr:cNvPr>
        <xdr:cNvSpPr/>
      </xdr:nvSpPr>
      <xdr:spPr>
        <a:xfrm>
          <a:off x="10995148" y="3305714"/>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2800-00000F000000}"/>
            </a:ext>
          </a:extLst>
        </xdr:cNvPr>
        <xdr:cNvSpPr txBox="1"/>
      </xdr:nvSpPr>
      <xdr:spPr>
        <a:xfrm>
          <a:off x="11877675" y="42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42.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2900-000002000000}"/>
            </a:ext>
          </a:extLst>
        </xdr:cNvPr>
        <xdr:cNvSpPr txBox="1"/>
      </xdr:nvSpPr>
      <xdr:spPr>
        <a:xfrm>
          <a:off x="1250074" y="0"/>
          <a:ext cx="20074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600075</xdr:rowOff>
    </xdr:to>
    <xdr:sp macro="" textlink="">
      <xdr:nvSpPr>
        <xdr:cNvPr id="3" name="CuadroTexto 9">
          <a:extLst>
            <a:ext uri="{FF2B5EF4-FFF2-40B4-BE49-F238E27FC236}">
              <a16:creationId xmlns:a16="http://schemas.microsoft.com/office/drawing/2014/main" id="{00000000-0008-0000-2900-000003000000}"/>
            </a:ext>
          </a:extLst>
        </xdr:cNvPr>
        <xdr:cNvSpPr txBox="1"/>
      </xdr:nvSpPr>
      <xdr:spPr>
        <a:xfrm>
          <a:off x="34252" y="2164490"/>
          <a:ext cx="9947006" cy="1407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r>
            <a:rPr lang="es-ES" sz="1400"/>
            <a:t>Obra:</a:t>
          </a:r>
          <a:r>
            <a:rPr lang="es-ES" sz="1400" baseline="0"/>
            <a:t> </a:t>
          </a:r>
          <a:r>
            <a:rPr lang="es-AR" sz="1400" b="1" i="0">
              <a:solidFill>
                <a:schemeClr val="dk1"/>
              </a:solidFill>
              <a:effectLst/>
              <a:latin typeface="+mn-lt"/>
              <a:ea typeface="+mn-ea"/>
              <a:cs typeface="+mn-cs"/>
            </a:rPr>
            <a:t> S/Obra Basico</a:t>
          </a:r>
          <a:r>
            <a:rPr lang="es-AR" sz="1400" b="1" i="0" baseline="0">
              <a:solidFill>
                <a:schemeClr val="dk1"/>
              </a:solidFill>
              <a:effectLst/>
              <a:latin typeface="+mn-lt"/>
              <a:ea typeface="+mn-ea"/>
              <a:cs typeface="+mn-cs"/>
            </a:rPr>
            <a:t> S</a:t>
          </a:r>
          <a:r>
            <a:rPr lang="es-AR" sz="1400" b="1" i="0">
              <a:solidFill>
                <a:schemeClr val="dk1"/>
              </a:solidFill>
              <a:effectLst/>
              <a:latin typeface="+mn-lt"/>
              <a:ea typeface="+mn-ea"/>
              <a:cs typeface="+mn-cs"/>
            </a:rPr>
            <a:t>anitario</a:t>
          </a:r>
          <a:r>
            <a:rPr lang="es-AR" sz="1400" b="1" i="0" baseline="0">
              <a:solidFill>
                <a:schemeClr val="dk1"/>
              </a:solidFill>
              <a:effectLst/>
              <a:latin typeface="+mn-lt"/>
              <a:ea typeface="+mn-ea"/>
              <a:cs typeface="+mn-cs"/>
            </a:rPr>
            <a:t> 1er Piso y Desague Pluvial</a:t>
          </a:r>
          <a:endParaRPr lang="es-ES" sz="1400" b="1"/>
        </a:p>
        <a:p>
          <a:r>
            <a:rPr lang="es-ES" sz="1400"/>
            <a:t>Ubicación:</a:t>
          </a:r>
          <a:r>
            <a:rPr lang="es-ES" sz="1400" baseline="0"/>
            <a:t> </a:t>
          </a:r>
          <a:r>
            <a:rPr lang="es-ES" sz="1400" b="1" baseline="0"/>
            <a:t>Las Piedras N°530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4301-35881-2022 -D </a:t>
          </a:r>
        </a:p>
        <a:p>
          <a:pPr marL="0" marR="0" indent="0" defTabSz="914400" eaLnBrk="1" fontAlgn="auto" latinLnBrk="0" hangingPunct="1">
            <a:lnSpc>
              <a:spcPct val="100000"/>
            </a:lnSpc>
            <a:spcBef>
              <a:spcPts val="0"/>
            </a:spcBef>
            <a:spcAft>
              <a:spcPts val="0"/>
            </a:spcAft>
            <a:buClrTx/>
            <a:buSzTx/>
            <a:buFontTx/>
            <a:buNone/>
            <a:tabLst/>
            <a:defRPr/>
          </a:pPr>
          <a:r>
            <a:rPr lang="es-ES" sz="1400" b="1">
              <a:solidFill>
                <a:schemeClr val="dk1"/>
              </a:solidFill>
              <a:latin typeface="+mn-lt"/>
              <a:ea typeface="+mn-ea"/>
              <a:cs typeface="+mn-cs"/>
            </a:rPr>
            <a:t>Cotizacion de acuerdo a Pliego de</a:t>
          </a:r>
          <a:r>
            <a:rPr lang="es-ES" sz="1400" b="1" baseline="0">
              <a:solidFill>
                <a:schemeClr val="dk1"/>
              </a:solidFill>
              <a:latin typeface="+mn-lt"/>
              <a:ea typeface="+mn-ea"/>
              <a:cs typeface="+mn-cs"/>
            </a:rPr>
            <a:t> Especificaciones Tecnicas de Licitacion Privada N°04/2022</a:t>
          </a:r>
          <a:endParaRPr lang="es-ES" sz="1400" b="1">
            <a:solidFill>
              <a:schemeClr val="dk1"/>
            </a:solidFill>
            <a:latin typeface="+mn-lt"/>
            <a:ea typeface="+mn-ea"/>
            <a:cs typeface="+mn-cs"/>
          </a:endParaRPr>
        </a:p>
        <a:p>
          <a:endParaRPr lang="es-ES" sz="1400" b="1" baseline="0"/>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900-000004000000}"/>
            </a:ext>
          </a:extLst>
        </xdr:cNvPr>
        <xdr:cNvSpPr/>
      </xdr:nvSpPr>
      <xdr:spPr>
        <a:xfrm>
          <a:off x="19050" y="28574"/>
          <a:ext cx="102203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29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2083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900-000006000000}"/>
            </a:ext>
          </a:extLst>
        </xdr:cNvPr>
        <xdr:cNvSpPr txBox="1"/>
      </xdr:nvSpPr>
      <xdr:spPr>
        <a:xfrm>
          <a:off x="123825" y="669333"/>
          <a:ext cx="4839992"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900-000007000000}"/>
            </a:ext>
          </a:extLst>
        </xdr:cNvPr>
        <xdr:cNvSpPr txBox="1"/>
      </xdr:nvSpPr>
      <xdr:spPr>
        <a:xfrm>
          <a:off x="6450190" y="275472"/>
          <a:ext cx="20896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900-000008000000}"/>
            </a:ext>
          </a:extLst>
        </xdr:cNvPr>
        <xdr:cNvSpPr txBox="1"/>
      </xdr:nvSpPr>
      <xdr:spPr>
        <a:xfrm>
          <a:off x="6243691" y="871780"/>
          <a:ext cx="22907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23/09/2022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900-000009000000}"/>
            </a:ext>
          </a:extLst>
        </xdr:cNvPr>
        <xdr:cNvSpPr txBox="1"/>
      </xdr:nvSpPr>
      <xdr:spPr>
        <a:xfrm>
          <a:off x="145195" y="1305571"/>
          <a:ext cx="472175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900-00000A000000}"/>
            </a:ext>
          </a:extLst>
        </xdr:cNvPr>
        <xdr:cNvSpPr txBox="1"/>
      </xdr:nvSpPr>
      <xdr:spPr>
        <a:xfrm>
          <a:off x="421804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900-00000B000000}"/>
            </a:ext>
          </a:extLst>
        </xdr:cNvPr>
        <xdr:cNvSpPr/>
      </xdr:nvSpPr>
      <xdr:spPr>
        <a:xfrm>
          <a:off x="473485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900-00000C000000}"/>
            </a:ext>
          </a:extLst>
        </xdr:cNvPr>
        <xdr:cNvCxnSpPr/>
      </xdr:nvCxnSpPr>
      <xdr:spPr>
        <a:xfrm flipV="1">
          <a:off x="497405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2900-00000D000000}"/>
            </a:ext>
          </a:extLst>
        </xdr:cNvPr>
        <xdr:cNvSpPr/>
      </xdr:nvSpPr>
      <xdr:spPr>
        <a:xfrm>
          <a:off x="10821505"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2900-00000E000000}"/>
            </a:ext>
          </a:extLst>
        </xdr:cNvPr>
        <xdr:cNvSpPr/>
      </xdr:nvSpPr>
      <xdr:spPr>
        <a:xfrm>
          <a:off x="11033248" y="3305714"/>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2900-00000F000000}"/>
            </a:ext>
          </a:extLst>
        </xdr:cNvPr>
        <xdr:cNvSpPr txBox="1"/>
      </xdr:nvSpPr>
      <xdr:spPr>
        <a:xfrm>
          <a:off x="11915775" y="405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43.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2A00-000002000000}"/>
            </a:ext>
          </a:extLst>
        </xdr:cNvPr>
        <xdr:cNvSpPr txBox="1"/>
      </xdr:nvSpPr>
      <xdr:spPr>
        <a:xfrm>
          <a:off x="1250074" y="0"/>
          <a:ext cx="20074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600075</xdr:rowOff>
    </xdr:to>
    <xdr:sp macro="" textlink="">
      <xdr:nvSpPr>
        <xdr:cNvPr id="3" name="CuadroTexto 9">
          <a:extLst>
            <a:ext uri="{FF2B5EF4-FFF2-40B4-BE49-F238E27FC236}">
              <a16:creationId xmlns:a16="http://schemas.microsoft.com/office/drawing/2014/main" id="{00000000-0008-0000-2A00-000003000000}"/>
            </a:ext>
          </a:extLst>
        </xdr:cNvPr>
        <xdr:cNvSpPr txBox="1"/>
      </xdr:nvSpPr>
      <xdr:spPr>
        <a:xfrm>
          <a:off x="34252" y="2164490"/>
          <a:ext cx="10385156" cy="1331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 </a:t>
          </a:r>
          <a:r>
            <a:rPr lang="es-AR" sz="1400" b="1" i="0">
              <a:solidFill>
                <a:schemeClr val="dk1"/>
              </a:solidFill>
              <a:latin typeface="+mn-lt"/>
              <a:ea typeface="+mn-ea"/>
              <a:cs typeface="+mn-cs"/>
            </a:rPr>
            <a:t>DEMOLICION Y LIMPIEZA DE INMUEBLE PERTENECIENTE AL 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AR" sz="1400" b="1" i="0">
              <a:solidFill>
                <a:schemeClr val="dk1"/>
              </a:solidFill>
              <a:latin typeface="+mn-lt"/>
              <a:ea typeface="+mn-ea"/>
              <a:cs typeface="+mn-cs"/>
            </a:rPr>
            <a:t>SAN MARTIN Nº 1939 DE LA CIUDAD DE CONCEPCION</a:t>
          </a: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4301- 18388-2023</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A00-000004000000}"/>
            </a:ext>
          </a:extLst>
        </xdr:cNvPr>
        <xdr:cNvSpPr/>
      </xdr:nvSpPr>
      <xdr:spPr>
        <a:xfrm>
          <a:off x="19050" y="28574"/>
          <a:ext cx="108204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394179</xdr:colOff>
      <xdr:row>8</xdr:row>
      <xdr:rowOff>156616</xdr:rowOff>
    </xdr:to>
    <xdr:pic>
      <xdr:nvPicPr>
        <xdr:cNvPr id="5" name="Imagen 4">
          <a:extLst>
            <a:ext uri="{FF2B5EF4-FFF2-40B4-BE49-F238E27FC236}">
              <a16:creationId xmlns:a16="http://schemas.microsoft.com/office/drawing/2014/main" id="{00000000-0008-0000-2A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1227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A00-000006000000}"/>
            </a:ext>
          </a:extLst>
        </xdr:cNvPr>
        <xdr:cNvSpPr txBox="1"/>
      </xdr:nvSpPr>
      <xdr:spPr>
        <a:xfrm>
          <a:off x="123825" y="669333"/>
          <a:ext cx="4839992"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A00-000007000000}"/>
            </a:ext>
          </a:extLst>
        </xdr:cNvPr>
        <xdr:cNvSpPr txBox="1"/>
      </xdr:nvSpPr>
      <xdr:spPr>
        <a:xfrm>
          <a:off x="6450190" y="275472"/>
          <a:ext cx="23658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A00-000008000000}"/>
            </a:ext>
          </a:extLst>
        </xdr:cNvPr>
        <xdr:cNvSpPr txBox="1"/>
      </xdr:nvSpPr>
      <xdr:spPr>
        <a:xfrm>
          <a:off x="6243691" y="871780"/>
          <a:ext cx="25669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05/05/2023</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A00-000009000000}"/>
            </a:ext>
          </a:extLst>
        </xdr:cNvPr>
        <xdr:cNvSpPr txBox="1"/>
      </xdr:nvSpPr>
      <xdr:spPr>
        <a:xfrm>
          <a:off x="145195" y="1305571"/>
          <a:ext cx="472175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A00-00000A000000}"/>
            </a:ext>
          </a:extLst>
        </xdr:cNvPr>
        <xdr:cNvSpPr txBox="1"/>
      </xdr:nvSpPr>
      <xdr:spPr>
        <a:xfrm>
          <a:off x="421804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A00-00000B000000}"/>
            </a:ext>
          </a:extLst>
        </xdr:cNvPr>
        <xdr:cNvSpPr/>
      </xdr:nvSpPr>
      <xdr:spPr>
        <a:xfrm>
          <a:off x="473485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A00-00000C000000}"/>
            </a:ext>
          </a:extLst>
        </xdr:cNvPr>
        <xdr:cNvCxnSpPr/>
      </xdr:nvCxnSpPr>
      <xdr:spPr>
        <a:xfrm flipV="1">
          <a:off x="497405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2A00-00000D000000}"/>
            </a:ext>
          </a:extLst>
        </xdr:cNvPr>
        <xdr:cNvSpPr/>
      </xdr:nvSpPr>
      <xdr:spPr>
        <a:xfrm>
          <a:off x="11421580"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2A00-00000E000000}"/>
            </a:ext>
          </a:extLst>
        </xdr:cNvPr>
        <xdr:cNvSpPr/>
      </xdr:nvSpPr>
      <xdr:spPr>
        <a:xfrm>
          <a:off x="11633323" y="3581939"/>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2A00-00000F000000}"/>
            </a:ext>
          </a:extLst>
        </xdr:cNvPr>
        <xdr:cNvSpPr txBox="1"/>
      </xdr:nvSpPr>
      <xdr:spPr>
        <a:xfrm>
          <a:off x="12515850" y="433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44.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2B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2B00-000003000000}"/>
            </a:ext>
          </a:extLst>
        </xdr:cNvPr>
        <xdr:cNvSpPr txBox="1"/>
      </xdr:nvSpPr>
      <xdr:spPr>
        <a:xfrm>
          <a:off x="34252" y="2164490"/>
          <a:ext cx="9613631"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baseline="0">
              <a:solidFill>
                <a:schemeClr val="dk1"/>
              </a:solidFill>
              <a:latin typeface="+mn-lt"/>
              <a:ea typeface="+mn-ea"/>
              <a:cs typeface="+mn-cs"/>
            </a:rPr>
            <a:t>Construcción de tarimas para racks de servidores y equipos de red del Ministerio.</a:t>
          </a:r>
          <a:endParaRPr lang="es-ES" sz="1400" b="1"/>
        </a:p>
        <a:p>
          <a:r>
            <a:rPr lang="es-ES" sz="1400"/>
            <a:t>Ubicación:</a:t>
          </a:r>
          <a:r>
            <a:rPr lang="es-ES" sz="1400" baseline="0"/>
            <a:t> </a:t>
          </a:r>
          <a:r>
            <a:rPr lang="es-ES" sz="1400" b="1" baseline="0">
              <a:solidFill>
                <a:schemeClr val="dk1"/>
              </a:solidFill>
              <a:latin typeface="+mn-lt"/>
              <a:ea typeface="+mn-ea"/>
              <a:cs typeface="+mn-cs"/>
            </a:rPr>
            <a:t>Las Piedras 530 - 3er Piso - Oficina "O"</a:t>
          </a:r>
          <a:endParaRPr lang="es-ES" sz="1400" b="1" baseline="0"/>
        </a:p>
        <a:p>
          <a:r>
            <a:rPr lang="es-ES" sz="1400" b="1" baseline="0"/>
            <a:t>Ref.:Expte Nº  13894/425-I-2022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B00-000004000000}"/>
            </a:ext>
          </a:extLst>
        </xdr:cNvPr>
        <xdr:cNvSpPr/>
      </xdr:nvSpPr>
      <xdr:spPr>
        <a:xfrm>
          <a:off x="19050" y="28574"/>
          <a:ext cx="10029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2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017872" y="1069303"/>
          <a:ext cx="1987656" cy="687513"/>
        </a:xfrm>
        <a:prstGeom prst="rect">
          <a:avLst/>
        </a:prstGeom>
      </xdr:spPr>
    </xdr:pic>
    <xdr:clientData/>
  </xdr:twoCellAnchor>
  <xdr:twoCellAnchor>
    <xdr:from>
      <xdr:col>0</xdr:col>
      <xdr:colOff>114300</xdr:colOff>
      <xdr:row>3</xdr:row>
      <xdr:rowOff>59733</xdr:rowOff>
    </xdr:from>
    <xdr:to>
      <xdr:col>2</xdr:col>
      <xdr:colOff>3563642</xdr:colOff>
      <xdr:row>7</xdr:row>
      <xdr:rowOff>16145</xdr:rowOff>
    </xdr:to>
    <xdr:sp macro="" textlink="">
      <xdr:nvSpPr>
        <xdr:cNvPr id="6" name="CuadroTexto 8">
          <a:extLst>
            <a:ext uri="{FF2B5EF4-FFF2-40B4-BE49-F238E27FC236}">
              <a16:creationId xmlns:a16="http://schemas.microsoft.com/office/drawing/2014/main" id="{00000000-0008-0000-2B00-000006000000}"/>
            </a:ext>
          </a:extLst>
        </xdr:cNvPr>
        <xdr:cNvSpPr txBox="1"/>
      </xdr:nvSpPr>
      <xdr:spPr>
        <a:xfrm>
          <a:off x="114300" y="7074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B00-000007000000}"/>
            </a:ext>
          </a:extLst>
        </xdr:cNvPr>
        <xdr:cNvSpPr txBox="1"/>
      </xdr:nvSpPr>
      <xdr:spPr>
        <a:xfrm>
          <a:off x="6307315" y="275472"/>
          <a:ext cx="19944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B00-000008000000}"/>
            </a:ext>
          </a:extLst>
        </xdr:cNvPr>
        <xdr:cNvSpPr txBox="1"/>
      </xdr:nvSpPr>
      <xdr:spPr>
        <a:xfrm>
          <a:off x="6100816" y="871780"/>
          <a:ext cx="219545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23/09/2022</a:t>
          </a:r>
        </a:p>
        <a:p>
          <a:endParaRPr lang="es-ES" sz="1100" b="1" baseline="0"/>
        </a:p>
      </xdr:txBody>
    </xdr:sp>
    <xdr:clientData/>
  </xdr:twoCellAnchor>
  <xdr:twoCellAnchor>
    <xdr:from>
      <xdr:col>0</xdr:col>
      <xdr:colOff>154720</xdr:colOff>
      <xdr:row>6</xdr:row>
      <xdr:rowOff>114946</xdr:rowOff>
    </xdr:from>
    <xdr:to>
      <xdr:col>2</xdr:col>
      <xdr:colOff>3485827</xdr:colOff>
      <xdr:row>9</xdr:row>
      <xdr:rowOff>164993</xdr:rowOff>
    </xdr:to>
    <xdr:sp macro="" textlink="">
      <xdr:nvSpPr>
        <xdr:cNvPr id="9" name="CuadroTexto 6">
          <a:extLst>
            <a:ext uri="{FF2B5EF4-FFF2-40B4-BE49-F238E27FC236}">
              <a16:creationId xmlns:a16="http://schemas.microsoft.com/office/drawing/2014/main" id="{00000000-0008-0000-2B00-000009000000}"/>
            </a:ext>
          </a:extLst>
        </xdr:cNvPr>
        <xdr:cNvSpPr txBox="1"/>
      </xdr:nvSpPr>
      <xdr:spPr>
        <a:xfrm>
          <a:off x="154720" y="1334146"/>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B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B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B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2C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733425</xdr:rowOff>
    </xdr:to>
    <xdr:sp macro="" textlink="">
      <xdr:nvSpPr>
        <xdr:cNvPr id="3" name="CuadroTexto 9">
          <a:extLst>
            <a:ext uri="{FF2B5EF4-FFF2-40B4-BE49-F238E27FC236}">
              <a16:creationId xmlns:a16="http://schemas.microsoft.com/office/drawing/2014/main" id="{00000000-0008-0000-2C00-000003000000}"/>
            </a:ext>
          </a:extLst>
        </xdr:cNvPr>
        <xdr:cNvSpPr txBox="1"/>
      </xdr:nvSpPr>
      <xdr:spPr>
        <a:xfrm>
          <a:off x="34252" y="2164490"/>
          <a:ext cx="9242156" cy="1550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Refaccion - Cierre con Tela Media Sombra- Hogar de Niño y Niñas - Casa de hermanos- Av aconquija 250-Yerba Buena</a:t>
          </a:r>
          <a:endParaRPr lang="es-ES" sz="1400" b="1"/>
        </a:p>
        <a:p>
          <a:r>
            <a:rPr lang="es-ES" sz="1400"/>
            <a:t>Ubicación:</a:t>
          </a:r>
          <a:r>
            <a:rPr lang="es-ES" sz="1400" baseline="0"/>
            <a:t> </a:t>
          </a:r>
          <a:r>
            <a:rPr lang="es-ES" sz="1400" b="1" baseline="0"/>
            <a:t>Las Piedras N°530 - 3er piso - Oficina "O"</a:t>
          </a:r>
        </a:p>
        <a:p>
          <a:r>
            <a:rPr lang="es-ES" sz="1400" b="1" baseline="0"/>
            <a:t>Ref.:Expte Nº 3101/425 -2022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C00-000004000000}"/>
            </a:ext>
          </a:extLst>
        </xdr:cNvPr>
        <xdr:cNvSpPr/>
      </xdr:nvSpPr>
      <xdr:spPr>
        <a:xfrm>
          <a:off x="19050" y="28574"/>
          <a:ext cx="9267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2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55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C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C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C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10/06/2022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C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C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C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C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D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183291</xdr:rowOff>
    </xdr:from>
    <xdr:to>
      <xdr:col>7</xdr:col>
      <xdr:colOff>951558</xdr:colOff>
      <xdr:row>13</xdr:row>
      <xdr:rowOff>523875</xdr:rowOff>
    </xdr:to>
    <xdr:sp macro="" textlink="">
      <xdr:nvSpPr>
        <xdr:cNvPr id="3" name="CuadroTexto 9">
          <a:extLst>
            <a:ext uri="{FF2B5EF4-FFF2-40B4-BE49-F238E27FC236}">
              <a16:creationId xmlns:a16="http://schemas.microsoft.com/office/drawing/2014/main" id="{00000000-0008-0000-2D00-000003000000}"/>
            </a:ext>
          </a:extLst>
        </xdr:cNvPr>
        <xdr:cNvSpPr txBox="1"/>
      </xdr:nvSpPr>
      <xdr:spPr>
        <a:xfrm>
          <a:off x="34252" y="2164491"/>
          <a:ext cx="9908906" cy="950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Flia.</a:t>
          </a:r>
          <a:r>
            <a:rPr lang="es-ES" sz="1400">
              <a:solidFill>
                <a:schemeClr val="dk1"/>
              </a:solidFill>
              <a:latin typeface="+mn-lt"/>
              <a:ea typeface="+mn-ea"/>
              <a:cs typeface="+mn-cs"/>
            </a:rPr>
            <a:t> </a:t>
          </a:r>
          <a:r>
            <a:rPr lang="es-ES" sz="1400" b="1">
              <a:solidFill>
                <a:schemeClr val="dk1"/>
              </a:solidFill>
              <a:latin typeface="+mn-lt"/>
              <a:ea typeface="+mn-ea"/>
              <a:cs typeface="+mn-cs"/>
            </a:rPr>
            <a:t>Ponce</a:t>
          </a:r>
          <a:endParaRPr lang="es-ES" sz="1400" b="1"/>
        </a:p>
        <a:p>
          <a:r>
            <a:rPr lang="es-ES" sz="1400"/>
            <a:t>Obra: </a:t>
          </a:r>
          <a:r>
            <a:rPr lang="es-ES" sz="1400" b="1" baseline="0"/>
            <a:t>Fabricacion y Colocacion de Carpinterias</a:t>
          </a:r>
          <a:endParaRPr lang="es-ES" sz="1400" b="1"/>
        </a:p>
        <a:p>
          <a:r>
            <a:rPr lang="es-ES" sz="1400"/>
            <a:t>Ubicación:</a:t>
          </a:r>
          <a:r>
            <a:rPr lang="es-ES" sz="1400" baseline="0"/>
            <a:t> </a:t>
          </a:r>
          <a:r>
            <a:rPr lang="es-ES" sz="1400" b="1" baseline="0"/>
            <a:t>-</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D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88228</xdr:rowOff>
    </xdr:from>
    <xdr:to>
      <xdr:col>2</xdr:col>
      <xdr:colOff>2013428</xdr:colOff>
      <xdr:row>3</xdr:row>
      <xdr:rowOff>128041</xdr:rowOff>
    </xdr:to>
    <xdr:pic>
      <xdr:nvPicPr>
        <xdr:cNvPr id="5" name="Imagen 4">
          <a:extLst>
            <a:ext uri="{FF2B5EF4-FFF2-40B4-BE49-F238E27FC236}">
              <a16:creationId xmlns:a16="http://schemas.microsoft.com/office/drawing/2014/main" id="{00000000-0008-0000-2D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88228"/>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D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D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D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04/10/2022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D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D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D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D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xdr:from>
      <xdr:col>1</xdr:col>
      <xdr:colOff>97549</xdr:colOff>
      <xdr:row>0</xdr:row>
      <xdr:rowOff>38100</xdr:rowOff>
    </xdr:from>
    <xdr:to>
      <xdr:col>2</xdr:col>
      <xdr:colOff>1781175</xdr:colOff>
      <xdr:row>3</xdr:row>
      <xdr:rowOff>104775</xdr:rowOff>
    </xdr:to>
    <xdr:sp macro="" textlink="">
      <xdr:nvSpPr>
        <xdr:cNvPr id="2" name="CuadroTexto 2">
          <a:extLst>
            <a:ext uri="{FF2B5EF4-FFF2-40B4-BE49-F238E27FC236}">
              <a16:creationId xmlns:a16="http://schemas.microsoft.com/office/drawing/2014/main" id="{00000000-0008-0000-2E00-000002000000}"/>
            </a:ext>
          </a:extLst>
        </xdr:cNvPr>
        <xdr:cNvSpPr txBox="1"/>
      </xdr:nvSpPr>
      <xdr:spPr>
        <a:xfrm>
          <a:off x="1059574" y="381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2E00-000003000000}"/>
            </a:ext>
          </a:extLst>
        </xdr:cNvPr>
        <xdr:cNvSpPr txBox="1"/>
      </xdr:nvSpPr>
      <xdr:spPr>
        <a:xfrm>
          <a:off x="34252" y="2164490"/>
          <a:ext cx="9242156"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Refaccion de Planta Baja - Hogar Belgrano</a:t>
          </a:r>
          <a:endParaRPr lang="es-ES" sz="1400" b="1"/>
        </a:p>
        <a:p>
          <a:r>
            <a:rPr lang="es-ES" sz="1400"/>
            <a:t>Ubicación:</a:t>
          </a:r>
          <a:r>
            <a:rPr lang="es-ES" sz="1400" baseline="0"/>
            <a:t> </a:t>
          </a:r>
          <a:r>
            <a:rPr lang="es-ES" sz="1400" b="1" baseline="0"/>
            <a:t>Las Piedras N°530 - 3er piso - Oficina "O"</a:t>
          </a:r>
        </a:p>
        <a:p>
          <a:r>
            <a:rPr lang="es-ES" sz="1400" b="1" baseline="0"/>
            <a:t>Ref.:Expte Nº 7831/425 -GA-2022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E00-000004000000}"/>
            </a:ext>
          </a:extLst>
        </xdr:cNvPr>
        <xdr:cNvSpPr/>
      </xdr:nvSpPr>
      <xdr:spPr>
        <a:xfrm>
          <a:off x="19050" y="28574"/>
          <a:ext cx="9267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2E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55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2E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E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E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13/06/2022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2E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E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E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E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xdr:from>
      <xdr:col>8</xdr:col>
      <xdr:colOff>583324</xdr:colOff>
      <xdr:row>10</xdr:row>
      <xdr:rowOff>38100</xdr:rowOff>
    </xdr:from>
    <xdr:to>
      <xdr:col>10</xdr:col>
      <xdr:colOff>247650</xdr:colOff>
      <xdr:row>13</xdr:row>
      <xdr:rowOff>142875</xdr:rowOff>
    </xdr:to>
    <xdr:sp macro="" textlink="">
      <xdr:nvSpPr>
        <xdr:cNvPr id="2" name="CuadroTexto 2">
          <a:extLst>
            <a:ext uri="{FF2B5EF4-FFF2-40B4-BE49-F238E27FC236}">
              <a16:creationId xmlns:a16="http://schemas.microsoft.com/office/drawing/2014/main" id="{00000000-0008-0000-2F00-000002000000}"/>
            </a:ext>
          </a:extLst>
        </xdr:cNvPr>
        <xdr:cNvSpPr txBox="1"/>
      </xdr:nvSpPr>
      <xdr:spPr>
        <a:xfrm>
          <a:off x="10917949" y="201930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14</xdr:row>
      <xdr:rowOff>57150</xdr:rowOff>
    </xdr:to>
    <xdr:sp macro="" textlink="">
      <xdr:nvSpPr>
        <xdr:cNvPr id="3" name="CuadroTexto 9">
          <a:extLst>
            <a:ext uri="{FF2B5EF4-FFF2-40B4-BE49-F238E27FC236}">
              <a16:creationId xmlns:a16="http://schemas.microsoft.com/office/drawing/2014/main" id="{00000000-0008-0000-2F00-000003000000}"/>
            </a:ext>
          </a:extLst>
        </xdr:cNvPr>
        <xdr:cNvSpPr txBox="1"/>
      </xdr:nvSpPr>
      <xdr:spPr>
        <a:xfrm>
          <a:off x="34252" y="2164490"/>
          <a:ext cx="9908906" cy="969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America Torres</a:t>
          </a:r>
          <a:endParaRPr lang="es-ES" sz="1400" b="1"/>
        </a:p>
        <a:p>
          <a:r>
            <a:rPr lang="es-ES" sz="1400"/>
            <a:t>Obra:</a:t>
          </a:r>
          <a:r>
            <a:rPr lang="es-ES" sz="1400" baseline="0"/>
            <a:t> </a:t>
          </a:r>
          <a:r>
            <a:rPr lang="es-ES" sz="1400" b="1" baseline="0"/>
            <a:t>Cerramiento de Aluminio en Galeria</a:t>
          </a:r>
          <a:endParaRPr lang="es-ES" sz="1400" b="1"/>
        </a:p>
        <a:p>
          <a:r>
            <a:rPr lang="es-ES" sz="1400"/>
            <a:t>Ubicación:</a:t>
          </a:r>
          <a:r>
            <a:rPr lang="es-ES" sz="1400" baseline="0"/>
            <a:t> </a:t>
          </a:r>
          <a:r>
            <a:rPr lang="es-ES" sz="1400" b="1" baseline="0"/>
            <a:t>Psje Garcia Soriano 1500</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2F00-000004000000}"/>
            </a:ext>
          </a:extLst>
        </xdr:cNvPr>
        <xdr:cNvSpPr/>
      </xdr:nvSpPr>
      <xdr:spPr>
        <a:xfrm>
          <a:off x="19050" y="28574"/>
          <a:ext cx="103251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2</xdr:col>
      <xdr:colOff>25772</xdr:colOff>
      <xdr:row>0</xdr:row>
      <xdr:rowOff>59653</xdr:rowOff>
    </xdr:from>
    <xdr:to>
      <xdr:col>2</xdr:col>
      <xdr:colOff>2013428</xdr:colOff>
      <xdr:row>3</xdr:row>
      <xdr:rowOff>99466</xdr:rowOff>
    </xdr:to>
    <xdr:pic>
      <xdr:nvPicPr>
        <xdr:cNvPr id="5" name="Imagen 4">
          <a:extLst>
            <a:ext uri="{FF2B5EF4-FFF2-40B4-BE49-F238E27FC236}">
              <a16:creationId xmlns:a16="http://schemas.microsoft.com/office/drawing/2014/main" id="{00000000-0008-0000-2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3547" y="59653"/>
          <a:ext cx="1987656" cy="687513"/>
        </a:xfrm>
        <a:prstGeom prst="rect">
          <a:avLst/>
        </a:prstGeom>
      </xdr:spPr>
    </xdr:pic>
    <xdr:clientData/>
  </xdr:twoCellAnchor>
  <xdr:twoCellAnchor>
    <xdr:from>
      <xdr:col>0</xdr:col>
      <xdr:colOff>123825</xdr:colOff>
      <xdr:row>3</xdr:row>
      <xdr:rowOff>50208</xdr:rowOff>
    </xdr:from>
    <xdr:to>
      <xdr:col>2</xdr:col>
      <xdr:colOff>3573167</xdr:colOff>
      <xdr:row>7</xdr:row>
      <xdr:rowOff>6620</xdr:rowOff>
    </xdr:to>
    <xdr:sp macro="" textlink="">
      <xdr:nvSpPr>
        <xdr:cNvPr id="6" name="CuadroTexto 8">
          <a:extLst>
            <a:ext uri="{FF2B5EF4-FFF2-40B4-BE49-F238E27FC236}">
              <a16:creationId xmlns:a16="http://schemas.microsoft.com/office/drawing/2014/main" id="{00000000-0008-0000-2F00-000006000000}"/>
            </a:ext>
          </a:extLst>
        </xdr:cNvPr>
        <xdr:cNvSpPr txBox="1"/>
      </xdr:nvSpPr>
      <xdr:spPr>
        <a:xfrm>
          <a:off x="123825" y="697908"/>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2F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2F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11/10/2022</a:t>
          </a:r>
        </a:p>
        <a:p>
          <a:endParaRPr lang="es-ES" sz="1100" b="1" baseline="0"/>
        </a:p>
      </xdr:txBody>
    </xdr:sp>
    <xdr:clientData/>
  </xdr:twoCellAnchor>
  <xdr:twoCellAnchor>
    <xdr:from>
      <xdr:col>0</xdr:col>
      <xdr:colOff>135670</xdr:colOff>
      <xdr:row>6</xdr:row>
      <xdr:rowOff>133996</xdr:rowOff>
    </xdr:from>
    <xdr:to>
      <xdr:col>2</xdr:col>
      <xdr:colOff>3466777</xdr:colOff>
      <xdr:row>9</xdr:row>
      <xdr:rowOff>184043</xdr:rowOff>
    </xdr:to>
    <xdr:sp macro="" textlink="">
      <xdr:nvSpPr>
        <xdr:cNvPr id="9" name="CuadroTexto 6">
          <a:extLst>
            <a:ext uri="{FF2B5EF4-FFF2-40B4-BE49-F238E27FC236}">
              <a16:creationId xmlns:a16="http://schemas.microsoft.com/office/drawing/2014/main" id="{00000000-0008-0000-2F00-000009000000}"/>
            </a:ext>
          </a:extLst>
        </xdr:cNvPr>
        <xdr:cNvSpPr txBox="1"/>
      </xdr:nvSpPr>
      <xdr:spPr>
        <a:xfrm>
          <a:off x="135670" y="1353196"/>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2F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2F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2F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3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9797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30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0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0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06/10/2022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30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0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30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0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0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0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3000-00000C000000}"/>
            </a:ext>
          </a:extLst>
        </xdr:cNvPr>
        <xdr:cNvSpPr txBox="1"/>
      </xdr:nvSpPr>
      <xdr:spPr>
        <a:xfrm>
          <a:off x="24727" y="2164490"/>
          <a:ext cx="95755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i="0">
              <a:solidFill>
                <a:schemeClr val="dk1"/>
              </a:solidFill>
              <a:effectLst/>
              <a:latin typeface="+mn-lt"/>
              <a:ea typeface="+mn-ea"/>
              <a:cs typeface="+mn-cs"/>
            </a:rPr>
            <a:t>Obras Varias - Santa Fe Oeste S/N ultima cuadra - Tafi Viejo</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5150/474-2022</a:t>
          </a:r>
          <a:endParaRPr lang="es-ES" sz="1400" b="1"/>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31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447675</xdr:rowOff>
    </xdr:to>
    <xdr:sp macro="" textlink="">
      <xdr:nvSpPr>
        <xdr:cNvPr id="3" name="CuadroTexto 9">
          <a:extLst>
            <a:ext uri="{FF2B5EF4-FFF2-40B4-BE49-F238E27FC236}">
              <a16:creationId xmlns:a16="http://schemas.microsoft.com/office/drawing/2014/main" id="{00000000-0008-0000-3100-000003000000}"/>
            </a:ext>
          </a:extLst>
        </xdr:cNvPr>
        <xdr:cNvSpPr txBox="1"/>
      </xdr:nvSpPr>
      <xdr:spPr>
        <a:xfrm>
          <a:off x="34252" y="2164490"/>
          <a:ext cx="9613631" cy="1264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baseline="0">
              <a:solidFill>
                <a:schemeClr val="dk1"/>
              </a:solidFill>
              <a:latin typeface="+mn-lt"/>
              <a:ea typeface="+mn-ea"/>
              <a:cs typeface="+mn-cs"/>
            </a:rPr>
            <a:t>Trabajos Varios</a:t>
          </a:r>
          <a:endParaRPr lang="es-ES" sz="1400" b="1"/>
        </a:p>
        <a:p>
          <a:r>
            <a:rPr lang="es-ES" sz="1400"/>
            <a:t>Ubicación:</a:t>
          </a:r>
          <a:r>
            <a:rPr lang="es-ES" sz="1400" baseline="0"/>
            <a:t> </a:t>
          </a:r>
          <a:r>
            <a:rPr lang="es-ES" sz="1400" b="1" baseline="0">
              <a:solidFill>
                <a:schemeClr val="dk1"/>
              </a:solidFill>
              <a:latin typeface="+mn-lt"/>
              <a:ea typeface="+mn-ea"/>
              <a:cs typeface="+mn-cs"/>
            </a:rPr>
            <a:t>Las Piedras 530 - 3er Piso - Oficina "O"</a:t>
          </a:r>
          <a:endParaRPr lang="es-ES" sz="1400" b="1" baseline="0"/>
        </a:p>
        <a:p>
          <a:r>
            <a:rPr lang="es-ES" sz="1400" b="1" baseline="0"/>
            <a:t>Ref.:Expte Nº  11306/425-I-2022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3100-000004000000}"/>
            </a:ext>
          </a:extLst>
        </xdr:cNvPr>
        <xdr:cNvSpPr/>
      </xdr:nvSpPr>
      <xdr:spPr>
        <a:xfrm>
          <a:off x="19050" y="28574"/>
          <a:ext cx="100298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31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0178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31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3100-000007000000}"/>
            </a:ext>
          </a:extLst>
        </xdr:cNvPr>
        <xdr:cNvSpPr txBox="1"/>
      </xdr:nvSpPr>
      <xdr:spPr>
        <a:xfrm>
          <a:off x="6307315" y="275472"/>
          <a:ext cx="19944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3100-000008000000}"/>
            </a:ext>
          </a:extLst>
        </xdr:cNvPr>
        <xdr:cNvSpPr txBox="1"/>
      </xdr:nvSpPr>
      <xdr:spPr>
        <a:xfrm>
          <a:off x="6100816" y="871780"/>
          <a:ext cx="219545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23/06/2022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31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31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31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31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3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32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2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2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24/10/2022</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31643</xdr:rowOff>
    </xdr:to>
    <xdr:sp macro="" textlink="">
      <xdr:nvSpPr>
        <xdr:cNvPr id="6" name="CuadroTexto 6">
          <a:extLst>
            <a:ext uri="{FF2B5EF4-FFF2-40B4-BE49-F238E27FC236}">
              <a16:creationId xmlns:a16="http://schemas.microsoft.com/office/drawing/2014/main" id="{00000000-0008-0000-3200-000006000000}"/>
            </a:ext>
          </a:extLst>
        </xdr:cNvPr>
        <xdr:cNvSpPr txBox="1"/>
      </xdr:nvSpPr>
      <xdr:spPr>
        <a:xfrm>
          <a:off x="154720" y="1391296"/>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2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3200-000008000000}"/>
            </a:ext>
          </a:extLst>
        </xdr:cNvPr>
        <xdr:cNvSpPr txBox="1"/>
      </xdr:nvSpPr>
      <xdr:spPr>
        <a:xfrm>
          <a:off x="11765675" y="2638425"/>
          <a:ext cx="2045576"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2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2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2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76200</xdr:rowOff>
    </xdr:to>
    <xdr:sp macro="" textlink="">
      <xdr:nvSpPr>
        <xdr:cNvPr id="12" name="CuadroTexto 9">
          <a:extLst>
            <a:ext uri="{FF2B5EF4-FFF2-40B4-BE49-F238E27FC236}">
              <a16:creationId xmlns:a16="http://schemas.microsoft.com/office/drawing/2014/main" id="{00000000-0008-0000-3200-00000C000000}"/>
            </a:ext>
          </a:extLst>
        </xdr:cNvPr>
        <xdr:cNvSpPr txBox="1"/>
      </xdr:nvSpPr>
      <xdr:spPr>
        <a:xfrm>
          <a:off x="24727" y="2164490"/>
          <a:ext cx="9880331"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Jesus Ali</a:t>
          </a:r>
          <a:endParaRPr lang="es-ES" sz="1400" b="1"/>
        </a:p>
        <a:p>
          <a:r>
            <a:rPr lang="es-ES" sz="1400"/>
            <a:t>Obra:</a:t>
          </a:r>
          <a:r>
            <a:rPr lang="es-ES" sz="1400" baseline="0"/>
            <a:t> </a:t>
          </a:r>
          <a:r>
            <a:rPr lang="es-AR" sz="1400" b="1" i="0">
              <a:solidFill>
                <a:schemeClr val="dk1"/>
              </a:solidFill>
              <a:effectLst/>
              <a:latin typeface="+mn-lt"/>
              <a:ea typeface="+mn-ea"/>
              <a:cs typeface="+mn-cs"/>
            </a:rPr>
            <a:t>Refaccion</a:t>
          </a:r>
          <a:endParaRPr lang="es-ES" sz="1400" b="1"/>
        </a:p>
        <a:p>
          <a:r>
            <a:rPr lang="es-ES" sz="1400"/>
            <a:t>Ubicación:</a:t>
          </a:r>
          <a:r>
            <a:rPr lang="es-ES" sz="1400" baseline="0"/>
            <a:t> </a:t>
          </a:r>
          <a:r>
            <a:rPr lang="es-ES" sz="1400" b="1" baseline="0">
              <a:solidFill>
                <a:schemeClr val="dk1"/>
              </a:solidFill>
              <a:effectLst/>
              <a:latin typeface="+mn-lt"/>
              <a:ea typeface="+mn-ea"/>
              <a:cs typeface="+mn-cs"/>
            </a:rPr>
            <a:t>Pasaje Soriano 1720 </a:t>
          </a:r>
          <a:endParaRPr lang="es-ES" sz="1400" b="1" baseline="0"/>
        </a:p>
      </xdr:txBody>
    </xdr:sp>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33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33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3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3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24/10/2022</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31643</xdr:rowOff>
    </xdr:to>
    <xdr:sp macro="" textlink="">
      <xdr:nvSpPr>
        <xdr:cNvPr id="6" name="CuadroTexto 6">
          <a:extLst>
            <a:ext uri="{FF2B5EF4-FFF2-40B4-BE49-F238E27FC236}">
              <a16:creationId xmlns:a16="http://schemas.microsoft.com/office/drawing/2014/main" id="{00000000-0008-0000-3300-000006000000}"/>
            </a:ext>
          </a:extLst>
        </xdr:cNvPr>
        <xdr:cNvSpPr txBox="1"/>
      </xdr:nvSpPr>
      <xdr:spPr>
        <a:xfrm>
          <a:off x="154720" y="1391296"/>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3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3300-000008000000}"/>
            </a:ext>
          </a:extLst>
        </xdr:cNvPr>
        <xdr:cNvSpPr txBox="1"/>
      </xdr:nvSpPr>
      <xdr:spPr>
        <a:xfrm>
          <a:off x="1176567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3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3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3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76200</xdr:rowOff>
    </xdr:to>
    <xdr:sp macro="" textlink="">
      <xdr:nvSpPr>
        <xdr:cNvPr id="12" name="CuadroTexto 9">
          <a:extLst>
            <a:ext uri="{FF2B5EF4-FFF2-40B4-BE49-F238E27FC236}">
              <a16:creationId xmlns:a16="http://schemas.microsoft.com/office/drawing/2014/main" id="{00000000-0008-0000-3300-00000C000000}"/>
            </a:ext>
          </a:extLst>
        </xdr:cNvPr>
        <xdr:cNvSpPr txBox="1"/>
      </xdr:nvSpPr>
      <xdr:spPr>
        <a:xfrm>
          <a:off x="24727" y="2164490"/>
          <a:ext cx="10328948"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Carina Barrionuevo</a:t>
          </a:r>
          <a:endParaRPr lang="es-ES" sz="1400" b="1"/>
        </a:p>
        <a:p>
          <a:r>
            <a:rPr lang="es-ES" sz="1400"/>
            <a:t>Obra:</a:t>
          </a:r>
          <a:r>
            <a:rPr lang="es-ES" sz="1400" baseline="0"/>
            <a:t> </a:t>
          </a:r>
          <a:r>
            <a:rPr lang="es-AR" sz="1400" b="1" i="0">
              <a:solidFill>
                <a:schemeClr val="dk1"/>
              </a:solidFill>
              <a:effectLst/>
              <a:latin typeface="+mn-lt"/>
              <a:ea typeface="+mn-ea"/>
              <a:cs typeface="+mn-cs"/>
            </a:rPr>
            <a:t>Refaccion paredes varias</a:t>
          </a:r>
          <a:r>
            <a:rPr lang="es-AR" sz="1400" b="1" i="0" baseline="0">
              <a:solidFill>
                <a:schemeClr val="dk1"/>
              </a:solidFill>
              <a:effectLst/>
              <a:latin typeface="+mn-lt"/>
              <a:ea typeface="+mn-ea"/>
              <a:cs typeface="+mn-cs"/>
            </a:rPr>
            <a:t> y pintura en general</a:t>
          </a:r>
          <a:endParaRPr lang="es-ES" sz="1400" b="1"/>
        </a:p>
        <a:p>
          <a:r>
            <a:rPr lang="es-ES" sz="1400"/>
            <a:t>Ubicación:</a:t>
          </a:r>
          <a:r>
            <a:rPr lang="es-ES" sz="1400" baseline="0"/>
            <a:t> </a:t>
          </a:r>
          <a:r>
            <a:rPr lang="es-ES" sz="1400" b="1" baseline="0">
              <a:solidFill>
                <a:schemeClr val="dk1"/>
              </a:solidFill>
              <a:effectLst/>
              <a:latin typeface="+mn-lt"/>
              <a:ea typeface="+mn-ea"/>
              <a:cs typeface="+mn-cs"/>
            </a:rPr>
            <a:t>Barrio privado La Herencia</a:t>
          </a:r>
          <a:endParaRPr lang="es-ES" sz="1400" b="1" baseline="0"/>
        </a:p>
      </xdr:txBody>
    </xdr:sp>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3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34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4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4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24/10/2022</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31643</xdr:rowOff>
    </xdr:to>
    <xdr:sp macro="" textlink="">
      <xdr:nvSpPr>
        <xdr:cNvPr id="6" name="CuadroTexto 6">
          <a:extLst>
            <a:ext uri="{FF2B5EF4-FFF2-40B4-BE49-F238E27FC236}">
              <a16:creationId xmlns:a16="http://schemas.microsoft.com/office/drawing/2014/main" id="{00000000-0008-0000-3400-000006000000}"/>
            </a:ext>
          </a:extLst>
        </xdr:cNvPr>
        <xdr:cNvSpPr txBox="1"/>
      </xdr:nvSpPr>
      <xdr:spPr>
        <a:xfrm>
          <a:off x="154720" y="1391296"/>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4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3400-000008000000}"/>
            </a:ext>
          </a:extLst>
        </xdr:cNvPr>
        <xdr:cNvSpPr txBox="1"/>
      </xdr:nvSpPr>
      <xdr:spPr>
        <a:xfrm>
          <a:off x="1176567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4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4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4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76200</xdr:rowOff>
    </xdr:to>
    <xdr:sp macro="" textlink="">
      <xdr:nvSpPr>
        <xdr:cNvPr id="12" name="CuadroTexto 9">
          <a:extLst>
            <a:ext uri="{FF2B5EF4-FFF2-40B4-BE49-F238E27FC236}">
              <a16:creationId xmlns:a16="http://schemas.microsoft.com/office/drawing/2014/main" id="{00000000-0008-0000-3400-00000C000000}"/>
            </a:ext>
          </a:extLst>
        </xdr:cNvPr>
        <xdr:cNvSpPr txBox="1"/>
      </xdr:nvSpPr>
      <xdr:spPr>
        <a:xfrm>
          <a:off x="24727" y="2164490"/>
          <a:ext cx="10328948"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Carolina Barrionuevo</a:t>
          </a:r>
          <a:endParaRPr lang="es-ES" sz="1400" b="1"/>
        </a:p>
        <a:p>
          <a:r>
            <a:rPr lang="es-ES" sz="1400"/>
            <a:t>Obra:</a:t>
          </a:r>
          <a:r>
            <a:rPr lang="es-ES" sz="1400" baseline="0"/>
            <a:t> </a:t>
          </a:r>
          <a:r>
            <a:rPr lang="es-AR" sz="1400" b="1" i="0">
              <a:solidFill>
                <a:schemeClr val="dk1"/>
              </a:solidFill>
              <a:effectLst/>
              <a:latin typeface="+mn-lt"/>
              <a:ea typeface="+mn-ea"/>
              <a:cs typeface="+mn-cs"/>
            </a:rPr>
            <a:t>Pileta de Natacion</a:t>
          </a:r>
          <a:endParaRPr lang="es-ES" sz="1400" b="1"/>
        </a:p>
        <a:p>
          <a:r>
            <a:rPr lang="es-ES" sz="1400"/>
            <a:t>Ubicación:</a:t>
          </a:r>
          <a:r>
            <a:rPr lang="es-ES" sz="1400" baseline="0"/>
            <a:t> </a:t>
          </a:r>
          <a:r>
            <a:rPr lang="es-ES" sz="1400" b="1" baseline="0"/>
            <a:t>Coutry Vilago</a:t>
          </a:r>
        </a:p>
      </xdr:txBody>
    </xdr:sp>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3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35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5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5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26/10/2022</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31643</xdr:rowOff>
    </xdr:to>
    <xdr:sp macro="" textlink="">
      <xdr:nvSpPr>
        <xdr:cNvPr id="6" name="CuadroTexto 6">
          <a:extLst>
            <a:ext uri="{FF2B5EF4-FFF2-40B4-BE49-F238E27FC236}">
              <a16:creationId xmlns:a16="http://schemas.microsoft.com/office/drawing/2014/main" id="{00000000-0008-0000-3500-000006000000}"/>
            </a:ext>
          </a:extLst>
        </xdr:cNvPr>
        <xdr:cNvSpPr txBox="1"/>
      </xdr:nvSpPr>
      <xdr:spPr>
        <a:xfrm>
          <a:off x="154720" y="1391296"/>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5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3500-000008000000}"/>
            </a:ext>
          </a:extLst>
        </xdr:cNvPr>
        <xdr:cNvSpPr txBox="1"/>
      </xdr:nvSpPr>
      <xdr:spPr>
        <a:xfrm>
          <a:off x="1197522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5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5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5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76200</xdr:rowOff>
    </xdr:to>
    <xdr:sp macro="" textlink="">
      <xdr:nvSpPr>
        <xdr:cNvPr id="12" name="CuadroTexto 9">
          <a:extLst>
            <a:ext uri="{FF2B5EF4-FFF2-40B4-BE49-F238E27FC236}">
              <a16:creationId xmlns:a16="http://schemas.microsoft.com/office/drawing/2014/main" id="{00000000-0008-0000-3500-00000C000000}"/>
            </a:ext>
          </a:extLst>
        </xdr:cNvPr>
        <xdr:cNvSpPr txBox="1"/>
      </xdr:nvSpPr>
      <xdr:spPr>
        <a:xfrm>
          <a:off x="24727" y="2164490"/>
          <a:ext cx="10328948"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Teresa</a:t>
          </a:r>
          <a:r>
            <a:rPr lang="es-ES" sz="1400" b="1" baseline="0">
              <a:solidFill>
                <a:schemeClr val="dk1"/>
              </a:solidFill>
              <a:latin typeface="+mn-lt"/>
              <a:ea typeface="+mn-ea"/>
              <a:cs typeface="+mn-cs"/>
            </a:rPr>
            <a:t> Delgado</a:t>
          </a:r>
          <a:endParaRPr lang="es-ES" sz="1400" b="1"/>
        </a:p>
        <a:p>
          <a:r>
            <a:rPr lang="es-ES" sz="1400"/>
            <a:t>Obra:</a:t>
          </a:r>
          <a:r>
            <a:rPr lang="es-ES" sz="1400" baseline="0"/>
            <a:t> </a:t>
          </a:r>
          <a:r>
            <a:rPr lang="es-AR" sz="1400" b="1" i="0" baseline="0">
              <a:solidFill>
                <a:schemeClr val="dk1"/>
              </a:solidFill>
              <a:effectLst/>
              <a:latin typeface="+mn-lt"/>
              <a:ea typeface="+mn-ea"/>
              <a:cs typeface="+mn-cs"/>
            </a:rPr>
            <a:t>Refacciones Varias</a:t>
          </a:r>
          <a:endParaRPr lang="es-ES" sz="1400" b="1"/>
        </a:p>
        <a:p>
          <a:r>
            <a:rPr lang="es-ES" sz="1400"/>
            <a:t>Ubicación:</a:t>
          </a:r>
          <a:r>
            <a:rPr lang="es-ES" sz="1400" baseline="0"/>
            <a:t> </a:t>
          </a:r>
          <a:r>
            <a:rPr lang="es-ES" sz="1400" b="1" baseline="0"/>
            <a:t>El Cadillal</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36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183289</xdr:rowOff>
    </xdr:from>
    <xdr:to>
      <xdr:col>7</xdr:col>
      <xdr:colOff>951558</xdr:colOff>
      <xdr:row>15</xdr:row>
      <xdr:rowOff>876300</xdr:rowOff>
    </xdr:to>
    <xdr:sp macro="" textlink="">
      <xdr:nvSpPr>
        <xdr:cNvPr id="3" name="CuadroTexto 9">
          <a:extLst>
            <a:ext uri="{FF2B5EF4-FFF2-40B4-BE49-F238E27FC236}">
              <a16:creationId xmlns:a16="http://schemas.microsoft.com/office/drawing/2014/main" id="{00000000-0008-0000-3600-000003000000}"/>
            </a:ext>
          </a:extLst>
        </xdr:cNvPr>
        <xdr:cNvSpPr txBox="1"/>
      </xdr:nvSpPr>
      <xdr:spPr>
        <a:xfrm>
          <a:off x="34252" y="2164489"/>
          <a:ext cx="9908906" cy="1683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r>
            <a:rPr lang="es-ES" sz="1400"/>
            <a:t>Obra:</a:t>
          </a:r>
          <a:r>
            <a:rPr lang="es-ES" sz="1400" baseline="0"/>
            <a:t> </a:t>
          </a:r>
          <a:r>
            <a:rPr lang="es-AR" sz="1400" b="1" i="0">
              <a:solidFill>
                <a:schemeClr val="dk1"/>
              </a:solidFill>
              <a:effectLst/>
              <a:latin typeface="+mn-lt"/>
              <a:ea typeface="+mn-ea"/>
              <a:cs typeface="+mn-cs"/>
            </a:rPr>
            <a:t> Renovacion de cañeria principal de agua - Desde 7° a 1° piso - Departamentos "D"</a:t>
          </a:r>
          <a:endParaRPr lang="es-ES" sz="1400" b="1"/>
        </a:p>
        <a:p>
          <a:r>
            <a:rPr lang="es-ES" sz="1400"/>
            <a:t>Ubicación:</a:t>
          </a:r>
          <a:r>
            <a:rPr lang="es-ES" sz="1400" baseline="0"/>
            <a:t> </a:t>
          </a:r>
          <a:r>
            <a:rPr lang="es-ES" sz="1400" b="1" baseline="0"/>
            <a:t>Las Piedras 530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4301-48610-2022</a:t>
          </a:r>
          <a:endParaRPr lang="es-ES" sz="1400" b="1">
            <a:solidFill>
              <a:schemeClr val="dk1"/>
            </a:solidFill>
            <a:latin typeface="+mn-lt"/>
            <a:ea typeface="+mn-ea"/>
            <a:cs typeface="+mn-cs"/>
          </a:endParaRPr>
        </a:p>
        <a:p>
          <a:r>
            <a:rPr lang="es-ES" sz="1400" b="1" baseline="0"/>
            <a:t>Al Departamento de Compras:</a:t>
          </a:r>
        </a:p>
        <a:p>
          <a:r>
            <a:rPr lang="es-ES" sz="1400" b="1" baseline="0"/>
            <a:t> De acuerdo a lo solicitado se realiza un mejoramiento de la oferta (18/11/2022). Realizando un descuento del 8%. Se anexa nueva cotizacion.</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3600-000004000000}"/>
            </a:ext>
          </a:extLst>
        </xdr:cNvPr>
        <xdr:cNvSpPr/>
      </xdr:nvSpPr>
      <xdr:spPr>
        <a:xfrm>
          <a:off x="19050" y="28574"/>
          <a:ext cx="1018222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184628</xdr:colOff>
      <xdr:row>8</xdr:row>
      <xdr:rowOff>156616</xdr:rowOff>
    </xdr:to>
    <xdr:pic>
      <xdr:nvPicPr>
        <xdr:cNvPr id="5" name="Imagen 4">
          <a:extLst>
            <a:ext uri="{FF2B5EF4-FFF2-40B4-BE49-F238E27FC236}">
              <a16:creationId xmlns:a16="http://schemas.microsoft.com/office/drawing/2014/main" id="{00000000-0008-0000-3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1702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36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36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36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baseline="0"/>
            <a:t>Fecha: 06/12/2022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36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36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36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36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3600-00000D000000}"/>
            </a:ext>
          </a:extLst>
        </xdr:cNvPr>
        <xdr:cNvSpPr/>
      </xdr:nvSpPr>
      <xdr:spPr>
        <a:xfrm>
          <a:off x="10783405"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3600-00000E000000}"/>
            </a:ext>
          </a:extLst>
        </xdr:cNvPr>
        <xdr:cNvSpPr/>
      </xdr:nvSpPr>
      <xdr:spPr>
        <a:xfrm>
          <a:off x="10995148" y="3305714"/>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3600-00000F000000}"/>
            </a:ext>
          </a:extLst>
        </xdr:cNvPr>
        <xdr:cNvSpPr txBox="1"/>
      </xdr:nvSpPr>
      <xdr:spPr>
        <a:xfrm>
          <a:off x="11877675" y="42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56.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37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733425</xdr:rowOff>
    </xdr:to>
    <xdr:sp macro="" textlink="">
      <xdr:nvSpPr>
        <xdr:cNvPr id="3" name="CuadroTexto 9">
          <a:extLst>
            <a:ext uri="{FF2B5EF4-FFF2-40B4-BE49-F238E27FC236}">
              <a16:creationId xmlns:a16="http://schemas.microsoft.com/office/drawing/2014/main" id="{00000000-0008-0000-3700-000003000000}"/>
            </a:ext>
          </a:extLst>
        </xdr:cNvPr>
        <xdr:cNvSpPr txBox="1"/>
      </xdr:nvSpPr>
      <xdr:spPr>
        <a:xfrm>
          <a:off x="34252" y="2164490"/>
          <a:ext cx="9242156" cy="1550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Direccion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Refaccion - Cierre con Tela Media Sombra- Hogar de Niño y Niñas - Casa de hermanos- Av aconquija 250-Yerba Buena</a:t>
          </a:r>
          <a:endParaRPr lang="es-ES" sz="1400" b="1"/>
        </a:p>
        <a:p>
          <a:r>
            <a:rPr lang="es-ES" sz="1400"/>
            <a:t>Ubicación:</a:t>
          </a:r>
          <a:r>
            <a:rPr lang="es-ES" sz="1400" baseline="0"/>
            <a:t> </a:t>
          </a:r>
          <a:r>
            <a:rPr lang="es-ES" sz="1400" b="1" baseline="0"/>
            <a:t>Las Piedras N°530 - 3er piso - Oficina "O"</a:t>
          </a:r>
        </a:p>
        <a:p>
          <a:r>
            <a:rPr lang="es-ES" sz="1400" b="1" baseline="0"/>
            <a:t>Ref.:Expte Nº 3101/425 -2022</a:t>
          </a:r>
          <a:endParaRPr lang="es-ES" sz="1400" b="1"/>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3700-000004000000}"/>
            </a:ext>
          </a:extLst>
        </xdr:cNvPr>
        <xdr:cNvSpPr/>
      </xdr:nvSpPr>
      <xdr:spPr>
        <a:xfrm>
          <a:off x="19050" y="28574"/>
          <a:ext cx="951547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37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50352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37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3700-000007000000}"/>
            </a:ext>
          </a:extLst>
        </xdr:cNvPr>
        <xdr:cNvSpPr txBox="1"/>
      </xdr:nvSpPr>
      <xdr:spPr>
        <a:xfrm>
          <a:off x="6307315" y="275472"/>
          <a:ext cx="18229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3700-000008000000}"/>
            </a:ext>
          </a:extLst>
        </xdr:cNvPr>
        <xdr:cNvSpPr txBox="1"/>
      </xdr:nvSpPr>
      <xdr:spPr>
        <a:xfrm>
          <a:off x="6100816" y="871780"/>
          <a:ext cx="202400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24/11/2022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37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37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37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37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7.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3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226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38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8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8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11/11/2022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38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8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38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8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8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8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3800-00000C000000}"/>
            </a:ext>
          </a:extLst>
        </xdr:cNvPr>
        <xdr:cNvSpPr txBox="1"/>
      </xdr:nvSpPr>
      <xdr:spPr>
        <a:xfrm>
          <a:off x="24727" y="2164490"/>
          <a:ext cx="95755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i="0">
              <a:solidFill>
                <a:schemeClr val="dk1"/>
              </a:solidFill>
              <a:effectLst/>
              <a:latin typeface="+mn-lt"/>
              <a:ea typeface="+mn-ea"/>
              <a:cs typeface="+mn-cs"/>
            </a:rPr>
            <a:t>Reparacion de Puerta de Acceso </a:t>
          </a:r>
          <a:r>
            <a:rPr lang="es-AR" sz="1400" b="1" i="0" baseline="0">
              <a:solidFill>
                <a:schemeClr val="dk1"/>
              </a:solidFill>
              <a:effectLst/>
              <a:latin typeface="+mn-lt"/>
              <a:ea typeface="+mn-ea"/>
              <a:cs typeface="+mn-cs"/>
            </a:rPr>
            <a:t> Galpon - Lavalle 2388</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11844/425-A-2022</a:t>
          </a:r>
          <a:endParaRPr lang="es-ES" sz="1400" b="1"/>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3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226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39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9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9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00/10/2022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39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9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39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9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9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9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3900-00000C000000}"/>
            </a:ext>
          </a:extLst>
        </xdr:cNvPr>
        <xdr:cNvSpPr txBox="1"/>
      </xdr:nvSpPr>
      <xdr:spPr>
        <a:xfrm>
          <a:off x="24727" y="2164490"/>
          <a:ext cx="95755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i="0" baseline="0">
              <a:solidFill>
                <a:schemeClr val="dk1"/>
              </a:solidFill>
              <a:effectLst/>
              <a:latin typeface="+mn-lt"/>
              <a:ea typeface="+mn-ea"/>
              <a:cs typeface="+mn-cs"/>
            </a:rPr>
            <a:t>Centro de Atencion Primaria - Barrio 143 viviendas, mza H, Lote 1 - San Miguel de Tucuman</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11844/425-A-2022</a:t>
          </a:r>
          <a:endParaRPr lang="es-ES" sz="1400" b="1"/>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3A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3A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A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A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05/12/2022</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31643</xdr:rowOff>
    </xdr:to>
    <xdr:sp macro="" textlink="">
      <xdr:nvSpPr>
        <xdr:cNvPr id="6" name="CuadroTexto 6">
          <a:extLst>
            <a:ext uri="{FF2B5EF4-FFF2-40B4-BE49-F238E27FC236}">
              <a16:creationId xmlns:a16="http://schemas.microsoft.com/office/drawing/2014/main" id="{00000000-0008-0000-3A00-000006000000}"/>
            </a:ext>
          </a:extLst>
        </xdr:cNvPr>
        <xdr:cNvSpPr txBox="1"/>
      </xdr:nvSpPr>
      <xdr:spPr>
        <a:xfrm>
          <a:off x="154720" y="1391296"/>
          <a:ext cx="45884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A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3A00-000008000000}"/>
            </a:ext>
          </a:extLst>
        </xdr:cNvPr>
        <xdr:cNvSpPr txBox="1"/>
      </xdr:nvSpPr>
      <xdr:spPr>
        <a:xfrm>
          <a:off x="1197522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A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A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A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76200</xdr:rowOff>
    </xdr:to>
    <xdr:sp macro="" textlink="">
      <xdr:nvSpPr>
        <xdr:cNvPr id="12" name="CuadroTexto 9">
          <a:extLst>
            <a:ext uri="{FF2B5EF4-FFF2-40B4-BE49-F238E27FC236}">
              <a16:creationId xmlns:a16="http://schemas.microsoft.com/office/drawing/2014/main" id="{00000000-0008-0000-3A00-00000C000000}"/>
            </a:ext>
          </a:extLst>
        </xdr:cNvPr>
        <xdr:cNvSpPr txBox="1"/>
      </xdr:nvSpPr>
      <xdr:spPr>
        <a:xfrm>
          <a:off x="24727" y="2164490"/>
          <a:ext cx="10328948"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Contador</a:t>
          </a:r>
          <a:r>
            <a:rPr lang="es-ES" sz="1400" b="1" baseline="0">
              <a:solidFill>
                <a:schemeClr val="dk1"/>
              </a:solidFill>
              <a:latin typeface="+mn-lt"/>
              <a:ea typeface="+mn-ea"/>
              <a:cs typeface="+mn-cs"/>
            </a:rPr>
            <a:t> Walter R</a:t>
          </a:r>
          <a:r>
            <a:rPr lang="es-ES" sz="1400" b="1">
              <a:solidFill>
                <a:schemeClr val="dk1"/>
              </a:solidFill>
              <a:latin typeface="+mn-lt"/>
              <a:ea typeface="+mn-ea"/>
              <a:cs typeface="+mn-cs"/>
            </a:rPr>
            <a:t>ojas</a:t>
          </a:r>
          <a:endParaRPr lang="es-ES" sz="1400" b="1"/>
        </a:p>
        <a:p>
          <a:r>
            <a:rPr lang="es-ES" sz="1400"/>
            <a:t>Obra:</a:t>
          </a:r>
          <a:r>
            <a:rPr lang="es-ES" sz="1400" baseline="0"/>
            <a:t> </a:t>
          </a:r>
          <a:r>
            <a:rPr lang="es-AR" sz="1400" b="1" i="0" baseline="0">
              <a:solidFill>
                <a:schemeClr val="dk1"/>
              </a:solidFill>
              <a:effectLst/>
              <a:latin typeface="+mn-lt"/>
              <a:ea typeface="+mn-ea"/>
              <a:cs typeface="+mn-cs"/>
            </a:rPr>
            <a:t>Fabricacion y Colocacion de Carpinteria de aluminio</a:t>
          </a:r>
          <a:endParaRPr lang="es-ES" sz="1400" b="1"/>
        </a:p>
        <a:p>
          <a:r>
            <a:rPr lang="es-ES" sz="1400"/>
            <a:t>Ubicación:</a:t>
          </a:r>
          <a:r>
            <a:rPr lang="es-ES" sz="1400" baseline="0"/>
            <a:t> </a:t>
          </a:r>
          <a:r>
            <a:rPr lang="es-ES" sz="1400" b="1" baseline="0"/>
            <a:t>Country "LA HERENCIA"</a:t>
          </a:r>
        </a:p>
      </xdr:txBody>
    </xdr:sp>
    <xdr:clientData/>
  </xdr:twoCellAnchor>
  <xdr:twoCellAnchor editAs="oneCell">
    <xdr:from>
      <xdr:col>0</xdr:col>
      <xdr:colOff>428624</xdr:colOff>
      <xdr:row>28</xdr:row>
      <xdr:rowOff>171449</xdr:rowOff>
    </xdr:from>
    <xdr:to>
      <xdr:col>2</xdr:col>
      <xdr:colOff>2310305</xdr:colOff>
      <xdr:row>42</xdr:row>
      <xdr:rowOff>66674</xdr:rowOff>
    </xdr:to>
    <xdr:pic>
      <xdr:nvPicPr>
        <xdr:cNvPr id="13" name="12 Imagen" descr="1.JPG">
          <a:extLst>
            <a:ext uri="{FF2B5EF4-FFF2-40B4-BE49-F238E27FC236}">
              <a16:creationId xmlns:a16="http://schemas.microsoft.com/office/drawing/2014/main" id="{00000000-0008-0000-3A00-00000D000000}"/>
            </a:ext>
          </a:extLst>
        </xdr:cNvPr>
        <xdr:cNvPicPr>
          <a:picLocks noChangeAspect="1"/>
        </xdr:cNvPicPr>
      </xdr:nvPicPr>
      <xdr:blipFill>
        <a:blip xmlns:r="http://schemas.openxmlformats.org/officeDocument/2006/relationships" r:embed="rId2" cstate="print"/>
        <a:stretch>
          <a:fillRect/>
        </a:stretch>
      </xdr:blipFill>
      <xdr:spPr>
        <a:xfrm>
          <a:off x="428624" y="7305674"/>
          <a:ext cx="3138981" cy="2562225"/>
        </a:xfrm>
        <a:prstGeom prst="rect">
          <a:avLst/>
        </a:prstGeom>
      </xdr:spPr>
    </xdr:pic>
    <xdr:clientData/>
  </xdr:twoCellAnchor>
  <xdr:twoCellAnchor editAs="oneCell">
    <xdr:from>
      <xdr:col>2</xdr:col>
      <xdr:colOff>2647950</xdr:colOff>
      <xdr:row>28</xdr:row>
      <xdr:rowOff>180975</xdr:rowOff>
    </xdr:from>
    <xdr:to>
      <xdr:col>5</xdr:col>
      <xdr:colOff>276225</xdr:colOff>
      <xdr:row>42</xdr:row>
      <xdr:rowOff>83527</xdr:rowOff>
    </xdr:to>
    <xdr:pic>
      <xdr:nvPicPr>
        <xdr:cNvPr id="14" name="13 Imagen" descr="2.JPG">
          <a:extLst>
            <a:ext uri="{FF2B5EF4-FFF2-40B4-BE49-F238E27FC236}">
              <a16:creationId xmlns:a16="http://schemas.microsoft.com/office/drawing/2014/main" id="{00000000-0008-0000-3A00-00000E000000}"/>
            </a:ext>
          </a:extLst>
        </xdr:cNvPr>
        <xdr:cNvPicPr>
          <a:picLocks noChangeAspect="1"/>
        </xdr:cNvPicPr>
      </xdr:nvPicPr>
      <xdr:blipFill>
        <a:blip xmlns:r="http://schemas.openxmlformats.org/officeDocument/2006/relationships" r:embed="rId3" cstate="print"/>
        <a:stretch>
          <a:fillRect/>
        </a:stretch>
      </xdr:blipFill>
      <xdr:spPr>
        <a:xfrm>
          <a:off x="3905250" y="7315200"/>
          <a:ext cx="2933700" cy="2569552"/>
        </a:xfrm>
        <a:prstGeom prst="rect">
          <a:avLst/>
        </a:prstGeom>
      </xdr:spPr>
    </xdr:pic>
    <xdr:clientData/>
  </xdr:twoCellAnchor>
  <xdr:twoCellAnchor editAs="oneCell">
    <xdr:from>
      <xdr:col>5</xdr:col>
      <xdr:colOff>523874</xdr:colOff>
      <xdr:row>28</xdr:row>
      <xdr:rowOff>152400</xdr:rowOff>
    </xdr:from>
    <xdr:to>
      <xdr:col>7</xdr:col>
      <xdr:colOff>1219199</xdr:colOff>
      <xdr:row>42</xdr:row>
      <xdr:rowOff>61659</xdr:rowOff>
    </xdr:to>
    <xdr:pic>
      <xdr:nvPicPr>
        <xdr:cNvPr id="15" name="14 Imagen" descr="3.JPG">
          <a:extLst>
            <a:ext uri="{FF2B5EF4-FFF2-40B4-BE49-F238E27FC236}">
              <a16:creationId xmlns:a16="http://schemas.microsoft.com/office/drawing/2014/main" id="{00000000-0008-0000-3A00-00000F000000}"/>
            </a:ext>
          </a:extLst>
        </xdr:cNvPr>
        <xdr:cNvPicPr>
          <a:picLocks noChangeAspect="1"/>
        </xdr:cNvPicPr>
      </xdr:nvPicPr>
      <xdr:blipFill>
        <a:blip xmlns:r="http://schemas.openxmlformats.org/officeDocument/2006/relationships" r:embed="rId4" cstate="print"/>
        <a:stretch>
          <a:fillRect/>
        </a:stretch>
      </xdr:blipFill>
      <xdr:spPr>
        <a:xfrm>
          <a:off x="7086599" y="7286625"/>
          <a:ext cx="3095625" cy="2576259"/>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3B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183289</xdr:rowOff>
    </xdr:from>
    <xdr:to>
      <xdr:col>7</xdr:col>
      <xdr:colOff>951558</xdr:colOff>
      <xdr:row>15</xdr:row>
      <xdr:rowOff>876300</xdr:rowOff>
    </xdr:to>
    <xdr:sp macro="" textlink="">
      <xdr:nvSpPr>
        <xdr:cNvPr id="3" name="CuadroTexto 9">
          <a:extLst>
            <a:ext uri="{FF2B5EF4-FFF2-40B4-BE49-F238E27FC236}">
              <a16:creationId xmlns:a16="http://schemas.microsoft.com/office/drawing/2014/main" id="{00000000-0008-0000-3B00-000003000000}"/>
            </a:ext>
          </a:extLst>
        </xdr:cNvPr>
        <xdr:cNvSpPr txBox="1"/>
      </xdr:nvSpPr>
      <xdr:spPr>
        <a:xfrm>
          <a:off x="34252" y="2164489"/>
          <a:ext cx="9908906" cy="1683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Consorcio</a:t>
          </a:r>
          <a:r>
            <a:rPr lang="es-ES" sz="1400" b="1" baseline="0">
              <a:solidFill>
                <a:schemeClr val="dk1"/>
              </a:solidFill>
              <a:effectLst/>
              <a:latin typeface="+mn-lt"/>
              <a:ea typeface="+mn-ea"/>
              <a:cs typeface="+mn-cs"/>
            </a:rPr>
            <a:t> Congreso N° 555.</a:t>
          </a:r>
          <a:endParaRPr lang="es-ES" sz="1400"/>
        </a:p>
        <a:p>
          <a:r>
            <a:rPr lang="es-ES" sz="1400"/>
            <a:t>Obra:</a:t>
          </a:r>
          <a:r>
            <a:rPr lang="es-ES" sz="1400" baseline="0"/>
            <a:t> </a:t>
          </a:r>
          <a:r>
            <a:rPr lang="es-AR" sz="1400" b="1" i="0">
              <a:solidFill>
                <a:schemeClr val="dk1"/>
              </a:solidFill>
              <a:effectLst/>
              <a:latin typeface="+mn-lt"/>
              <a:ea typeface="+mn-ea"/>
              <a:cs typeface="+mn-cs"/>
            </a:rPr>
            <a:t> Colocación</a:t>
          </a:r>
          <a:r>
            <a:rPr lang="es-AR" sz="1400" b="1" i="0" baseline="0">
              <a:solidFill>
                <a:schemeClr val="dk1"/>
              </a:solidFill>
              <a:effectLst/>
              <a:latin typeface="+mn-lt"/>
              <a:ea typeface="+mn-ea"/>
              <a:cs typeface="+mn-cs"/>
            </a:rPr>
            <a:t> de membrana en terraza</a:t>
          </a:r>
          <a:endParaRPr lang="es-ES" sz="1400" b="1"/>
        </a:p>
        <a:p>
          <a:r>
            <a:rPr lang="es-ES" sz="1400"/>
            <a:t>Ubicación:</a:t>
          </a:r>
          <a:r>
            <a:rPr lang="es-ES" sz="1400" baseline="0"/>
            <a:t> </a:t>
          </a:r>
          <a:r>
            <a:rPr lang="es-ES" sz="1400" b="1" baseline="0"/>
            <a:t>Congreso N° 555. San Miguel de Tucumán.</a:t>
          </a:r>
        </a:p>
        <a:p>
          <a:pPr marL="0" marR="0" indent="0" defTabSz="914400" eaLnBrk="1" fontAlgn="auto" latinLnBrk="0" hangingPunct="1">
            <a:lnSpc>
              <a:spcPct val="100000"/>
            </a:lnSpc>
            <a:spcBef>
              <a:spcPts val="0"/>
            </a:spcBef>
            <a:spcAft>
              <a:spcPts val="0"/>
            </a:spcAft>
            <a:buClrTx/>
            <a:buSzTx/>
            <a:buFontTx/>
            <a:buNone/>
            <a:tabLst/>
            <a:defRPr/>
          </a:pPr>
          <a:endParaRPr lang="es-ES" sz="1400" b="1">
            <a:solidFill>
              <a:schemeClr val="dk1"/>
            </a:solidFill>
            <a:latin typeface="+mn-lt"/>
            <a:ea typeface="+mn-ea"/>
            <a:cs typeface="+mn-cs"/>
          </a:endParaRP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3B00-000004000000}"/>
            </a:ext>
          </a:extLst>
        </xdr:cNvPr>
        <xdr:cNvSpPr/>
      </xdr:nvSpPr>
      <xdr:spPr>
        <a:xfrm>
          <a:off x="19050" y="28574"/>
          <a:ext cx="1042987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184628</xdr:colOff>
      <xdr:row>8</xdr:row>
      <xdr:rowOff>156616</xdr:rowOff>
    </xdr:to>
    <xdr:pic>
      <xdr:nvPicPr>
        <xdr:cNvPr id="5" name="Imagen 4">
          <a:extLst>
            <a:ext uri="{FF2B5EF4-FFF2-40B4-BE49-F238E27FC236}">
              <a16:creationId xmlns:a16="http://schemas.microsoft.com/office/drawing/2014/main" id="{00000000-0008-0000-3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41792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3B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3B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3B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baseline="0"/>
            <a:t>Fecha: 01/03/2023</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3B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3B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3B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3B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3B00-00000D000000}"/>
            </a:ext>
          </a:extLst>
        </xdr:cNvPr>
        <xdr:cNvSpPr/>
      </xdr:nvSpPr>
      <xdr:spPr>
        <a:xfrm>
          <a:off x="11031055"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3B00-00000E000000}"/>
            </a:ext>
          </a:extLst>
        </xdr:cNvPr>
        <xdr:cNvSpPr/>
      </xdr:nvSpPr>
      <xdr:spPr>
        <a:xfrm>
          <a:off x="11242798" y="4001039"/>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3B00-00000F000000}"/>
            </a:ext>
          </a:extLst>
        </xdr:cNvPr>
        <xdr:cNvSpPr txBox="1"/>
      </xdr:nvSpPr>
      <xdr:spPr>
        <a:xfrm>
          <a:off x="12125325" y="498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61.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3C00-000002000000}"/>
            </a:ext>
          </a:extLst>
        </xdr:cNvPr>
        <xdr:cNvSpPr txBox="1"/>
      </xdr:nvSpPr>
      <xdr:spPr>
        <a:xfrm>
          <a:off x="1250074" y="0"/>
          <a:ext cx="20074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600075</xdr:rowOff>
    </xdr:to>
    <xdr:sp macro="" textlink="">
      <xdr:nvSpPr>
        <xdr:cNvPr id="3" name="CuadroTexto 9">
          <a:extLst>
            <a:ext uri="{FF2B5EF4-FFF2-40B4-BE49-F238E27FC236}">
              <a16:creationId xmlns:a16="http://schemas.microsoft.com/office/drawing/2014/main" id="{00000000-0008-0000-3C00-000003000000}"/>
            </a:ext>
          </a:extLst>
        </xdr:cNvPr>
        <xdr:cNvSpPr txBox="1"/>
      </xdr:nvSpPr>
      <xdr:spPr>
        <a:xfrm>
          <a:off x="34252" y="2164490"/>
          <a:ext cx="10385156" cy="1331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r>
            <a:rPr lang="es-ES" sz="1400"/>
            <a:t>Obra:</a:t>
          </a:r>
          <a:r>
            <a:rPr lang="es-ES" sz="1400" baseline="0"/>
            <a:t> </a:t>
          </a:r>
          <a:r>
            <a:rPr lang="es-AR" sz="1400" b="1" i="0">
              <a:solidFill>
                <a:schemeClr val="dk1"/>
              </a:solidFill>
              <a:effectLst/>
              <a:latin typeface="+mn-lt"/>
              <a:ea typeface="+mn-ea"/>
              <a:cs typeface="+mn-cs"/>
            </a:rPr>
            <a:t> S/Obra Basico</a:t>
          </a:r>
          <a:r>
            <a:rPr lang="es-AR" sz="1400" b="1" i="0" baseline="0">
              <a:solidFill>
                <a:schemeClr val="dk1"/>
              </a:solidFill>
              <a:effectLst/>
              <a:latin typeface="+mn-lt"/>
              <a:ea typeface="+mn-ea"/>
              <a:cs typeface="+mn-cs"/>
            </a:rPr>
            <a:t> S</a:t>
          </a:r>
          <a:r>
            <a:rPr lang="es-AR" sz="1400" b="1" i="0">
              <a:solidFill>
                <a:schemeClr val="dk1"/>
              </a:solidFill>
              <a:effectLst/>
              <a:latin typeface="+mn-lt"/>
              <a:ea typeface="+mn-ea"/>
              <a:cs typeface="+mn-cs"/>
            </a:rPr>
            <a:t>anitario</a:t>
          </a:r>
          <a:r>
            <a:rPr lang="es-AR" sz="1400" b="1" i="0" baseline="0">
              <a:solidFill>
                <a:schemeClr val="dk1"/>
              </a:solidFill>
              <a:effectLst/>
              <a:latin typeface="+mn-lt"/>
              <a:ea typeface="+mn-ea"/>
              <a:cs typeface="+mn-cs"/>
            </a:rPr>
            <a:t> 1er Piso y Desague Pluvial</a:t>
          </a:r>
          <a:endParaRPr lang="es-ES" sz="1400" b="1"/>
        </a:p>
        <a:p>
          <a:r>
            <a:rPr lang="es-ES" sz="1400"/>
            <a:t>Ubicación:</a:t>
          </a:r>
          <a:r>
            <a:rPr lang="es-ES" sz="1400" baseline="0"/>
            <a:t> </a:t>
          </a:r>
          <a:r>
            <a:rPr lang="es-ES" sz="1400" b="1" baseline="0"/>
            <a:t>Las Piedras N°530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4301-35881-2022 -D </a:t>
          </a:r>
        </a:p>
        <a:p>
          <a:pPr marL="0" marR="0" indent="0" defTabSz="914400" eaLnBrk="1" fontAlgn="auto" latinLnBrk="0" hangingPunct="1">
            <a:lnSpc>
              <a:spcPct val="100000"/>
            </a:lnSpc>
            <a:spcBef>
              <a:spcPts val="0"/>
            </a:spcBef>
            <a:spcAft>
              <a:spcPts val="0"/>
            </a:spcAft>
            <a:buClrTx/>
            <a:buSzTx/>
            <a:buFontTx/>
            <a:buNone/>
            <a:tabLst/>
            <a:defRPr/>
          </a:pPr>
          <a:r>
            <a:rPr lang="es-ES" sz="1400" b="1">
              <a:solidFill>
                <a:schemeClr val="dk1"/>
              </a:solidFill>
              <a:latin typeface="+mn-lt"/>
              <a:ea typeface="+mn-ea"/>
              <a:cs typeface="+mn-cs"/>
            </a:rPr>
            <a:t>Cotizacion de acuerdo a Pliego de</a:t>
          </a:r>
          <a:r>
            <a:rPr lang="es-ES" sz="1400" b="1" baseline="0">
              <a:solidFill>
                <a:schemeClr val="dk1"/>
              </a:solidFill>
              <a:latin typeface="+mn-lt"/>
              <a:ea typeface="+mn-ea"/>
              <a:cs typeface="+mn-cs"/>
            </a:rPr>
            <a:t> Especificaciones Tecnicas de Licitacion Privada N°04/2022</a:t>
          </a:r>
          <a:endParaRPr lang="es-ES" sz="1400" b="1">
            <a:solidFill>
              <a:schemeClr val="dk1"/>
            </a:solidFill>
            <a:latin typeface="+mn-lt"/>
            <a:ea typeface="+mn-ea"/>
            <a:cs typeface="+mn-cs"/>
          </a:endParaRPr>
        </a:p>
        <a:p>
          <a:endParaRPr lang="es-ES" sz="1400" b="1" baseline="0"/>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3C00-000004000000}"/>
            </a:ext>
          </a:extLst>
        </xdr:cNvPr>
        <xdr:cNvSpPr/>
      </xdr:nvSpPr>
      <xdr:spPr>
        <a:xfrm>
          <a:off x="19050" y="28574"/>
          <a:ext cx="108204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394178</xdr:colOff>
      <xdr:row>8</xdr:row>
      <xdr:rowOff>156616</xdr:rowOff>
    </xdr:to>
    <xdr:pic>
      <xdr:nvPicPr>
        <xdr:cNvPr id="5" name="Imagen 4">
          <a:extLst>
            <a:ext uri="{FF2B5EF4-FFF2-40B4-BE49-F238E27FC236}">
              <a16:creationId xmlns:a16="http://schemas.microsoft.com/office/drawing/2014/main" id="{00000000-0008-0000-3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12277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3C00-000006000000}"/>
            </a:ext>
          </a:extLst>
        </xdr:cNvPr>
        <xdr:cNvSpPr txBox="1"/>
      </xdr:nvSpPr>
      <xdr:spPr>
        <a:xfrm>
          <a:off x="123825" y="669333"/>
          <a:ext cx="4839992"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3C00-000007000000}"/>
            </a:ext>
          </a:extLst>
        </xdr:cNvPr>
        <xdr:cNvSpPr txBox="1"/>
      </xdr:nvSpPr>
      <xdr:spPr>
        <a:xfrm>
          <a:off x="6450190" y="275472"/>
          <a:ext cx="23658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800" b="1"/>
        </a:p>
      </xdr:txBody>
    </xdr:sp>
    <xdr:clientData/>
  </xdr:twoCellAnchor>
  <xdr:twoCellAnchor>
    <xdr:from>
      <xdr:col>9</xdr:col>
      <xdr:colOff>248692</xdr:colOff>
      <xdr:row>11</xdr:row>
      <xdr:rowOff>186339</xdr:rowOff>
    </xdr:from>
    <xdr:to>
      <xdr:col>12</xdr:col>
      <xdr:colOff>210628</xdr:colOff>
      <xdr:row>15</xdr:row>
      <xdr:rowOff>137673</xdr:rowOff>
    </xdr:to>
    <xdr:sp macro="" textlink="">
      <xdr:nvSpPr>
        <xdr:cNvPr id="8" name="CuadroTexto 2">
          <a:extLst>
            <a:ext uri="{FF2B5EF4-FFF2-40B4-BE49-F238E27FC236}">
              <a16:creationId xmlns:a16="http://schemas.microsoft.com/office/drawing/2014/main" id="{00000000-0008-0000-3C00-000008000000}"/>
            </a:ext>
          </a:extLst>
        </xdr:cNvPr>
        <xdr:cNvSpPr txBox="1"/>
      </xdr:nvSpPr>
      <xdr:spPr>
        <a:xfrm>
          <a:off x="11858409" y="2378886"/>
          <a:ext cx="2567832" cy="7061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23/09/2022</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3C00-000009000000}"/>
            </a:ext>
          </a:extLst>
        </xdr:cNvPr>
        <xdr:cNvSpPr txBox="1"/>
      </xdr:nvSpPr>
      <xdr:spPr>
        <a:xfrm>
          <a:off x="145195" y="1305571"/>
          <a:ext cx="472175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3C00-00000A000000}"/>
            </a:ext>
          </a:extLst>
        </xdr:cNvPr>
        <xdr:cNvSpPr txBox="1"/>
      </xdr:nvSpPr>
      <xdr:spPr>
        <a:xfrm>
          <a:off x="421804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3C00-00000B000000}"/>
            </a:ext>
          </a:extLst>
        </xdr:cNvPr>
        <xdr:cNvSpPr/>
      </xdr:nvSpPr>
      <xdr:spPr>
        <a:xfrm>
          <a:off x="473485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3C00-00000C000000}"/>
            </a:ext>
          </a:extLst>
        </xdr:cNvPr>
        <xdr:cNvCxnSpPr/>
      </xdr:nvCxnSpPr>
      <xdr:spPr>
        <a:xfrm flipV="1">
          <a:off x="497405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3C00-00000D000000}"/>
            </a:ext>
          </a:extLst>
        </xdr:cNvPr>
        <xdr:cNvSpPr/>
      </xdr:nvSpPr>
      <xdr:spPr>
        <a:xfrm>
          <a:off x="11421580"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17</xdr:row>
      <xdr:rowOff>86264</xdr:rowOff>
    </xdr:from>
    <xdr:ext cx="1498359" cy="1108188"/>
    <xdr:sp macro="" textlink="">
      <xdr:nvSpPr>
        <xdr:cNvPr id="14" name="13 Rectángulo">
          <a:extLst>
            <a:ext uri="{FF2B5EF4-FFF2-40B4-BE49-F238E27FC236}">
              <a16:creationId xmlns:a16="http://schemas.microsoft.com/office/drawing/2014/main" id="{00000000-0008-0000-3C00-00000E000000}"/>
            </a:ext>
          </a:extLst>
        </xdr:cNvPr>
        <xdr:cNvSpPr/>
      </xdr:nvSpPr>
      <xdr:spPr>
        <a:xfrm>
          <a:off x="11633323" y="3581939"/>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18</xdr:row>
      <xdr:rowOff>466725</xdr:rowOff>
    </xdr:from>
    <xdr:ext cx="184731" cy="264560"/>
    <xdr:sp macro="" textlink="">
      <xdr:nvSpPr>
        <xdr:cNvPr id="15" name="14 CuadroTexto">
          <a:extLst>
            <a:ext uri="{FF2B5EF4-FFF2-40B4-BE49-F238E27FC236}">
              <a16:creationId xmlns:a16="http://schemas.microsoft.com/office/drawing/2014/main" id="{00000000-0008-0000-3C00-00000F000000}"/>
            </a:ext>
          </a:extLst>
        </xdr:cNvPr>
        <xdr:cNvSpPr txBox="1"/>
      </xdr:nvSpPr>
      <xdr:spPr>
        <a:xfrm>
          <a:off x="12515850" y="433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twoCellAnchor>
    <xdr:from>
      <xdr:col>0</xdr:col>
      <xdr:colOff>116815</xdr:colOff>
      <xdr:row>16</xdr:row>
      <xdr:rowOff>21547</xdr:rowOff>
    </xdr:from>
    <xdr:to>
      <xdr:col>7</xdr:col>
      <xdr:colOff>1034121</xdr:colOff>
      <xdr:row>16</xdr:row>
      <xdr:rowOff>1509623</xdr:rowOff>
    </xdr:to>
    <xdr:sp macro="" textlink="">
      <xdr:nvSpPr>
        <xdr:cNvPr id="16" name="CuadroTexto 9">
          <a:extLst>
            <a:ext uri="{FF2B5EF4-FFF2-40B4-BE49-F238E27FC236}">
              <a16:creationId xmlns:a16="http://schemas.microsoft.com/office/drawing/2014/main" id="{00000000-0008-0000-3C00-000010000000}"/>
            </a:ext>
          </a:extLst>
        </xdr:cNvPr>
        <xdr:cNvSpPr txBox="1"/>
      </xdr:nvSpPr>
      <xdr:spPr>
        <a:xfrm>
          <a:off x="116815" y="3373269"/>
          <a:ext cx="10397377" cy="1488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AR" sz="1400" b="1">
              <a:solidFill>
                <a:schemeClr val="dk1"/>
              </a:solidFill>
              <a:latin typeface="+mn-lt"/>
              <a:ea typeface="+mn-ea"/>
              <a:cs typeface="+mn-cs"/>
            </a:rPr>
            <a:t>FECHA: 16 DE DICIEMBRE</a:t>
          </a:r>
          <a:r>
            <a:rPr lang="es-AR" sz="1400" b="1" baseline="0">
              <a:solidFill>
                <a:schemeClr val="dk1"/>
              </a:solidFill>
              <a:latin typeface="+mn-lt"/>
              <a:ea typeface="+mn-ea"/>
              <a:cs typeface="+mn-cs"/>
            </a:rPr>
            <a:t> DE 2022</a:t>
          </a:r>
        </a:p>
        <a:p>
          <a:pPr marL="0" marR="0" indent="0" defTabSz="914400" eaLnBrk="1" fontAlgn="auto" latinLnBrk="0" hangingPunct="1">
            <a:lnSpc>
              <a:spcPct val="100000"/>
            </a:lnSpc>
            <a:spcBef>
              <a:spcPts val="0"/>
            </a:spcBef>
            <a:spcAft>
              <a:spcPts val="0"/>
            </a:spcAft>
            <a:buClrTx/>
            <a:buSzTx/>
            <a:buFontTx/>
            <a:buNone/>
            <a:tabLst/>
            <a:defRPr/>
          </a:pPr>
          <a:br>
            <a:rPr lang="es-AR" sz="1400" b="1" baseline="0">
              <a:solidFill>
                <a:schemeClr val="dk1"/>
              </a:solidFill>
              <a:latin typeface="+mn-lt"/>
              <a:ea typeface="+mn-ea"/>
              <a:cs typeface="+mn-cs"/>
            </a:rPr>
          </a:br>
          <a:r>
            <a:rPr lang="es-AR" sz="1400" b="1" u="sng" baseline="0">
              <a:solidFill>
                <a:schemeClr val="dk1"/>
              </a:solidFill>
              <a:latin typeface="+mn-lt"/>
              <a:ea typeface="+mn-ea"/>
              <a:cs typeface="+mn-cs"/>
            </a:rPr>
            <a:t>MEMORIA DESCRIPTIVA</a:t>
          </a:r>
        </a:p>
        <a:p>
          <a:pPr marL="0" marR="0" indent="0" defTabSz="914400" eaLnBrk="1" fontAlgn="auto" latinLnBrk="0" hangingPunct="1">
            <a:lnSpc>
              <a:spcPct val="100000"/>
            </a:lnSpc>
            <a:spcBef>
              <a:spcPts val="0"/>
            </a:spcBef>
            <a:spcAft>
              <a:spcPts val="0"/>
            </a:spcAft>
            <a:buClrTx/>
            <a:buSzTx/>
            <a:buFontTx/>
            <a:buNone/>
            <a:tabLst/>
            <a:defRPr/>
          </a:pPr>
          <a:r>
            <a:rPr lang="es-AR" sz="1400" b="1" baseline="0">
              <a:solidFill>
                <a:schemeClr val="dk1"/>
              </a:solidFill>
              <a:latin typeface="+mn-lt"/>
              <a:ea typeface="+mn-ea"/>
              <a:cs typeface="+mn-cs"/>
            </a:rPr>
            <a:t>DE ACUERDO A LO SOLICITADO POR EL AREA INFRAESTRUCTURA DEL IPSST, SE LLEVARAN A CABO TRABAJOS ADICIONALES, LOS CUALES NO SE ENCUENTRAN EN LA COTIZACION DE LA LICITACION PRIVADA N°04/2022 DEL EXPTE. 4301-35881-2022 -D, SE DETALLARAN A CONTINUACION:</a:t>
          </a:r>
          <a:endParaRPr lang="es-ES" sz="1400" b="1" baseline="0"/>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12</xdr:col>
      <xdr:colOff>692522</xdr:colOff>
      <xdr:row>5</xdr:row>
      <xdr:rowOff>40603</xdr:rowOff>
    </xdr:from>
    <xdr:to>
      <xdr:col>15</xdr:col>
      <xdr:colOff>394178</xdr:colOff>
      <xdr:row>8</xdr:row>
      <xdr:rowOff>156616</xdr:rowOff>
    </xdr:to>
    <xdr:pic>
      <xdr:nvPicPr>
        <xdr:cNvPr id="2" name="Imagen 1">
          <a:extLst>
            <a:ext uri="{FF2B5EF4-FFF2-40B4-BE49-F238E27FC236}">
              <a16:creationId xmlns:a16="http://schemas.microsoft.com/office/drawing/2014/main" id="{00000000-0008-0000-3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274922" y="1069303"/>
          <a:ext cx="1987656" cy="687513"/>
        </a:xfrm>
        <a:prstGeom prst="rect">
          <a:avLst/>
        </a:prstGeom>
      </xdr:spPr>
    </xdr:pic>
    <xdr:clientData/>
  </xdr:twoCellAnchor>
  <xdr:twoCellAnchor>
    <xdr:from>
      <xdr:col>0</xdr:col>
      <xdr:colOff>123825</xdr:colOff>
      <xdr:row>3</xdr:row>
      <xdr:rowOff>78783</xdr:rowOff>
    </xdr:from>
    <xdr:to>
      <xdr:col>2</xdr:col>
      <xdr:colOff>3573167</xdr:colOff>
      <xdr:row>7</xdr:row>
      <xdr:rowOff>35195</xdr:rowOff>
    </xdr:to>
    <xdr:sp macro="" textlink="">
      <xdr:nvSpPr>
        <xdr:cNvPr id="3" name="CuadroTexto 8">
          <a:extLst>
            <a:ext uri="{FF2B5EF4-FFF2-40B4-BE49-F238E27FC236}">
              <a16:creationId xmlns:a16="http://schemas.microsoft.com/office/drawing/2014/main" id="{00000000-0008-0000-3D00-000003000000}"/>
            </a:ext>
          </a:extLst>
        </xdr:cNvPr>
        <xdr:cNvSpPr txBox="1"/>
      </xdr:nvSpPr>
      <xdr:spPr>
        <a:xfrm>
          <a:off x="123825" y="726483"/>
          <a:ext cx="45828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D00-000004000000}"/>
            </a:ext>
          </a:extLst>
        </xdr:cNvPr>
        <xdr:cNvSpPr txBox="1"/>
      </xdr:nvSpPr>
      <xdr:spPr>
        <a:xfrm>
          <a:off x="6297790" y="275472"/>
          <a:ext cx="19372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D00-000005000000}"/>
            </a:ext>
          </a:extLst>
        </xdr:cNvPr>
        <xdr:cNvSpPr txBox="1"/>
      </xdr:nvSpPr>
      <xdr:spPr>
        <a:xfrm>
          <a:off x="6329417" y="871780"/>
          <a:ext cx="199666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04/01/2023</a:t>
          </a:r>
        </a:p>
        <a:p>
          <a:endParaRPr lang="es-ES" sz="1100" b="1" baseline="0"/>
        </a:p>
      </xdr:txBody>
    </xdr:sp>
    <xdr:clientData/>
  </xdr:twoCellAnchor>
  <xdr:twoCellAnchor>
    <xdr:from>
      <xdr:col>0</xdr:col>
      <xdr:colOff>145195</xdr:colOff>
      <xdr:row>6</xdr:row>
      <xdr:rowOff>153046</xdr:rowOff>
    </xdr:from>
    <xdr:to>
      <xdr:col>2</xdr:col>
      <xdr:colOff>3476302</xdr:colOff>
      <xdr:row>10</xdr:row>
      <xdr:rowOff>12593</xdr:rowOff>
    </xdr:to>
    <xdr:sp macro="" textlink="">
      <xdr:nvSpPr>
        <xdr:cNvPr id="6" name="CuadroTexto 6">
          <a:extLst>
            <a:ext uri="{FF2B5EF4-FFF2-40B4-BE49-F238E27FC236}">
              <a16:creationId xmlns:a16="http://schemas.microsoft.com/office/drawing/2014/main" id="{00000000-0008-0000-3D00-000006000000}"/>
            </a:ext>
          </a:extLst>
        </xdr:cNvPr>
        <xdr:cNvSpPr txBox="1"/>
      </xdr:nvSpPr>
      <xdr:spPr>
        <a:xfrm>
          <a:off x="145195" y="1372246"/>
          <a:ext cx="44645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000" b="0" i="1"/>
            <a:t>Ubicación:</a:t>
          </a:r>
          <a:r>
            <a:rPr lang="es-ES" sz="1000" b="0" i="1" baseline="0"/>
            <a:t> Lavaisse nº 1510 - CP 4000 - San Miguel de tucuman - Tel (381) 4368523 - 0381-4425829</a:t>
          </a:r>
        </a:p>
        <a:p>
          <a:r>
            <a:rPr lang="es-ES" sz="1000" b="0" i="1" baseline="0"/>
            <a:t>CUIT: 20-34603255-4</a:t>
          </a:r>
          <a:endParaRPr lang="es-ES" sz="10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D00-000007000000}"/>
            </a:ext>
          </a:extLst>
        </xdr:cNvPr>
        <xdr:cNvSpPr txBox="1"/>
      </xdr:nvSpPr>
      <xdr:spPr>
        <a:xfrm>
          <a:off x="39608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183274</xdr:colOff>
      <xdr:row>0</xdr:row>
      <xdr:rowOff>0</xdr:rowOff>
    </xdr:from>
    <xdr:to>
      <xdr:col>2</xdr:col>
      <xdr:colOff>1870131</xdr:colOff>
      <xdr:row>3</xdr:row>
      <xdr:rowOff>35477</xdr:rowOff>
    </xdr:to>
    <xdr:sp macro="" textlink="">
      <xdr:nvSpPr>
        <xdr:cNvPr id="8" name="CuadroTexto 2">
          <a:extLst>
            <a:ext uri="{FF2B5EF4-FFF2-40B4-BE49-F238E27FC236}">
              <a16:creationId xmlns:a16="http://schemas.microsoft.com/office/drawing/2014/main" id="{00000000-0008-0000-3D00-000008000000}"/>
            </a:ext>
          </a:extLst>
        </xdr:cNvPr>
        <xdr:cNvSpPr txBox="1"/>
      </xdr:nvSpPr>
      <xdr:spPr>
        <a:xfrm>
          <a:off x="1030999" y="0"/>
          <a:ext cx="1972607" cy="6831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D00-000009000000}"/>
            </a:ext>
          </a:extLst>
        </xdr:cNvPr>
        <xdr:cNvSpPr/>
      </xdr:nvSpPr>
      <xdr:spPr>
        <a:xfrm>
          <a:off x="44776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D00-00000A000000}"/>
            </a:ext>
          </a:extLst>
        </xdr:cNvPr>
        <xdr:cNvSpPr/>
      </xdr:nvSpPr>
      <xdr:spPr>
        <a:xfrm>
          <a:off x="19050" y="28575"/>
          <a:ext cx="9286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D00-00000B000000}"/>
            </a:ext>
          </a:extLst>
        </xdr:cNvPr>
        <xdr:cNvCxnSpPr/>
      </xdr:nvCxnSpPr>
      <xdr:spPr>
        <a:xfrm flipV="1">
          <a:off x="47168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200025</xdr:rowOff>
    </xdr:from>
    <xdr:to>
      <xdr:col>7</xdr:col>
      <xdr:colOff>903933</xdr:colOff>
      <xdr:row>15</xdr:row>
      <xdr:rowOff>219075</xdr:rowOff>
    </xdr:to>
    <xdr:sp macro="" textlink="">
      <xdr:nvSpPr>
        <xdr:cNvPr id="12" name="CuadroTexto 9">
          <a:extLst>
            <a:ext uri="{FF2B5EF4-FFF2-40B4-BE49-F238E27FC236}">
              <a16:creationId xmlns:a16="http://schemas.microsoft.com/office/drawing/2014/main" id="{00000000-0008-0000-3D00-00000C000000}"/>
            </a:ext>
          </a:extLst>
        </xdr:cNvPr>
        <xdr:cNvSpPr txBox="1"/>
      </xdr:nvSpPr>
      <xdr:spPr>
        <a:xfrm>
          <a:off x="24727" y="2181225"/>
          <a:ext cx="9480281" cy="1085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LICITACION</a:t>
          </a:r>
          <a:r>
            <a:rPr lang="es-ES" sz="1400" baseline="0">
              <a:solidFill>
                <a:schemeClr val="dk1"/>
              </a:solidFill>
              <a:latin typeface="+mn-lt"/>
              <a:ea typeface="+mn-ea"/>
              <a:cs typeface="+mn-cs"/>
            </a:rPr>
            <a:t> PUBLICA N°</a:t>
          </a:r>
          <a:r>
            <a:rPr lang="es-ES" sz="1400">
              <a:solidFill>
                <a:schemeClr val="dk1"/>
              </a:solidFill>
              <a:latin typeface="+mn-lt"/>
              <a:ea typeface="+mn-ea"/>
              <a:cs typeface="+mn-cs"/>
            </a:rPr>
            <a:t>:  </a:t>
          </a:r>
          <a:r>
            <a:rPr lang="es-ES" sz="1400" b="1">
              <a:solidFill>
                <a:schemeClr val="dk1"/>
              </a:solidFill>
              <a:latin typeface="+mn-lt"/>
              <a:ea typeface="+mn-ea"/>
              <a:cs typeface="+mn-cs"/>
            </a:rPr>
            <a:t>CONCURSO</a:t>
          </a:r>
          <a:r>
            <a:rPr lang="es-ES" sz="1400" b="1" baseline="0">
              <a:solidFill>
                <a:schemeClr val="dk1"/>
              </a:solidFill>
              <a:latin typeface="+mn-lt"/>
              <a:ea typeface="+mn-ea"/>
              <a:cs typeface="+mn-cs"/>
            </a:rPr>
            <a:t> DE PRECIOS 54/2022 - EXPTE N° 4301-58405-2022-D</a:t>
          </a:r>
          <a:endParaRPr lang="es-ES" sz="1400" b="1"/>
        </a:p>
        <a:p>
          <a:r>
            <a:rPr lang="es-ES" sz="1400"/>
            <a:t>OBRA:</a:t>
          </a:r>
          <a:r>
            <a:rPr lang="es-ES" sz="1400" baseline="0"/>
            <a:t> </a:t>
          </a:r>
          <a:r>
            <a:rPr lang="es-AR" sz="1400" b="1" baseline="0">
              <a:solidFill>
                <a:schemeClr val="dk1"/>
              </a:solidFill>
              <a:latin typeface="+mn-lt"/>
              <a:ea typeface="+mn-ea"/>
              <a:cs typeface="+mn-cs"/>
            </a:rPr>
            <a:t>TRABAJOS DE MEJORAS Y ADECUACION PARA FILIAL BANDA DEL RIO SALÍ</a:t>
          </a:r>
          <a:endParaRPr lang="es-ES" sz="1400" b="1"/>
        </a:p>
        <a:p>
          <a:pPr marL="0" marR="0" lvl="0" indent="0" defTabSz="914400" eaLnBrk="1" fontAlgn="auto" latinLnBrk="0" hangingPunct="1">
            <a:lnSpc>
              <a:spcPct val="100000"/>
            </a:lnSpc>
            <a:spcBef>
              <a:spcPts val="0"/>
            </a:spcBef>
            <a:spcAft>
              <a:spcPts val="0"/>
            </a:spcAft>
            <a:buClrTx/>
            <a:buSzTx/>
            <a:buFontTx/>
            <a:buNone/>
            <a:tabLst/>
            <a:defRPr/>
          </a:pPr>
          <a:r>
            <a:rPr lang="es-ES" sz="1400"/>
            <a:t>OFERENTE:</a:t>
          </a:r>
          <a:r>
            <a:rPr lang="es-ES" sz="1400" baseline="0"/>
            <a:t> </a:t>
          </a:r>
          <a:r>
            <a:rPr lang="es-ES" sz="1400" b="1" baseline="0"/>
            <a:t>EAR CONSTRUCTORA</a:t>
          </a:r>
        </a:p>
        <a:p>
          <a:pPr marL="0" marR="0" lvl="0" indent="0" defTabSz="914400" eaLnBrk="1" fontAlgn="auto" latinLnBrk="0" hangingPunct="1">
            <a:lnSpc>
              <a:spcPct val="100000"/>
            </a:lnSpc>
            <a:spcBef>
              <a:spcPts val="0"/>
            </a:spcBef>
            <a:spcAft>
              <a:spcPts val="0"/>
            </a:spcAft>
            <a:buClrTx/>
            <a:buSzTx/>
            <a:buFontTx/>
            <a:buNone/>
            <a:tabLst/>
            <a:defRPr/>
          </a:pPr>
          <a:r>
            <a:rPr lang="es-ES" sz="1400" b="0" baseline="0">
              <a:solidFill>
                <a:schemeClr val="dk1"/>
              </a:solidFill>
              <a:effectLst/>
              <a:latin typeface="+mn-lt"/>
              <a:ea typeface="+mn-ea"/>
              <a:cs typeface="+mn-cs"/>
            </a:rPr>
            <a:t>COTIZACION A VALORES DEL MES DE</a:t>
          </a:r>
          <a:r>
            <a:rPr lang="es-ES" sz="1400" b="1" baseline="0">
              <a:solidFill>
                <a:schemeClr val="dk1"/>
              </a:solidFill>
              <a:effectLst/>
              <a:latin typeface="+mn-lt"/>
              <a:ea typeface="+mn-ea"/>
              <a:cs typeface="+mn-cs"/>
            </a:rPr>
            <a:t>:	ENERO		</a:t>
          </a:r>
          <a:r>
            <a:rPr lang="es-ES" sz="1400" b="0" baseline="0">
              <a:solidFill>
                <a:schemeClr val="dk1"/>
              </a:solidFill>
              <a:effectLst/>
              <a:latin typeface="+mn-lt"/>
              <a:ea typeface="+mn-ea"/>
              <a:cs typeface="+mn-cs"/>
            </a:rPr>
            <a:t>DE</a:t>
          </a:r>
          <a:r>
            <a:rPr lang="es-ES" sz="1400" b="1" baseline="0">
              <a:solidFill>
                <a:schemeClr val="dk1"/>
              </a:solidFill>
              <a:effectLst/>
              <a:latin typeface="+mn-lt"/>
              <a:ea typeface="+mn-ea"/>
              <a:cs typeface="+mn-cs"/>
            </a:rPr>
            <a:t>: 2023</a:t>
          </a:r>
          <a:endParaRPr lang="es-ES" sz="1400" b="1"/>
        </a:p>
      </xdr:txBody>
    </xdr:sp>
    <xdr:clientData/>
  </xdr:twoCellAnchor>
  <xdr:twoCellAnchor>
    <xdr:from>
      <xdr:col>0</xdr:col>
      <xdr:colOff>72351</xdr:colOff>
      <xdr:row>45</xdr:row>
      <xdr:rowOff>120649</xdr:rowOff>
    </xdr:from>
    <xdr:to>
      <xdr:col>7</xdr:col>
      <xdr:colOff>952500</xdr:colOff>
      <xdr:row>59</xdr:row>
      <xdr:rowOff>180974</xdr:rowOff>
    </xdr:to>
    <xdr:sp macro="" textlink="">
      <xdr:nvSpPr>
        <xdr:cNvPr id="13" name="CuadroTexto 9">
          <a:extLst>
            <a:ext uri="{FF2B5EF4-FFF2-40B4-BE49-F238E27FC236}">
              <a16:creationId xmlns:a16="http://schemas.microsoft.com/office/drawing/2014/main" id="{00000000-0008-0000-3D00-00000D000000}"/>
            </a:ext>
          </a:extLst>
        </xdr:cNvPr>
        <xdr:cNvSpPr txBox="1"/>
      </xdr:nvSpPr>
      <xdr:spPr>
        <a:xfrm>
          <a:off x="72351" y="29429074"/>
          <a:ext cx="10243224" cy="2727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SON PESOS:</a:t>
          </a:r>
          <a:r>
            <a:rPr lang="es-ES" sz="1400" baseline="0">
              <a:solidFill>
                <a:schemeClr val="dk1"/>
              </a:solidFill>
              <a:latin typeface="+mn-lt"/>
              <a:ea typeface="+mn-ea"/>
              <a:cs typeface="+mn-cs"/>
            </a:rPr>
            <a:t> </a:t>
          </a:r>
          <a:r>
            <a:rPr lang="es-ES" sz="1400" b="1" baseline="0">
              <a:solidFill>
                <a:schemeClr val="dk1"/>
              </a:solidFill>
              <a:latin typeface="+mn-lt"/>
              <a:ea typeface="+mn-ea"/>
              <a:cs typeface="+mn-cs"/>
            </a:rPr>
            <a:t>Tres Millones Novecientos Ochenta y Seis Mil Quinientos Noventa y Dos.</a:t>
          </a:r>
          <a:endParaRPr lang="es-ES" sz="1400" b="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ES" sz="14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AR" sz="1400" b="1">
              <a:solidFill>
                <a:schemeClr val="dk1"/>
              </a:solidFill>
              <a:latin typeface="+mn-lt"/>
              <a:ea typeface="+mn-ea"/>
              <a:cs typeface="+mn-cs"/>
            </a:rPr>
            <a:t>Nota:</a:t>
          </a:r>
          <a:r>
            <a:rPr lang="es-AR" sz="1400" b="0" baseline="0">
              <a:solidFill>
                <a:schemeClr val="dk1"/>
              </a:solidFill>
              <a:latin typeface="+mn-lt"/>
              <a:ea typeface="+mn-ea"/>
              <a:cs typeface="+mn-cs"/>
            </a:rPr>
            <a:t> Cabe destacar que los materiales provistos en deposito del IPSST serán utilizados, ya que los mismos fueron contemplados en la cotizacion.</a:t>
          </a:r>
          <a:endParaRPr lang="es-ES" sz="1400" b="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ES" sz="14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ES" sz="14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ES" sz="14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ES" sz="14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	Firma</a:t>
          </a:r>
          <a:r>
            <a:rPr lang="es-ES" sz="1400" baseline="0">
              <a:solidFill>
                <a:schemeClr val="dk1"/>
              </a:solidFill>
              <a:latin typeface="+mn-lt"/>
              <a:ea typeface="+mn-ea"/>
              <a:cs typeface="+mn-cs"/>
            </a:rPr>
            <a:t> y Aclaración del Proponente                                   </a:t>
          </a:r>
          <a:r>
            <a:rPr kumimoji="0" lang="es-ES" sz="1400" b="0" i="0" u="none" strike="noStrike" kern="0" cap="none" spc="0" normalizeH="0" baseline="0" noProof="0">
              <a:ln>
                <a:noFill/>
              </a:ln>
              <a:solidFill>
                <a:prstClr val="black"/>
              </a:solidFill>
              <a:effectLst/>
              <a:uLnTx/>
              <a:uFillTx/>
              <a:latin typeface="+mn-lt"/>
              <a:ea typeface="+mn-ea"/>
              <a:cs typeface="+mn-cs"/>
            </a:rPr>
            <a:t>Firma y Aclaración del Director Tecnico </a:t>
          </a:r>
          <a:br>
            <a:rPr lang="es-ES" sz="1400" baseline="0">
              <a:solidFill>
                <a:schemeClr val="dk1"/>
              </a:solidFill>
              <a:latin typeface="+mn-lt"/>
              <a:ea typeface="+mn-ea"/>
              <a:cs typeface="+mn-cs"/>
            </a:rPr>
          </a:br>
          <a:r>
            <a:rPr lang="es-ES" sz="1400" baseline="0">
              <a:solidFill>
                <a:schemeClr val="dk1"/>
              </a:solidFill>
              <a:latin typeface="+mn-lt"/>
              <a:ea typeface="+mn-ea"/>
              <a:cs typeface="+mn-cs"/>
            </a:rPr>
            <a:t>                              Director Tecnico </a:t>
          </a:r>
        </a:p>
        <a:p>
          <a:pPr marL="0" marR="0" lvl="0" indent="0" defTabSz="914400" eaLnBrk="1" fontAlgn="auto" latinLnBrk="0" hangingPunct="1">
            <a:lnSpc>
              <a:spcPct val="100000"/>
            </a:lnSpc>
            <a:spcBef>
              <a:spcPts val="0"/>
            </a:spcBef>
            <a:spcAft>
              <a:spcPts val="0"/>
            </a:spcAft>
            <a:buClrTx/>
            <a:buSzTx/>
            <a:buFontTx/>
            <a:buNone/>
            <a:tabLst/>
            <a:defRPr/>
          </a:pPr>
          <a:endParaRPr lang="es-ES" sz="1400"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LUGAR Y FECHA: </a:t>
          </a:r>
          <a:r>
            <a:rPr lang="es-AR" sz="1400" b="1" baseline="0">
              <a:solidFill>
                <a:schemeClr val="dk1"/>
              </a:solidFill>
              <a:latin typeface="+mn-lt"/>
              <a:ea typeface="+mn-ea"/>
              <a:cs typeface="+mn-cs"/>
            </a:rPr>
            <a:t>Los Piedras N º 530 6ºPiso "C" - S.M. de Tucumán (4000) - 04 de Enero de 2022</a:t>
          </a:r>
          <a:endParaRPr lang="es-ES" sz="1400" b="1">
            <a:solidFill>
              <a:schemeClr val="dk1"/>
            </a:solidFill>
            <a:latin typeface="+mn-lt"/>
            <a:ea typeface="+mn-ea"/>
            <a:cs typeface="+mn-cs"/>
          </a:endParaRP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349622</xdr:colOff>
      <xdr:row>0</xdr:row>
      <xdr:rowOff>78703</xdr:rowOff>
    </xdr:from>
    <xdr:to>
      <xdr:col>2</xdr:col>
      <xdr:colOff>1965803</xdr:colOff>
      <xdr:row>3</xdr:row>
      <xdr:rowOff>118516</xdr:rowOff>
    </xdr:to>
    <xdr:pic>
      <xdr:nvPicPr>
        <xdr:cNvPr id="2" name="Imagen 1">
          <a:extLst>
            <a:ext uri="{FF2B5EF4-FFF2-40B4-BE49-F238E27FC236}">
              <a16:creationId xmlns:a16="http://schemas.microsoft.com/office/drawing/2014/main" id="{00000000-0008-0000-3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21172" y="78703"/>
          <a:ext cx="1987656" cy="687513"/>
        </a:xfrm>
        <a:prstGeom prst="rect">
          <a:avLst/>
        </a:prstGeom>
      </xdr:spPr>
    </xdr:pic>
    <xdr:clientData/>
  </xdr:twoCellAnchor>
  <xdr:twoCellAnchor>
    <xdr:from>
      <xdr:col>0</xdr:col>
      <xdr:colOff>85724</xdr:colOff>
      <xdr:row>3</xdr:row>
      <xdr:rowOff>57150</xdr:rowOff>
    </xdr:from>
    <xdr:to>
      <xdr:col>2</xdr:col>
      <xdr:colOff>3629025</xdr:colOff>
      <xdr:row>7</xdr:row>
      <xdr:rowOff>28575</xdr:rowOff>
    </xdr:to>
    <xdr:sp macro="" textlink="">
      <xdr:nvSpPr>
        <xdr:cNvPr id="3" name="CuadroTexto 8">
          <a:extLst>
            <a:ext uri="{FF2B5EF4-FFF2-40B4-BE49-F238E27FC236}">
              <a16:creationId xmlns:a16="http://schemas.microsoft.com/office/drawing/2014/main" id="{00000000-0008-0000-3E00-000003000000}"/>
            </a:ext>
          </a:extLst>
        </xdr:cNvPr>
        <xdr:cNvSpPr txBox="1"/>
      </xdr:nvSpPr>
      <xdr:spPr>
        <a:xfrm>
          <a:off x="85724" y="70485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3E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3E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17/01/2023</a:t>
          </a:r>
        </a:p>
        <a:p>
          <a:endParaRPr lang="es-ES" sz="1100" b="1" baseline="0"/>
        </a:p>
      </xdr:txBody>
    </xdr:sp>
    <xdr:clientData/>
  </xdr:twoCellAnchor>
  <xdr:twoCellAnchor>
    <xdr:from>
      <xdr:col>0</xdr:col>
      <xdr:colOff>173770</xdr:colOff>
      <xdr:row>6</xdr:row>
      <xdr:rowOff>153046</xdr:rowOff>
    </xdr:from>
    <xdr:to>
      <xdr:col>2</xdr:col>
      <xdr:colOff>3504877</xdr:colOff>
      <xdr:row>10</xdr:row>
      <xdr:rowOff>12593</xdr:rowOff>
    </xdr:to>
    <xdr:sp macro="" textlink="">
      <xdr:nvSpPr>
        <xdr:cNvPr id="6" name="CuadroTexto 6">
          <a:extLst>
            <a:ext uri="{FF2B5EF4-FFF2-40B4-BE49-F238E27FC236}">
              <a16:creationId xmlns:a16="http://schemas.microsoft.com/office/drawing/2014/main" id="{00000000-0008-0000-3E00-000006000000}"/>
            </a:ext>
          </a:extLst>
        </xdr:cNvPr>
        <xdr:cNvSpPr txBox="1"/>
      </xdr:nvSpPr>
      <xdr:spPr>
        <a:xfrm>
          <a:off x="173770" y="1372246"/>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3E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8</xdr:col>
      <xdr:colOff>773825</xdr:colOff>
      <xdr:row>9</xdr:row>
      <xdr:rowOff>19050</xdr:rowOff>
    </xdr:from>
    <xdr:to>
      <xdr:col>11</xdr:col>
      <xdr:colOff>171451</xdr:colOff>
      <xdr:row>12</xdr:row>
      <xdr:rowOff>47625</xdr:rowOff>
    </xdr:to>
    <xdr:sp macro="" textlink="">
      <xdr:nvSpPr>
        <xdr:cNvPr id="8" name="CuadroTexto 2">
          <a:extLst>
            <a:ext uri="{FF2B5EF4-FFF2-40B4-BE49-F238E27FC236}">
              <a16:creationId xmlns:a16="http://schemas.microsoft.com/office/drawing/2014/main" id="{00000000-0008-0000-3E00-000008000000}"/>
            </a:ext>
          </a:extLst>
        </xdr:cNvPr>
        <xdr:cNvSpPr txBox="1"/>
      </xdr:nvSpPr>
      <xdr:spPr>
        <a:xfrm>
          <a:off x="10965575" y="18097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3E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3E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3E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28575</xdr:rowOff>
    </xdr:to>
    <xdr:sp macro="" textlink="">
      <xdr:nvSpPr>
        <xdr:cNvPr id="12" name="CuadroTexto 9">
          <a:extLst>
            <a:ext uri="{FF2B5EF4-FFF2-40B4-BE49-F238E27FC236}">
              <a16:creationId xmlns:a16="http://schemas.microsoft.com/office/drawing/2014/main" id="{00000000-0008-0000-3E00-00000C000000}"/>
            </a:ext>
          </a:extLst>
        </xdr:cNvPr>
        <xdr:cNvSpPr txBox="1"/>
      </xdr:nvSpPr>
      <xdr:spPr>
        <a:xfrm>
          <a:off x="24727" y="2164490"/>
          <a:ext cx="9766031" cy="835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Mabel Albertuz</a:t>
          </a:r>
          <a:endParaRPr lang="es-ES" sz="1400" b="1"/>
        </a:p>
        <a:p>
          <a:r>
            <a:rPr lang="es-ES" sz="1400"/>
            <a:t>Obra:</a:t>
          </a:r>
          <a:r>
            <a:rPr lang="es-ES" sz="1400" baseline="0"/>
            <a:t> </a:t>
          </a:r>
          <a:r>
            <a:rPr lang="es-ES" sz="1400" b="1" baseline="0"/>
            <a:t>Refacciones varias</a:t>
          </a:r>
          <a:endParaRPr lang="es-ES" sz="1400" b="1"/>
        </a:p>
        <a:p>
          <a:r>
            <a:rPr lang="es-ES" sz="1400"/>
            <a:t>Ubicación:</a:t>
          </a:r>
          <a:r>
            <a:rPr lang="es-ES" sz="1400" baseline="0"/>
            <a:t> </a:t>
          </a:r>
          <a:r>
            <a:rPr lang="es-ES" sz="1400" b="1" baseline="0"/>
            <a:t>Los Nogales</a:t>
          </a:r>
        </a:p>
        <a:p>
          <a:r>
            <a:rPr lang="es-ES" sz="1400" b="1" baseline="0"/>
            <a:t>		</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3F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183289</xdr:rowOff>
    </xdr:from>
    <xdr:to>
      <xdr:col>7</xdr:col>
      <xdr:colOff>951558</xdr:colOff>
      <xdr:row>15</xdr:row>
      <xdr:rowOff>0</xdr:rowOff>
    </xdr:to>
    <xdr:sp macro="" textlink="">
      <xdr:nvSpPr>
        <xdr:cNvPr id="3" name="CuadroTexto 9">
          <a:extLst>
            <a:ext uri="{FF2B5EF4-FFF2-40B4-BE49-F238E27FC236}">
              <a16:creationId xmlns:a16="http://schemas.microsoft.com/office/drawing/2014/main" id="{00000000-0008-0000-3F00-000003000000}"/>
            </a:ext>
          </a:extLst>
        </xdr:cNvPr>
        <xdr:cNvSpPr txBox="1"/>
      </xdr:nvSpPr>
      <xdr:spPr>
        <a:xfrm>
          <a:off x="34252" y="2164489"/>
          <a:ext cx="9908906" cy="1683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r>
            <a:rPr lang="es-ES" sz="1400"/>
            <a:t>Obra:</a:t>
          </a:r>
          <a:r>
            <a:rPr lang="es-ES" sz="1400" baseline="0"/>
            <a:t> </a:t>
          </a:r>
          <a:r>
            <a:rPr lang="es-AR" sz="1400" b="1" i="0">
              <a:solidFill>
                <a:schemeClr val="dk1"/>
              </a:solidFill>
              <a:effectLst/>
              <a:latin typeface="+mn-lt"/>
              <a:ea typeface="+mn-ea"/>
              <a:cs typeface="+mn-cs"/>
            </a:rPr>
            <a:t> Renovacion de cañeria</a:t>
          </a:r>
          <a:r>
            <a:rPr lang="es-AR" sz="1400" b="1" i="0" baseline="0">
              <a:solidFill>
                <a:schemeClr val="dk1"/>
              </a:solidFill>
              <a:effectLst/>
              <a:latin typeface="+mn-lt"/>
              <a:ea typeface="+mn-ea"/>
              <a:cs typeface="+mn-cs"/>
            </a:rPr>
            <a:t> y</a:t>
          </a:r>
          <a:r>
            <a:rPr lang="es-AR" sz="1400" b="1" i="0">
              <a:solidFill>
                <a:schemeClr val="dk1"/>
              </a:solidFill>
              <a:effectLst/>
              <a:latin typeface="+mn-lt"/>
              <a:ea typeface="+mn-ea"/>
              <a:cs typeface="+mn-cs"/>
            </a:rPr>
            <a:t> llave de paso en piso 9 .</a:t>
          </a:r>
          <a:endParaRPr lang="es-ES" sz="1400" b="1"/>
        </a:p>
        <a:p>
          <a:r>
            <a:rPr lang="es-ES" sz="1400"/>
            <a:t>Ubicación:</a:t>
          </a:r>
          <a:r>
            <a:rPr lang="es-ES" sz="1400" baseline="0"/>
            <a:t> </a:t>
          </a:r>
          <a:r>
            <a:rPr lang="es-ES" sz="1400" b="1" baseline="0"/>
            <a:t>Las Piedras 530 - Dpto. de Infraestructura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3F00-000004000000}"/>
            </a:ext>
          </a:extLst>
        </xdr:cNvPr>
        <xdr:cNvSpPr/>
      </xdr:nvSpPr>
      <xdr:spPr>
        <a:xfrm>
          <a:off x="19050" y="28574"/>
          <a:ext cx="1042987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184628</xdr:colOff>
      <xdr:row>8</xdr:row>
      <xdr:rowOff>156616</xdr:rowOff>
    </xdr:to>
    <xdr:pic>
      <xdr:nvPicPr>
        <xdr:cNvPr id="5" name="Imagen 4">
          <a:extLst>
            <a:ext uri="{FF2B5EF4-FFF2-40B4-BE49-F238E27FC236}">
              <a16:creationId xmlns:a16="http://schemas.microsoft.com/office/drawing/2014/main" id="{00000000-0008-0000-3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41792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3F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3F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3F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baseline="0"/>
            <a:t>Fecha: 08/02/2023</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3F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3F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3F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3F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3F00-00000D000000}"/>
            </a:ext>
          </a:extLst>
        </xdr:cNvPr>
        <xdr:cNvSpPr/>
      </xdr:nvSpPr>
      <xdr:spPr>
        <a:xfrm>
          <a:off x="11031055"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10</xdr:col>
      <xdr:colOff>161925</xdr:colOff>
      <xdr:row>16</xdr:row>
      <xdr:rowOff>466725</xdr:rowOff>
    </xdr:from>
    <xdr:ext cx="184731" cy="264560"/>
    <xdr:sp macro="" textlink="">
      <xdr:nvSpPr>
        <xdr:cNvPr id="15" name="14 CuadroTexto">
          <a:extLst>
            <a:ext uri="{FF2B5EF4-FFF2-40B4-BE49-F238E27FC236}">
              <a16:creationId xmlns:a16="http://schemas.microsoft.com/office/drawing/2014/main" id="{00000000-0008-0000-3F00-00000F000000}"/>
            </a:ext>
          </a:extLst>
        </xdr:cNvPr>
        <xdr:cNvSpPr txBox="1"/>
      </xdr:nvSpPr>
      <xdr:spPr>
        <a:xfrm>
          <a:off x="12125325" y="498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65.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4000-000002000000}"/>
            </a:ext>
          </a:extLst>
        </xdr:cNvPr>
        <xdr:cNvSpPr txBox="1"/>
      </xdr:nvSpPr>
      <xdr:spPr>
        <a:xfrm>
          <a:off x="1145299" y="0"/>
          <a:ext cx="19693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183289</xdr:rowOff>
    </xdr:from>
    <xdr:to>
      <xdr:col>7</xdr:col>
      <xdr:colOff>951558</xdr:colOff>
      <xdr:row>15</xdr:row>
      <xdr:rowOff>0</xdr:rowOff>
    </xdr:to>
    <xdr:sp macro="" textlink="">
      <xdr:nvSpPr>
        <xdr:cNvPr id="3" name="CuadroTexto 9">
          <a:extLst>
            <a:ext uri="{FF2B5EF4-FFF2-40B4-BE49-F238E27FC236}">
              <a16:creationId xmlns:a16="http://schemas.microsoft.com/office/drawing/2014/main" id="{00000000-0008-0000-4000-000003000000}"/>
            </a:ext>
          </a:extLst>
        </xdr:cNvPr>
        <xdr:cNvSpPr txBox="1"/>
      </xdr:nvSpPr>
      <xdr:spPr>
        <a:xfrm>
          <a:off x="34252" y="2164489"/>
          <a:ext cx="9908906" cy="1683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r>
            <a:rPr lang="es-ES" sz="1400"/>
            <a:t>Obra:</a:t>
          </a:r>
          <a:r>
            <a:rPr lang="es-ES" sz="1400" baseline="0"/>
            <a:t> </a:t>
          </a:r>
          <a:r>
            <a:rPr lang="es-AR" sz="1400" b="1" i="0">
              <a:solidFill>
                <a:schemeClr val="dk1"/>
              </a:solidFill>
              <a:effectLst/>
              <a:latin typeface="+mn-lt"/>
              <a:ea typeface="+mn-ea"/>
              <a:cs typeface="+mn-cs"/>
            </a:rPr>
            <a:t> Renovacion de cañeria</a:t>
          </a:r>
          <a:r>
            <a:rPr lang="es-AR" sz="1400" b="1" i="0" baseline="0">
              <a:solidFill>
                <a:schemeClr val="dk1"/>
              </a:solidFill>
              <a:effectLst/>
              <a:latin typeface="+mn-lt"/>
              <a:ea typeface="+mn-ea"/>
              <a:cs typeface="+mn-cs"/>
            </a:rPr>
            <a:t> y</a:t>
          </a:r>
          <a:r>
            <a:rPr lang="es-AR" sz="1400" b="1" i="0">
              <a:solidFill>
                <a:schemeClr val="dk1"/>
              </a:solidFill>
              <a:effectLst/>
              <a:latin typeface="+mn-lt"/>
              <a:ea typeface="+mn-ea"/>
              <a:cs typeface="+mn-cs"/>
            </a:rPr>
            <a:t> llave de paso en piso 9 .</a:t>
          </a:r>
          <a:endParaRPr lang="es-ES" sz="1400" b="1"/>
        </a:p>
        <a:p>
          <a:r>
            <a:rPr lang="es-ES" sz="1400"/>
            <a:t>Ubicación:</a:t>
          </a:r>
          <a:r>
            <a:rPr lang="es-ES" sz="1400" baseline="0"/>
            <a:t> </a:t>
          </a:r>
          <a:r>
            <a:rPr lang="es-ES" sz="1400" b="1" baseline="0"/>
            <a:t>Las Piedras 530 - Dpto. de Infraestructura</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4000-000004000000}"/>
            </a:ext>
          </a:extLst>
        </xdr:cNvPr>
        <xdr:cNvSpPr/>
      </xdr:nvSpPr>
      <xdr:spPr>
        <a:xfrm>
          <a:off x="19050" y="28574"/>
          <a:ext cx="10429875"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184628</xdr:colOff>
      <xdr:row>8</xdr:row>
      <xdr:rowOff>156616</xdr:rowOff>
    </xdr:to>
    <xdr:pic>
      <xdr:nvPicPr>
        <xdr:cNvPr id="5" name="Imagen 4">
          <a:extLst>
            <a:ext uri="{FF2B5EF4-FFF2-40B4-BE49-F238E27FC236}">
              <a16:creationId xmlns:a16="http://schemas.microsoft.com/office/drawing/2014/main" id="{00000000-0008-0000-4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417922" y="1069303"/>
          <a:ext cx="1987656"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4000-000006000000}"/>
            </a:ext>
          </a:extLst>
        </xdr:cNvPr>
        <xdr:cNvSpPr txBox="1"/>
      </xdr:nvSpPr>
      <xdr:spPr>
        <a:xfrm>
          <a:off x="123825" y="669333"/>
          <a:ext cx="4697117"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4000-000007000000}"/>
            </a:ext>
          </a:extLst>
        </xdr:cNvPr>
        <xdr:cNvSpPr txBox="1"/>
      </xdr:nvSpPr>
      <xdr:spPr>
        <a:xfrm>
          <a:off x="6307315"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4000-000008000000}"/>
            </a:ext>
          </a:extLst>
        </xdr:cNvPr>
        <xdr:cNvSpPr txBox="1"/>
      </xdr:nvSpPr>
      <xdr:spPr>
        <a:xfrm>
          <a:off x="6100816" y="871780"/>
          <a:ext cx="239548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baseline="0"/>
            <a:t>Fecha: 08/02/2023</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4000-000009000000}"/>
            </a:ext>
          </a:extLst>
        </xdr:cNvPr>
        <xdr:cNvSpPr txBox="1"/>
      </xdr:nvSpPr>
      <xdr:spPr>
        <a:xfrm>
          <a:off x="145195" y="1305571"/>
          <a:ext cx="45788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4000-00000A000000}"/>
            </a:ext>
          </a:extLst>
        </xdr:cNvPr>
        <xdr:cNvSpPr txBox="1"/>
      </xdr:nvSpPr>
      <xdr:spPr>
        <a:xfrm>
          <a:off x="40751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4000-00000B000000}"/>
            </a:ext>
          </a:extLst>
        </xdr:cNvPr>
        <xdr:cNvSpPr/>
      </xdr:nvSpPr>
      <xdr:spPr>
        <a:xfrm>
          <a:off x="45919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4000-00000C000000}"/>
            </a:ext>
          </a:extLst>
        </xdr:cNvPr>
        <xdr:cNvCxnSpPr/>
      </xdr:nvCxnSpPr>
      <xdr:spPr>
        <a:xfrm flipV="1">
          <a:off x="48311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4000-00000D000000}"/>
            </a:ext>
          </a:extLst>
        </xdr:cNvPr>
        <xdr:cNvSpPr/>
      </xdr:nvSpPr>
      <xdr:spPr>
        <a:xfrm>
          <a:off x="11031055"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10</xdr:col>
      <xdr:colOff>161925</xdr:colOff>
      <xdr:row>16</xdr:row>
      <xdr:rowOff>0</xdr:rowOff>
    </xdr:from>
    <xdr:ext cx="184731" cy="264560"/>
    <xdr:sp macro="" textlink="">
      <xdr:nvSpPr>
        <xdr:cNvPr id="14" name="13 CuadroTexto">
          <a:extLst>
            <a:ext uri="{FF2B5EF4-FFF2-40B4-BE49-F238E27FC236}">
              <a16:creationId xmlns:a16="http://schemas.microsoft.com/office/drawing/2014/main" id="{00000000-0008-0000-4000-00000E000000}"/>
            </a:ext>
          </a:extLst>
        </xdr:cNvPr>
        <xdr:cNvSpPr txBox="1"/>
      </xdr:nvSpPr>
      <xdr:spPr>
        <a:xfrm>
          <a:off x="12125325" y="498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66.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9797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1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1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1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15/09/2022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1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1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1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1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1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1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4100-00000C000000}"/>
            </a:ext>
          </a:extLst>
        </xdr:cNvPr>
        <xdr:cNvSpPr txBox="1"/>
      </xdr:nvSpPr>
      <xdr:spPr>
        <a:xfrm>
          <a:off x="24727" y="2164490"/>
          <a:ext cx="95755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i="0">
              <a:solidFill>
                <a:schemeClr val="dk1"/>
              </a:solidFill>
              <a:effectLst/>
              <a:latin typeface="+mn-lt"/>
              <a:ea typeface="+mn-ea"/>
              <a:cs typeface="+mn-cs"/>
            </a:rPr>
            <a:t>Direccion de Informatica sita  Las Piedras</a:t>
          </a:r>
          <a:r>
            <a:rPr lang="es-AR" sz="1400" b="1" i="0" baseline="0">
              <a:solidFill>
                <a:schemeClr val="dk1"/>
              </a:solidFill>
              <a:effectLst/>
              <a:latin typeface="+mn-lt"/>
              <a:ea typeface="+mn-ea"/>
              <a:cs typeface="+mn-cs"/>
            </a:rPr>
            <a:t> N°530,7mo piso - Oficina D</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12283/425-I-2022</a:t>
          </a:r>
          <a:endParaRPr lang="es-ES" sz="1400" b="1"/>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9797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2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2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2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15/09/2022</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2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2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2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2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2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2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428625</xdr:rowOff>
    </xdr:to>
    <xdr:sp macro="" textlink="">
      <xdr:nvSpPr>
        <xdr:cNvPr id="12" name="CuadroTexto 9">
          <a:extLst>
            <a:ext uri="{FF2B5EF4-FFF2-40B4-BE49-F238E27FC236}">
              <a16:creationId xmlns:a16="http://schemas.microsoft.com/office/drawing/2014/main" id="{00000000-0008-0000-4200-00000C000000}"/>
            </a:ext>
          </a:extLst>
        </xdr:cNvPr>
        <xdr:cNvSpPr txBox="1"/>
      </xdr:nvSpPr>
      <xdr:spPr>
        <a:xfrm>
          <a:off x="24727" y="2164490"/>
          <a:ext cx="95755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AR" sz="1400" b="1" i="0">
              <a:solidFill>
                <a:schemeClr val="dk1"/>
              </a:solidFill>
              <a:effectLst/>
              <a:latin typeface="+mn-lt"/>
              <a:ea typeface="+mn-ea"/>
              <a:cs typeface="+mn-cs"/>
            </a:rPr>
            <a:t>Instituto</a:t>
          </a:r>
          <a:r>
            <a:rPr lang="es-AR" sz="1400" b="1" i="0" baseline="0">
              <a:solidFill>
                <a:schemeClr val="dk1"/>
              </a:solidFill>
              <a:effectLst/>
              <a:latin typeface="+mn-lt"/>
              <a:ea typeface="+mn-ea"/>
              <a:cs typeface="+mn-cs"/>
            </a:rPr>
            <a:t> Puericultura Alfredo Guzman, sitio en calle Congreso N°368</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530 - 3er Piso - Oficina "O"</a:t>
          </a:r>
          <a:endParaRPr lang="es-ES" sz="1400" b="1" baseline="0"/>
        </a:p>
        <a:p>
          <a:r>
            <a:rPr lang="es-ES" sz="1400" b="1" baseline="0"/>
            <a:t>Ref.:Expte Nº 214/474-I-2022</a:t>
          </a:r>
          <a:endParaRPr lang="es-ES" sz="1400" b="1"/>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3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226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3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3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3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23/02/2023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3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3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3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3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3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3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85725</xdr:rowOff>
    </xdr:to>
    <xdr:sp macro="" textlink="">
      <xdr:nvSpPr>
        <xdr:cNvPr id="12" name="CuadroTexto 9">
          <a:extLst>
            <a:ext uri="{FF2B5EF4-FFF2-40B4-BE49-F238E27FC236}">
              <a16:creationId xmlns:a16="http://schemas.microsoft.com/office/drawing/2014/main" id="{00000000-0008-0000-4300-00000C000000}"/>
            </a:ext>
          </a:extLst>
        </xdr:cNvPr>
        <xdr:cNvSpPr txBox="1"/>
      </xdr:nvSpPr>
      <xdr:spPr>
        <a:xfrm>
          <a:off x="24727" y="2164490"/>
          <a:ext cx="9566006" cy="893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ES" sz="1400" b="1" baseline="0"/>
            <a:t>Renovacion del Basico sanitario del 6to piso</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ES" sz="1400" b="1" baseline="0"/>
            <a:t>Las piedras 530 - 3er Piso</a:t>
          </a: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13147"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4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4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4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23/02/2023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4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4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4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4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400-00000A000000}"/>
            </a:ext>
          </a:extLst>
        </xdr:cNvPr>
        <xdr:cNvSpPr/>
      </xdr:nvSpPr>
      <xdr:spPr>
        <a:xfrm>
          <a:off x="19050" y="28575"/>
          <a:ext cx="99822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4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28575</xdr:rowOff>
    </xdr:to>
    <xdr:sp macro="" textlink="">
      <xdr:nvSpPr>
        <xdr:cNvPr id="12" name="CuadroTexto 9">
          <a:extLst>
            <a:ext uri="{FF2B5EF4-FFF2-40B4-BE49-F238E27FC236}">
              <a16:creationId xmlns:a16="http://schemas.microsoft.com/office/drawing/2014/main" id="{00000000-0008-0000-4400-00000C000000}"/>
            </a:ext>
          </a:extLst>
        </xdr:cNvPr>
        <xdr:cNvSpPr txBox="1"/>
      </xdr:nvSpPr>
      <xdr:spPr>
        <a:xfrm>
          <a:off x="24727" y="2164490"/>
          <a:ext cx="9766031" cy="893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r>
            <a:rPr lang="es-ES" sz="1400"/>
            <a:t>Obra:</a:t>
          </a:r>
          <a:r>
            <a:rPr lang="es-ES" sz="1400" baseline="0"/>
            <a:t> </a:t>
          </a:r>
          <a:r>
            <a:rPr lang="es-ES" sz="1400" b="1" baseline="0"/>
            <a:t>Renovacion de Nucleo Sanitario 6to piso</a:t>
          </a:r>
          <a:endParaRPr lang="es-ES" sz="1400" b="1"/>
        </a:p>
        <a:p>
          <a:r>
            <a:rPr lang="es-ES" sz="1400"/>
            <a:t>Ubicación:</a:t>
          </a:r>
          <a:r>
            <a:rPr lang="es-ES" sz="1400" baseline="0"/>
            <a:t> </a:t>
          </a:r>
          <a:r>
            <a:rPr lang="es-ES" sz="1400" b="1" baseline="0"/>
            <a:t>Las piedras 530 - 6to Piso</a:t>
          </a:r>
        </a:p>
        <a:p>
          <a:r>
            <a:rPr lang="es-ES" sz="1400" b="1" baseline="0"/>
            <a:t>		</a:t>
          </a:r>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190978</xdr:colOff>
      <xdr:row>8</xdr:row>
      <xdr:rowOff>156616</xdr:rowOff>
    </xdr:to>
    <xdr:pic>
      <xdr:nvPicPr>
        <xdr:cNvPr id="2" name="Imagen 1">
          <a:extLst>
            <a:ext uri="{FF2B5EF4-FFF2-40B4-BE49-F238E27FC236}">
              <a16:creationId xmlns:a16="http://schemas.microsoft.com/office/drawing/2014/main" id="{00000000-0008-0000-4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817972"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5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500-000004000000}"/>
            </a:ext>
          </a:extLst>
        </xdr:cNvPr>
        <xdr:cNvSpPr txBox="1"/>
      </xdr:nvSpPr>
      <xdr:spPr>
        <a:xfrm>
          <a:off x="63549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500-000005000000}"/>
            </a:ext>
          </a:extLst>
        </xdr:cNvPr>
        <xdr:cNvSpPr txBox="1"/>
      </xdr:nvSpPr>
      <xdr:spPr>
        <a:xfrm>
          <a:off x="63865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10/03/2023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5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5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5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5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500-00000A000000}"/>
            </a:ext>
          </a:extLst>
        </xdr:cNvPr>
        <xdr:cNvSpPr/>
      </xdr:nvSpPr>
      <xdr:spPr>
        <a:xfrm>
          <a:off x="19050" y="28575"/>
          <a:ext cx="102774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5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15</xdr:row>
      <xdr:rowOff>428625</xdr:rowOff>
    </xdr:to>
    <xdr:sp macro="" textlink="">
      <xdr:nvSpPr>
        <xdr:cNvPr id="12" name="CuadroTexto 9">
          <a:extLst>
            <a:ext uri="{FF2B5EF4-FFF2-40B4-BE49-F238E27FC236}">
              <a16:creationId xmlns:a16="http://schemas.microsoft.com/office/drawing/2014/main" id="{00000000-0008-0000-4500-00000C000000}"/>
            </a:ext>
          </a:extLst>
        </xdr:cNvPr>
        <xdr:cNvSpPr txBox="1"/>
      </xdr:nvSpPr>
      <xdr:spPr>
        <a:xfrm>
          <a:off x="24727" y="2164490"/>
          <a:ext cx="10176548"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a:t>
          </a:r>
          <a:r>
            <a:rPr lang="es-ES" sz="1400" baseline="0"/>
            <a:t> </a:t>
          </a:r>
          <a:r>
            <a:rPr lang="es-ES" sz="1400" b="1" baseline="0"/>
            <a:t>Refacion de Baños- 6to piso - Dpto. "A" - Mano de obra</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Las Piedras N° 530 - 3er Piso - Oficina "O"</a:t>
          </a:r>
          <a:r>
            <a:rPr lang="es-ES" sz="1400" baseline="0"/>
            <a:t> </a:t>
          </a:r>
          <a:endParaRPr lang="es-ES" sz="1400" b="1" baseline="0"/>
        </a:p>
        <a:p>
          <a:r>
            <a:rPr lang="es-ES" sz="1400" b="1" baseline="0"/>
            <a:t>Ref.:Expte Nº 12658/425-2021</a:t>
          </a:r>
          <a:endParaRPr lang="es-ES" sz="1400" b="1"/>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6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6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6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6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17/03/2023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6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6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6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6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6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6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28575</xdr:rowOff>
    </xdr:to>
    <xdr:sp macro="" textlink="">
      <xdr:nvSpPr>
        <xdr:cNvPr id="12" name="CuadroTexto 9">
          <a:extLst>
            <a:ext uri="{FF2B5EF4-FFF2-40B4-BE49-F238E27FC236}">
              <a16:creationId xmlns:a16="http://schemas.microsoft.com/office/drawing/2014/main" id="{00000000-0008-0000-4600-00000C000000}"/>
            </a:ext>
          </a:extLst>
        </xdr:cNvPr>
        <xdr:cNvSpPr txBox="1"/>
      </xdr:nvSpPr>
      <xdr:spPr>
        <a:xfrm>
          <a:off x="24727" y="2164490"/>
          <a:ext cx="9766031" cy="835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r>
            <a:rPr lang="es-ES" sz="1400"/>
            <a:t>Obra:</a:t>
          </a:r>
          <a:r>
            <a:rPr lang="es-ES" sz="1400" baseline="0"/>
            <a:t> </a:t>
          </a:r>
          <a:r>
            <a:rPr lang="es-ES" sz="1400" b="1" baseline="0"/>
            <a:t>Refaccion Baño y Cocina 3er piso</a:t>
          </a:r>
          <a:endParaRPr lang="es-ES" sz="1400" b="1"/>
        </a:p>
        <a:p>
          <a:r>
            <a:rPr lang="es-ES" sz="1400"/>
            <a:t>Ubicación:</a:t>
          </a:r>
          <a:r>
            <a:rPr lang="es-ES" sz="1400" baseline="0"/>
            <a:t> </a:t>
          </a:r>
          <a:r>
            <a:rPr lang="es-ES" sz="1400" b="1" baseline="0"/>
            <a:t>Las piedras 530 - 3er Piso</a:t>
          </a:r>
        </a:p>
        <a:p>
          <a:r>
            <a:rPr lang="es-ES" sz="1400" b="1" baseline="0"/>
            <a:t>		</a:t>
          </a:r>
        </a:p>
      </xdr:txBody>
    </xdr:sp>
    <xdr:clientData/>
  </xdr:twoCellAnchor>
</xdr:wsDr>
</file>

<file path=xl/drawings/drawing72.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7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7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7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7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25/03/2023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7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7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7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7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7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7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28575</xdr:rowOff>
    </xdr:to>
    <xdr:sp macro="" textlink="">
      <xdr:nvSpPr>
        <xdr:cNvPr id="12" name="CuadroTexto 9">
          <a:extLst>
            <a:ext uri="{FF2B5EF4-FFF2-40B4-BE49-F238E27FC236}">
              <a16:creationId xmlns:a16="http://schemas.microsoft.com/office/drawing/2014/main" id="{00000000-0008-0000-4700-00000C000000}"/>
            </a:ext>
          </a:extLst>
        </xdr:cNvPr>
        <xdr:cNvSpPr txBox="1"/>
      </xdr:nvSpPr>
      <xdr:spPr>
        <a:xfrm>
          <a:off x="24727" y="2164490"/>
          <a:ext cx="9766031" cy="835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EMI - Arq Florencia Caminos</a:t>
          </a:r>
          <a:endParaRPr lang="es-ES" sz="1400" b="1"/>
        </a:p>
        <a:p>
          <a:r>
            <a:rPr lang="es-ES" sz="1400"/>
            <a:t>Obra:</a:t>
          </a:r>
          <a:r>
            <a:rPr lang="es-ES" sz="1400" baseline="0"/>
            <a:t> </a:t>
          </a:r>
          <a:r>
            <a:rPr lang="es-ES" sz="1400" b="1" baseline="0"/>
            <a:t>Cerramiento perimetral de Predio - Los Vallistos</a:t>
          </a:r>
          <a:endParaRPr lang="es-ES" sz="1400" b="1"/>
        </a:p>
        <a:p>
          <a:r>
            <a:rPr lang="es-ES" sz="1400"/>
            <a:t>Ubicación: </a:t>
          </a:r>
          <a:r>
            <a:rPr lang="es-ES" sz="1400" b="1" baseline="0"/>
            <a:t>Los Vallistos - Tucuman</a:t>
          </a:r>
        </a:p>
        <a:p>
          <a:r>
            <a:rPr lang="es-ES" sz="1400" b="1" baseline="0"/>
            <a:t>		</a:t>
          </a:r>
        </a:p>
      </xdr:txBody>
    </xdr:sp>
    <xdr:clientData/>
  </xdr:twoCellAnchor>
</xdr:wsDr>
</file>

<file path=xl/drawings/drawing73.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800-000003000000}"/>
            </a:ext>
          </a:extLst>
        </xdr:cNvPr>
        <xdr:cNvSpPr txBox="1"/>
      </xdr:nvSpPr>
      <xdr:spPr>
        <a:xfrm>
          <a:off x="95249" y="647700"/>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8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8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29/03/2023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800-000006000000}"/>
            </a:ext>
          </a:extLst>
        </xdr:cNvPr>
        <xdr:cNvSpPr txBox="1"/>
      </xdr:nvSpPr>
      <xdr:spPr>
        <a:xfrm>
          <a:off x="154720" y="1305571"/>
          <a:ext cx="467413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8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800-000008000000}"/>
            </a:ext>
          </a:extLst>
        </xdr:cNvPr>
        <xdr:cNvSpPr txBox="1"/>
      </xdr:nvSpPr>
      <xdr:spPr>
        <a:xfrm>
          <a:off x="1154825" y="57150"/>
          <a:ext cx="213130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8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8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8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247650</xdr:rowOff>
    </xdr:to>
    <xdr:sp macro="" textlink="">
      <xdr:nvSpPr>
        <xdr:cNvPr id="12" name="CuadroTexto 9">
          <a:extLst>
            <a:ext uri="{FF2B5EF4-FFF2-40B4-BE49-F238E27FC236}">
              <a16:creationId xmlns:a16="http://schemas.microsoft.com/office/drawing/2014/main" id="{00000000-0008-0000-4800-00000C000000}"/>
            </a:ext>
          </a:extLst>
        </xdr:cNvPr>
        <xdr:cNvSpPr txBox="1"/>
      </xdr:nvSpPr>
      <xdr:spPr>
        <a:xfrm>
          <a:off x="24727" y="2164490"/>
          <a:ext cx="9766031" cy="105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r>
            <a:rPr lang="es-ES" sz="1400"/>
            <a:t>Obra:</a:t>
          </a:r>
          <a:r>
            <a:rPr lang="es-ES" sz="1400" baseline="0"/>
            <a:t> </a:t>
          </a:r>
          <a:r>
            <a:rPr lang="es-AR" sz="1400" b="1" baseline="0">
              <a:solidFill>
                <a:schemeClr val="dk1"/>
              </a:solidFill>
              <a:latin typeface="+mn-lt"/>
              <a:ea typeface="+mn-ea"/>
              <a:cs typeface="+mn-cs"/>
            </a:rPr>
            <a:t>Reparación de los baños del Ministerio de Desarrollo Social ubicados en el 3° piso y reparacion del cielorraso del 2do piso de Casa Central del IPSST.</a:t>
          </a:r>
          <a:endParaRPr lang="es-ES" sz="1400" b="1"/>
        </a:p>
        <a:p>
          <a:r>
            <a:rPr lang="es-ES" sz="1400"/>
            <a:t>Ubicación:</a:t>
          </a:r>
          <a:r>
            <a:rPr lang="es-ES" sz="1400" baseline="0"/>
            <a:t> </a:t>
          </a:r>
          <a:r>
            <a:rPr lang="es-ES" sz="1400" b="1" baseline="0"/>
            <a:t>Las piedras 530 - 6to Piso - Depto. Compras</a:t>
          </a:r>
        </a:p>
        <a:p>
          <a:r>
            <a:rPr lang="es-ES" sz="1400" b="1" baseline="0"/>
            <a:t>		</a:t>
          </a:r>
        </a:p>
      </xdr:txBody>
    </xdr:sp>
    <xdr:clientData/>
  </xdr:twoCellAnchor>
</xdr:wsDr>
</file>

<file path=xl/drawings/drawing74.xml><?xml version="1.0" encoding="utf-8"?>
<xdr:wsDr xmlns:xdr="http://schemas.openxmlformats.org/drawingml/2006/spreadsheetDrawing" xmlns:a="http://schemas.openxmlformats.org/drawingml/2006/main">
  <xdr:oneCellAnchor>
    <xdr:from>
      <xdr:col>11</xdr:col>
      <xdr:colOff>692522</xdr:colOff>
      <xdr:row>5</xdr:row>
      <xdr:rowOff>40603</xdr:rowOff>
    </xdr:from>
    <xdr:ext cx="1987656" cy="687513"/>
    <xdr:pic>
      <xdr:nvPicPr>
        <xdr:cNvPr id="2" name="Imagen 1">
          <a:extLst>
            <a:ext uri="{FF2B5EF4-FFF2-40B4-BE49-F238E27FC236}">
              <a16:creationId xmlns:a16="http://schemas.microsoft.com/office/drawing/2014/main" id="{00000000-0008-0000-4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9074522" y="993103"/>
          <a:ext cx="1987656" cy="687513"/>
        </a:xfrm>
        <a:prstGeom prst="rect">
          <a:avLst/>
        </a:prstGeom>
      </xdr:spPr>
    </xdr:pic>
    <xdr:clientData/>
  </xdr:one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900-000003000000}"/>
            </a:ext>
          </a:extLst>
        </xdr:cNvPr>
        <xdr:cNvSpPr txBox="1"/>
      </xdr:nvSpPr>
      <xdr:spPr>
        <a:xfrm>
          <a:off x="95249" y="571500"/>
          <a:ext cx="219075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900-000004000000}"/>
            </a:ext>
          </a:extLst>
        </xdr:cNvPr>
        <xdr:cNvSpPr txBox="1"/>
      </xdr:nvSpPr>
      <xdr:spPr>
        <a:xfrm>
          <a:off x="3440290" y="199272"/>
          <a:ext cx="18420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900-000005000000}"/>
            </a:ext>
          </a:extLst>
        </xdr:cNvPr>
        <xdr:cNvSpPr txBox="1"/>
      </xdr:nvSpPr>
      <xdr:spPr>
        <a:xfrm>
          <a:off x="3471917" y="795580"/>
          <a:ext cx="186331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14/04/2023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900-000006000000}"/>
            </a:ext>
          </a:extLst>
        </xdr:cNvPr>
        <xdr:cNvSpPr txBox="1"/>
      </xdr:nvSpPr>
      <xdr:spPr>
        <a:xfrm>
          <a:off x="154720" y="1229371"/>
          <a:ext cx="213095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900-000007000000}"/>
            </a:ext>
          </a:extLst>
        </xdr:cNvPr>
        <xdr:cNvSpPr txBox="1"/>
      </xdr:nvSpPr>
      <xdr:spPr>
        <a:xfrm>
          <a:off x="2284467" y="1546279"/>
          <a:ext cx="33942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900-000008000000}"/>
            </a:ext>
          </a:extLst>
        </xdr:cNvPr>
        <xdr:cNvSpPr txBox="1"/>
      </xdr:nvSpPr>
      <xdr:spPr>
        <a:xfrm>
          <a:off x="945275" y="57150"/>
          <a:ext cx="1340726"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900-000009000000}"/>
            </a:ext>
          </a:extLst>
        </xdr:cNvPr>
        <xdr:cNvSpPr/>
      </xdr:nvSpPr>
      <xdr:spPr>
        <a:xfrm>
          <a:off x="2286930" y="91629"/>
          <a:ext cx="0" cy="3215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900-00000A000000}"/>
            </a:ext>
          </a:extLst>
        </xdr:cNvPr>
        <xdr:cNvSpPr/>
      </xdr:nvSpPr>
      <xdr:spPr>
        <a:xfrm>
          <a:off x="19050" y="28575"/>
          <a:ext cx="6086475" cy="19902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900-00000B000000}"/>
            </a:ext>
          </a:extLst>
        </xdr:cNvPr>
        <xdr:cNvCxnSpPr/>
      </xdr:nvCxnSpPr>
      <xdr:spPr>
        <a:xfrm flipV="1">
          <a:off x="2288007" y="28575"/>
          <a:ext cx="0" cy="19902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295275</xdr:rowOff>
    </xdr:to>
    <xdr:sp macro="" textlink="">
      <xdr:nvSpPr>
        <xdr:cNvPr id="12" name="CuadroTexto 9">
          <a:extLst>
            <a:ext uri="{FF2B5EF4-FFF2-40B4-BE49-F238E27FC236}">
              <a16:creationId xmlns:a16="http://schemas.microsoft.com/office/drawing/2014/main" id="{00000000-0008-0000-4900-00000C000000}"/>
            </a:ext>
          </a:extLst>
        </xdr:cNvPr>
        <xdr:cNvSpPr txBox="1"/>
      </xdr:nvSpPr>
      <xdr:spPr>
        <a:xfrm>
          <a:off x="24727" y="2088290"/>
          <a:ext cx="6070331" cy="959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a:t>
          </a:r>
          <a:r>
            <a:rPr lang="es-ES" sz="1400" b="1" baseline="0">
              <a:solidFill>
                <a:schemeClr val="dk1"/>
              </a:solidFill>
              <a:effectLst/>
              <a:latin typeface="+mn-lt"/>
              <a:ea typeface="+mn-ea"/>
              <a:cs typeface="+mn-cs"/>
            </a:rPr>
            <a:t> DE PREVISION Y SEGURIDAD SOCIAL DE TUCUMAN (IPSST)</a:t>
          </a:r>
          <a:endParaRPr lang="es-ES" sz="1400"/>
        </a:p>
        <a:p>
          <a:r>
            <a:rPr lang="es-ES" sz="1400"/>
            <a:t>Obra:</a:t>
          </a:r>
          <a:r>
            <a:rPr lang="es-ES" sz="1400" baseline="0"/>
            <a:t> </a:t>
          </a:r>
          <a:r>
            <a:rPr lang="es-AR" sz="1100" b="1" i="0">
              <a:solidFill>
                <a:schemeClr val="dk1"/>
              </a:solidFill>
              <a:effectLst/>
              <a:latin typeface="+mn-lt"/>
              <a:ea typeface="+mn-ea"/>
              <a:cs typeface="+mn-cs"/>
            </a:rPr>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de linea ppal. de agua desde el 8° al 1° piso (Dptos. E-F) del Edificio de Casa Central</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530 - 6to piso- Dpto C - San Miguel de Tucuman</a:t>
          </a:r>
          <a:endParaRPr lang="es-ES" sz="1400" b="1" baseline="0"/>
        </a:p>
        <a:p>
          <a:r>
            <a:rPr lang="es-ES" sz="1400" b="1" baseline="0"/>
            <a:t>Ref.:Expte Nº 4301-10752-2023-D</a:t>
          </a:r>
          <a:endParaRPr lang="es-ES" sz="1400" b="1"/>
        </a:p>
      </xdr:txBody>
    </xdr:sp>
    <xdr:clientData/>
  </xdr:twoCellAnchor>
</xdr:wsDr>
</file>

<file path=xl/drawings/drawing75.xml><?xml version="1.0" encoding="utf-8"?>
<xdr:wsDr xmlns:xdr="http://schemas.openxmlformats.org/drawingml/2006/spreadsheetDrawing" xmlns:a="http://schemas.openxmlformats.org/drawingml/2006/main">
  <xdr:oneCellAnchor>
    <xdr:from>
      <xdr:col>11</xdr:col>
      <xdr:colOff>692522</xdr:colOff>
      <xdr:row>5</xdr:row>
      <xdr:rowOff>40603</xdr:rowOff>
    </xdr:from>
    <xdr:ext cx="1987656" cy="687513"/>
    <xdr:pic>
      <xdr:nvPicPr>
        <xdr:cNvPr id="2" name="Imagen 1">
          <a:extLst>
            <a:ext uri="{FF2B5EF4-FFF2-40B4-BE49-F238E27FC236}">
              <a16:creationId xmlns:a16="http://schemas.microsoft.com/office/drawing/2014/main" id="{00000000-0008-0000-4A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9074522" y="993103"/>
          <a:ext cx="1987656" cy="687513"/>
        </a:xfrm>
        <a:prstGeom prst="rect">
          <a:avLst/>
        </a:prstGeom>
      </xdr:spPr>
    </xdr:pic>
    <xdr:clientData/>
  </xdr:oneCellAnchor>
  <xdr:twoCellAnchor>
    <xdr:from>
      <xdr:col>0</xdr:col>
      <xdr:colOff>95249</xdr:colOff>
      <xdr:row>3</xdr:row>
      <xdr:rowOff>0</xdr:rowOff>
    </xdr:from>
    <xdr:to>
      <xdr:col>2</xdr:col>
      <xdr:colOff>3657600</xdr:colOff>
      <xdr:row>6</xdr:row>
      <xdr:rowOff>161925</xdr:rowOff>
    </xdr:to>
    <xdr:sp macro="" textlink="">
      <xdr:nvSpPr>
        <xdr:cNvPr id="3" name="CuadroTexto 8">
          <a:extLst>
            <a:ext uri="{FF2B5EF4-FFF2-40B4-BE49-F238E27FC236}">
              <a16:creationId xmlns:a16="http://schemas.microsoft.com/office/drawing/2014/main" id="{00000000-0008-0000-4A00-000003000000}"/>
            </a:ext>
          </a:extLst>
        </xdr:cNvPr>
        <xdr:cNvSpPr txBox="1"/>
      </xdr:nvSpPr>
      <xdr:spPr>
        <a:xfrm>
          <a:off x="95249" y="571500"/>
          <a:ext cx="219075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A00-000004000000}"/>
            </a:ext>
          </a:extLst>
        </xdr:cNvPr>
        <xdr:cNvSpPr txBox="1"/>
      </xdr:nvSpPr>
      <xdr:spPr>
        <a:xfrm>
          <a:off x="3440290" y="199272"/>
          <a:ext cx="184200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A00-000005000000}"/>
            </a:ext>
          </a:extLst>
        </xdr:cNvPr>
        <xdr:cNvSpPr txBox="1"/>
      </xdr:nvSpPr>
      <xdr:spPr>
        <a:xfrm>
          <a:off x="3471917" y="795580"/>
          <a:ext cx="186331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18/04/2023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A00-000006000000}"/>
            </a:ext>
          </a:extLst>
        </xdr:cNvPr>
        <xdr:cNvSpPr txBox="1"/>
      </xdr:nvSpPr>
      <xdr:spPr>
        <a:xfrm>
          <a:off x="154720" y="1229371"/>
          <a:ext cx="213095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A00-000007000000}"/>
            </a:ext>
          </a:extLst>
        </xdr:cNvPr>
        <xdr:cNvSpPr txBox="1"/>
      </xdr:nvSpPr>
      <xdr:spPr>
        <a:xfrm>
          <a:off x="2284467" y="1546279"/>
          <a:ext cx="33942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A00-000008000000}"/>
            </a:ext>
          </a:extLst>
        </xdr:cNvPr>
        <xdr:cNvSpPr txBox="1"/>
      </xdr:nvSpPr>
      <xdr:spPr>
        <a:xfrm>
          <a:off x="945275" y="57150"/>
          <a:ext cx="1340726"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A00-000009000000}"/>
            </a:ext>
          </a:extLst>
        </xdr:cNvPr>
        <xdr:cNvSpPr/>
      </xdr:nvSpPr>
      <xdr:spPr>
        <a:xfrm>
          <a:off x="2286930" y="91629"/>
          <a:ext cx="0" cy="3215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A00-00000A000000}"/>
            </a:ext>
          </a:extLst>
        </xdr:cNvPr>
        <xdr:cNvSpPr/>
      </xdr:nvSpPr>
      <xdr:spPr>
        <a:xfrm>
          <a:off x="19050" y="28575"/>
          <a:ext cx="6086475" cy="19902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A00-00000B000000}"/>
            </a:ext>
          </a:extLst>
        </xdr:cNvPr>
        <xdr:cNvCxnSpPr/>
      </xdr:nvCxnSpPr>
      <xdr:spPr>
        <a:xfrm flipV="1">
          <a:off x="2288007" y="28575"/>
          <a:ext cx="0" cy="19902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230915</xdr:rowOff>
    </xdr:from>
    <xdr:to>
      <xdr:col>7</xdr:col>
      <xdr:colOff>942033</xdr:colOff>
      <xdr:row>15</xdr:row>
      <xdr:rowOff>66675</xdr:rowOff>
    </xdr:to>
    <xdr:sp macro="" textlink="">
      <xdr:nvSpPr>
        <xdr:cNvPr id="12" name="CuadroTexto 9">
          <a:extLst>
            <a:ext uri="{FF2B5EF4-FFF2-40B4-BE49-F238E27FC236}">
              <a16:creationId xmlns:a16="http://schemas.microsoft.com/office/drawing/2014/main" id="{00000000-0008-0000-4A00-00000C000000}"/>
            </a:ext>
          </a:extLst>
        </xdr:cNvPr>
        <xdr:cNvSpPr txBox="1"/>
      </xdr:nvSpPr>
      <xdr:spPr>
        <a:xfrm>
          <a:off x="24727" y="2212115"/>
          <a:ext cx="9575531" cy="835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a:t>
          </a:r>
          <a:r>
            <a:rPr lang="es-ES" sz="1400" b="1" baseline="0">
              <a:solidFill>
                <a:schemeClr val="dk1"/>
              </a:solidFill>
              <a:effectLst/>
              <a:latin typeface="+mn-lt"/>
              <a:ea typeface="+mn-ea"/>
              <a:cs typeface="+mn-cs"/>
            </a:rPr>
            <a:t> DE PREVISION Y SEGURIDAD SOCIAL DE TUCUMAN (IPSST)</a:t>
          </a:r>
          <a:endParaRPr lang="es-ES" sz="1400"/>
        </a:p>
        <a:p>
          <a:r>
            <a:rPr lang="es-ES" sz="1400"/>
            <a:t>Obra:</a:t>
          </a:r>
          <a:r>
            <a:rPr lang="es-ES" sz="1400" baseline="0"/>
            <a:t> </a:t>
          </a:r>
          <a:r>
            <a:rPr lang="es-AR" sz="1100" b="1" i="0">
              <a:solidFill>
                <a:schemeClr val="dk1"/>
              </a:solidFill>
              <a:effectLst/>
              <a:latin typeface="+mn-lt"/>
              <a:ea typeface="+mn-ea"/>
              <a:cs typeface="+mn-cs"/>
            </a:rPr>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de los baños del Ministerio de Desarrollo Social - 3er piso - Casa Central del IPSST</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530 - 5to piso M Dpto Tecnico de Infraestructura</a:t>
          </a:r>
          <a:endParaRPr lang="es-ES" sz="1400" b="1" baseline="0"/>
        </a:p>
      </xdr:txBody>
    </xdr:sp>
    <xdr:clientData/>
  </xdr:twoCellAnchor>
</xdr:wsDr>
</file>

<file path=xl/drawings/drawing76.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4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66675</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B00-000003000000}"/>
            </a:ext>
          </a:extLst>
        </xdr:cNvPr>
        <xdr:cNvSpPr txBox="1"/>
      </xdr:nvSpPr>
      <xdr:spPr>
        <a:xfrm>
          <a:off x="95249" y="714375"/>
          <a:ext cx="488632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B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B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04/05/2023</a:t>
          </a:r>
        </a:p>
        <a:p>
          <a:endParaRPr lang="es-ES" sz="1100" b="1" baseline="0"/>
        </a:p>
      </xdr:txBody>
    </xdr:sp>
    <xdr:clientData/>
  </xdr:twoCellAnchor>
  <xdr:twoCellAnchor>
    <xdr:from>
      <xdr:col>0</xdr:col>
      <xdr:colOff>164245</xdr:colOff>
      <xdr:row>6</xdr:row>
      <xdr:rowOff>143521</xdr:rowOff>
    </xdr:from>
    <xdr:to>
      <xdr:col>2</xdr:col>
      <xdr:colOff>3495352</xdr:colOff>
      <xdr:row>10</xdr:row>
      <xdr:rowOff>95250</xdr:rowOff>
    </xdr:to>
    <xdr:sp macro="" textlink="">
      <xdr:nvSpPr>
        <xdr:cNvPr id="6" name="CuadroTexto 6">
          <a:extLst>
            <a:ext uri="{FF2B5EF4-FFF2-40B4-BE49-F238E27FC236}">
              <a16:creationId xmlns:a16="http://schemas.microsoft.com/office/drawing/2014/main" id="{00000000-0008-0000-4B00-000006000000}"/>
            </a:ext>
          </a:extLst>
        </xdr:cNvPr>
        <xdr:cNvSpPr txBox="1"/>
      </xdr:nvSpPr>
      <xdr:spPr>
        <a:xfrm>
          <a:off x="164245" y="1362721"/>
          <a:ext cx="4674132" cy="713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B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161925</xdr:rowOff>
    </xdr:to>
    <xdr:sp macro="" textlink="">
      <xdr:nvSpPr>
        <xdr:cNvPr id="8" name="CuadroTexto 2">
          <a:extLst>
            <a:ext uri="{FF2B5EF4-FFF2-40B4-BE49-F238E27FC236}">
              <a16:creationId xmlns:a16="http://schemas.microsoft.com/office/drawing/2014/main" id="{00000000-0008-0000-4B00-000008000000}"/>
            </a:ext>
          </a:extLst>
        </xdr:cNvPr>
        <xdr:cNvSpPr txBox="1"/>
      </xdr:nvSpPr>
      <xdr:spPr>
        <a:xfrm>
          <a:off x="1154825" y="57150"/>
          <a:ext cx="2131301" cy="75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B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B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B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238125</xdr:rowOff>
    </xdr:to>
    <xdr:sp macro="" textlink="">
      <xdr:nvSpPr>
        <xdr:cNvPr id="12" name="CuadroTexto 9">
          <a:extLst>
            <a:ext uri="{FF2B5EF4-FFF2-40B4-BE49-F238E27FC236}">
              <a16:creationId xmlns:a16="http://schemas.microsoft.com/office/drawing/2014/main" id="{00000000-0008-0000-4B00-00000C000000}"/>
            </a:ext>
          </a:extLst>
        </xdr:cNvPr>
        <xdr:cNvSpPr txBox="1"/>
      </xdr:nvSpPr>
      <xdr:spPr>
        <a:xfrm>
          <a:off x="24727" y="2164490"/>
          <a:ext cx="9766031" cy="1045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de los baños del Ministerio de Desarrollo Social - 3er piso - Casa Central del IPSST</a:t>
          </a:r>
          <a:r>
            <a:rPr lang="es-AR" sz="1400" b="1" baseline="0">
              <a:solidFill>
                <a:schemeClr val="dk1"/>
              </a:solidFill>
              <a:latin typeface="+mn-lt"/>
              <a:ea typeface="+mn-ea"/>
              <a:cs typeface="+mn-cs"/>
            </a:rPr>
            <a: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ES" sz="1400" b="1" baseline="0">
              <a:solidFill>
                <a:schemeClr val="dk1"/>
              </a:solidFill>
              <a:effectLst/>
              <a:latin typeface="+mn-lt"/>
              <a:ea typeface="+mn-ea"/>
              <a:cs typeface="+mn-cs"/>
            </a:rPr>
            <a:t>Las Piedras N° 530 - 5to piso M Dpto Tecnico de Infraestructura</a:t>
          </a: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Ref. Expte. 4301-8365-2023-S. </a:t>
          </a:r>
          <a:r>
            <a:rPr kumimoji="0" lang="es-ES" sz="1400" b="1" i="0" u="none" strike="noStrike" kern="0" cap="none" spc="0" normalizeH="0" baseline="0" noProof="0">
              <a:ln>
                <a:noFill/>
              </a:ln>
              <a:solidFill>
                <a:prstClr val="black"/>
              </a:solidFill>
              <a:effectLst/>
              <a:uLnTx/>
              <a:uFillTx/>
              <a:latin typeface="+mn-lt"/>
              <a:ea typeface="+mn-ea"/>
              <a:cs typeface="+mn-cs"/>
            </a:rPr>
            <a:t>Concurso de precios N°13-2023 Segundo Llamado</a:t>
          </a:r>
          <a:r>
            <a:rPr lang="es-ES" sz="1400" b="1" baseline="0"/>
            <a:t>		</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4C00-000002000000}"/>
            </a:ext>
          </a:extLst>
        </xdr:cNvPr>
        <xdr:cNvSpPr txBox="1"/>
      </xdr:nvSpPr>
      <xdr:spPr>
        <a:xfrm>
          <a:off x="1250074" y="0"/>
          <a:ext cx="20074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600075</xdr:rowOff>
    </xdr:to>
    <xdr:sp macro="" textlink="">
      <xdr:nvSpPr>
        <xdr:cNvPr id="3" name="CuadroTexto 9">
          <a:extLst>
            <a:ext uri="{FF2B5EF4-FFF2-40B4-BE49-F238E27FC236}">
              <a16:creationId xmlns:a16="http://schemas.microsoft.com/office/drawing/2014/main" id="{00000000-0008-0000-4C00-000003000000}"/>
            </a:ext>
          </a:extLst>
        </xdr:cNvPr>
        <xdr:cNvSpPr txBox="1"/>
      </xdr:nvSpPr>
      <xdr:spPr>
        <a:xfrm>
          <a:off x="34252" y="2164490"/>
          <a:ext cx="10385156" cy="1093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 </a:t>
          </a:r>
          <a:r>
            <a:rPr lang="es-AR" sz="1400" b="1" i="0">
              <a:solidFill>
                <a:schemeClr val="dk1"/>
              </a:solidFill>
              <a:latin typeface="+mn-lt"/>
              <a:ea typeface="+mn-ea"/>
              <a:cs typeface="+mn-cs"/>
            </a:rPr>
            <a:t>DEMOLICION Y LIMPIEZA DE INMUEBLE PERTENECIENTE AL 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AR" sz="1400" b="1" i="0">
              <a:solidFill>
                <a:schemeClr val="dk1"/>
              </a:solidFill>
              <a:latin typeface="+mn-lt"/>
              <a:ea typeface="+mn-ea"/>
              <a:cs typeface="+mn-cs"/>
            </a:rPr>
            <a:t>SAN MARTIN Nº 1939 DE LA CIUDAD DE CONCEPCION</a:t>
          </a: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4301- 18388-2023</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4C00-000004000000}"/>
            </a:ext>
          </a:extLst>
        </xdr:cNvPr>
        <xdr:cNvSpPr/>
      </xdr:nvSpPr>
      <xdr:spPr>
        <a:xfrm>
          <a:off x="19050" y="28574"/>
          <a:ext cx="10896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394179</xdr:colOff>
      <xdr:row>8</xdr:row>
      <xdr:rowOff>156616</xdr:rowOff>
    </xdr:to>
    <xdr:pic>
      <xdr:nvPicPr>
        <xdr:cNvPr id="5" name="Imagen 4">
          <a:extLst>
            <a:ext uri="{FF2B5EF4-FFF2-40B4-BE49-F238E27FC236}">
              <a16:creationId xmlns:a16="http://schemas.microsoft.com/office/drawing/2014/main" id="{00000000-0008-0000-4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198972" y="1069303"/>
          <a:ext cx="1987657" cy="687513"/>
        </a:xfrm>
        <a:prstGeom prst="rect">
          <a:avLst/>
        </a:prstGeom>
      </xdr:spPr>
    </xdr:pic>
    <xdr:clientData/>
  </xdr:twoCellAnchor>
  <xdr:twoCellAnchor>
    <xdr:from>
      <xdr:col>0</xdr:col>
      <xdr:colOff>123825</xdr:colOff>
      <xdr:row>3</xdr:row>
      <xdr:rowOff>21633</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4C00-000006000000}"/>
            </a:ext>
          </a:extLst>
        </xdr:cNvPr>
        <xdr:cNvSpPr txBox="1"/>
      </xdr:nvSpPr>
      <xdr:spPr>
        <a:xfrm>
          <a:off x="123825" y="669333"/>
          <a:ext cx="4839992" cy="718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4C00-000007000000}"/>
            </a:ext>
          </a:extLst>
        </xdr:cNvPr>
        <xdr:cNvSpPr txBox="1"/>
      </xdr:nvSpPr>
      <xdr:spPr>
        <a:xfrm>
          <a:off x="6450190" y="275472"/>
          <a:ext cx="23658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4C00-000008000000}"/>
            </a:ext>
          </a:extLst>
        </xdr:cNvPr>
        <xdr:cNvSpPr txBox="1"/>
      </xdr:nvSpPr>
      <xdr:spPr>
        <a:xfrm>
          <a:off x="6243691" y="871780"/>
          <a:ext cx="25669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05/05/2023</a:t>
          </a:r>
        </a:p>
        <a:p>
          <a:endParaRPr lang="es-ES" sz="1100" b="1" baseline="0"/>
        </a:p>
      </xdr:txBody>
    </xdr:sp>
    <xdr:clientData/>
  </xdr:twoCellAnchor>
  <xdr:twoCellAnchor>
    <xdr:from>
      <xdr:col>0</xdr:col>
      <xdr:colOff>145195</xdr:colOff>
      <xdr:row>6</xdr:row>
      <xdr:rowOff>86371</xdr:rowOff>
    </xdr:from>
    <xdr:to>
      <xdr:col>2</xdr:col>
      <xdr:colOff>3476302</xdr:colOff>
      <xdr:row>9</xdr:row>
      <xdr:rowOff>136418</xdr:rowOff>
    </xdr:to>
    <xdr:sp macro="" textlink="">
      <xdr:nvSpPr>
        <xdr:cNvPr id="9" name="CuadroTexto 6">
          <a:extLst>
            <a:ext uri="{FF2B5EF4-FFF2-40B4-BE49-F238E27FC236}">
              <a16:creationId xmlns:a16="http://schemas.microsoft.com/office/drawing/2014/main" id="{00000000-0008-0000-4C00-000009000000}"/>
            </a:ext>
          </a:extLst>
        </xdr:cNvPr>
        <xdr:cNvSpPr txBox="1"/>
      </xdr:nvSpPr>
      <xdr:spPr>
        <a:xfrm>
          <a:off x="145195" y="1305571"/>
          <a:ext cx="472175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4C00-00000A000000}"/>
            </a:ext>
          </a:extLst>
        </xdr:cNvPr>
        <xdr:cNvSpPr txBox="1"/>
      </xdr:nvSpPr>
      <xdr:spPr>
        <a:xfrm>
          <a:off x="421804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4C00-00000B000000}"/>
            </a:ext>
          </a:extLst>
        </xdr:cNvPr>
        <xdr:cNvSpPr/>
      </xdr:nvSpPr>
      <xdr:spPr>
        <a:xfrm>
          <a:off x="473485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4C00-00000C000000}"/>
            </a:ext>
          </a:extLst>
        </xdr:cNvPr>
        <xdr:cNvCxnSpPr/>
      </xdr:nvCxnSpPr>
      <xdr:spPr>
        <a:xfrm flipV="1">
          <a:off x="497405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4C00-00000D000000}"/>
            </a:ext>
          </a:extLst>
        </xdr:cNvPr>
        <xdr:cNvSpPr/>
      </xdr:nvSpPr>
      <xdr:spPr>
        <a:xfrm>
          <a:off x="11497780"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4C00-00000E000000}"/>
            </a:ext>
          </a:extLst>
        </xdr:cNvPr>
        <xdr:cNvSpPr/>
      </xdr:nvSpPr>
      <xdr:spPr>
        <a:xfrm>
          <a:off x="11709523" y="3343814"/>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4C00-00000F000000}"/>
            </a:ext>
          </a:extLst>
        </xdr:cNvPr>
        <xdr:cNvSpPr txBox="1"/>
      </xdr:nvSpPr>
      <xdr:spPr>
        <a:xfrm>
          <a:off x="12592050" y="432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78.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4D00-000002000000}"/>
            </a:ext>
          </a:extLst>
        </xdr:cNvPr>
        <xdr:cNvSpPr txBox="1"/>
      </xdr:nvSpPr>
      <xdr:spPr>
        <a:xfrm>
          <a:off x="1250074" y="0"/>
          <a:ext cx="20074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600075</xdr:rowOff>
    </xdr:to>
    <xdr:sp macro="" textlink="">
      <xdr:nvSpPr>
        <xdr:cNvPr id="3" name="CuadroTexto 9">
          <a:extLst>
            <a:ext uri="{FF2B5EF4-FFF2-40B4-BE49-F238E27FC236}">
              <a16:creationId xmlns:a16="http://schemas.microsoft.com/office/drawing/2014/main" id="{00000000-0008-0000-4D00-000003000000}"/>
            </a:ext>
          </a:extLst>
        </xdr:cNvPr>
        <xdr:cNvSpPr txBox="1"/>
      </xdr:nvSpPr>
      <xdr:spPr>
        <a:xfrm>
          <a:off x="34252" y="2164490"/>
          <a:ext cx="10385156" cy="1093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 </a:t>
          </a:r>
          <a:r>
            <a:rPr lang="es-AR" sz="1400" b="1" i="0">
              <a:solidFill>
                <a:schemeClr val="dk1"/>
              </a:solidFill>
              <a:latin typeface="+mn-lt"/>
              <a:ea typeface="+mn-ea"/>
              <a:cs typeface="+mn-cs"/>
            </a:rPr>
            <a:t>PROPUESTA DE DISEÑO Y PROYECTO EJECUTIVO DE NUEVA SUCURSAL CONCEPCION </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AR" sz="1400" b="1" i="0">
              <a:solidFill>
                <a:schemeClr val="dk1"/>
              </a:solidFill>
              <a:latin typeface="+mn-lt"/>
              <a:ea typeface="+mn-ea"/>
              <a:cs typeface="+mn-cs"/>
            </a:rPr>
            <a:t>SAN MARTIN Nº 1939 DE LA CIUDAD DE CONCEPCION</a:t>
          </a: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4301- 18228-2023</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4D00-000004000000}"/>
            </a:ext>
          </a:extLst>
        </xdr:cNvPr>
        <xdr:cNvSpPr/>
      </xdr:nvSpPr>
      <xdr:spPr>
        <a:xfrm>
          <a:off x="19050" y="28574"/>
          <a:ext cx="10896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394179</xdr:colOff>
      <xdr:row>8</xdr:row>
      <xdr:rowOff>156616</xdr:rowOff>
    </xdr:to>
    <xdr:pic>
      <xdr:nvPicPr>
        <xdr:cNvPr id="5" name="Imagen 4">
          <a:extLst>
            <a:ext uri="{FF2B5EF4-FFF2-40B4-BE49-F238E27FC236}">
              <a16:creationId xmlns:a16="http://schemas.microsoft.com/office/drawing/2014/main" id="{00000000-0008-0000-4D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198972" y="1069303"/>
          <a:ext cx="1987657" cy="687513"/>
        </a:xfrm>
        <a:prstGeom prst="rect">
          <a:avLst/>
        </a:prstGeom>
      </xdr:spPr>
    </xdr:pic>
    <xdr:clientData/>
  </xdr:twoCellAnchor>
  <xdr:twoCellAnchor>
    <xdr:from>
      <xdr:col>0</xdr:col>
      <xdr:colOff>123825</xdr:colOff>
      <xdr:row>3</xdr:row>
      <xdr:rowOff>62901</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4D00-000006000000}"/>
            </a:ext>
          </a:extLst>
        </xdr:cNvPr>
        <xdr:cNvSpPr txBox="1"/>
      </xdr:nvSpPr>
      <xdr:spPr>
        <a:xfrm>
          <a:off x="123825" y="709882"/>
          <a:ext cx="4842149" cy="6717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4D00-000007000000}"/>
            </a:ext>
          </a:extLst>
        </xdr:cNvPr>
        <xdr:cNvSpPr txBox="1"/>
      </xdr:nvSpPr>
      <xdr:spPr>
        <a:xfrm>
          <a:off x="6450190" y="275472"/>
          <a:ext cx="23658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4D00-000008000000}"/>
            </a:ext>
          </a:extLst>
        </xdr:cNvPr>
        <xdr:cNvSpPr txBox="1"/>
      </xdr:nvSpPr>
      <xdr:spPr>
        <a:xfrm>
          <a:off x="6243691" y="871780"/>
          <a:ext cx="25669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12/05/2023</a:t>
          </a:r>
        </a:p>
        <a:p>
          <a:endParaRPr lang="es-ES" sz="1100" b="1" baseline="0"/>
        </a:p>
      </xdr:txBody>
    </xdr:sp>
    <xdr:clientData/>
  </xdr:twoCellAnchor>
  <xdr:twoCellAnchor>
    <xdr:from>
      <xdr:col>0</xdr:col>
      <xdr:colOff>136209</xdr:colOff>
      <xdr:row>6</xdr:row>
      <xdr:rowOff>113329</xdr:rowOff>
    </xdr:from>
    <xdr:to>
      <xdr:col>2</xdr:col>
      <xdr:colOff>3467316</xdr:colOff>
      <xdr:row>10</xdr:row>
      <xdr:rowOff>89858</xdr:rowOff>
    </xdr:to>
    <xdr:sp macro="" textlink="">
      <xdr:nvSpPr>
        <xdr:cNvPr id="9" name="CuadroTexto 6">
          <a:extLst>
            <a:ext uri="{FF2B5EF4-FFF2-40B4-BE49-F238E27FC236}">
              <a16:creationId xmlns:a16="http://schemas.microsoft.com/office/drawing/2014/main" id="{00000000-0008-0000-4D00-000009000000}"/>
            </a:ext>
          </a:extLst>
        </xdr:cNvPr>
        <xdr:cNvSpPr txBox="1"/>
      </xdr:nvSpPr>
      <xdr:spPr>
        <a:xfrm>
          <a:off x="136209" y="1326419"/>
          <a:ext cx="4723914" cy="731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4D00-00000A000000}"/>
            </a:ext>
          </a:extLst>
        </xdr:cNvPr>
        <xdr:cNvSpPr txBox="1"/>
      </xdr:nvSpPr>
      <xdr:spPr>
        <a:xfrm>
          <a:off x="421804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4D00-00000B000000}"/>
            </a:ext>
          </a:extLst>
        </xdr:cNvPr>
        <xdr:cNvSpPr/>
      </xdr:nvSpPr>
      <xdr:spPr>
        <a:xfrm>
          <a:off x="473485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4D00-00000C000000}"/>
            </a:ext>
          </a:extLst>
        </xdr:cNvPr>
        <xdr:cNvCxnSpPr/>
      </xdr:nvCxnSpPr>
      <xdr:spPr>
        <a:xfrm flipV="1">
          <a:off x="497405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4D00-00000D000000}"/>
            </a:ext>
          </a:extLst>
        </xdr:cNvPr>
        <xdr:cNvSpPr/>
      </xdr:nvSpPr>
      <xdr:spPr>
        <a:xfrm>
          <a:off x="11497780"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4D00-00000E000000}"/>
            </a:ext>
          </a:extLst>
        </xdr:cNvPr>
        <xdr:cNvSpPr/>
      </xdr:nvSpPr>
      <xdr:spPr>
        <a:xfrm>
          <a:off x="11709523" y="3343814"/>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4D00-00000F000000}"/>
            </a:ext>
          </a:extLst>
        </xdr:cNvPr>
        <xdr:cNvSpPr txBox="1"/>
      </xdr:nvSpPr>
      <xdr:spPr>
        <a:xfrm>
          <a:off x="12592050" y="432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79.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190978</xdr:colOff>
      <xdr:row>8</xdr:row>
      <xdr:rowOff>156616</xdr:rowOff>
    </xdr:to>
    <xdr:pic>
      <xdr:nvPicPr>
        <xdr:cNvPr id="2" name="Imagen 1">
          <a:extLst>
            <a:ext uri="{FF2B5EF4-FFF2-40B4-BE49-F238E27FC236}">
              <a16:creationId xmlns:a16="http://schemas.microsoft.com/office/drawing/2014/main" id="{00000000-0008-0000-4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08547" y="1069303"/>
          <a:ext cx="199400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4E00-000003000000}"/>
            </a:ext>
          </a:extLst>
        </xdr:cNvPr>
        <xdr:cNvSpPr txBox="1"/>
      </xdr:nvSpPr>
      <xdr:spPr>
        <a:xfrm>
          <a:off x="95249" y="647700"/>
          <a:ext cx="490537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E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E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16/05/2023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4E00-000006000000}"/>
            </a:ext>
          </a:extLst>
        </xdr:cNvPr>
        <xdr:cNvSpPr txBox="1"/>
      </xdr:nvSpPr>
      <xdr:spPr>
        <a:xfrm>
          <a:off x="154720" y="1305571"/>
          <a:ext cx="46931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E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4E00-000008000000}"/>
            </a:ext>
          </a:extLst>
        </xdr:cNvPr>
        <xdr:cNvSpPr txBox="1"/>
      </xdr:nvSpPr>
      <xdr:spPr>
        <a:xfrm>
          <a:off x="1154825" y="57150"/>
          <a:ext cx="215035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E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E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E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15</xdr:row>
      <xdr:rowOff>428625</xdr:rowOff>
    </xdr:to>
    <xdr:sp macro="" textlink="">
      <xdr:nvSpPr>
        <xdr:cNvPr id="12" name="CuadroTexto 9">
          <a:extLst>
            <a:ext uri="{FF2B5EF4-FFF2-40B4-BE49-F238E27FC236}">
              <a16:creationId xmlns:a16="http://schemas.microsoft.com/office/drawing/2014/main" id="{00000000-0008-0000-4E00-00000C000000}"/>
            </a:ext>
          </a:extLst>
        </xdr:cNvPr>
        <xdr:cNvSpPr txBox="1"/>
      </xdr:nvSpPr>
      <xdr:spPr>
        <a:xfrm>
          <a:off x="24727" y="2164490"/>
          <a:ext cx="10309898" cy="1216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 </a:t>
          </a:r>
          <a:r>
            <a:rPr lang="es-ES" sz="1400" b="1"/>
            <a:t>Reparacion de la of de Rendicion</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Las Piedras N° 530 - 3er Piso - Oficina "O"</a:t>
          </a:r>
          <a:r>
            <a:rPr lang="es-ES" sz="1400" baseline="0"/>
            <a:t> </a:t>
          </a:r>
          <a:endParaRPr lang="es-ES" sz="1400" b="1" baseline="0"/>
        </a:p>
        <a:p>
          <a:r>
            <a:rPr lang="es-ES" sz="1400" b="1" baseline="0"/>
            <a:t>Ref.:Expte Nº 4870/425-RC-2022</a:t>
          </a:r>
          <a:endParaRPr lang="es-ES" sz="1400" b="1"/>
        </a:p>
      </xdr:txBody>
    </xdr:sp>
    <xdr:clientData/>
  </xdr:twoCellAnchor>
</xdr:wsDr>
</file>

<file path=xl/drawings/drawing80.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4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4F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4F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4F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17/05/2023</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142875</xdr:rowOff>
    </xdr:to>
    <xdr:sp macro="" textlink="">
      <xdr:nvSpPr>
        <xdr:cNvPr id="6" name="CuadroTexto 6">
          <a:extLst>
            <a:ext uri="{FF2B5EF4-FFF2-40B4-BE49-F238E27FC236}">
              <a16:creationId xmlns:a16="http://schemas.microsoft.com/office/drawing/2014/main" id="{00000000-0008-0000-4F00-000006000000}"/>
            </a:ext>
          </a:extLst>
        </xdr:cNvPr>
        <xdr:cNvSpPr txBox="1"/>
      </xdr:nvSpPr>
      <xdr:spPr>
        <a:xfrm>
          <a:off x="154720" y="1391296"/>
          <a:ext cx="4588407" cy="732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4F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4F00-000008000000}"/>
            </a:ext>
          </a:extLst>
        </xdr:cNvPr>
        <xdr:cNvSpPr txBox="1"/>
      </xdr:nvSpPr>
      <xdr:spPr>
        <a:xfrm>
          <a:off x="1176567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4F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4F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4F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76200</xdr:rowOff>
    </xdr:to>
    <xdr:sp macro="" textlink="">
      <xdr:nvSpPr>
        <xdr:cNvPr id="12" name="CuadroTexto 9">
          <a:extLst>
            <a:ext uri="{FF2B5EF4-FFF2-40B4-BE49-F238E27FC236}">
              <a16:creationId xmlns:a16="http://schemas.microsoft.com/office/drawing/2014/main" id="{00000000-0008-0000-4F00-00000C000000}"/>
            </a:ext>
          </a:extLst>
        </xdr:cNvPr>
        <xdr:cNvSpPr txBox="1"/>
      </xdr:nvSpPr>
      <xdr:spPr>
        <a:xfrm>
          <a:off x="24727" y="2164490"/>
          <a:ext cx="10328948"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Sra Maria Jose de Casciotta</a:t>
          </a:r>
          <a:endParaRPr lang="es-ES" sz="1400" b="1"/>
        </a:p>
        <a:p>
          <a:r>
            <a:rPr lang="es-ES" sz="1400"/>
            <a:t>Obra:</a:t>
          </a:r>
          <a:r>
            <a:rPr lang="es-ES" sz="1400" baseline="0"/>
            <a:t> </a:t>
          </a:r>
          <a:r>
            <a:rPr lang="es-AR" sz="1400" b="1" i="0">
              <a:solidFill>
                <a:schemeClr val="dk1"/>
              </a:solidFill>
              <a:effectLst/>
              <a:latin typeface="+mn-lt"/>
              <a:ea typeface="+mn-ea"/>
              <a:cs typeface="+mn-cs"/>
            </a:rPr>
            <a:t>Refacciones</a:t>
          </a:r>
          <a:r>
            <a:rPr lang="es-AR" sz="1400" b="1" i="0" baseline="0">
              <a:solidFill>
                <a:schemeClr val="dk1"/>
              </a:solidFill>
              <a:effectLst/>
              <a:latin typeface="+mn-lt"/>
              <a:ea typeface="+mn-ea"/>
              <a:cs typeface="+mn-cs"/>
            </a:rPr>
            <a:t> varias (Vereda)</a:t>
          </a:r>
          <a:endParaRPr lang="es-ES" sz="1400" b="1"/>
        </a:p>
        <a:p>
          <a:r>
            <a:rPr lang="es-ES" sz="1400"/>
            <a:t>Ubicación:</a:t>
          </a:r>
          <a:r>
            <a:rPr lang="es-ES" sz="1400" baseline="0"/>
            <a:t> </a:t>
          </a:r>
          <a:r>
            <a:rPr lang="es-ES" sz="1400" b="1" baseline="0">
              <a:solidFill>
                <a:schemeClr val="dk1"/>
              </a:solidFill>
              <a:effectLst/>
              <a:latin typeface="+mn-lt"/>
              <a:ea typeface="+mn-ea"/>
              <a:cs typeface="+mn-cs"/>
            </a:rPr>
            <a:t>España 1400</a:t>
          </a:r>
          <a:endParaRPr lang="es-ES" sz="1400" b="1" baseline="0"/>
        </a:p>
      </xdr:txBody>
    </xdr:sp>
    <xdr:clientData/>
  </xdr:twoCellAnchor>
</xdr:wsDr>
</file>

<file path=xl/drawings/drawing81.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5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50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0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0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17/05/2023</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142875</xdr:rowOff>
    </xdr:to>
    <xdr:sp macro="" textlink="">
      <xdr:nvSpPr>
        <xdr:cNvPr id="6" name="CuadroTexto 6">
          <a:extLst>
            <a:ext uri="{FF2B5EF4-FFF2-40B4-BE49-F238E27FC236}">
              <a16:creationId xmlns:a16="http://schemas.microsoft.com/office/drawing/2014/main" id="{00000000-0008-0000-5000-000006000000}"/>
            </a:ext>
          </a:extLst>
        </xdr:cNvPr>
        <xdr:cNvSpPr txBox="1"/>
      </xdr:nvSpPr>
      <xdr:spPr>
        <a:xfrm>
          <a:off x="154720" y="1391296"/>
          <a:ext cx="4588407" cy="732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0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5000-000008000000}"/>
            </a:ext>
          </a:extLst>
        </xdr:cNvPr>
        <xdr:cNvSpPr txBox="1"/>
      </xdr:nvSpPr>
      <xdr:spPr>
        <a:xfrm>
          <a:off x="1176567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0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0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0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76200</xdr:rowOff>
    </xdr:to>
    <xdr:sp macro="" textlink="">
      <xdr:nvSpPr>
        <xdr:cNvPr id="12" name="CuadroTexto 9">
          <a:extLst>
            <a:ext uri="{FF2B5EF4-FFF2-40B4-BE49-F238E27FC236}">
              <a16:creationId xmlns:a16="http://schemas.microsoft.com/office/drawing/2014/main" id="{00000000-0008-0000-5000-00000C000000}"/>
            </a:ext>
          </a:extLst>
        </xdr:cNvPr>
        <xdr:cNvSpPr txBox="1"/>
      </xdr:nvSpPr>
      <xdr:spPr>
        <a:xfrm>
          <a:off x="24727" y="2164490"/>
          <a:ext cx="10328948"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Emmanuel Nieva</a:t>
          </a:r>
          <a:endParaRPr lang="es-ES" sz="1400" b="1"/>
        </a:p>
        <a:p>
          <a:r>
            <a:rPr lang="es-ES" sz="1400"/>
            <a:t>Obra:</a:t>
          </a:r>
          <a:r>
            <a:rPr lang="es-ES" sz="1400" baseline="0"/>
            <a:t> </a:t>
          </a:r>
          <a:r>
            <a:rPr lang="es-AR" sz="1400" b="1" i="0">
              <a:solidFill>
                <a:schemeClr val="dk1"/>
              </a:solidFill>
              <a:effectLst/>
              <a:latin typeface="+mn-lt"/>
              <a:ea typeface="+mn-ea"/>
              <a:cs typeface="+mn-cs"/>
            </a:rPr>
            <a:t>Ampliacion planta alta y anexos</a:t>
          </a:r>
          <a:endParaRPr lang="es-ES" sz="1400" b="1"/>
        </a:p>
        <a:p>
          <a:r>
            <a:rPr lang="es-ES" sz="1400"/>
            <a:t>Ubicación:</a:t>
          </a:r>
          <a:r>
            <a:rPr lang="es-ES" sz="1400" baseline="0"/>
            <a:t> </a:t>
          </a:r>
          <a:r>
            <a:rPr lang="es-ES" sz="1400" b="1" baseline="0">
              <a:solidFill>
                <a:schemeClr val="dk1"/>
              </a:solidFill>
              <a:effectLst/>
              <a:latin typeface="+mn-lt"/>
              <a:ea typeface="+mn-ea"/>
              <a:cs typeface="+mn-cs"/>
            </a:rPr>
            <a:t>Italia 567</a:t>
          </a:r>
          <a:endParaRPr lang="es-ES" sz="1400" b="1" baseline="0"/>
        </a:p>
      </xdr:txBody>
    </xdr:sp>
    <xdr:clientData/>
  </xdr:twoCellAnchor>
</xdr:wsDr>
</file>

<file path=xl/drawings/drawing82.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190977</xdr:colOff>
      <xdr:row>8</xdr:row>
      <xdr:rowOff>156616</xdr:rowOff>
    </xdr:to>
    <xdr:pic>
      <xdr:nvPicPr>
        <xdr:cNvPr id="2" name="Imagen 1">
          <a:extLst>
            <a:ext uri="{FF2B5EF4-FFF2-40B4-BE49-F238E27FC236}">
              <a16:creationId xmlns:a16="http://schemas.microsoft.com/office/drawing/2014/main" id="{00000000-0008-0000-5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08547" y="1069303"/>
          <a:ext cx="199400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100-000003000000}"/>
            </a:ext>
          </a:extLst>
        </xdr:cNvPr>
        <xdr:cNvSpPr txBox="1"/>
      </xdr:nvSpPr>
      <xdr:spPr>
        <a:xfrm>
          <a:off x="95249" y="647700"/>
          <a:ext cx="490537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1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1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07/06/2023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5100-000006000000}"/>
            </a:ext>
          </a:extLst>
        </xdr:cNvPr>
        <xdr:cNvSpPr txBox="1"/>
      </xdr:nvSpPr>
      <xdr:spPr>
        <a:xfrm>
          <a:off x="154720" y="1305571"/>
          <a:ext cx="4693182"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1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5100-000008000000}"/>
            </a:ext>
          </a:extLst>
        </xdr:cNvPr>
        <xdr:cNvSpPr txBox="1"/>
      </xdr:nvSpPr>
      <xdr:spPr>
        <a:xfrm>
          <a:off x="1154825" y="57150"/>
          <a:ext cx="215035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1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1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1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15</xdr:row>
      <xdr:rowOff>428625</xdr:rowOff>
    </xdr:to>
    <xdr:sp macro="" textlink="">
      <xdr:nvSpPr>
        <xdr:cNvPr id="12" name="CuadroTexto 9">
          <a:extLst>
            <a:ext uri="{FF2B5EF4-FFF2-40B4-BE49-F238E27FC236}">
              <a16:creationId xmlns:a16="http://schemas.microsoft.com/office/drawing/2014/main" id="{00000000-0008-0000-5100-00000C000000}"/>
            </a:ext>
          </a:extLst>
        </xdr:cNvPr>
        <xdr:cNvSpPr txBox="1"/>
      </xdr:nvSpPr>
      <xdr:spPr>
        <a:xfrm>
          <a:off x="24727" y="2164490"/>
          <a:ext cx="10309898" cy="1216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kumimoji="0" lang="es-ES" sz="1400" b="1" i="0" u="none" strike="noStrike" kern="0" cap="none" spc="0" normalizeH="0" baseline="0" noProof="0">
              <a:ln>
                <a:noFill/>
              </a:ln>
              <a:solidFill>
                <a:prstClr val="black"/>
              </a:solidFill>
              <a:effectLst/>
              <a:uLnTx/>
              <a:uFillTx/>
              <a:latin typeface="+mn-lt"/>
              <a:ea typeface="+mn-ea"/>
              <a:cs typeface="+mn-cs"/>
            </a:rPr>
            <a:t>Selva Mariel Arancibia</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 </a:t>
          </a:r>
          <a:r>
            <a:rPr kumimoji="0" lang="es-ES" sz="1400" b="1" i="0" u="none" strike="noStrike" kern="0" cap="none" spc="0" normalizeH="0" baseline="0" noProof="0">
              <a:ln>
                <a:noFill/>
              </a:ln>
              <a:solidFill>
                <a:prstClr val="black"/>
              </a:solidFill>
              <a:effectLst/>
              <a:uLnTx/>
              <a:uFillTx/>
              <a:latin typeface="+mn-lt"/>
              <a:ea typeface="+mn-ea"/>
              <a:cs typeface="+mn-cs"/>
            </a:rPr>
            <a:t>Refacciones Varias</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kumimoji="0" lang="es-ES" sz="1400" b="1" i="0" u="none" strike="noStrike" kern="0" cap="none" spc="0" normalizeH="0" baseline="0" noProof="0">
              <a:ln>
                <a:noFill/>
              </a:ln>
              <a:solidFill>
                <a:prstClr val="black"/>
              </a:solidFill>
              <a:effectLst/>
              <a:uLnTx/>
              <a:uFillTx/>
              <a:latin typeface="+mn-lt"/>
              <a:ea typeface="+mn-ea"/>
              <a:cs typeface="+mn-cs"/>
            </a:rPr>
            <a:t>Belgrano 443</a:t>
          </a:r>
          <a:r>
            <a:rPr kumimoji="0" lang="es-ES" sz="1400" b="0" i="0" u="none" strike="noStrike" kern="0" cap="none" spc="0" normalizeH="0" baseline="0" noProof="0">
              <a:ln>
                <a:noFill/>
              </a:ln>
              <a:solidFill>
                <a:prstClr val="black"/>
              </a:solidFill>
              <a:effectLst/>
              <a:uLnTx/>
              <a:uFillTx/>
              <a:latin typeface="+mn-lt"/>
              <a:ea typeface="+mn-ea"/>
              <a:cs typeface="+mn-cs"/>
            </a:rPr>
            <a:t> - </a:t>
          </a:r>
          <a:r>
            <a:rPr kumimoji="0" lang="es-ES" sz="1400" b="1" i="0" u="none" strike="noStrike" kern="0" cap="none" spc="0" normalizeH="0" baseline="0" noProof="0">
              <a:ln>
                <a:noFill/>
              </a:ln>
              <a:solidFill>
                <a:prstClr val="black"/>
              </a:solidFill>
              <a:effectLst/>
              <a:uLnTx/>
              <a:uFillTx/>
              <a:latin typeface="+mn-lt"/>
              <a:ea typeface="+mn-ea"/>
              <a:cs typeface="+mn-cs"/>
            </a:rPr>
            <a:t>Tafi del Valle</a:t>
          </a:r>
          <a:endParaRPr lang="es-ES" sz="1400" b="1" baseline="0"/>
        </a:p>
      </xdr:txBody>
    </xdr:sp>
    <xdr:clientData/>
  </xdr:twoCellAnchor>
</xdr:wsDr>
</file>

<file path=xl/drawings/drawing83.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190977</xdr:colOff>
      <xdr:row>8</xdr:row>
      <xdr:rowOff>156616</xdr:rowOff>
    </xdr:to>
    <xdr:pic>
      <xdr:nvPicPr>
        <xdr:cNvPr id="2" name="Imagen 1">
          <a:extLst>
            <a:ext uri="{FF2B5EF4-FFF2-40B4-BE49-F238E27FC236}">
              <a16:creationId xmlns:a16="http://schemas.microsoft.com/office/drawing/2014/main" id="{00000000-0008-0000-5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56172" y="1069303"/>
          <a:ext cx="1994005"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200-000003000000}"/>
            </a:ext>
          </a:extLst>
        </xdr:cNvPr>
        <xdr:cNvSpPr txBox="1"/>
      </xdr:nvSpPr>
      <xdr:spPr>
        <a:xfrm>
          <a:off x="95249" y="647700"/>
          <a:ext cx="49530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200-000004000000}"/>
            </a:ext>
          </a:extLst>
        </xdr:cNvPr>
        <xdr:cNvSpPr txBox="1"/>
      </xdr:nvSpPr>
      <xdr:spPr>
        <a:xfrm>
          <a:off x="6421615"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200-000005000000}"/>
            </a:ext>
          </a:extLst>
        </xdr:cNvPr>
        <xdr:cNvSpPr txBox="1"/>
      </xdr:nvSpPr>
      <xdr:spPr>
        <a:xfrm>
          <a:off x="6453242"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07/06/2023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5200-000006000000}"/>
            </a:ext>
          </a:extLst>
        </xdr:cNvPr>
        <xdr:cNvSpPr txBox="1"/>
      </xdr:nvSpPr>
      <xdr:spPr>
        <a:xfrm>
          <a:off x="154720" y="1305571"/>
          <a:ext cx="47408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200-000007000000}"/>
            </a:ext>
          </a:extLst>
        </xdr:cNvPr>
        <xdr:cNvSpPr txBox="1"/>
      </xdr:nvSpPr>
      <xdr:spPr>
        <a:xfrm>
          <a:off x="42370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5200-000008000000}"/>
            </a:ext>
          </a:extLst>
        </xdr:cNvPr>
        <xdr:cNvSpPr txBox="1"/>
      </xdr:nvSpPr>
      <xdr:spPr>
        <a:xfrm>
          <a:off x="1202450" y="57150"/>
          <a:ext cx="215035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200-000009000000}"/>
            </a:ext>
          </a:extLst>
        </xdr:cNvPr>
        <xdr:cNvSpPr/>
      </xdr:nvSpPr>
      <xdr:spPr>
        <a:xfrm>
          <a:off x="47539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200-00000A000000}"/>
            </a:ext>
          </a:extLst>
        </xdr:cNvPr>
        <xdr:cNvSpPr/>
      </xdr:nvSpPr>
      <xdr:spPr>
        <a:xfrm>
          <a:off x="19050" y="28575"/>
          <a:ext cx="104775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200-00000B000000}"/>
            </a:ext>
          </a:extLst>
        </xdr:cNvPr>
        <xdr:cNvCxnSpPr/>
      </xdr:nvCxnSpPr>
      <xdr:spPr>
        <a:xfrm flipV="1">
          <a:off x="49931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15</xdr:row>
      <xdr:rowOff>428625</xdr:rowOff>
    </xdr:to>
    <xdr:sp macro="" textlink="">
      <xdr:nvSpPr>
        <xdr:cNvPr id="12" name="CuadroTexto 9">
          <a:extLst>
            <a:ext uri="{FF2B5EF4-FFF2-40B4-BE49-F238E27FC236}">
              <a16:creationId xmlns:a16="http://schemas.microsoft.com/office/drawing/2014/main" id="{00000000-0008-0000-5200-00000C000000}"/>
            </a:ext>
          </a:extLst>
        </xdr:cNvPr>
        <xdr:cNvSpPr txBox="1"/>
      </xdr:nvSpPr>
      <xdr:spPr>
        <a:xfrm>
          <a:off x="24727" y="2164490"/>
          <a:ext cx="10357523" cy="105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kumimoji="0" lang="es-ES" sz="1400" b="1" i="0" u="none" strike="noStrike" kern="0" cap="none" spc="0" normalizeH="0" baseline="0" noProof="0">
              <a:ln>
                <a:noFill/>
              </a:ln>
              <a:solidFill>
                <a:prstClr val="black"/>
              </a:solidFill>
              <a:effectLst/>
              <a:uLnTx/>
              <a:uFillTx/>
              <a:latin typeface="+mn-lt"/>
              <a:ea typeface="+mn-ea"/>
              <a:cs typeface="+mn-cs"/>
            </a:rPr>
            <a:t>Selva Mariel Arancibia</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 </a:t>
          </a:r>
          <a:r>
            <a:rPr kumimoji="0" lang="es-ES" sz="1400" b="1" i="0" u="none" strike="noStrike" kern="0" cap="none" spc="0" normalizeH="0" baseline="0" noProof="0">
              <a:ln>
                <a:noFill/>
              </a:ln>
              <a:solidFill>
                <a:prstClr val="black"/>
              </a:solidFill>
              <a:effectLst/>
              <a:uLnTx/>
              <a:uFillTx/>
              <a:latin typeface="+mn-lt"/>
              <a:ea typeface="+mn-ea"/>
              <a:cs typeface="+mn-cs"/>
            </a:rPr>
            <a:t>Refacciones Varias</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kumimoji="0" lang="es-ES" sz="1400" b="1" i="0" u="none" strike="noStrike" kern="0" cap="none" spc="0" normalizeH="0" baseline="0" noProof="0">
              <a:ln>
                <a:noFill/>
              </a:ln>
              <a:solidFill>
                <a:prstClr val="black"/>
              </a:solidFill>
              <a:effectLst/>
              <a:uLnTx/>
              <a:uFillTx/>
              <a:latin typeface="+mn-lt"/>
              <a:ea typeface="+mn-ea"/>
              <a:cs typeface="+mn-cs"/>
            </a:rPr>
            <a:t>Belgrano 443</a:t>
          </a:r>
          <a:r>
            <a:rPr kumimoji="0" lang="es-ES" sz="1400" b="0" i="0" u="none" strike="noStrike" kern="0" cap="none" spc="0" normalizeH="0" baseline="0" noProof="0">
              <a:ln>
                <a:noFill/>
              </a:ln>
              <a:solidFill>
                <a:prstClr val="black"/>
              </a:solidFill>
              <a:effectLst/>
              <a:uLnTx/>
              <a:uFillTx/>
              <a:latin typeface="+mn-lt"/>
              <a:ea typeface="+mn-ea"/>
              <a:cs typeface="+mn-cs"/>
            </a:rPr>
            <a:t> - </a:t>
          </a:r>
          <a:r>
            <a:rPr kumimoji="0" lang="es-ES" sz="1400" b="1" i="0" u="none" strike="noStrike" kern="0" cap="none" spc="0" normalizeH="0" baseline="0" noProof="0">
              <a:ln>
                <a:noFill/>
              </a:ln>
              <a:solidFill>
                <a:prstClr val="black"/>
              </a:solidFill>
              <a:effectLst/>
              <a:uLnTx/>
              <a:uFillTx/>
              <a:latin typeface="+mn-lt"/>
              <a:ea typeface="+mn-ea"/>
              <a:cs typeface="+mn-cs"/>
            </a:rPr>
            <a:t>Tafi del Valle</a:t>
          </a:r>
          <a:endParaRPr lang="es-ES" sz="1400" b="1" baseline="0"/>
        </a:p>
      </xdr:txBody>
    </xdr:sp>
    <xdr:clientData/>
  </xdr:twoCellAnchor>
</xdr:wsDr>
</file>

<file path=xl/drawings/drawing84.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190977</xdr:colOff>
      <xdr:row>8</xdr:row>
      <xdr:rowOff>156616</xdr:rowOff>
    </xdr:to>
    <xdr:pic>
      <xdr:nvPicPr>
        <xdr:cNvPr id="2" name="Imagen 1">
          <a:extLst>
            <a:ext uri="{FF2B5EF4-FFF2-40B4-BE49-F238E27FC236}">
              <a16:creationId xmlns:a16="http://schemas.microsoft.com/office/drawing/2014/main" id="{00000000-0008-0000-53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56172" y="1069303"/>
          <a:ext cx="1994005"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300-000003000000}"/>
            </a:ext>
          </a:extLst>
        </xdr:cNvPr>
        <xdr:cNvSpPr txBox="1"/>
      </xdr:nvSpPr>
      <xdr:spPr>
        <a:xfrm>
          <a:off x="95249" y="647700"/>
          <a:ext cx="49530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300-000004000000}"/>
            </a:ext>
          </a:extLst>
        </xdr:cNvPr>
        <xdr:cNvSpPr txBox="1"/>
      </xdr:nvSpPr>
      <xdr:spPr>
        <a:xfrm>
          <a:off x="6421615"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300-000005000000}"/>
            </a:ext>
          </a:extLst>
        </xdr:cNvPr>
        <xdr:cNvSpPr txBox="1"/>
      </xdr:nvSpPr>
      <xdr:spPr>
        <a:xfrm>
          <a:off x="6453242"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29/05/2023</a:t>
          </a:r>
        </a:p>
        <a:p>
          <a:endParaRPr lang="es-ES" sz="1100" b="1" baseline="0"/>
        </a:p>
      </xdr:txBody>
    </xdr:sp>
    <xdr:clientData/>
  </xdr:twoCellAnchor>
  <xdr:twoCellAnchor>
    <xdr:from>
      <xdr:col>0</xdr:col>
      <xdr:colOff>154720</xdr:colOff>
      <xdr:row>6</xdr:row>
      <xdr:rowOff>86371</xdr:rowOff>
    </xdr:from>
    <xdr:to>
      <xdr:col>2</xdr:col>
      <xdr:colOff>3485827</xdr:colOff>
      <xdr:row>9</xdr:row>
      <xdr:rowOff>136418</xdr:rowOff>
    </xdr:to>
    <xdr:sp macro="" textlink="">
      <xdr:nvSpPr>
        <xdr:cNvPr id="6" name="CuadroTexto 6">
          <a:extLst>
            <a:ext uri="{FF2B5EF4-FFF2-40B4-BE49-F238E27FC236}">
              <a16:creationId xmlns:a16="http://schemas.microsoft.com/office/drawing/2014/main" id="{00000000-0008-0000-5300-000006000000}"/>
            </a:ext>
          </a:extLst>
        </xdr:cNvPr>
        <xdr:cNvSpPr txBox="1"/>
      </xdr:nvSpPr>
      <xdr:spPr>
        <a:xfrm>
          <a:off x="154720" y="1305571"/>
          <a:ext cx="4740807" cy="62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300-000007000000}"/>
            </a:ext>
          </a:extLst>
        </xdr:cNvPr>
        <xdr:cNvSpPr txBox="1"/>
      </xdr:nvSpPr>
      <xdr:spPr>
        <a:xfrm>
          <a:off x="42370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5300-000008000000}"/>
            </a:ext>
          </a:extLst>
        </xdr:cNvPr>
        <xdr:cNvSpPr txBox="1"/>
      </xdr:nvSpPr>
      <xdr:spPr>
        <a:xfrm>
          <a:off x="1202450" y="57150"/>
          <a:ext cx="215035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300-000009000000}"/>
            </a:ext>
          </a:extLst>
        </xdr:cNvPr>
        <xdr:cNvSpPr/>
      </xdr:nvSpPr>
      <xdr:spPr>
        <a:xfrm>
          <a:off x="47539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300-00000A000000}"/>
            </a:ext>
          </a:extLst>
        </xdr:cNvPr>
        <xdr:cNvSpPr/>
      </xdr:nvSpPr>
      <xdr:spPr>
        <a:xfrm>
          <a:off x="19050" y="28575"/>
          <a:ext cx="104775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300-00000B000000}"/>
            </a:ext>
          </a:extLst>
        </xdr:cNvPr>
        <xdr:cNvCxnSpPr/>
      </xdr:nvCxnSpPr>
      <xdr:spPr>
        <a:xfrm flipV="1">
          <a:off x="49931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15</xdr:row>
      <xdr:rowOff>428625</xdr:rowOff>
    </xdr:to>
    <xdr:sp macro="" textlink="">
      <xdr:nvSpPr>
        <xdr:cNvPr id="12" name="CuadroTexto 9">
          <a:extLst>
            <a:ext uri="{FF2B5EF4-FFF2-40B4-BE49-F238E27FC236}">
              <a16:creationId xmlns:a16="http://schemas.microsoft.com/office/drawing/2014/main" id="{00000000-0008-0000-5300-00000C000000}"/>
            </a:ext>
          </a:extLst>
        </xdr:cNvPr>
        <xdr:cNvSpPr txBox="1"/>
      </xdr:nvSpPr>
      <xdr:spPr>
        <a:xfrm>
          <a:off x="24727" y="2164490"/>
          <a:ext cx="10357523" cy="105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Selva Mariel Arancibia</a:t>
          </a:r>
          <a:endParaRPr lang="es-ES" sz="1400"/>
        </a:p>
        <a:p>
          <a:r>
            <a:rPr lang="es-ES" sz="1400"/>
            <a:t>Obra: </a:t>
          </a:r>
          <a:r>
            <a:rPr lang="es-ES" sz="1400" b="1"/>
            <a:t>Refacciones</a:t>
          </a:r>
          <a:r>
            <a:rPr lang="es-ES" sz="1400" b="1" baseline="0"/>
            <a:t> Varias</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a:t>Belgrano 443</a:t>
          </a:r>
          <a:r>
            <a:rPr lang="es-ES" sz="1400" baseline="0"/>
            <a:t> - </a:t>
          </a:r>
          <a:r>
            <a:rPr lang="es-ES" sz="1400" b="1" baseline="0">
              <a:solidFill>
                <a:schemeClr val="dk1"/>
              </a:solidFill>
              <a:effectLst/>
              <a:latin typeface="+mn-lt"/>
              <a:ea typeface="+mn-ea"/>
              <a:cs typeface="+mn-cs"/>
            </a:rPr>
            <a:t>Tafi del Valle</a:t>
          </a:r>
          <a:endParaRPr lang="es-ES" sz="1400" b="1" baseline="0"/>
        </a:p>
      </xdr:txBody>
    </xdr:sp>
    <xdr:clientData/>
  </xdr:twoCellAnchor>
</xdr:wsDr>
</file>

<file path=xl/drawings/drawing85.xml><?xml version="1.0" encoding="utf-8"?>
<xdr:wsDr xmlns:xdr="http://schemas.openxmlformats.org/drawingml/2006/spreadsheetDrawing" xmlns:a="http://schemas.openxmlformats.org/drawingml/2006/main">
  <xdr:twoCellAnchor editAs="oneCell">
    <xdr:from>
      <xdr:col>2</xdr:col>
      <xdr:colOff>121022</xdr:colOff>
      <xdr:row>0</xdr:row>
      <xdr:rowOff>59653</xdr:rowOff>
    </xdr:from>
    <xdr:to>
      <xdr:col>2</xdr:col>
      <xdr:colOff>2108678</xdr:colOff>
      <xdr:row>3</xdr:row>
      <xdr:rowOff>99466</xdr:rowOff>
    </xdr:to>
    <xdr:pic>
      <xdr:nvPicPr>
        <xdr:cNvPr id="2" name="Imagen 1">
          <a:extLst>
            <a:ext uri="{FF2B5EF4-FFF2-40B4-BE49-F238E27FC236}">
              <a16:creationId xmlns:a16="http://schemas.microsoft.com/office/drawing/2014/main" id="{00000000-0008-0000-5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78322" y="59653"/>
          <a:ext cx="1987656" cy="687513"/>
        </a:xfrm>
        <a:prstGeom prst="rect">
          <a:avLst/>
        </a:prstGeom>
      </xdr:spPr>
    </xdr:pic>
    <xdr:clientData/>
  </xdr:twoCellAnchor>
  <xdr:twoCellAnchor>
    <xdr:from>
      <xdr:col>0</xdr:col>
      <xdr:colOff>104774</xdr:colOff>
      <xdr:row>3</xdr:row>
      <xdr:rowOff>85725</xdr:rowOff>
    </xdr:from>
    <xdr:to>
      <xdr:col>2</xdr:col>
      <xdr:colOff>3648075</xdr:colOff>
      <xdr:row>7</xdr:row>
      <xdr:rowOff>57150</xdr:rowOff>
    </xdr:to>
    <xdr:sp macro="" textlink="">
      <xdr:nvSpPr>
        <xdr:cNvPr id="3" name="CuadroTexto 8">
          <a:extLst>
            <a:ext uri="{FF2B5EF4-FFF2-40B4-BE49-F238E27FC236}">
              <a16:creationId xmlns:a16="http://schemas.microsoft.com/office/drawing/2014/main" id="{00000000-0008-0000-5400-000003000000}"/>
            </a:ext>
          </a:extLst>
        </xdr:cNvPr>
        <xdr:cNvSpPr txBox="1"/>
      </xdr:nvSpPr>
      <xdr:spPr>
        <a:xfrm>
          <a:off x="104774" y="733425"/>
          <a:ext cx="4800601"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400-000004000000}"/>
            </a:ext>
          </a:extLst>
        </xdr:cNvPr>
        <xdr:cNvSpPr txBox="1"/>
      </xdr:nvSpPr>
      <xdr:spPr>
        <a:xfrm>
          <a:off x="6278740" y="275472"/>
          <a:ext cx="219443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400-000005000000}"/>
            </a:ext>
          </a:extLst>
        </xdr:cNvPr>
        <xdr:cNvSpPr txBox="1"/>
      </xdr:nvSpPr>
      <xdr:spPr>
        <a:xfrm>
          <a:off x="6310367" y="871780"/>
          <a:ext cx="225383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7/06/2023</a:t>
          </a:r>
        </a:p>
        <a:p>
          <a:endParaRPr lang="es-ES" sz="1100" b="1" baseline="0"/>
        </a:p>
      </xdr:txBody>
    </xdr:sp>
    <xdr:clientData/>
  </xdr:twoCellAnchor>
  <xdr:twoCellAnchor>
    <xdr:from>
      <xdr:col>0</xdr:col>
      <xdr:colOff>154720</xdr:colOff>
      <xdr:row>6</xdr:row>
      <xdr:rowOff>172096</xdr:rowOff>
    </xdr:from>
    <xdr:to>
      <xdr:col>2</xdr:col>
      <xdr:colOff>3485827</xdr:colOff>
      <xdr:row>10</xdr:row>
      <xdr:rowOff>142875</xdr:rowOff>
    </xdr:to>
    <xdr:sp macro="" textlink="">
      <xdr:nvSpPr>
        <xdr:cNvPr id="6" name="CuadroTexto 6">
          <a:extLst>
            <a:ext uri="{FF2B5EF4-FFF2-40B4-BE49-F238E27FC236}">
              <a16:creationId xmlns:a16="http://schemas.microsoft.com/office/drawing/2014/main" id="{00000000-0008-0000-5400-000006000000}"/>
            </a:ext>
          </a:extLst>
        </xdr:cNvPr>
        <xdr:cNvSpPr txBox="1"/>
      </xdr:nvSpPr>
      <xdr:spPr>
        <a:xfrm>
          <a:off x="154720" y="1391296"/>
          <a:ext cx="4588407" cy="732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400-000007000000}"/>
            </a:ext>
          </a:extLst>
        </xdr:cNvPr>
        <xdr:cNvSpPr txBox="1"/>
      </xdr:nvSpPr>
      <xdr:spPr>
        <a:xfrm>
          <a:off x="408469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9</xdr:col>
      <xdr:colOff>592850</xdr:colOff>
      <xdr:row>13</xdr:row>
      <xdr:rowOff>47625</xdr:rowOff>
    </xdr:from>
    <xdr:to>
      <xdr:col>12</xdr:col>
      <xdr:colOff>352426</xdr:colOff>
      <xdr:row>15</xdr:row>
      <xdr:rowOff>304800</xdr:rowOff>
    </xdr:to>
    <xdr:sp macro="" textlink="">
      <xdr:nvSpPr>
        <xdr:cNvPr id="8" name="CuadroTexto 2">
          <a:extLst>
            <a:ext uri="{FF2B5EF4-FFF2-40B4-BE49-F238E27FC236}">
              <a16:creationId xmlns:a16="http://schemas.microsoft.com/office/drawing/2014/main" id="{00000000-0008-0000-5400-000008000000}"/>
            </a:ext>
          </a:extLst>
        </xdr:cNvPr>
        <xdr:cNvSpPr txBox="1"/>
      </xdr:nvSpPr>
      <xdr:spPr>
        <a:xfrm>
          <a:off x="11765675" y="2638425"/>
          <a:ext cx="2045576"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400-000009000000}"/>
            </a:ext>
          </a:extLst>
        </xdr:cNvPr>
        <xdr:cNvSpPr/>
      </xdr:nvSpPr>
      <xdr:spPr>
        <a:xfrm>
          <a:off x="460150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400-00000A000000}"/>
            </a:ext>
          </a:extLst>
        </xdr:cNvPr>
        <xdr:cNvSpPr/>
      </xdr:nvSpPr>
      <xdr:spPr>
        <a:xfrm>
          <a:off x="19050" y="28575"/>
          <a:ext cx="1040130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400-00000B000000}"/>
            </a:ext>
          </a:extLst>
        </xdr:cNvPr>
        <xdr:cNvCxnSpPr/>
      </xdr:nvCxnSpPr>
      <xdr:spPr>
        <a:xfrm flipV="1">
          <a:off x="484070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1390650</xdr:colOff>
      <xdr:row>15</xdr:row>
      <xdr:rowOff>257176</xdr:rowOff>
    </xdr:to>
    <xdr:sp macro="" textlink="">
      <xdr:nvSpPr>
        <xdr:cNvPr id="12" name="CuadroTexto 9">
          <a:extLst>
            <a:ext uri="{FF2B5EF4-FFF2-40B4-BE49-F238E27FC236}">
              <a16:creationId xmlns:a16="http://schemas.microsoft.com/office/drawing/2014/main" id="{00000000-0008-0000-5400-00000C000000}"/>
            </a:ext>
          </a:extLst>
        </xdr:cNvPr>
        <xdr:cNvSpPr txBox="1"/>
      </xdr:nvSpPr>
      <xdr:spPr>
        <a:xfrm>
          <a:off x="24727" y="2164490"/>
          <a:ext cx="10328948" cy="1064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Sofia Santillan</a:t>
          </a:r>
          <a:endParaRPr lang="es-ES" sz="1400" b="1"/>
        </a:p>
        <a:p>
          <a:r>
            <a:rPr lang="es-ES" sz="1400"/>
            <a:t>Obra:</a:t>
          </a:r>
          <a:r>
            <a:rPr lang="es-ES" sz="1400" baseline="0"/>
            <a:t> </a:t>
          </a:r>
          <a:r>
            <a:rPr lang="es-AR" sz="1400" b="1" i="0">
              <a:solidFill>
                <a:schemeClr val="dk1"/>
              </a:solidFill>
              <a:effectLst/>
              <a:latin typeface="+mn-lt"/>
              <a:ea typeface="+mn-ea"/>
              <a:cs typeface="+mn-cs"/>
            </a:rPr>
            <a:t>Vivienda</a:t>
          </a:r>
          <a:endParaRPr lang="es-ES" sz="1400" b="1"/>
        </a:p>
        <a:p>
          <a:r>
            <a:rPr lang="es-ES" sz="1400"/>
            <a:t>Ubicación:</a:t>
          </a:r>
          <a:r>
            <a:rPr lang="es-ES" sz="1400" baseline="0"/>
            <a:t> </a:t>
          </a:r>
          <a:r>
            <a:rPr lang="es-ES" sz="1400" b="1" baseline="0">
              <a:solidFill>
                <a:schemeClr val="dk1"/>
              </a:solidFill>
              <a:effectLst/>
              <a:latin typeface="+mn-lt"/>
              <a:ea typeface="+mn-ea"/>
              <a:cs typeface="+mn-cs"/>
            </a:rPr>
            <a:t>Yerba Buena</a:t>
          </a:r>
        </a:p>
        <a:p>
          <a:r>
            <a:rPr lang="es-ES" sz="1400" b="1" baseline="0">
              <a:solidFill>
                <a:schemeClr val="dk1"/>
              </a:solidFill>
              <a:effectLst/>
              <a:latin typeface="+mn-lt"/>
              <a:ea typeface="+mn-ea"/>
              <a:cs typeface="+mn-cs"/>
            </a:rPr>
            <a:t> COTIZACION COMPRENDE MANO DE OBRA Y MATERIALES </a:t>
          </a:r>
          <a:endParaRPr lang="es-ES" sz="1400" b="1" baseline="0"/>
        </a:p>
      </xdr:txBody>
    </xdr:sp>
    <xdr:clientData/>
  </xdr:twoCellAnchor>
</xdr:wsDr>
</file>

<file path=xl/drawings/drawing86.xml><?xml version="1.0" encoding="utf-8"?>
<xdr:wsDr xmlns:xdr="http://schemas.openxmlformats.org/drawingml/2006/spreadsheetDrawing" xmlns:a="http://schemas.openxmlformats.org/drawingml/2006/main">
  <xdr:twoCellAnchor editAs="oneCell">
    <xdr:from>
      <xdr:col>8</xdr:col>
      <xdr:colOff>692521</xdr:colOff>
      <xdr:row>3</xdr:row>
      <xdr:rowOff>70368</xdr:rowOff>
    </xdr:from>
    <xdr:to>
      <xdr:col>10</xdr:col>
      <xdr:colOff>369571</xdr:colOff>
      <xdr:row>6</xdr:row>
      <xdr:rowOff>176856</xdr:rowOff>
    </xdr:to>
    <xdr:pic>
      <xdr:nvPicPr>
        <xdr:cNvPr id="2" name="Imagen 1">
          <a:extLst>
            <a:ext uri="{FF2B5EF4-FFF2-40B4-BE49-F238E27FC236}">
              <a16:creationId xmlns:a16="http://schemas.microsoft.com/office/drawing/2014/main" id="{00000000-0008-0000-5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1130334" y="715290"/>
          <a:ext cx="1998768" cy="681560"/>
        </a:xfrm>
        <a:prstGeom prst="rect">
          <a:avLst/>
        </a:prstGeom>
      </xdr:spPr>
    </xdr:pic>
    <xdr:clientData/>
  </xdr:twoCellAnchor>
  <xdr:twoCellAnchor>
    <xdr:from>
      <xdr:col>0</xdr:col>
      <xdr:colOff>134936</xdr:colOff>
      <xdr:row>3</xdr:row>
      <xdr:rowOff>59531</xdr:rowOff>
    </xdr:from>
    <xdr:to>
      <xdr:col>2</xdr:col>
      <xdr:colOff>3678237</xdr:colOff>
      <xdr:row>7</xdr:row>
      <xdr:rowOff>32941</xdr:rowOff>
    </xdr:to>
    <xdr:sp macro="" textlink="">
      <xdr:nvSpPr>
        <xdr:cNvPr id="3" name="CuadroTexto 8">
          <a:extLst>
            <a:ext uri="{FF2B5EF4-FFF2-40B4-BE49-F238E27FC236}">
              <a16:creationId xmlns:a16="http://schemas.microsoft.com/office/drawing/2014/main" id="{00000000-0008-0000-5500-000003000000}"/>
            </a:ext>
          </a:extLst>
        </xdr:cNvPr>
        <xdr:cNvSpPr txBox="1"/>
      </xdr:nvSpPr>
      <xdr:spPr>
        <a:xfrm>
          <a:off x="134936" y="704453"/>
          <a:ext cx="4902598" cy="72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5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5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27/06/2023</a:t>
          </a:r>
        </a:p>
        <a:p>
          <a:endParaRPr lang="es-ES" sz="1100" b="1" baseline="0"/>
        </a:p>
      </xdr:txBody>
    </xdr:sp>
    <xdr:clientData/>
  </xdr:twoCellAnchor>
  <xdr:twoCellAnchor>
    <xdr:from>
      <xdr:col>0</xdr:col>
      <xdr:colOff>154720</xdr:colOff>
      <xdr:row>6</xdr:row>
      <xdr:rowOff>116135</xdr:rowOff>
    </xdr:from>
    <xdr:to>
      <xdr:col>2</xdr:col>
      <xdr:colOff>3552031</xdr:colOff>
      <xdr:row>10</xdr:row>
      <xdr:rowOff>29766</xdr:rowOff>
    </xdr:to>
    <xdr:sp macro="" textlink="">
      <xdr:nvSpPr>
        <xdr:cNvPr id="6" name="CuadroTexto 6">
          <a:extLst>
            <a:ext uri="{FF2B5EF4-FFF2-40B4-BE49-F238E27FC236}">
              <a16:creationId xmlns:a16="http://schemas.microsoft.com/office/drawing/2014/main" id="{00000000-0008-0000-5500-000006000000}"/>
            </a:ext>
          </a:extLst>
        </xdr:cNvPr>
        <xdr:cNvSpPr txBox="1"/>
      </xdr:nvSpPr>
      <xdr:spPr>
        <a:xfrm>
          <a:off x="154720" y="1326604"/>
          <a:ext cx="4756608" cy="667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5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103900</xdr:colOff>
      <xdr:row>0</xdr:row>
      <xdr:rowOff>47228</xdr:rowOff>
    </xdr:from>
    <xdr:to>
      <xdr:col>2</xdr:col>
      <xdr:colOff>1924844</xdr:colOff>
      <xdr:row>3</xdr:row>
      <xdr:rowOff>128984</xdr:rowOff>
    </xdr:to>
    <xdr:sp macro="" textlink="">
      <xdr:nvSpPr>
        <xdr:cNvPr id="8" name="CuadroTexto 2">
          <a:extLst>
            <a:ext uri="{FF2B5EF4-FFF2-40B4-BE49-F238E27FC236}">
              <a16:creationId xmlns:a16="http://schemas.microsoft.com/office/drawing/2014/main" id="{00000000-0008-0000-5500-000008000000}"/>
            </a:ext>
          </a:extLst>
        </xdr:cNvPr>
        <xdr:cNvSpPr txBox="1"/>
      </xdr:nvSpPr>
      <xdr:spPr>
        <a:xfrm>
          <a:off x="1076244" y="47228"/>
          <a:ext cx="2207897" cy="7266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5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5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5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15</xdr:row>
      <xdr:rowOff>257969</xdr:rowOff>
    </xdr:to>
    <xdr:sp macro="" textlink="">
      <xdr:nvSpPr>
        <xdr:cNvPr id="12" name="CuadroTexto 9">
          <a:extLst>
            <a:ext uri="{FF2B5EF4-FFF2-40B4-BE49-F238E27FC236}">
              <a16:creationId xmlns:a16="http://schemas.microsoft.com/office/drawing/2014/main" id="{00000000-0008-0000-5500-00000C000000}"/>
            </a:ext>
          </a:extLst>
        </xdr:cNvPr>
        <xdr:cNvSpPr txBox="1"/>
      </xdr:nvSpPr>
      <xdr:spPr>
        <a:xfrm>
          <a:off x="24727" y="2147821"/>
          <a:ext cx="10311089" cy="1056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Jose Luis</a:t>
          </a:r>
          <a:r>
            <a:rPr lang="es-ES" sz="1400" b="1" baseline="0">
              <a:solidFill>
                <a:schemeClr val="dk1"/>
              </a:solidFill>
              <a:latin typeface="+mn-lt"/>
              <a:ea typeface="+mn-ea"/>
              <a:cs typeface="+mn-cs"/>
            </a:rPr>
            <a:t> Bustos</a:t>
          </a:r>
          <a:endParaRPr lang="es-ES" sz="1400" b="1"/>
        </a:p>
        <a:p>
          <a:r>
            <a:rPr lang="es-ES" sz="1400"/>
            <a:t>Obra: </a:t>
          </a:r>
          <a:r>
            <a:rPr lang="es-ES" sz="1400" b="1"/>
            <a:t>Construccion de pileta nueva</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Yerba Buena</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effectLst/>
              <a:latin typeface="+mn-lt"/>
              <a:ea typeface="+mn-ea"/>
              <a:cs typeface="+mn-cs"/>
            </a:rPr>
            <a:t>				Cotizacion de Mano de Obra</a:t>
          </a:r>
          <a:endParaRPr lang="es-ES" sz="1400" b="1" baseline="0"/>
        </a:p>
      </xdr:txBody>
    </xdr:sp>
    <xdr:clientData/>
  </xdr:twoCellAnchor>
</xdr:wsDr>
</file>

<file path=xl/drawings/drawing87.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190977</xdr:colOff>
      <xdr:row>8</xdr:row>
      <xdr:rowOff>156616</xdr:rowOff>
    </xdr:to>
    <xdr:pic>
      <xdr:nvPicPr>
        <xdr:cNvPr id="2" name="Imagen 1">
          <a:extLst>
            <a:ext uri="{FF2B5EF4-FFF2-40B4-BE49-F238E27FC236}">
              <a16:creationId xmlns:a16="http://schemas.microsoft.com/office/drawing/2014/main" id="{00000000-0008-0000-56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08547" y="1069303"/>
          <a:ext cx="1994006" cy="687513"/>
        </a:xfrm>
        <a:prstGeom prst="rect">
          <a:avLst/>
        </a:prstGeom>
      </xdr:spPr>
    </xdr:pic>
    <xdr:clientData/>
  </xdr:twoCellAnchor>
  <xdr:twoCellAnchor>
    <xdr:from>
      <xdr:col>0</xdr:col>
      <xdr:colOff>134936</xdr:colOff>
      <xdr:row>3</xdr:row>
      <xdr:rowOff>59531</xdr:rowOff>
    </xdr:from>
    <xdr:to>
      <xdr:col>2</xdr:col>
      <xdr:colOff>3678237</xdr:colOff>
      <xdr:row>7</xdr:row>
      <xdr:rowOff>32941</xdr:rowOff>
    </xdr:to>
    <xdr:sp macro="" textlink="">
      <xdr:nvSpPr>
        <xdr:cNvPr id="3" name="CuadroTexto 8">
          <a:extLst>
            <a:ext uri="{FF2B5EF4-FFF2-40B4-BE49-F238E27FC236}">
              <a16:creationId xmlns:a16="http://schemas.microsoft.com/office/drawing/2014/main" id="{00000000-0008-0000-5600-000003000000}"/>
            </a:ext>
          </a:extLst>
        </xdr:cNvPr>
        <xdr:cNvSpPr txBox="1"/>
      </xdr:nvSpPr>
      <xdr:spPr>
        <a:xfrm>
          <a:off x="134936" y="707231"/>
          <a:ext cx="4905376" cy="7354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6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6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12/06/2023</a:t>
          </a:r>
        </a:p>
        <a:p>
          <a:endParaRPr lang="es-ES" sz="1100" b="1" baseline="0"/>
        </a:p>
      </xdr:txBody>
    </xdr:sp>
    <xdr:clientData/>
  </xdr:twoCellAnchor>
  <xdr:twoCellAnchor>
    <xdr:from>
      <xdr:col>0</xdr:col>
      <xdr:colOff>154720</xdr:colOff>
      <xdr:row>6</xdr:row>
      <xdr:rowOff>116135</xdr:rowOff>
    </xdr:from>
    <xdr:to>
      <xdr:col>2</xdr:col>
      <xdr:colOff>3552031</xdr:colOff>
      <xdr:row>10</xdr:row>
      <xdr:rowOff>29766</xdr:rowOff>
    </xdr:to>
    <xdr:sp macro="" textlink="">
      <xdr:nvSpPr>
        <xdr:cNvPr id="6" name="CuadroTexto 6">
          <a:extLst>
            <a:ext uri="{FF2B5EF4-FFF2-40B4-BE49-F238E27FC236}">
              <a16:creationId xmlns:a16="http://schemas.microsoft.com/office/drawing/2014/main" id="{00000000-0008-0000-5600-000006000000}"/>
            </a:ext>
          </a:extLst>
        </xdr:cNvPr>
        <xdr:cNvSpPr txBox="1"/>
      </xdr:nvSpPr>
      <xdr:spPr>
        <a:xfrm>
          <a:off x="154720" y="1335335"/>
          <a:ext cx="4759386" cy="675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6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2004219</xdr:colOff>
      <xdr:row>3</xdr:row>
      <xdr:rowOff>138906</xdr:rowOff>
    </xdr:to>
    <xdr:sp macro="" textlink="">
      <xdr:nvSpPr>
        <xdr:cNvPr id="8" name="CuadroTexto 2">
          <a:extLst>
            <a:ext uri="{FF2B5EF4-FFF2-40B4-BE49-F238E27FC236}">
              <a16:creationId xmlns:a16="http://schemas.microsoft.com/office/drawing/2014/main" id="{00000000-0008-0000-5600-000008000000}"/>
            </a:ext>
          </a:extLst>
        </xdr:cNvPr>
        <xdr:cNvSpPr txBox="1"/>
      </xdr:nvSpPr>
      <xdr:spPr>
        <a:xfrm>
          <a:off x="1154825" y="57150"/>
          <a:ext cx="2211469" cy="72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6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6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6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183291</xdr:rowOff>
    </xdr:from>
    <xdr:to>
      <xdr:col>7</xdr:col>
      <xdr:colOff>1257300</xdr:colOff>
      <xdr:row>15</xdr:row>
      <xdr:rowOff>3667125</xdr:rowOff>
    </xdr:to>
    <xdr:sp macro="" textlink="">
      <xdr:nvSpPr>
        <xdr:cNvPr id="12" name="CuadroTexto 9">
          <a:extLst>
            <a:ext uri="{FF2B5EF4-FFF2-40B4-BE49-F238E27FC236}">
              <a16:creationId xmlns:a16="http://schemas.microsoft.com/office/drawing/2014/main" id="{00000000-0008-0000-5600-00000C000000}"/>
            </a:ext>
          </a:extLst>
        </xdr:cNvPr>
        <xdr:cNvSpPr txBox="1"/>
      </xdr:nvSpPr>
      <xdr:spPr>
        <a:xfrm>
          <a:off x="24727" y="2167666"/>
          <a:ext cx="10360698" cy="44680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Carolina Sidan</a:t>
          </a:r>
          <a:endParaRPr lang="es-ES" sz="1400" b="1"/>
        </a:p>
        <a:p>
          <a:r>
            <a:rPr lang="es-ES" sz="1400"/>
            <a:t>Obra: </a:t>
          </a:r>
          <a:r>
            <a:rPr lang="es-ES" sz="1400" b="1"/>
            <a:t>Refaccion</a:t>
          </a:r>
          <a:r>
            <a:rPr lang="es-ES" sz="1400" b="1" baseline="0"/>
            <a:t> deptos. Planta Alta</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Av Ppal. Lules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effectLst/>
              <a:latin typeface="+mn-lt"/>
              <a:ea typeface="+mn-ea"/>
              <a:cs typeface="+mn-cs"/>
            </a:rPr>
            <a:t>				</a:t>
          </a:r>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effectLst/>
              <a:latin typeface="+mn-lt"/>
              <a:ea typeface="+mn-ea"/>
              <a:cs typeface="+mn-cs"/>
            </a:rPr>
            <a:t>				MEMORIA DESCRIPTIVA: </a:t>
          </a:r>
        </a:p>
        <a:p>
          <a:pPr marL="0" marR="0" indent="0" defTabSz="914400" eaLnBrk="1" fontAlgn="auto" latinLnBrk="0" hangingPunct="1">
            <a:lnSpc>
              <a:spcPct val="100000"/>
            </a:lnSpc>
            <a:spcBef>
              <a:spcPts val="0"/>
            </a:spcBef>
            <a:spcAft>
              <a:spcPts val="0"/>
            </a:spcAft>
            <a:buClrTx/>
            <a:buSzTx/>
            <a:buFontTx/>
            <a:buNone/>
            <a:tabLst/>
            <a:defRPr/>
          </a:pPr>
          <a:r>
            <a:rPr lang="es-ES" sz="1400" b="0" baseline="0">
              <a:solidFill>
                <a:schemeClr val="dk1"/>
              </a:solidFill>
              <a:effectLst/>
              <a:latin typeface="+mn-lt"/>
              <a:ea typeface="+mn-ea"/>
              <a:cs typeface="+mn-cs"/>
            </a:rPr>
            <a:t>	</a:t>
          </a:r>
          <a:r>
            <a:rPr lang="es-ES" sz="1500" b="0" baseline="0">
              <a:solidFill>
                <a:schemeClr val="dk1"/>
              </a:solidFill>
              <a:effectLst/>
              <a:latin typeface="+mn-lt"/>
              <a:ea typeface="+mn-ea"/>
              <a:cs typeface="+mn-cs"/>
            </a:rPr>
            <a:t>Refaccion de departamentos en planta alta, renovando aberturas (puertas ppales de baños y dormitorios; y agregando ventiluces altos en sector pasillo hacia patios), básico sanitario de cloacas y distribucion de agua para baños y cocina, reutilizando los artefactos y griferias existentes (salvo de ser necesario su reemplazo); cambio paneles de durlock con paneles de placa verde y cielorrasos deteriorados por filtraciones de agua de lluvia. Renovacion de canaleta faltante; cambio de ubicacion de artefactos en cocinas, renovacion de cableado del sistema electrico, con circuito para aire acondicionado, con llaves y artefactos luminicos; ejecucion de sobretecho translucido en patios, picado de revoques deteriorados y ejecucion de revoques nuevos para pared de fondo, retiro de revestimiento existente y colocacion de revestimientos nuevos para baños, sobremesadas de cocina y lavaderos; renovacion de mesada de cocina colocando mesada de granito natural Gris Mara y griferia monocomando FV Arizona, fabricacion y colocacion de muebles bajo mesada. Renovacion de puerta de acceso ppal en planta baja de chapa doble galvanizada inyectada y dos rajas laterales de abrir.</a:t>
          </a:r>
        </a:p>
        <a:p>
          <a:pPr marL="0" marR="0" indent="0" defTabSz="914400" eaLnBrk="1" fontAlgn="auto" latinLnBrk="0" hangingPunct="1">
            <a:lnSpc>
              <a:spcPct val="100000"/>
            </a:lnSpc>
            <a:spcBef>
              <a:spcPts val="0"/>
            </a:spcBef>
            <a:spcAft>
              <a:spcPts val="0"/>
            </a:spcAft>
            <a:buClrTx/>
            <a:buSzTx/>
            <a:buFontTx/>
            <a:buNone/>
            <a:tabLst/>
            <a:defRPr/>
          </a:pPr>
          <a:r>
            <a:rPr lang="es-ES" sz="1500" b="0" baseline="0">
              <a:solidFill>
                <a:schemeClr val="dk1"/>
              </a:solidFill>
              <a:effectLst/>
              <a:latin typeface="+mn-lt"/>
              <a:ea typeface="+mn-ea"/>
              <a:cs typeface="+mn-cs"/>
            </a:rPr>
            <a:t> Cambio de  ubicacion de Cisterna hacia sector de bajo escalera en espacio a cerrar con dos hojas de metal, modificando cañerias de distribucion de agua y ocultando cañerias de gas. Preparacion de paredes,cielorraso y pintura latex para interiores. Curacion de detalles en escalera y revestiendola con alfombra de goma. Retiro de escombros y limpieza de obra en gral.</a:t>
          </a:r>
          <a:endParaRPr lang="es-ES" sz="1500" b="0" baseline="0"/>
        </a:p>
      </xdr:txBody>
    </xdr:sp>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305568</xdr:colOff>
      <xdr:row>0</xdr:row>
      <xdr:rowOff>80290</xdr:rowOff>
    </xdr:from>
    <xdr:to>
      <xdr:col>2</xdr:col>
      <xdr:colOff>1917383</xdr:colOff>
      <xdr:row>3</xdr:row>
      <xdr:rowOff>116928</xdr:rowOff>
    </xdr:to>
    <xdr:pic>
      <xdr:nvPicPr>
        <xdr:cNvPr id="2" name="Imagen 1">
          <a:extLst>
            <a:ext uri="{FF2B5EF4-FFF2-40B4-BE49-F238E27FC236}">
              <a16:creationId xmlns:a16="http://schemas.microsoft.com/office/drawing/2014/main" id="{00000000-0008-0000-57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277118" y="80290"/>
          <a:ext cx="2002340" cy="684338"/>
        </a:xfrm>
        <a:prstGeom prst="rect">
          <a:avLst/>
        </a:prstGeom>
      </xdr:spPr>
    </xdr:pic>
    <xdr:clientData/>
  </xdr:twoCellAnchor>
  <xdr:twoCellAnchor>
    <xdr:from>
      <xdr:col>0</xdr:col>
      <xdr:colOff>134936</xdr:colOff>
      <xdr:row>3</xdr:row>
      <xdr:rowOff>59531</xdr:rowOff>
    </xdr:from>
    <xdr:to>
      <xdr:col>2</xdr:col>
      <xdr:colOff>3678237</xdr:colOff>
      <xdr:row>7</xdr:row>
      <xdr:rowOff>32941</xdr:rowOff>
    </xdr:to>
    <xdr:sp macro="" textlink="">
      <xdr:nvSpPr>
        <xdr:cNvPr id="3" name="CuadroTexto 8">
          <a:extLst>
            <a:ext uri="{FF2B5EF4-FFF2-40B4-BE49-F238E27FC236}">
              <a16:creationId xmlns:a16="http://schemas.microsoft.com/office/drawing/2014/main" id="{00000000-0008-0000-5700-000003000000}"/>
            </a:ext>
          </a:extLst>
        </xdr:cNvPr>
        <xdr:cNvSpPr txBox="1"/>
      </xdr:nvSpPr>
      <xdr:spPr>
        <a:xfrm>
          <a:off x="134936" y="707231"/>
          <a:ext cx="4905376" cy="7354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7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7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27/06/2023</a:t>
          </a:r>
        </a:p>
        <a:p>
          <a:endParaRPr lang="es-ES" sz="1100" b="1" baseline="0"/>
        </a:p>
      </xdr:txBody>
    </xdr:sp>
    <xdr:clientData/>
  </xdr:twoCellAnchor>
  <xdr:twoCellAnchor>
    <xdr:from>
      <xdr:col>0</xdr:col>
      <xdr:colOff>154720</xdr:colOff>
      <xdr:row>6</xdr:row>
      <xdr:rowOff>116135</xdr:rowOff>
    </xdr:from>
    <xdr:to>
      <xdr:col>2</xdr:col>
      <xdr:colOff>3552031</xdr:colOff>
      <xdr:row>10</xdr:row>
      <xdr:rowOff>29766</xdr:rowOff>
    </xdr:to>
    <xdr:sp macro="" textlink="">
      <xdr:nvSpPr>
        <xdr:cNvPr id="6" name="CuadroTexto 6">
          <a:extLst>
            <a:ext uri="{FF2B5EF4-FFF2-40B4-BE49-F238E27FC236}">
              <a16:creationId xmlns:a16="http://schemas.microsoft.com/office/drawing/2014/main" id="{00000000-0008-0000-5700-000006000000}"/>
            </a:ext>
          </a:extLst>
        </xdr:cNvPr>
        <xdr:cNvSpPr txBox="1"/>
      </xdr:nvSpPr>
      <xdr:spPr>
        <a:xfrm>
          <a:off x="154720" y="1335335"/>
          <a:ext cx="4759386" cy="675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7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8</xdr:col>
      <xdr:colOff>857962</xdr:colOff>
      <xdr:row>7</xdr:row>
      <xdr:rowOff>156369</xdr:rowOff>
    </xdr:from>
    <xdr:to>
      <xdr:col>10</xdr:col>
      <xdr:colOff>744141</xdr:colOff>
      <xdr:row>11</xdr:row>
      <xdr:rowOff>89297</xdr:rowOff>
    </xdr:to>
    <xdr:sp macro="" textlink="">
      <xdr:nvSpPr>
        <xdr:cNvPr id="8" name="CuadroTexto 2">
          <a:extLst>
            <a:ext uri="{FF2B5EF4-FFF2-40B4-BE49-F238E27FC236}">
              <a16:creationId xmlns:a16="http://schemas.microsoft.com/office/drawing/2014/main" id="{00000000-0008-0000-5700-000008000000}"/>
            </a:ext>
          </a:extLst>
        </xdr:cNvPr>
        <xdr:cNvSpPr txBox="1"/>
      </xdr:nvSpPr>
      <xdr:spPr>
        <a:xfrm>
          <a:off x="11297362" y="1566069"/>
          <a:ext cx="2210279" cy="733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7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7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7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1257300</xdr:colOff>
      <xdr:row>30</xdr:row>
      <xdr:rowOff>208359</xdr:rowOff>
    </xdr:to>
    <xdr:sp macro="" textlink="">
      <xdr:nvSpPr>
        <xdr:cNvPr id="12" name="CuadroTexto 9">
          <a:extLst>
            <a:ext uri="{FF2B5EF4-FFF2-40B4-BE49-F238E27FC236}">
              <a16:creationId xmlns:a16="http://schemas.microsoft.com/office/drawing/2014/main" id="{00000000-0008-0000-5700-00000C000000}"/>
            </a:ext>
          </a:extLst>
        </xdr:cNvPr>
        <xdr:cNvSpPr txBox="1"/>
      </xdr:nvSpPr>
      <xdr:spPr>
        <a:xfrm>
          <a:off x="24727" y="2147821"/>
          <a:ext cx="10311089" cy="5134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Jorge</a:t>
          </a:r>
          <a:r>
            <a:rPr lang="es-ES" sz="1400" b="1" baseline="0">
              <a:solidFill>
                <a:schemeClr val="dk1"/>
              </a:solidFill>
              <a:latin typeface="+mn-lt"/>
              <a:ea typeface="+mn-ea"/>
              <a:cs typeface="+mn-cs"/>
            </a:rPr>
            <a:t> Antonio Cordoba</a:t>
          </a:r>
          <a:endParaRPr lang="es-ES" sz="1400" b="1"/>
        </a:p>
        <a:p>
          <a:r>
            <a:rPr lang="es-ES" sz="1400"/>
            <a:t>Obra: </a:t>
          </a:r>
          <a:r>
            <a:rPr lang="es-ES" sz="1400" b="1"/>
            <a:t>Rafaccion y Ampliacion de Vivienda</a:t>
          </a:r>
          <a:r>
            <a:rPr lang="es-ES" sz="1400" b="1" baseline="0"/>
            <a:t> Unifamiliar</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Prospero Mena 1771- San Miguel de tucuman</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				Memoria Descriptiva - Cotizacion</a:t>
          </a:r>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Trabajos a realizar en 1ra etapa: De acuerdo a proyecto consensuado</a:t>
          </a:r>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-Cerramiento nuevo en frente de vivienda, con previa demolicion de los paredes existentes,conservando columnas y realizando mochetas.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-Excavaciones de cimientos, zapatas y armado de estructura de H°A° para pared Frente.</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-Revoques grueso con planchado cementicio y decoracion de mamposteria de acuerdo a proyecto.</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-Techado sector garage con estructura metalica con cubierta de chapa y cielorraso de durlock.</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-Armado y colocacion de reja en espacio aéreo.</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-Levantamiento de contrapiso existente en sector vereda y garage, y ejecucion de contrapiso y carpeta nuevos.</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-Colocacion de piso porcelanato nuevo para garage y piso granito para vereda.</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-Instalacion electrica nueva para sector ampliado y refaccionado, con luminarias.</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-Colocacion de puerta de acceso ppal pivotante, acerada simil madera y ventana de aluminio.</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-Fabricacion y colocacion de dos portones corredizos mas puerta de acceso independiente a propiedad.</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-Pintura latex para mamposteria y cielorrasos, y esmalte sintetico para portones.</a:t>
          </a:r>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Monto de los trabajos a realizar: $7.000.000,00 (materiales y mano de obra)</a:t>
          </a:r>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p>
      </xdr:txBody>
    </xdr:sp>
    <xdr:clientData/>
  </xdr:twoCellAnchor>
</xdr:wsDr>
</file>

<file path=xl/drawings/drawing89.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5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66675</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800-000003000000}"/>
            </a:ext>
          </a:extLst>
        </xdr:cNvPr>
        <xdr:cNvSpPr txBox="1"/>
      </xdr:nvSpPr>
      <xdr:spPr>
        <a:xfrm>
          <a:off x="95249" y="714375"/>
          <a:ext cx="488632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8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8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28/07/2023</a:t>
          </a:r>
        </a:p>
        <a:p>
          <a:endParaRPr lang="es-ES" sz="1100" b="1" baseline="0"/>
        </a:p>
      </xdr:txBody>
    </xdr:sp>
    <xdr:clientData/>
  </xdr:twoCellAnchor>
  <xdr:twoCellAnchor>
    <xdr:from>
      <xdr:col>0</xdr:col>
      <xdr:colOff>164245</xdr:colOff>
      <xdr:row>6</xdr:row>
      <xdr:rowOff>143521</xdr:rowOff>
    </xdr:from>
    <xdr:to>
      <xdr:col>2</xdr:col>
      <xdr:colOff>3495352</xdr:colOff>
      <xdr:row>10</xdr:row>
      <xdr:rowOff>95250</xdr:rowOff>
    </xdr:to>
    <xdr:sp macro="" textlink="">
      <xdr:nvSpPr>
        <xdr:cNvPr id="6" name="CuadroTexto 6">
          <a:extLst>
            <a:ext uri="{FF2B5EF4-FFF2-40B4-BE49-F238E27FC236}">
              <a16:creationId xmlns:a16="http://schemas.microsoft.com/office/drawing/2014/main" id="{00000000-0008-0000-5800-000006000000}"/>
            </a:ext>
          </a:extLst>
        </xdr:cNvPr>
        <xdr:cNvSpPr txBox="1"/>
      </xdr:nvSpPr>
      <xdr:spPr>
        <a:xfrm>
          <a:off x="164245" y="1362721"/>
          <a:ext cx="4674132" cy="713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8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161925</xdr:rowOff>
    </xdr:to>
    <xdr:sp macro="" textlink="">
      <xdr:nvSpPr>
        <xdr:cNvPr id="8" name="CuadroTexto 2">
          <a:extLst>
            <a:ext uri="{FF2B5EF4-FFF2-40B4-BE49-F238E27FC236}">
              <a16:creationId xmlns:a16="http://schemas.microsoft.com/office/drawing/2014/main" id="{00000000-0008-0000-5800-000008000000}"/>
            </a:ext>
          </a:extLst>
        </xdr:cNvPr>
        <xdr:cNvSpPr txBox="1"/>
      </xdr:nvSpPr>
      <xdr:spPr>
        <a:xfrm>
          <a:off x="1154825" y="57150"/>
          <a:ext cx="2131301" cy="75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8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8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8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238125</xdr:rowOff>
    </xdr:to>
    <xdr:sp macro="" textlink="">
      <xdr:nvSpPr>
        <xdr:cNvPr id="12" name="CuadroTexto 9">
          <a:extLst>
            <a:ext uri="{FF2B5EF4-FFF2-40B4-BE49-F238E27FC236}">
              <a16:creationId xmlns:a16="http://schemas.microsoft.com/office/drawing/2014/main" id="{00000000-0008-0000-5800-00000C000000}"/>
            </a:ext>
          </a:extLst>
        </xdr:cNvPr>
        <xdr:cNvSpPr txBox="1"/>
      </xdr:nvSpPr>
      <xdr:spPr>
        <a:xfrm>
          <a:off x="24727" y="2164490"/>
          <a:ext cx="9766031" cy="1045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de los baños del Ministerio de Desarrollo Social - 3er piso - Casa Central del IPSST</a:t>
          </a:r>
          <a:r>
            <a:rPr lang="es-AR" sz="1400" b="1" baseline="0">
              <a:solidFill>
                <a:schemeClr val="dk1"/>
              </a:solidFill>
              <a:latin typeface="+mn-lt"/>
              <a:ea typeface="+mn-ea"/>
              <a:cs typeface="+mn-cs"/>
            </a:rPr>
            <a: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ES" sz="1400" b="1" baseline="0">
              <a:solidFill>
                <a:schemeClr val="dk1"/>
              </a:solidFill>
              <a:effectLst/>
              <a:latin typeface="+mn-lt"/>
              <a:ea typeface="+mn-ea"/>
              <a:cs typeface="+mn-cs"/>
            </a:rPr>
            <a:t>Las Piedras N° 530 </a:t>
          </a:r>
          <a:endParaRPr lang="es-ES" sz="1400" b="0"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Ref. Expte. 4301-17321-2023 		</a:t>
          </a:r>
        </a:p>
      </xdr:txBody>
    </xdr:sp>
    <xdr:clientData/>
  </xdr:twoCellAnchor>
</xdr:wsDr>
</file>

<file path=xl/drawings/drawing90.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5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66675</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900-000003000000}"/>
            </a:ext>
          </a:extLst>
        </xdr:cNvPr>
        <xdr:cNvSpPr txBox="1"/>
      </xdr:nvSpPr>
      <xdr:spPr>
        <a:xfrm>
          <a:off x="95249" y="714375"/>
          <a:ext cx="488632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9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9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29/07/2023</a:t>
          </a:r>
        </a:p>
        <a:p>
          <a:endParaRPr lang="es-ES" sz="1100" b="1" baseline="0"/>
        </a:p>
      </xdr:txBody>
    </xdr:sp>
    <xdr:clientData/>
  </xdr:twoCellAnchor>
  <xdr:twoCellAnchor>
    <xdr:from>
      <xdr:col>0</xdr:col>
      <xdr:colOff>164245</xdr:colOff>
      <xdr:row>6</xdr:row>
      <xdr:rowOff>143521</xdr:rowOff>
    </xdr:from>
    <xdr:to>
      <xdr:col>2</xdr:col>
      <xdr:colOff>3495352</xdr:colOff>
      <xdr:row>10</xdr:row>
      <xdr:rowOff>95250</xdr:rowOff>
    </xdr:to>
    <xdr:sp macro="" textlink="">
      <xdr:nvSpPr>
        <xdr:cNvPr id="6" name="CuadroTexto 6">
          <a:extLst>
            <a:ext uri="{FF2B5EF4-FFF2-40B4-BE49-F238E27FC236}">
              <a16:creationId xmlns:a16="http://schemas.microsoft.com/office/drawing/2014/main" id="{00000000-0008-0000-5900-000006000000}"/>
            </a:ext>
          </a:extLst>
        </xdr:cNvPr>
        <xdr:cNvSpPr txBox="1"/>
      </xdr:nvSpPr>
      <xdr:spPr>
        <a:xfrm>
          <a:off x="164245" y="1362721"/>
          <a:ext cx="4674132" cy="713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9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161925</xdr:rowOff>
    </xdr:to>
    <xdr:sp macro="" textlink="">
      <xdr:nvSpPr>
        <xdr:cNvPr id="8" name="CuadroTexto 2">
          <a:extLst>
            <a:ext uri="{FF2B5EF4-FFF2-40B4-BE49-F238E27FC236}">
              <a16:creationId xmlns:a16="http://schemas.microsoft.com/office/drawing/2014/main" id="{00000000-0008-0000-5900-000008000000}"/>
            </a:ext>
          </a:extLst>
        </xdr:cNvPr>
        <xdr:cNvSpPr txBox="1"/>
      </xdr:nvSpPr>
      <xdr:spPr>
        <a:xfrm>
          <a:off x="1154825" y="57150"/>
          <a:ext cx="2131301" cy="75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9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9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9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183288</xdr:rowOff>
    </xdr:from>
    <xdr:to>
      <xdr:col>7</xdr:col>
      <xdr:colOff>942033</xdr:colOff>
      <xdr:row>15</xdr:row>
      <xdr:rowOff>533400</xdr:rowOff>
    </xdr:to>
    <xdr:sp macro="" textlink="">
      <xdr:nvSpPr>
        <xdr:cNvPr id="12" name="CuadroTexto 9">
          <a:extLst>
            <a:ext uri="{FF2B5EF4-FFF2-40B4-BE49-F238E27FC236}">
              <a16:creationId xmlns:a16="http://schemas.microsoft.com/office/drawing/2014/main" id="{00000000-0008-0000-5900-00000C000000}"/>
            </a:ext>
          </a:extLst>
        </xdr:cNvPr>
        <xdr:cNvSpPr txBox="1"/>
      </xdr:nvSpPr>
      <xdr:spPr>
        <a:xfrm>
          <a:off x="24727" y="2164488"/>
          <a:ext cx="9766031" cy="1340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Ministerio de Desarrollo Productivo - Direccion de Flora,</a:t>
          </a:r>
          <a:r>
            <a:rPr lang="es-ES" sz="1400" b="1" baseline="0">
              <a:solidFill>
                <a:schemeClr val="dk1"/>
              </a:solidFill>
              <a:latin typeface="+mn-lt"/>
              <a:ea typeface="+mn-ea"/>
              <a:cs typeface="+mn-cs"/>
            </a:rPr>
            <a:t> fauna silvestre y suelos. Lic. Nadia Cirami</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baseline="0">
              <a:solidFill>
                <a:schemeClr val="dk1"/>
              </a:solidFill>
              <a:latin typeface="+mn-lt"/>
              <a:ea typeface="+mn-ea"/>
              <a:cs typeface="+mn-cs"/>
            </a:rPr>
            <a:t>Sistema acuapónico piloto, Provisión e Enstalación de Sist. Hidráulico </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AR" sz="1400" b="1" baseline="0">
              <a:solidFill>
                <a:schemeClr val="dk1"/>
              </a:solidFill>
              <a:latin typeface="+mn-lt"/>
              <a:ea typeface="+mn-ea"/>
              <a:cs typeface="+mn-cs"/>
            </a:rPr>
            <a:t>El Mollar - Tafi del Valle - Tucumán</a:t>
          </a:r>
          <a:r>
            <a:rPr lang="es-AR" sz="1400" baseline="0">
              <a:solidFill>
                <a:schemeClr val="dk1"/>
              </a:solidFill>
              <a:latin typeface="+mn-lt"/>
              <a:ea typeface="+mn-ea"/>
              <a:cs typeface="+mn-cs"/>
            </a:rPr>
            <a:t>. </a:t>
          </a:r>
          <a:endParaRPr lang="es-ES" sz="1400" b="0"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			  PRESUPUESTO INLCUYE MANO DE OBRA Y MATERIALES</a:t>
          </a:r>
        </a:p>
      </xdr:txBody>
    </xdr:sp>
    <xdr:clientData/>
  </xdr:twoCellAnchor>
</xdr:wsDr>
</file>

<file path=xl/drawings/drawing91.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190978</xdr:colOff>
      <xdr:row>8</xdr:row>
      <xdr:rowOff>156616</xdr:rowOff>
    </xdr:to>
    <xdr:pic>
      <xdr:nvPicPr>
        <xdr:cNvPr id="2" name="Imagen 1">
          <a:extLst>
            <a:ext uri="{FF2B5EF4-FFF2-40B4-BE49-F238E27FC236}">
              <a16:creationId xmlns:a16="http://schemas.microsoft.com/office/drawing/2014/main" id="{00000000-0008-0000-5A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08547" y="1069303"/>
          <a:ext cx="199400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A00-000003000000}"/>
            </a:ext>
          </a:extLst>
        </xdr:cNvPr>
        <xdr:cNvSpPr txBox="1"/>
      </xdr:nvSpPr>
      <xdr:spPr>
        <a:xfrm>
          <a:off x="95249" y="647700"/>
          <a:ext cx="490537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200" b="1">
              <a:solidFill>
                <a:schemeClr val="tx1"/>
              </a:solidFill>
            </a:rPr>
            <a:t>Construcción</a:t>
          </a:r>
          <a:r>
            <a:rPr lang="es-ES" sz="1200" b="1" baseline="0">
              <a:solidFill>
                <a:schemeClr val="tx1"/>
              </a:solidFill>
            </a:rPr>
            <a:t>-Reformas y Refacciones de Obras-Ingenieria Civil-Reparaciones de Redes de Distribucion de Electricidad,Gas,Agua,Telecomunicaciones y Otros servicios Publicos.</a:t>
          </a:r>
          <a:endParaRPr lang="es-ES" sz="12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A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A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25/07/2023</a:t>
          </a:r>
        </a:p>
        <a:p>
          <a:endParaRPr lang="es-ES" sz="1100" b="1" baseline="0"/>
        </a:p>
      </xdr:txBody>
    </xdr:sp>
    <xdr:clientData/>
  </xdr:twoCellAnchor>
  <xdr:twoCellAnchor>
    <xdr:from>
      <xdr:col>0</xdr:col>
      <xdr:colOff>154720</xdr:colOff>
      <xdr:row>6</xdr:row>
      <xdr:rowOff>86370</xdr:rowOff>
    </xdr:from>
    <xdr:to>
      <xdr:col>2</xdr:col>
      <xdr:colOff>3485827</xdr:colOff>
      <xdr:row>10</xdr:row>
      <xdr:rowOff>47625</xdr:rowOff>
    </xdr:to>
    <xdr:sp macro="" textlink="">
      <xdr:nvSpPr>
        <xdr:cNvPr id="6" name="CuadroTexto 6">
          <a:extLst>
            <a:ext uri="{FF2B5EF4-FFF2-40B4-BE49-F238E27FC236}">
              <a16:creationId xmlns:a16="http://schemas.microsoft.com/office/drawing/2014/main" id="{00000000-0008-0000-5A00-000006000000}"/>
            </a:ext>
          </a:extLst>
        </xdr:cNvPr>
        <xdr:cNvSpPr txBox="1"/>
      </xdr:nvSpPr>
      <xdr:spPr>
        <a:xfrm>
          <a:off x="154720" y="1305570"/>
          <a:ext cx="4693182" cy="723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200" b="0" i="1"/>
            <a:t>Ubicación:</a:t>
          </a:r>
          <a:r>
            <a:rPr lang="es-ES" sz="1200" b="0" i="1" baseline="0"/>
            <a:t> Lavaisse nº 1510 - CP 4000 - San Miguel de tucuman - Tel (381) 4368523 - 0381-4425829</a:t>
          </a:r>
        </a:p>
        <a:p>
          <a:r>
            <a:rPr lang="es-ES" sz="1200" b="0" i="1" baseline="0"/>
            <a:t>CUIT: 20-34603255-4</a:t>
          </a:r>
          <a:endParaRPr lang="es-ES" sz="12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A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5A00-000008000000}"/>
            </a:ext>
          </a:extLst>
        </xdr:cNvPr>
        <xdr:cNvSpPr txBox="1"/>
      </xdr:nvSpPr>
      <xdr:spPr>
        <a:xfrm>
          <a:off x="1154825" y="57150"/>
          <a:ext cx="215035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A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A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A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183291</xdr:rowOff>
    </xdr:from>
    <xdr:to>
      <xdr:col>7</xdr:col>
      <xdr:colOff>1257300</xdr:colOff>
      <xdr:row>15</xdr:row>
      <xdr:rowOff>419101</xdr:rowOff>
    </xdr:to>
    <xdr:sp macro="" textlink="">
      <xdr:nvSpPr>
        <xdr:cNvPr id="12" name="CuadroTexto 9">
          <a:extLst>
            <a:ext uri="{FF2B5EF4-FFF2-40B4-BE49-F238E27FC236}">
              <a16:creationId xmlns:a16="http://schemas.microsoft.com/office/drawing/2014/main" id="{00000000-0008-0000-5A00-00000C000000}"/>
            </a:ext>
          </a:extLst>
        </xdr:cNvPr>
        <xdr:cNvSpPr txBox="1"/>
      </xdr:nvSpPr>
      <xdr:spPr>
        <a:xfrm>
          <a:off x="24727" y="2164491"/>
          <a:ext cx="10309898" cy="12264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 </a:t>
          </a:r>
          <a:r>
            <a:rPr lang="es-ES" sz="1400" b="1"/>
            <a:t>Trabajos Varios</a:t>
          </a:r>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Las Piedras N° 530 - 3er Piso - Oficina "O"</a:t>
          </a:r>
          <a:r>
            <a:rPr lang="es-ES" sz="1400" baseline="0"/>
            <a:t> </a:t>
          </a:r>
          <a:endParaRPr lang="es-ES" sz="1400" b="1" baseline="0"/>
        </a:p>
        <a:p>
          <a:r>
            <a:rPr lang="es-ES" sz="1400" b="1" baseline="0"/>
            <a:t>Ref.:Expte Nº 129/474-2023</a:t>
          </a:r>
          <a:endParaRPr lang="es-ES" sz="1400" b="1"/>
        </a:p>
      </xdr:txBody>
    </xdr:sp>
    <xdr:clientData/>
  </xdr:twoCellAnchor>
</xdr:wsDr>
</file>

<file path=xl/drawings/drawing92.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190978</xdr:colOff>
      <xdr:row>8</xdr:row>
      <xdr:rowOff>156616</xdr:rowOff>
    </xdr:to>
    <xdr:pic>
      <xdr:nvPicPr>
        <xdr:cNvPr id="2" name="Imagen 1">
          <a:extLst>
            <a:ext uri="{FF2B5EF4-FFF2-40B4-BE49-F238E27FC236}">
              <a16:creationId xmlns:a16="http://schemas.microsoft.com/office/drawing/2014/main" id="{00000000-0008-0000-5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608547" y="1069303"/>
          <a:ext cx="1994006" cy="687513"/>
        </a:xfrm>
        <a:prstGeom prst="rect">
          <a:avLst/>
        </a:prstGeom>
      </xdr:spPr>
    </xdr:pic>
    <xdr:clientData/>
  </xdr:twoCellAnchor>
  <xdr:twoCellAnchor>
    <xdr:from>
      <xdr:col>0</xdr:col>
      <xdr:colOff>95249</xdr:colOff>
      <xdr:row>3</xdr:row>
      <xdr:rowOff>0</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B00-000003000000}"/>
            </a:ext>
          </a:extLst>
        </xdr:cNvPr>
        <xdr:cNvSpPr txBox="1"/>
      </xdr:nvSpPr>
      <xdr:spPr>
        <a:xfrm>
          <a:off x="95249" y="647700"/>
          <a:ext cx="490537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200" b="1">
              <a:solidFill>
                <a:schemeClr val="tx1"/>
              </a:solidFill>
            </a:rPr>
            <a:t>Construcción</a:t>
          </a:r>
          <a:r>
            <a:rPr lang="es-ES" sz="1200" b="1" baseline="0">
              <a:solidFill>
                <a:schemeClr val="tx1"/>
              </a:solidFill>
            </a:rPr>
            <a:t>-Reformas y Refacciones de Obras-Ingenieria Civil-Reparaciones de Redes de Distribucion de Electricidad,Gas,Agua,Telecomunicaciones y Otros servicios Publicos.</a:t>
          </a:r>
          <a:endParaRPr lang="es-ES" sz="12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B00-000004000000}"/>
            </a:ext>
          </a:extLst>
        </xdr:cNvPr>
        <xdr:cNvSpPr txBox="1"/>
      </xdr:nvSpPr>
      <xdr:spPr>
        <a:xfrm>
          <a:off x="6373990" y="275472"/>
          <a:ext cx="22134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B00-000005000000}"/>
            </a:ext>
          </a:extLst>
        </xdr:cNvPr>
        <xdr:cNvSpPr txBox="1"/>
      </xdr:nvSpPr>
      <xdr:spPr>
        <a:xfrm>
          <a:off x="6405617" y="871780"/>
          <a:ext cx="22728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29/07/2023</a:t>
          </a:r>
        </a:p>
        <a:p>
          <a:endParaRPr lang="es-ES" sz="1100" b="1" baseline="0"/>
        </a:p>
      </xdr:txBody>
    </xdr:sp>
    <xdr:clientData/>
  </xdr:twoCellAnchor>
  <xdr:twoCellAnchor>
    <xdr:from>
      <xdr:col>0</xdr:col>
      <xdr:colOff>154720</xdr:colOff>
      <xdr:row>6</xdr:row>
      <xdr:rowOff>86370</xdr:rowOff>
    </xdr:from>
    <xdr:to>
      <xdr:col>2</xdr:col>
      <xdr:colOff>3485827</xdr:colOff>
      <xdr:row>10</xdr:row>
      <xdr:rowOff>47625</xdr:rowOff>
    </xdr:to>
    <xdr:sp macro="" textlink="">
      <xdr:nvSpPr>
        <xdr:cNvPr id="6" name="CuadroTexto 6">
          <a:extLst>
            <a:ext uri="{FF2B5EF4-FFF2-40B4-BE49-F238E27FC236}">
              <a16:creationId xmlns:a16="http://schemas.microsoft.com/office/drawing/2014/main" id="{00000000-0008-0000-5B00-000006000000}"/>
            </a:ext>
          </a:extLst>
        </xdr:cNvPr>
        <xdr:cNvSpPr txBox="1"/>
      </xdr:nvSpPr>
      <xdr:spPr>
        <a:xfrm>
          <a:off x="154720" y="1305570"/>
          <a:ext cx="4693182" cy="723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200" b="0" i="1"/>
            <a:t>Ubicación:</a:t>
          </a:r>
          <a:r>
            <a:rPr lang="es-ES" sz="1200" b="0" i="1" baseline="0"/>
            <a:t> Lavaisse nº 1510 - CP 4000 - San Miguel de tucuman - Tel (381) 4368523 - 0381-4425829</a:t>
          </a:r>
        </a:p>
        <a:p>
          <a:r>
            <a:rPr lang="es-ES" sz="1200" b="0" i="1" baseline="0"/>
            <a:t>CUIT: 20-34603255-4</a:t>
          </a:r>
          <a:endParaRPr lang="es-ES" sz="12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B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47625</xdr:rowOff>
    </xdr:to>
    <xdr:sp macro="" textlink="">
      <xdr:nvSpPr>
        <xdr:cNvPr id="8" name="CuadroTexto 2">
          <a:extLst>
            <a:ext uri="{FF2B5EF4-FFF2-40B4-BE49-F238E27FC236}">
              <a16:creationId xmlns:a16="http://schemas.microsoft.com/office/drawing/2014/main" id="{00000000-0008-0000-5B00-000008000000}"/>
            </a:ext>
          </a:extLst>
        </xdr:cNvPr>
        <xdr:cNvSpPr txBox="1"/>
      </xdr:nvSpPr>
      <xdr:spPr>
        <a:xfrm>
          <a:off x="1154825" y="57150"/>
          <a:ext cx="2150351" cy="638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B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B00-00000A000000}"/>
            </a:ext>
          </a:extLst>
        </xdr:cNvPr>
        <xdr:cNvSpPr/>
      </xdr:nvSpPr>
      <xdr:spPr>
        <a:xfrm>
          <a:off x="19050" y="28575"/>
          <a:ext cx="104298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B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183291</xdr:rowOff>
    </xdr:from>
    <xdr:to>
      <xdr:col>7</xdr:col>
      <xdr:colOff>1257300</xdr:colOff>
      <xdr:row>15</xdr:row>
      <xdr:rowOff>419101</xdr:rowOff>
    </xdr:to>
    <xdr:sp macro="" textlink="">
      <xdr:nvSpPr>
        <xdr:cNvPr id="12" name="CuadroTexto 9">
          <a:extLst>
            <a:ext uri="{FF2B5EF4-FFF2-40B4-BE49-F238E27FC236}">
              <a16:creationId xmlns:a16="http://schemas.microsoft.com/office/drawing/2014/main" id="{00000000-0008-0000-5B00-00000C000000}"/>
            </a:ext>
          </a:extLst>
        </xdr:cNvPr>
        <xdr:cNvSpPr txBox="1"/>
      </xdr:nvSpPr>
      <xdr:spPr>
        <a:xfrm>
          <a:off x="24727" y="2164491"/>
          <a:ext cx="10309898" cy="12264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Dirección de Compras y Contrataciones de la Secretaria de Estado de Gestion Administrativa del</a:t>
          </a:r>
          <a:r>
            <a:rPr lang="es-ES" sz="1400" b="1" baseline="0">
              <a:solidFill>
                <a:schemeClr val="dk1"/>
              </a:solidFill>
              <a:effectLst/>
              <a:latin typeface="+mn-lt"/>
              <a:ea typeface="+mn-ea"/>
              <a:cs typeface="+mn-cs"/>
            </a:rPr>
            <a:t> Ministerio de Desarrollo Social</a:t>
          </a:r>
          <a:endParaRPr lang="es-ES" sz="1400"/>
        </a:p>
        <a:p>
          <a:r>
            <a:rPr lang="es-ES" sz="1400"/>
            <a:t>Obra: </a:t>
          </a:r>
          <a:r>
            <a:rPr lang="es-ES" sz="1400" b="1"/>
            <a:t>Fabricacion</a:t>
          </a:r>
          <a:r>
            <a:rPr lang="es-ES" sz="1400" b="1" baseline="0"/>
            <a:t> e instalacion de baranda de aluminio</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Las Piedras N° 530 - 3er Piso - Oficina "O"</a:t>
          </a:r>
          <a:r>
            <a:rPr lang="es-ES" sz="1400" baseline="0"/>
            <a:t> </a:t>
          </a:r>
          <a:endParaRPr lang="es-ES" sz="1400" b="1" baseline="0"/>
        </a:p>
        <a:p>
          <a:r>
            <a:rPr lang="es-ES" sz="1400" b="1" baseline="0"/>
            <a:t>Ref.:Expte Nº 127/474-2023</a:t>
          </a:r>
          <a:endParaRPr lang="es-ES" sz="1400" b="1"/>
        </a:p>
      </xdr:txBody>
    </xdr:sp>
    <xdr:clientData/>
  </xdr:twoCellAnchor>
</xdr:wsDr>
</file>

<file path=xl/drawings/drawing93.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737078</xdr:colOff>
      <xdr:row>8</xdr:row>
      <xdr:rowOff>156616</xdr:rowOff>
    </xdr:to>
    <xdr:pic>
      <xdr:nvPicPr>
        <xdr:cNvPr id="2" name="Imagen 1">
          <a:extLst>
            <a:ext uri="{FF2B5EF4-FFF2-40B4-BE49-F238E27FC236}">
              <a16:creationId xmlns:a16="http://schemas.microsoft.com/office/drawing/2014/main" id="{00000000-0008-0000-5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22672" y="1069303"/>
          <a:ext cx="1987656" cy="687513"/>
        </a:xfrm>
        <a:prstGeom prst="rect">
          <a:avLst/>
        </a:prstGeom>
      </xdr:spPr>
    </xdr:pic>
    <xdr:clientData/>
  </xdr:twoCellAnchor>
  <xdr:twoCellAnchor>
    <xdr:from>
      <xdr:col>0</xdr:col>
      <xdr:colOff>104774</xdr:colOff>
      <xdr:row>3</xdr:row>
      <xdr:rowOff>28575</xdr:rowOff>
    </xdr:from>
    <xdr:to>
      <xdr:col>2</xdr:col>
      <xdr:colOff>3648075</xdr:colOff>
      <xdr:row>7</xdr:row>
      <xdr:rowOff>0</xdr:rowOff>
    </xdr:to>
    <xdr:sp macro="" textlink="">
      <xdr:nvSpPr>
        <xdr:cNvPr id="3" name="CuadroTexto 8">
          <a:extLst>
            <a:ext uri="{FF2B5EF4-FFF2-40B4-BE49-F238E27FC236}">
              <a16:creationId xmlns:a16="http://schemas.microsoft.com/office/drawing/2014/main" id="{00000000-0008-0000-5C00-000003000000}"/>
            </a:ext>
          </a:extLst>
        </xdr:cNvPr>
        <xdr:cNvSpPr txBox="1"/>
      </xdr:nvSpPr>
      <xdr:spPr>
        <a:xfrm>
          <a:off x="104774" y="676275"/>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200" b="1">
              <a:solidFill>
                <a:schemeClr val="tx1"/>
              </a:solidFill>
            </a:rPr>
            <a:t>Construcción</a:t>
          </a:r>
          <a:r>
            <a:rPr lang="es-ES" sz="1200" b="1" baseline="0">
              <a:solidFill>
                <a:schemeClr val="tx1"/>
              </a:solidFill>
            </a:rPr>
            <a:t>-Reformas y Refacciones de Obras-Ingenieria Civil-Reparaciones de Redes de Distribucion de Electricidad,Gas,Agua,Telecomunicaciones y Otros servicios Publicos.</a:t>
          </a:r>
          <a:endParaRPr lang="es-ES" sz="12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C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C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24/07/2026</a:t>
          </a:r>
        </a:p>
        <a:p>
          <a:endParaRPr lang="es-ES" sz="1100" b="1" baseline="0"/>
        </a:p>
      </xdr:txBody>
    </xdr:sp>
    <xdr:clientData/>
  </xdr:twoCellAnchor>
  <xdr:twoCellAnchor>
    <xdr:from>
      <xdr:col>0</xdr:col>
      <xdr:colOff>211870</xdr:colOff>
      <xdr:row>6</xdr:row>
      <xdr:rowOff>153046</xdr:rowOff>
    </xdr:from>
    <xdr:to>
      <xdr:col>2</xdr:col>
      <xdr:colOff>3542977</xdr:colOff>
      <xdr:row>10</xdr:row>
      <xdr:rowOff>85725</xdr:rowOff>
    </xdr:to>
    <xdr:sp macro="" textlink="">
      <xdr:nvSpPr>
        <xdr:cNvPr id="6" name="CuadroTexto 6">
          <a:extLst>
            <a:ext uri="{FF2B5EF4-FFF2-40B4-BE49-F238E27FC236}">
              <a16:creationId xmlns:a16="http://schemas.microsoft.com/office/drawing/2014/main" id="{00000000-0008-0000-5C00-000006000000}"/>
            </a:ext>
          </a:extLst>
        </xdr:cNvPr>
        <xdr:cNvSpPr txBox="1"/>
      </xdr:nvSpPr>
      <xdr:spPr>
        <a:xfrm>
          <a:off x="211870" y="1372246"/>
          <a:ext cx="4674132" cy="6946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200" b="0" i="1"/>
            <a:t>Ubicación:</a:t>
          </a:r>
          <a:r>
            <a:rPr lang="es-ES" sz="1200" b="0" i="1" baseline="0"/>
            <a:t> Lavaisse nº 1510 - CP 4000 - San Miguel de tucuman - Tel (381) 4368523 - 0381-4425829</a:t>
          </a:r>
        </a:p>
        <a:p>
          <a:r>
            <a:rPr lang="es-ES" sz="1200" b="0" i="1" baseline="0"/>
            <a:t>CUIT: 20-34603255-4</a:t>
          </a:r>
          <a:endParaRPr lang="es-ES" sz="12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C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95250</xdr:rowOff>
    </xdr:to>
    <xdr:sp macro="" textlink="">
      <xdr:nvSpPr>
        <xdr:cNvPr id="8" name="CuadroTexto 2">
          <a:extLst>
            <a:ext uri="{FF2B5EF4-FFF2-40B4-BE49-F238E27FC236}">
              <a16:creationId xmlns:a16="http://schemas.microsoft.com/office/drawing/2014/main" id="{00000000-0008-0000-5C00-000008000000}"/>
            </a:ext>
          </a:extLst>
        </xdr:cNvPr>
        <xdr:cNvSpPr txBox="1"/>
      </xdr:nvSpPr>
      <xdr:spPr>
        <a:xfrm>
          <a:off x="1154825" y="57150"/>
          <a:ext cx="2131301"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C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C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C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16</xdr:row>
      <xdr:rowOff>428625</xdr:rowOff>
    </xdr:to>
    <xdr:sp macro="" textlink="">
      <xdr:nvSpPr>
        <xdr:cNvPr id="12" name="CuadroTexto 9">
          <a:extLst>
            <a:ext uri="{FF2B5EF4-FFF2-40B4-BE49-F238E27FC236}">
              <a16:creationId xmlns:a16="http://schemas.microsoft.com/office/drawing/2014/main" id="{00000000-0008-0000-5C00-00000C000000}"/>
            </a:ext>
          </a:extLst>
        </xdr:cNvPr>
        <xdr:cNvSpPr txBox="1"/>
      </xdr:nvSpPr>
      <xdr:spPr>
        <a:xfrm>
          <a:off x="24727" y="2164490"/>
          <a:ext cx="9575531" cy="12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Sr</a:t>
          </a:r>
          <a:r>
            <a:rPr lang="es-ES" sz="1400" b="1" baseline="0">
              <a:solidFill>
                <a:schemeClr val="dk1"/>
              </a:solidFill>
              <a:effectLst/>
              <a:latin typeface="+mn-lt"/>
              <a:ea typeface="+mn-ea"/>
              <a:cs typeface="+mn-cs"/>
            </a:rPr>
            <a:t> Expreso Rivadavia , Pablo Ortega.</a:t>
          </a:r>
          <a:endParaRPr lang="es-ES" sz="1400"/>
        </a:p>
        <a:p>
          <a:r>
            <a:rPr lang="es-ES" sz="1400"/>
            <a:t>Obra:</a:t>
          </a:r>
          <a:r>
            <a:rPr lang="es-ES" sz="1400" baseline="0"/>
            <a:t> </a:t>
          </a:r>
          <a:r>
            <a:rPr lang="es-ES" sz="1400" b="1" baseline="0"/>
            <a:t>Refacción Varias.</a:t>
          </a:r>
          <a:endParaRPr lang="es-ES" sz="1400" b="1"/>
        </a:p>
        <a:p>
          <a:r>
            <a:rPr lang="es-ES" sz="1400"/>
            <a:t>Ubicación:</a:t>
          </a:r>
          <a:r>
            <a:rPr lang="es-ES" sz="1400" baseline="0"/>
            <a:t>  </a:t>
          </a:r>
          <a:r>
            <a:rPr lang="es-ES" sz="1400" b="1" baseline="0"/>
            <a:t>Buenos Aires.</a:t>
          </a:r>
        </a:p>
        <a:p>
          <a:endParaRPr lang="es-ES" sz="1400" b="1"/>
        </a:p>
      </xdr:txBody>
    </xdr:sp>
    <xdr:clientData/>
  </xdr:twoCellAnchor>
</xdr:wsDr>
</file>

<file path=xl/drawings/drawing94.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153546</xdr:colOff>
      <xdr:row>8</xdr:row>
      <xdr:rowOff>156616</xdr:rowOff>
    </xdr:to>
    <xdr:pic>
      <xdr:nvPicPr>
        <xdr:cNvPr id="2" name="Imagen 1">
          <a:extLst>
            <a:ext uri="{FF2B5EF4-FFF2-40B4-BE49-F238E27FC236}">
              <a16:creationId xmlns:a16="http://schemas.microsoft.com/office/drawing/2014/main" id="{00000000-0008-0000-5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979897" y="1069303"/>
          <a:ext cx="1985149" cy="687513"/>
        </a:xfrm>
        <a:prstGeom prst="rect">
          <a:avLst/>
        </a:prstGeom>
      </xdr:spPr>
    </xdr:pic>
    <xdr:clientData/>
  </xdr:twoCellAnchor>
  <xdr:twoCellAnchor>
    <xdr:from>
      <xdr:col>0</xdr:col>
      <xdr:colOff>95249</xdr:colOff>
      <xdr:row>3</xdr:row>
      <xdr:rowOff>66675</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5D00-000003000000}"/>
            </a:ext>
          </a:extLst>
        </xdr:cNvPr>
        <xdr:cNvSpPr txBox="1"/>
      </xdr:nvSpPr>
      <xdr:spPr>
        <a:xfrm>
          <a:off x="95249" y="714375"/>
          <a:ext cx="488632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D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D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baseline="0"/>
            <a:t>Fecha: 20/12/2023</a:t>
          </a:r>
        </a:p>
        <a:p>
          <a:endParaRPr lang="es-ES" sz="1100" b="1" baseline="0"/>
        </a:p>
      </xdr:txBody>
    </xdr:sp>
    <xdr:clientData/>
  </xdr:twoCellAnchor>
  <xdr:twoCellAnchor>
    <xdr:from>
      <xdr:col>0</xdr:col>
      <xdr:colOff>164245</xdr:colOff>
      <xdr:row>6</xdr:row>
      <xdr:rowOff>143521</xdr:rowOff>
    </xdr:from>
    <xdr:to>
      <xdr:col>2</xdr:col>
      <xdr:colOff>3495352</xdr:colOff>
      <xdr:row>10</xdr:row>
      <xdr:rowOff>95250</xdr:rowOff>
    </xdr:to>
    <xdr:sp macro="" textlink="">
      <xdr:nvSpPr>
        <xdr:cNvPr id="6" name="CuadroTexto 6">
          <a:extLst>
            <a:ext uri="{FF2B5EF4-FFF2-40B4-BE49-F238E27FC236}">
              <a16:creationId xmlns:a16="http://schemas.microsoft.com/office/drawing/2014/main" id="{00000000-0008-0000-5D00-000006000000}"/>
            </a:ext>
          </a:extLst>
        </xdr:cNvPr>
        <xdr:cNvSpPr txBox="1"/>
      </xdr:nvSpPr>
      <xdr:spPr>
        <a:xfrm>
          <a:off x="164245" y="1362721"/>
          <a:ext cx="4674132" cy="713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D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161925</xdr:rowOff>
    </xdr:to>
    <xdr:sp macro="" textlink="">
      <xdr:nvSpPr>
        <xdr:cNvPr id="8" name="CuadroTexto 2">
          <a:extLst>
            <a:ext uri="{FF2B5EF4-FFF2-40B4-BE49-F238E27FC236}">
              <a16:creationId xmlns:a16="http://schemas.microsoft.com/office/drawing/2014/main" id="{00000000-0008-0000-5D00-000008000000}"/>
            </a:ext>
          </a:extLst>
        </xdr:cNvPr>
        <xdr:cNvSpPr txBox="1"/>
      </xdr:nvSpPr>
      <xdr:spPr>
        <a:xfrm>
          <a:off x="1154825" y="57150"/>
          <a:ext cx="2131301" cy="75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D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D00-00000A000000}"/>
            </a:ext>
          </a:extLst>
        </xdr:cNvPr>
        <xdr:cNvSpPr/>
      </xdr:nvSpPr>
      <xdr:spPr>
        <a:xfrm>
          <a:off x="19050" y="28575"/>
          <a:ext cx="10382250"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D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238125</xdr:rowOff>
    </xdr:to>
    <xdr:sp macro="" textlink="">
      <xdr:nvSpPr>
        <xdr:cNvPr id="12" name="CuadroTexto 9">
          <a:extLst>
            <a:ext uri="{FF2B5EF4-FFF2-40B4-BE49-F238E27FC236}">
              <a16:creationId xmlns:a16="http://schemas.microsoft.com/office/drawing/2014/main" id="{00000000-0008-0000-5D00-00000C000000}"/>
            </a:ext>
          </a:extLst>
        </xdr:cNvPr>
        <xdr:cNvSpPr txBox="1"/>
      </xdr:nvSpPr>
      <xdr:spPr>
        <a:xfrm>
          <a:off x="24727" y="2164490"/>
          <a:ext cx="9766031" cy="1045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cañeria de agua al 4to piso - Casa Central del IPSST</a:t>
          </a:r>
          <a:r>
            <a:rPr lang="es-AR" sz="1400" b="1" baseline="0">
              <a:solidFill>
                <a:schemeClr val="dk1"/>
              </a:solidFill>
              <a:latin typeface="+mn-lt"/>
              <a:ea typeface="+mn-ea"/>
              <a:cs typeface="+mn-cs"/>
            </a:rPr>
            <a: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ES" sz="1400" b="1" baseline="0">
              <a:solidFill>
                <a:schemeClr val="dk1"/>
              </a:solidFill>
              <a:effectLst/>
              <a:latin typeface="+mn-lt"/>
              <a:ea typeface="+mn-ea"/>
              <a:cs typeface="+mn-cs"/>
            </a:rPr>
            <a:t>Las Piedras N° 530 </a:t>
          </a:r>
          <a:r>
            <a:rPr lang="es-ES" sz="1400" b="1" baseline="0"/>
            <a:t>		</a:t>
          </a:r>
        </a:p>
      </xdr:txBody>
    </xdr:sp>
    <xdr:clientData/>
  </xdr:twoCellAnchor>
</xdr:wsDr>
</file>

<file path=xl/drawings/drawing95.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394178</xdr:colOff>
      <xdr:row>8</xdr:row>
      <xdr:rowOff>156616</xdr:rowOff>
    </xdr:to>
    <xdr:pic>
      <xdr:nvPicPr>
        <xdr:cNvPr id="2" name="Imagen 1">
          <a:extLst>
            <a:ext uri="{FF2B5EF4-FFF2-40B4-BE49-F238E27FC236}">
              <a16:creationId xmlns:a16="http://schemas.microsoft.com/office/drawing/2014/main" id="{00000000-0008-0000-5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322672" y="1069303"/>
          <a:ext cx="1987656" cy="687513"/>
        </a:xfrm>
        <a:prstGeom prst="rect">
          <a:avLst/>
        </a:prstGeom>
      </xdr:spPr>
    </xdr:pic>
    <xdr:clientData/>
  </xdr:twoCellAnchor>
  <xdr:twoCellAnchor>
    <xdr:from>
      <xdr:col>0</xdr:col>
      <xdr:colOff>104774</xdr:colOff>
      <xdr:row>3</xdr:row>
      <xdr:rowOff>28575</xdr:rowOff>
    </xdr:from>
    <xdr:to>
      <xdr:col>2</xdr:col>
      <xdr:colOff>3648075</xdr:colOff>
      <xdr:row>7</xdr:row>
      <xdr:rowOff>0</xdr:rowOff>
    </xdr:to>
    <xdr:sp macro="" textlink="">
      <xdr:nvSpPr>
        <xdr:cNvPr id="3" name="CuadroTexto 8">
          <a:extLst>
            <a:ext uri="{FF2B5EF4-FFF2-40B4-BE49-F238E27FC236}">
              <a16:creationId xmlns:a16="http://schemas.microsoft.com/office/drawing/2014/main" id="{00000000-0008-0000-5E00-000003000000}"/>
            </a:ext>
          </a:extLst>
        </xdr:cNvPr>
        <xdr:cNvSpPr txBox="1"/>
      </xdr:nvSpPr>
      <xdr:spPr>
        <a:xfrm>
          <a:off x="104774" y="676275"/>
          <a:ext cx="4886326" cy="733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200" b="1">
              <a:solidFill>
                <a:schemeClr val="tx1"/>
              </a:solidFill>
            </a:rPr>
            <a:t>Construcción</a:t>
          </a:r>
          <a:r>
            <a:rPr lang="es-ES" sz="1200" b="1" baseline="0">
              <a:solidFill>
                <a:schemeClr val="tx1"/>
              </a:solidFill>
            </a:rPr>
            <a:t>-Reformas y Refacciones de Obras-Ingenieria Civil-Reparaciones de Redes de Distribucion de Electricidad,Gas,Agua,Telecomunicaciones y Otros servicios Publicos.</a:t>
          </a:r>
          <a:endParaRPr lang="es-ES" sz="12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E00-000004000000}"/>
            </a:ext>
          </a:extLst>
        </xdr:cNvPr>
        <xdr:cNvSpPr txBox="1"/>
      </xdr:nvSpPr>
      <xdr:spPr>
        <a:xfrm>
          <a:off x="6364465"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E00-000005000000}"/>
            </a:ext>
          </a:extLst>
        </xdr:cNvPr>
        <xdr:cNvSpPr txBox="1"/>
      </xdr:nvSpPr>
      <xdr:spPr>
        <a:xfrm>
          <a:off x="6396092"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20/09/2023</a:t>
          </a:r>
        </a:p>
        <a:p>
          <a:endParaRPr lang="es-ES" sz="1100" b="1" baseline="0"/>
        </a:p>
      </xdr:txBody>
    </xdr:sp>
    <xdr:clientData/>
  </xdr:twoCellAnchor>
  <xdr:twoCellAnchor>
    <xdr:from>
      <xdr:col>0</xdr:col>
      <xdr:colOff>211870</xdr:colOff>
      <xdr:row>6</xdr:row>
      <xdr:rowOff>153046</xdr:rowOff>
    </xdr:from>
    <xdr:to>
      <xdr:col>2</xdr:col>
      <xdr:colOff>3542977</xdr:colOff>
      <xdr:row>10</xdr:row>
      <xdr:rowOff>85725</xdr:rowOff>
    </xdr:to>
    <xdr:sp macro="" textlink="">
      <xdr:nvSpPr>
        <xdr:cNvPr id="6" name="CuadroTexto 6">
          <a:extLst>
            <a:ext uri="{FF2B5EF4-FFF2-40B4-BE49-F238E27FC236}">
              <a16:creationId xmlns:a16="http://schemas.microsoft.com/office/drawing/2014/main" id="{00000000-0008-0000-5E00-000006000000}"/>
            </a:ext>
          </a:extLst>
        </xdr:cNvPr>
        <xdr:cNvSpPr txBox="1"/>
      </xdr:nvSpPr>
      <xdr:spPr>
        <a:xfrm>
          <a:off x="211870" y="1372246"/>
          <a:ext cx="4674132" cy="6946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200" b="0" i="1"/>
            <a:t>Ubicación:</a:t>
          </a:r>
          <a:r>
            <a:rPr lang="es-ES" sz="1200" b="0" i="1" baseline="0"/>
            <a:t> Lavaisse nº 1510 - CP 4000 - San Miguel de tucuman - Tel (381) 4368523 - 0381-4425829</a:t>
          </a:r>
        </a:p>
        <a:p>
          <a:r>
            <a:rPr lang="es-ES" sz="1200" b="0" i="1" baseline="0"/>
            <a:t>CUIT: 20-34603255-4</a:t>
          </a:r>
          <a:endParaRPr lang="es-ES" sz="12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E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95250</xdr:rowOff>
    </xdr:to>
    <xdr:sp macro="" textlink="">
      <xdr:nvSpPr>
        <xdr:cNvPr id="8" name="CuadroTexto 2">
          <a:extLst>
            <a:ext uri="{FF2B5EF4-FFF2-40B4-BE49-F238E27FC236}">
              <a16:creationId xmlns:a16="http://schemas.microsoft.com/office/drawing/2014/main" id="{00000000-0008-0000-5E00-000008000000}"/>
            </a:ext>
          </a:extLst>
        </xdr:cNvPr>
        <xdr:cNvSpPr txBox="1"/>
      </xdr:nvSpPr>
      <xdr:spPr>
        <a:xfrm>
          <a:off x="1154825" y="57150"/>
          <a:ext cx="2131301"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E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E00-00000A000000}"/>
            </a:ext>
          </a:extLst>
        </xdr:cNvPr>
        <xdr:cNvSpPr/>
      </xdr:nvSpPr>
      <xdr:spPr>
        <a:xfrm>
          <a:off x="19050" y="28575"/>
          <a:ext cx="99917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E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183291</xdr:rowOff>
    </xdr:from>
    <xdr:to>
      <xdr:col>7</xdr:col>
      <xdr:colOff>942033</xdr:colOff>
      <xdr:row>15</xdr:row>
      <xdr:rowOff>76201</xdr:rowOff>
    </xdr:to>
    <xdr:sp macro="" textlink="">
      <xdr:nvSpPr>
        <xdr:cNvPr id="12" name="CuadroTexto 9">
          <a:extLst>
            <a:ext uri="{FF2B5EF4-FFF2-40B4-BE49-F238E27FC236}">
              <a16:creationId xmlns:a16="http://schemas.microsoft.com/office/drawing/2014/main" id="{00000000-0008-0000-5E00-00000C000000}"/>
            </a:ext>
          </a:extLst>
        </xdr:cNvPr>
        <xdr:cNvSpPr txBox="1"/>
      </xdr:nvSpPr>
      <xdr:spPr>
        <a:xfrm>
          <a:off x="24727" y="2164491"/>
          <a:ext cx="9575531" cy="883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a:p>
        <a:p>
          <a:r>
            <a:rPr lang="es-ES" sz="1400"/>
            <a:t>Obra:</a:t>
          </a:r>
          <a:r>
            <a:rPr lang="es-ES" sz="1400" baseline="0"/>
            <a:t> </a:t>
          </a:r>
          <a:r>
            <a:rPr lang="es-ES" sz="1400" b="1" baseline="0"/>
            <a:t>Reparacion Baños en Planta Baja Edificio Casa Central</a:t>
          </a:r>
          <a:endParaRPr lang="es-ES" sz="1400" b="1"/>
        </a:p>
        <a:p>
          <a:r>
            <a:rPr lang="es-ES" sz="1400"/>
            <a:t>Ubicación:</a:t>
          </a:r>
          <a:r>
            <a:rPr lang="es-ES" sz="1400" baseline="0"/>
            <a:t> </a:t>
          </a:r>
          <a:r>
            <a:rPr lang="es-ES" sz="1400" b="1" baseline="0">
              <a:solidFill>
                <a:schemeClr val="dk1"/>
              </a:solidFill>
              <a:effectLst/>
              <a:latin typeface="+mn-lt"/>
              <a:ea typeface="+mn-ea"/>
              <a:cs typeface="+mn-cs"/>
            </a:rPr>
            <a:t>Las Piedras N° 530 </a:t>
          </a:r>
          <a:endParaRPr lang="es-ES" sz="1400" b="1" baseline="0"/>
        </a:p>
      </xdr:txBody>
    </xdr:sp>
    <xdr:clientData/>
  </xdr:twoCellAnchor>
</xdr:wsDr>
</file>

<file path=xl/drawings/drawing96.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13</xdr:col>
      <xdr:colOff>190977</xdr:colOff>
      <xdr:row>8</xdr:row>
      <xdr:rowOff>156616</xdr:rowOff>
    </xdr:to>
    <xdr:pic>
      <xdr:nvPicPr>
        <xdr:cNvPr id="2" name="Imagen 1">
          <a:extLst>
            <a:ext uri="{FF2B5EF4-FFF2-40B4-BE49-F238E27FC236}">
              <a16:creationId xmlns:a16="http://schemas.microsoft.com/office/drawing/2014/main" id="{00000000-0008-0000-5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722847" y="1069303"/>
          <a:ext cx="1994005" cy="687513"/>
        </a:xfrm>
        <a:prstGeom prst="rect">
          <a:avLst/>
        </a:prstGeom>
      </xdr:spPr>
    </xdr:pic>
    <xdr:clientData/>
  </xdr:twoCellAnchor>
  <xdr:twoCellAnchor>
    <xdr:from>
      <xdr:col>0</xdr:col>
      <xdr:colOff>134936</xdr:colOff>
      <xdr:row>3</xdr:row>
      <xdr:rowOff>59531</xdr:rowOff>
    </xdr:from>
    <xdr:to>
      <xdr:col>2</xdr:col>
      <xdr:colOff>3678237</xdr:colOff>
      <xdr:row>7</xdr:row>
      <xdr:rowOff>32941</xdr:rowOff>
    </xdr:to>
    <xdr:sp macro="" textlink="">
      <xdr:nvSpPr>
        <xdr:cNvPr id="3" name="CuadroTexto 8">
          <a:extLst>
            <a:ext uri="{FF2B5EF4-FFF2-40B4-BE49-F238E27FC236}">
              <a16:creationId xmlns:a16="http://schemas.microsoft.com/office/drawing/2014/main" id="{00000000-0008-0000-5F00-000003000000}"/>
            </a:ext>
          </a:extLst>
        </xdr:cNvPr>
        <xdr:cNvSpPr txBox="1"/>
      </xdr:nvSpPr>
      <xdr:spPr>
        <a:xfrm>
          <a:off x="134936" y="707231"/>
          <a:ext cx="4905376" cy="7354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5F00-000004000000}"/>
            </a:ext>
          </a:extLst>
        </xdr:cNvPr>
        <xdr:cNvSpPr txBox="1"/>
      </xdr:nvSpPr>
      <xdr:spPr>
        <a:xfrm>
          <a:off x="6373990" y="275472"/>
          <a:ext cx="22420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5F00-000005000000}"/>
            </a:ext>
          </a:extLst>
        </xdr:cNvPr>
        <xdr:cNvSpPr txBox="1"/>
      </xdr:nvSpPr>
      <xdr:spPr>
        <a:xfrm>
          <a:off x="6405617" y="871780"/>
          <a:ext cx="230146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20/09/2023</a:t>
          </a:r>
        </a:p>
        <a:p>
          <a:endParaRPr lang="es-ES" sz="1100" b="1" baseline="0"/>
        </a:p>
      </xdr:txBody>
    </xdr:sp>
    <xdr:clientData/>
  </xdr:twoCellAnchor>
  <xdr:twoCellAnchor>
    <xdr:from>
      <xdr:col>0</xdr:col>
      <xdr:colOff>154720</xdr:colOff>
      <xdr:row>6</xdr:row>
      <xdr:rowOff>116135</xdr:rowOff>
    </xdr:from>
    <xdr:to>
      <xdr:col>2</xdr:col>
      <xdr:colOff>3552031</xdr:colOff>
      <xdr:row>10</xdr:row>
      <xdr:rowOff>29766</xdr:rowOff>
    </xdr:to>
    <xdr:sp macro="" textlink="">
      <xdr:nvSpPr>
        <xdr:cNvPr id="6" name="CuadroTexto 6">
          <a:extLst>
            <a:ext uri="{FF2B5EF4-FFF2-40B4-BE49-F238E27FC236}">
              <a16:creationId xmlns:a16="http://schemas.microsoft.com/office/drawing/2014/main" id="{00000000-0008-0000-5F00-000006000000}"/>
            </a:ext>
          </a:extLst>
        </xdr:cNvPr>
        <xdr:cNvSpPr txBox="1"/>
      </xdr:nvSpPr>
      <xdr:spPr>
        <a:xfrm>
          <a:off x="154720" y="1335335"/>
          <a:ext cx="4759386" cy="675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5F00-000007000000}"/>
            </a:ext>
          </a:extLst>
        </xdr:cNvPr>
        <xdr:cNvSpPr txBox="1"/>
      </xdr:nvSpPr>
      <xdr:spPr>
        <a:xfrm>
          <a:off x="418946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2004219</xdr:colOff>
      <xdr:row>3</xdr:row>
      <xdr:rowOff>138906</xdr:rowOff>
    </xdr:to>
    <xdr:sp macro="" textlink="">
      <xdr:nvSpPr>
        <xdr:cNvPr id="8" name="CuadroTexto 2">
          <a:extLst>
            <a:ext uri="{FF2B5EF4-FFF2-40B4-BE49-F238E27FC236}">
              <a16:creationId xmlns:a16="http://schemas.microsoft.com/office/drawing/2014/main" id="{00000000-0008-0000-5F00-000008000000}"/>
            </a:ext>
          </a:extLst>
        </xdr:cNvPr>
        <xdr:cNvSpPr txBox="1"/>
      </xdr:nvSpPr>
      <xdr:spPr>
        <a:xfrm>
          <a:off x="1154825" y="57150"/>
          <a:ext cx="2211469" cy="72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5F00-000009000000}"/>
            </a:ext>
          </a:extLst>
        </xdr:cNvPr>
        <xdr:cNvSpPr/>
      </xdr:nvSpPr>
      <xdr:spPr>
        <a:xfrm>
          <a:off x="470628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5F00-00000A000000}"/>
            </a:ext>
          </a:extLst>
        </xdr:cNvPr>
        <xdr:cNvSpPr/>
      </xdr:nvSpPr>
      <xdr:spPr>
        <a:xfrm>
          <a:off x="19050" y="28575"/>
          <a:ext cx="1054417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5F00-00000B000000}"/>
            </a:ext>
          </a:extLst>
        </xdr:cNvPr>
        <xdr:cNvCxnSpPr/>
      </xdr:nvCxnSpPr>
      <xdr:spPr>
        <a:xfrm flipV="1">
          <a:off x="494548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183291</xdr:rowOff>
    </xdr:from>
    <xdr:to>
      <xdr:col>7</xdr:col>
      <xdr:colOff>1257300</xdr:colOff>
      <xdr:row>15</xdr:row>
      <xdr:rowOff>247650</xdr:rowOff>
    </xdr:to>
    <xdr:sp macro="" textlink="">
      <xdr:nvSpPr>
        <xdr:cNvPr id="12" name="CuadroTexto 9">
          <a:extLst>
            <a:ext uri="{FF2B5EF4-FFF2-40B4-BE49-F238E27FC236}">
              <a16:creationId xmlns:a16="http://schemas.microsoft.com/office/drawing/2014/main" id="{00000000-0008-0000-5F00-00000C000000}"/>
            </a:ext>
          </a:extLst>
        </xdr:cNvPr>
        <xdr:cNvSpPr txBox="1"/>
      </xdr:nvSpPr>
      <xdr:spPr>
        <a:xfrm>
          <a:off x="24727" y="2164491"/>
          <a:ext cx="10338473" cy="1054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Juan Galiu</a:t>
          </a:r>
          <a:endParaRPr lang="es-ES" sz="1400" b="1"/>
        </a:p>
        <a:p>
          <a:r>
            <a:rPr lang="es-ES" sz="1400"/>
            <a:t>Obra: </a:t>
          </a:r>
          <a:r>
            <a:rPr lang="es-ES" sz="1400" b="1"/>
            <a:t>Terminacion</a:t>
          </a:r>
          <a:r>
            <a:rPr lang="es-ES" sz="1400" b="1" baseline="0"/>
            <a:t> de Quincho</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 </a:t>
          </a:r>
          <a:r>
            <a:rPr lang="es-ES" sz="1400" b="1" baseline="0">
              <a:solidFill>
                <a:schemeClr val="dk1"/>
              </a:solidFill>
              <a:effectLst/>
              <a:latin typeface="+mn-lt"/>
              <a:ea typeface="+mn-ea"/>
              <a:cs typeface="+mn-cs"/>
            </a:rPr>
            <a:t>Lules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effectLst/>
              <a:latin typeface="+mn-lt"/>
              <a:ea typeface="+mn-ea"/>
              <a:cs typeface="+mn-cs"/>
            </a:rPr>
            <a:t>				Material y Mano de Obra</a:t>
          </a:r>
        </a:p>
        <a:p>
          <a:pPr marL="0" marR="0" indent="0" defTabSz="914400" eaLnBrk="1" fontAlgn="auto" latinLnBrk="0" hangingPunct="1">
            <a:lnSpc>
              <a:spcPct val="100000"/>
            </a:lnSpc>
            <a:spcBef>
              <a:spcPts val="0"/>
            </a:spcBef>
            <a:spcAft>
              <a:spcPts val="0"/>
            </a:spcAft>
            <a:buClrTx/>
            <a:buSzTx/>
            <a:buFontTx/>
            <a:buNone/>
            <a:tabLst/>
            <a:defRPr/>
          </a:pPr>
          <a:endParaRPr lang="es-ES" sz="1400" b="1"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effectLst/>
              <a:latin typeface="+mn-lt"/>
              <a:ea typeface="+mn-ea"/>
              <a:cs typeface="+mn-cs"/>
            </a:rPr>
            <a:t>				</a:t>
          </a:r>
          <a:endParaRPr lang="es-ES" sz="1500" b="0" baseline="0"/>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xdr:col>
      <xdr:colOff>183274</xdr:colOff>
      <xdr:row>0</xdr:row>
      <xdr:rowOff>0</xdr:rowOff>
    </xdr:from>
    <xdr:to>
      <xdr:col>2</xdr:col>
      <xdr:colOff>1866900</xdr:colOff>
      <xdr:row>3</xdr:row>
      <xdr:rowOff>66675</xdr:rowOff>
    </xdr:to>
    <xdr:sp macro="" textlink="">
      <xdr:nvSpPr>
        <xdr:cNvPr id="2" name="CuadroTexto 2">
          <a:extLst>
            <a:ext uri="{FF2B5EF4-FFF2-40B4-BE49-F238E27FC236}">
              <a16:creationId xmlns:a16="http://schemas.microsoft.com/office/drawing/2014/main" id="{00000000-0008-0000-6000-000002000000}"/>
            </a:ext>
          </a:extLst>
        </xdr:cNvPr>
        <xdr:cNvSpPr txBox="1"/>
      </xdr:nvSpPr>
      <xdr:spPr>
        <a:xfrm>
          <a:off x="1250074" y="0"/>
          <a:ext cx="2007476"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0</xdr:col>
      <xdr:colOff>34252</xdr:colOff>
      <xdr:row>10</xdr:row>
      <xdr:rowOff>183290</xdr:rowOff>
    </xdr:from>
    <xdr:to>
      <xdr:col>7</xdr:col>
      <xdr:colOff>951558</xdr:colOff>
      <xdr:row>15</xdr:row>
      <xdr:rowOff>600075</xdr:rowOff>
    </xdr:to>
    <xdr:sp macro="" textlink="">
      <xdr:nvSpPr>
        <xdr:cNvPr id="3" name="CuadroTexto 9">
          <a:extLst>
            <a:ext uri="{FF2B5EF4-FFF2-40B4-BE49-F238E27FC236}">
              <a16:creationId xmlns:a16="http://schemas.microsoft.com/office/drawing/2014/main" id="{00000000-0008-0000-6000-000003000000}"/>
            </a:ext>
          </a:extLst>
        </xdr:cNvPr>
        <xdr:cNvSpPr txBox="1"/>
      </xdr:nvSpPr>
      <xdr:spPr>
        <a:xfrm>
          <a:off x="34252" y="2164490"/>
          <a:ext cx="10385156" cy="1093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effectLst/>
              <a:latin typeface="+mn-lt"/>
              <a:ea typeface="+mn-ea"/>
              <a:cs typeface="+mn-cs"/>
            </a:rPr>
            <a:t>Instituto de Prevision y Seguridad</a:t>
          </a:r>
          <a:r>
            <a:rPr lang="es-ES" sz="1400" b="1" baseline="0">
              <a:solidFill>
                <a:schemeClr val="dk1"/>
              </a:solidFill>
              <a:effectLst/>
              <a:latin typeface="+mn-lt"/>
              <a:ea typeface="+mn-ea"/>
              <a:cs typeface="+mn-cs"/>
            </a:rPr>
            <a:t> Social de Tucuman IPSST</a:t>
          </a:r>
          <a:endParaRPr lang="es-ES" sz="1400"/>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 </a:t>
          </a:r>
          <a:r>
            <a:rPr lang="es-AR" sz="1400" b="1" i="0">
              <a:solidFill>
                <a:schemeClr val="dk1"/>
              </a:solidFill>
              <a:latin typeface="+mn-lt"/>
              <a:ea typeface="+mn-ea"/>
              <a:cs typeface="+mn-cs"/>
            </a:rPr>
            <a:t>PROPUESTA DE DISEÑO Y PROYECTO EJECUTIVO DE NUEVA SUCURSAL CONCEPCION </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AR" sz="1400" b="1" i="0">
              <a:solidFill>
                <a:schemeClr val="dk1"/>
              </a:solidFill>
              <a:latin typeface="+mn-lt"/>
              <a:ea typeface="+mn-ea"/>
              <a:cs typeface="+mn-cs"/>
            </a:rPr>
            <a:t>SAN MARTIN Nº 1939 DE LA CIUDAD DE CONCEPCION</a:t>
          </a:r>
          <a:endParaRPr lang="es-ES" sz="1400" b="1"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latin typeface="+mn-lt"/>
              <a:ea typeface="+mn-ea"/>
              <a:cs typeface="+mn-cs"/>
            </a:rPr>
            <a:t>Ref.:Expte Nº 4301- 18228-2023</a:t>
          </a:r>
        </a:p>
      </xdr:txBody>
    </xdr:sp>
    <xdr:clientData/>
  </xdr:twoCellAnchor>
  <xdr:twoCellAnchor>
    <xdr:from>
      <xdr:col>0</xdr:col>
      <xdr:colOff>19050</xdr:colOff>
      <xdr:row>0</xdr:row>
      <xdr:rowOff>28574</xdr:rowOff>
    </xdr:from>
    <xdr:to>
      <xdr:col>8</xdr:col>
      <xdr:colOff>9525</xdr:colOff>
      <xdr:row>10</xdr:row>
      <xdr:rowOff>104775</xdr:rowOff>
    </xdr:to>
    <xdr:sp macro="" textlink="">
      <xdr:nvSpPr>
        <xdr:cNvPr id="4" name="Rectángulo 12">
          <a:extLst>
            <a:ext uri="{FF2B5EF4-FFF2-40B4-BE49-F238E27FC236}">
              <a16:creationId xmlns:a16="http://schemas.microsoft.com/office/drawing/2014/main" id="{00000000-0008-0000-6000-000004000000}"/>
            </a:ext>
          </a:extLst>
        </xdr:cNvPr>
        <xdr:cNvSpPr/>
      </xdr:nvSpPr>
      <xdr:spPr>
        <a:xfrm>
          <a:off x="19050" y="28574"/>
          <a:ext cx="10896600" cy="2057401"/>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11</xdr:col>
      <xdr:colOff>692522</xdr:colOff>
      <xdr:row>5</xdr:row>
      <xdr:rowOff>40603</xdr:rowOff>
    </xdr:from>
    <xdr:to>
      <xdr:col>14</xdr:col>
      <xdr:colOff>394179</xdr:colOff>
      <xdr:row>8</xdr:row>
      <xdr:rowOff>156616</xdr:rowOff>
    </xdr:to>
    <xdr:pic>
      <xdr:nvPicPr>
        <xdr:cNvPr id="5" name="Imagen 4">
          <a:extLst>
            <a:ext uri="{FF2B5EF4-FFF2-40B4-BE49-F238E27FC236}">
              <a16:creationId xmlns:a16="http://schemas.microsoft.com/office/drawing/2014/main" id="{00000000-0008-0000-6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198972" y="1069303"/>
          <a:ext cx="1987657" cy="687513"/>
        </a:xfrm>
        <a:prstGeom prst="rect">
          <a:avLst/>
        </a:prstGeom>
      </xdr:spPr>
    </xdr:pic>
    <xdr:clientData/>
  </xdr:twoCellAnchor>
  <xdr:twoCellAnchor>
    <xdr:from>
      <xdr:col>0</xdr:col>
      <xdr:colOff>123825</xdr:colOff>
      <xdr:row>3</xdr:row>
      <xdr:rowOff>62901</xdr:rowOff>
    </xdr:from>
    <xdr:to>
      <xdr:col>2</xdr:col>
      <xdr:colOff>3573167</xdr:colOff>
      <xdr:row>6</xdr:row>
      <xdr:rowOff>168545</xdr:rowOff>
    </xdr:to>
    <xdr:sp macro="" textlink="">
      <xdr:nvSpPr>
        <xdr:cNvPr id="6" name="CuadroTexto 8">
          <a:extLst>
            <a:ext uri="{FF2B5EF4-FFF2-40B4-BE49-F238E27FC236}">
              <a16:creationId xmlns:a16="http://schemas.microsoft.com/office/drawing/2014/main" id="{00000000-0008-0000-6000-000006000000}"/>
            </a:ext>
          </a:extLst>
        </xdr:cNvPr>
        <xdr:cNvSpPr txBox="1"/>
      </xdr:nvSpPr>
      <xdr:spPr>
        <a:xfrm>
          <a:off x="123825" y="710601"/>
          <a:ext cx="4839992" cy="6771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7" name="CuadroTexto 1">
          <a:extLst>
            <a:ext uri="{FF2B5EF4-FFF2-40B4-BE49-F238E27FC236}">
              <a16:creationId xmlns:a16="http://schemas.microsoft.com/office/drawing/2014/main" id="{00000000-0008-0000-6000-000007000000}"/>
            </a:ext>
          </a:extLst>
        </xdr:cNvPr>
        <xdr:cNvSpPr txBox="1"/>
      </xdr:nvSpPr>
      <xdr:spPr>
        <a:xfrm>
          <a:off x="6450190" y="275472"/>
          <a:ext cx="23658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185791</xdr:colOff>
      <xdr:row>4</xdr:row>
      <xdr:rowOff>33580</xdr:rowOff>
    </xdr:from>
    <xdr:to>
      <xdr:col>6</xdr:col>
      <xdr:colOff>704849</xdr:colOff>
      <xdr:row>7</xdr:row>
      <xdr:rowOff>173617</xdr:rowOff>
    </xdr:to>
    <xdr:sp macro="" textlink="">
      <xdr:nvSpPr>
        <xdr:cNvPr id="8" name="CuadroTexto 2">
          <a:extLst>
            <a:ext uri="{FF2B5EF4-FFF2-40B4-BE49-F238E27FC236}">
              <a16:creationId xmlns:a16="http://schemas.microsoft.com/office/drawing/2014/main" id="{00000000-0008-0000-6000-000008000000}"/>
            </a:ext>
          </a:extLst>
        </xdr:cNvPr>
        <xdr:cNvSpPr txBox="1"/>
      </xdr:nvSpPr>
      <xdr:spPr>
        <a:xfrm>
          <a:off x="6243691" y="871780"/>
          <a:ext cx="256693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22/09/2023</a:t>
          </a:r>
        </a:p>
        <a:p>
          <a:endParaRPr lang="es-ES" sz="1100" b="1" baseline="0"/>
        </a:p>
      </xdr:txBody>
    </xdr:sp>
    <xdr:clientData/>
  </xdr:twoCellAnchor>
  <xdr:twoCellAnchor>
    <xdr:from>
      <xdr:col>0</xdr:col>
      <xdr:colOff>136209</xdr:colOff>
      <xdr:row>6</xdr:row>
      <xdr:rowOff>113329</xdr:rowOff>
    </xdr:from>
    <xdr:to>
      <xdr:col>2</xdr:col>
      <xdr:colOff>3467316</xdr:colOff>
      <xdr:row>10</xdr:row>
      <xdr:rowOff>89858</xdr:rowOff>
    </xdr:to>
    <xdr:sp macro="" textlink="">
      <xdr:nvSpPr>
        <xdr:cNvPr id="9" name="CuadroTexto 6">
          <a:extLst>
            <a:ext uri="{FF2B5EF4-FFF2-40B4-BE49-F238E27FC236}">
              <a16:creationId xmlns:a16="http://schemas.microsoft.com/office/drawing/2014/main" id="{00000000-0008-0000-6000-000009000000}"/>
            </a:ext>
          </a:extLst>
        </xdr:cNvPr>
        <xdr:cNvSpPr txBox="1"/>
      </xdr:nvSpPr>
      <xdr:spPr>
        <a:xfrm>
          <a:off x="136209" y="1332529"/>
          <a:ext cx="4721757" cy="738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10" name="CuadroTexto 7">
          <a:extLst>
            <a:ext uri="{FF2B5EF4-FFF2-40B4-BE49-F238E27FC236}">
              <a16:creationId xmlns:a16="http://schemas.microsoft.com/office/drawing/2014/main" id="{00000000-0008-0000-6000-00000A000000}"/>
            </a:ext>
          </a:extLst>
        </xdr:cNvPr>
        <xdr:cNvSpPr txBox="1"/>
      </xdr:nvSpPr>
      <xdr:spPr>
        <a:xfrm>
          <a:off x="4218042"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11" name="31 Rectángulo">
          <a:extLst>
            <a:ext uri="{FF2B5EF4-FFF2-40B4-BE49-F238E27FC236}">
              <a16:creationId xmlns:a16="http://schemas.microsoft.com/office/drawing/2014/main" id="{00000000-0008-0000-6000-00000B000000}"/>
            </a:ext>
          </a:extLst>
        </xdr:cNvPr>
        <xdr:cNvSpPr/>
      </xdr:nvSpPr>
      <xdr:spPr>
        <a:xfrm>
          <a:off x="4734855"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2" name="33 Conector recto">
          <a:extLst>
            <a:ext uri="{FF2B5EF4-FFF2-40B4-BE49-F238E27FC236}">
              <a16:creationId xmlns:a16="http://schemas.microsoft.com/office/drawing/2014/main" id="{00000000-0008-0000-6000-00000C000000}"/>
            </a:ext>
          </a:extLst>
        </xdr:cNvPr>
        <xdr:cNvCxnSpPr/>
      </xdr:nvCxnSpPr>
      <xdr:spPr>
        <a:xfrm flipV="1">
          <a:off x="4974057"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591655</xdr:colOff>
      <xdr:row>3</xdr:row>
      <xdr:rowOff>29114</xdr:rowOff>
    </xdr:from>
    <xdr:ext cx="1426544" cy="1156792"/>
    <xdr:sp macro="" textlink="">
      <xdr:nvSpPr>
        <xdr:cNvPr id="13" name="12 Rectángulo">
          <a:extLst>
            <a:ext uri="{FF2B5EF4-FFF2-40B4-BE49-F238E27FC236}">
              <a16:creationId xmlns:a16="http://schemas.microsoft.com/office/drawing/2014/main" id="{00000000-0008-0000-6000-00000D000000}"/>
            </a:ext>
          </a:extLst>
        </xdr:cNvPr>
        <xdr:cNvSpPr/>
      </xdr:nvSpPr>
      <xdr:spPr>
        <a:xfrm>
          <a:off x="11497780" y="676814"/>
          <a:ext cx="1426544" cy="1156792"/>
        </a:xfrm>
        <a:prstGeom prst="rect">
          <a:avLst/>
        </a:prstGeom>
        <a:noFill/>
      </xdr:spPr>
      <xdr:txBody>
        <a:bodyPr wrap="none" lIns="91440" tIns="45720" rIns="91440" bIns="45720">
          <a:spAutoFit/>
        </a:bodyPr>
        <a:lstStyle/>
        <a:p>
          <a:pPr algn="ctr"/>
          <a:r>
            <a:rPr lang="es-ES" sz="5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EA</a:t>
          </a:r>
          <a:r>
            <a:rPr lang="es-ES" sz="5400" b="1" cap="none" spc="0">
              <a:ln w="12700">
                <a:solidFill>
                  <a:schemeClr val="tx2">
                    <a:satMod val="155000"/>
                  </a:schemeClr>
                </a:solidFill>
                <a:prstDash val="solid"/>
              </a:ln>
              <a:solidFill>
                <a:schemeClr val="accent2"/>
              </a:solidFill>
              <a:effectLst>
                <a:outerShdw blurRad="41275" dist="20320" dir="1800000" algn="tl" rotWithShape="0">
                  <a:srgbClr val="000000">
                    <a:alpha val="40000"/>
                  </a:srgbClr>
                </a:outerShdw>
              </a:effectLst>
            </a:rPr>
            <a:t>R</a:t>
          </a:r>
          <a:br>
            <a:rPr lang="es-E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br>
          <a:r>
            <a:rPr lang="es-ES" sz="1400" b="1"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rPr>
            <a:t>CONSTRUCTORA</a:t>
          </a:r>
        </a:p>
      </xdr:txBody>
    </xdr:sp>
    <xdr:clientData/>
  </xdr:oneCellAnchor>
  <xdr:oneCellAnchor>
    <xdr:from>
      <xdr:col>9</xdr:col>
      <xdr:colOff>41398</xdr:colOff>
      <xdr:row>16</xdr:row>
      <xdr:rowOff>86264</xdr:rowOff>
    </xdr:from>
    <xdr:ext cx="1498359" cy="1108188"/>
    <xdr:sp macro="" textlink="">
      <xdr:nvSpPr>
        <xdr:cNvPr id="14" name="13 Rectángulo">
          <a:extLst>
            <a:ext uri="{FF2B5EF4-FFF2-40B4-BE49-F238E27FC236}">
              <a16:creationId xmlns:a16="http://schemas.microsoft.com/office/drawing/2014/main" id="{00000000-0008-0000-6000-00000E000000}"/>
            </a:ext>
          </a:extLst>
        </xdr:cNvPr>
        <xdr:cNvSpPr/>
      </xdr:nvSpPr>
      <xdr:spPr>
        <a:xfrm>
          <a:off x="11709523" y="3343814"/>
          <a:ext cx="1498359" cy="1108188"/>
        </a:xfrm>
        <a:prstGeom prst="rect">
          <a:avLst/>
        </a:prstGeom>
        <a:noFill/>
      </xdr:spPr>
      <xdr:txBody>
        <a:bodyPr wrap="none" lIns="91440" tIns="45720" rIns="91440" bIns="45720">
          <a:spAutoFit/>
        </a:bodyPr>
        <a:lstStyle/>
        <a:p>
          <a:pPr algn="ctr"/>
          <a:r>
            <a:rPr lang="es-ES" sz="54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EA</a:t>
          </a:r>
          <a:r>
            <a:rPr lang="es-ES" sz="5400" b="0" cap="none" spc="0">
              <a:ln w="18415" cmpd="sng">
                <a:noFill/>
                <a:prstDash val="solid"/>
              </a:ln>
              <a:solidFill>
                <a:schemeClr val="accent4"/>
              </a:solidFill>
              <a:effectLst>
                <a:outerShdw blurRad="63500" dir="3600000" algn="tl" rotWithShape="0">
                  <a:srgbClr val="000000">
                    <a:alpha val="70000"/>
                  </a:srgbClr>
                </a:outerShdw>
              </a:effectLst>
              <a:latin typeface="Bahnschrift" pitchFamily="34" charset="0"/>
            </a:rPr>
            <a:t>R</a:t>
          </a:r>
        </a:p>
        <a:p>
          <a:pPr algn="ctr"/>
          <a:r>
            <a:rPr lang="es-ES" sz="1200" b="0" cap="none" spc="0">
              <a:ln w="18415" cmpd="sng">
                <a:noFill/>
                <a:prstDash val="solid"/>
              </a:ln>
              <a:solidFill>
                <a:schemeClr val="tx1"/>
              </a:solidFill>
              <a:effectLst>
                <a:outerShdw blurRad="63500" dir="3600000" algn="tl" rotWithShape="0">
                  <a:srgbClr val="000000">
                    <a:alpha val="70000"/>
                  </a:srgbClr>
                </a:outerShdw>
              </a:effectLst>
              <a:latin typeface="Bahnschrift" pitchFamily="34" charset="0"/>
            </a:rPr>
            <a:t>CONSTRUCTORA</a:t>
          </a:r>
        </a:p>
      </xdr:txBody>
    </xdr:sp>
    <xdr:clientData/>
  </xdr:oneCellAnchor>
  <xdr:oneCellAnchor>
    <xdr:from>
      <xdr:col>10</xdr:col>
      <xdr:colOff>161925</xdr:colOff>
      <xdr:row>17</xdr:row>
      <xdr:rowOff>466725</xdr:rowOff>
    </xdr:from>
    <xdr:ext cx="184731" cy="264560"/>
    <xdr:sp macro="" textlink="">
      <xdr:nvSpPr>
        <xdr:cNvPr id="15" name="14 CuadroTexto">
          <a:extLst>
            <a:ext uri="{FF2B5EF4-FFF2-40B4-BE49-F238E27FC236}">
              <a16:creationId xmlns:a16="http://schemas.microsoft.com/office/drawing/2014/main" id="{00000000-0008-0000-6000-00000F000000}"/>
            </a:ext>
          </a:extLst>
        </xdr:cNvPr>
        <xdr:cNvSpPr txBox="1"/>
      </xdr:nvSpPr>
      <xdr:spPr>
        <a:xfrm>
          <a:off x="12592050" y="432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AR" sz="1100"/>
        </a:p>
      </xdr:txBody>
    </xdr:sp>
    <xdr:clientData/>
  </xdr:oneCellAnchor>
</xdr:wsDr>
</file>

<file path=xl/drawings/drawing98.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153546</xdr:colOff>
      <xdr:row>8</xdr:row>
      <xdr:rowOff>156616</xdr:rowOff>
    </xdr:to>
    <xdr:pic>
      <xdr:nvPicPr>
        <xdr:cNvPr id="2" name="Imagen 1">
          <a:extLst>
            <a:ext uri="{FF2B5EF4-FFF2-40B4-BE49-F238E27FC236}">
              <a16:creationId xmlns:a16="http://schemas.microsoft.com/office/drawing/2014/main" id="{00000000-0008-0000-6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4389472" y="1069303"/>
          <a:ext cx="1985149" cy="687513"/>
        </a:xfrm>
        <a:prstGeom prst="rect">
          <a:avLst/>
        </a:prstGeom>
      </xdr:spPr>
    </xdr:pic>
    <xdr:clientData/>
  </xdr:twoCellAnchor>
  <xdr:twoCellAnchor>
    <xdr:from>
      <xdr:col>0</xdr:col>
      <xdr:colOff>95249</xdr:colOff>
      <xdr:row>3</xdr:row>
      <xdr:rowOff>66675</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6100-000003000000}"/>
            </a:ext>
          </a:extLst>
        </xdr:cNvPr>
        <xdr:cNvSpPr txBox="1"/>
      </xdr:nvSpPr>
      <xdr:spPr>
        <a:xfrm>
          <a:off x="95249" y="714375"/>
          <a:ext cx="488632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6100-000004000000}"/>
            </a:ext>
          </a:extLst>
        </xdr:cNvPr>
        <xdr:cNvSpPr txBox="1"/>
      </xdr:nvSpPr>
      <xdr:spPr>
        <a:xfrm>
          <a:off x="6354940" y="275472"/>
          <a:ext cx="2242058"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6100-000005000000}"/>
            </a:ext>
          </a:extLst>
        </xdr:cNvPr>
        <xdr:cNvSpPr txBox="1"/>
      </xdr:nvSpPr>
      <xdr:spPr>
        <a:xfrm>
          <a:off x="6386567" y="871780"/>
          <a:ext cx="2301463"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baseline="0"/>
            <a:t>Fecha: 11/01/2024</a:t>
          </a:r>
        </a:p>
        <a:p>
          <a:endParaRPr lang="es-ES" sz="1100" b="1" baseline="0"/>
        </a:p>
      </xdr:txBody>
    </xdr:sp>
    <xdr:clientData/>
  </xdr:twoCellAnchor>
  <xdr:twoCellAnchor>
    <xdr:from>
      <xdr:col>0</xdr:col>
      <xdr:colOff>164245</xdr:colOff>
      <xdr:row>6</xdr:row>
      <xdr:rowOff>143521</xdr:rowOff>
    </xdr:from>
    <xdr:to>
      <xdr:col>2</xdr:col>
      <xdr:colOff>3495352</xdr:colOff>
      <xdr:row>10</xdr:row>
      <xdr:rowOff>95250</xdr:rowOff>
    </xdr:to>
    <xdr:sp macro="" textlink="">
      <xdr:nvSpPr>
        <xdr:cNvPr id="6" name="CuadroTexto 6">
          <a:extLst>
            <a:ext uri="{FF2B5EF4-FFF2-40B4-BE49-F238E27FC236}">
              <a16:creationId xmlns:a16="http://schemas.microsoft.com/office/drawing/2014/main" id="{00000000-0008-0000-6100-000006000000}"/>
            </a:ext>
          </a:extLst>
        </xdr:cNvPr>
        <xdr:cNvSpPr txBox="1"/>
      </xdr:nvSpPr>
      <xdr:spPr>
        <a:xfrm>
          <a:off x="164245" y="1362721"/>
          <a:ext cx="4674132" cy="713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61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161925</xdr:rowOff>
    </xdr:to>
    <xdr:sp macro="" textlink="">
      <xdr:nvSpPr>
        <xdr:cNvPr id="8" name="CuadroTexto 2">
          <a:extLst>
            <a:ext uri="{FF2B5EF4-FFF2-40B4-BE49-F238E27FC236}">
              <a16:creationId xmlns:a16="http://schemas.microsoft.com/office/drawing/2014/main" id="{00000000-0008-0000-6100-000008000000}"/>
            </a:ext>
          </a:extLst>
        </xdr:cNvPr>
        <xdr:cNvSpPr txBox="1"/>
      </xdr:nvSpPr>
      <xdr:spPr>
        <a:xfrm>
          <a:off x="1154825" y="57150"/>
          <a:ext cx="2131301" cy="75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61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6100-00000A000000}"/>
            </a:ext>
          </a:extLst>
        </xdr:cNvPr>
        <xdr:cNvSpPr/>
      </xdr:nvSpPr>
      <xdr:spPr>
        <a:xfrm>
          <a:off x="19050" y="28575"/>
          <a:ext cx="106775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61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238125</xdr:rowOff>
    </xdr:to>
    <xdr:sp macro="" textlink="">
      <xdr:nvSpPr>
        <xdr:cNvPr id="12" name="CuadroTexto 9">
          <a:extLst>
            <a:ext uri="{FF2B5EF4-FFF2-40B4-BE49-F238E27FC236}">
              <a16:creationId xmlns:a16="http://schemas.microsoft.com/office/drawing/2014/main" id="{00000000-0008-0000-6100-00000C000000}"/>
            </a:ext>
          </a:extLst>
        </xdr:cNvPr>
        <xdr:cNvSpPr txBox="1"/>
      </xdr:nvSpPr>
      <xdr:spPr>
        <a:xfrm>
          <a:off x="24727" y="2164490"/>
          <a:ext cx="9908906" cy="1045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de los baños del ministerio de desarrollo social 3er piso - Casa Central del IPSST</a:t>
          </a:r>
          <a:r>
            <a:rPr lang="es-AR" sz="1400" b="1" baseline="0">
              <a:solidFill>
                <a:schemeClr val="dk1"/>
              </a:solidFill>
              <a:latin typeface="+mn-lt"/>
              <a:ea typeface="+mn-ea"/>
              <a:cs typeface="+mn-cs"/>
            </a:rPr>
            <a: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ES" sz="1400" b="1" baseline="0">
              <a:solidFill>
                <a:schemeClr val="dk1"/>
              </a:solidFill>
              <a:effectLst/>
              <a:latin typeface="+mn-lt"/>
              <a:ea typeface="+mn-ea"/>
              <a:cs typeface="+mn-cs"/>
            </a:rPr>
            <a:t>Las Piedras N° 530 </a:t>
          </a:r>
        </a:p>
        <a:p>
          <a:pPr marL="0" marR="0" indent="0" defTabSz="914400" eaLnBrk="1" fontAlgn="auto" latinLnBrk="0" hangingPunct="1">
            <a:lnSpc>
              <a:spcPct val="100000"/>
            </a:lnSpc>
            <a:spcBef>
              <a:spcPts val="0"/>
            </a:spcBef>
            <a:spcAft>
              <a:spcPts val="0"/>
            </a:spcAft>
            <a:buClrTx/>
            <a:buSzTx/>
            <a:buFontTx/>
            <a:buNone/>
            <a:tabLst/>
            <a:defRPr/>
          </a:pPr>
          <a:r>
            <a:rPr lang="es-ES" sz="1400" b="1" baseline="0">
              <a:solidFill>
                <a:schemeClr val="dk1"/>
              </a:solidFill>
              <a:effectLst/>
              <a:latin typeface="+mn-lt"/>
              <a:ea typeface="+mn-ea"/>
              <a:cs typeface="+mn-cs"/>
            </a:rPr>
            <a:t>Ref. Expediente. 4301-31599.2023</a:t>
          </a:r>
          <a:r>
            <a:rPr lang="es-ES" sz="1400" b="1" baseline="0"/>
            <a:t>		</a:t>
          </a:r>
        </a:p>
      </xdr:txBody>
    </xdr:sp>
    <xdr:clientData/>
  </xdr:twoCellAnchor>
</xdr:wsDr>
</file>

<file path=xl/drawings/drawing99.xml><?xml version="1.0" encoding="utf-8"?>
<xdr:wsDr xmlns:xdr="http://schemas.openxmlformats.org/drawingml/2006/spreadsheetDrawing" xmlns:a="http://schemas.openxmlformats.org/drawingml/2006/main">
  <xdr:twoCellAnchor editAs="oneCell">
    <xdr:from>
      <xdr:col>11</xdr:col>
      <xdr:colOff>692522</xdr:colOff>
      <xdr:row>5</xdr:row>
      <xdr:rowOff>40603</xdr:rowOff>
    </xdr:from>
    <xdr:to>
      <xdr:col>14</xdr:col>
      <xdr:colOff>13178</xdr:colOff>
      <xdr:row>8</xdr:row>
      <xdr:rowOff>156616</xdr:rowOff>
    </xdr:to>
    <xdr:pic>
      <xdr:nvPicPr>
        <xdr:cNvPr id="2" name="Imagen 1">
          <a:extLst>
            <a:ext uri="{FF2B5EF4-FFF2-40B4-BE49-F238E27FC236}">
              <a16:creationId xmlns:a16="http://schemas.microsoft.com/office/drawing/2014/main" id="{00000000-0008-0000-6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0" t="37088" r="18375" b="37068"/>
        <a:stretch/>
      </xdr:blipFill>
      <xdr:spPr>
        <a:xfrm>
          <a:off x="13617947" y="1069303"/>
          <a:ext cx="1987656" cy="687513"/>
        </a:xfrm>
        <a:prstGeom prst="rect">
          <a:avLst/>
        </a:prstGeom>
      </xdr:spPr>
    </xdr:pic>
    <xdr:clientData/>
  </xdr:twoCellAnchor>
  <xdr:twoCellAnchor>
    <xdr:from>
      <xdr:col>0</xdr:col>
      <xdr:colOff>95249</xdr:colOff>
      <xdr:row>3</xdr:row>
      <xdr:rowOff>66675</xdr:rowOff>
    </xdr:from>
    <xdr:to>
      <xdr:col>2</xdr:col>
      <xdr:colOff>3638550</xdr:colOff>
      <xdr:row>6</xdr:row>
      <xdr:rowOff>161925</xdr:rowOff>
    </xdr:to>
    <xdr:sp macro="" textlink="">
      <xdr:nvSpPr>
        <xdr:cNvPr id="3" name="CuadroTexto 8">
          <a:extLst>
            <a:ext uri="{FF2B5EF4-FFF2-40B4-BE49-F238E27FC236}">
              <a16:creationId xmlns:a16="http://schemas.microsoft.com/office/drawing/2014/main" id="{00000000-0008-0000-6200-000003000000}"/>
            </a:ext>
          </a:extLst>
        </xdr:cNvPr>
        <xdr:cNvSpPr txBox="1"/>
      </xdr:nvSpPr>
      <xdr:spPr>
        <a:xfrm>
          <a:off x="95249" y="714375"/>
          <a:ext cx="488632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100" b="1">
              <a:solidFill>
                <a:schemeClr val="tx1"/>
              </a:solidFill>
            </a:rPr>
            <a:t>Construcción</a:t>
          </a:r>
          <a:r>
            <a:rPr lang="es-ES" sz="1100" b="1" baseline="0">
              <a:solidFill>
                <a:schemeClr val="tx1"/>
              </a:solidFill>
            </a:rPr>
            <a:t>-Reformas y Refacciones de Obras-Ingenieria Civil-Reparaciones de Redes de Distribucion de Electricidad,Gas,Agua,Telecomunicaciones y Otros servicios Publicos.</a:t>
          </a:r>
          <a:endParaRPr lang="es-ES" sz="1100" b="1">
            <a:solidFill>
              <a:schemeClr val="tx1"/>
            </a:solidFill>
          </a:endParaRPr>
        </a:p>
      </xdr:txBody>
    </xdr:sp>
    <xdr:clientData/>
  </xdr:twoCellAnchor>
  <xdr:twoCellAnchor>
    <xdr:from>
      <xdr:col>4</xdr:col>
      <xdr:colOff>392290</xdr:colOff>
      <xdr:row>1</xdr:row>
      <xdr:rowOff>8772</xdr:rowOff>
    </xdr:from>
    <xdr:to>
      <xdr:col>6</xdr:col>
      <xdr:colOff>710298</xdr:colOff>
      <xdr:row>2</xdr:row>
      <xdr:rowOff>169741</xdr:rowOff>
    </xdr:to>
    <xdr:sp macro="" textlink="">
      <xdr:nvSpPr>
        <xdr:cNvPr id="4" name="CuadroTexto 1">
          <a:extLst>
            <a:ext uri="{FF2B5EF4-FFF2-40B4-BE49-F238E27FC236}">
              <a16:creationId xmlns:a16="http://schemas.microsoft.com/office/drawing/2014/main" id="{00000000-0008-0000-6200-000004000000}"/>
            </a:ext>
          </a:extLst>
        </xdr:cNvPr>
        <xdr:cNvSpPr txBox="1"/>
      </xdr:nvSpPr>
      <xdr:spPr>
        <a:xfrm>
          <a:off x="6354940" y="275472"/>
          <a:ext cx="2099183" cy="351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800" b="1"/>
            <a:t>PRESUPUESTO</a:t>
          </a:r>
        </a:p>
      </xdr:txBody>
    </xdr:sp>
    <xdr:clientData/>
  </xdr:twoCellAnchor>
  <xdr:twoCellAnchor>
    <xdr:from>
      <xdr:col>4</xdr:col>
      <xdr:colOff>423917</xdr:colOff>
      <xdr:row>4</xdr:row>
      <xdr:rowOff>33580</xdr:rowOff>
    </xdr:from>
    <xdr:to>
      <xdr:col>6</xdr:col>
      <xdr:colOff>801330</xdr:colOff>
      <xdr:row>7</xdr:row>
      <xdr:rowOff>173617</xdr:rowOff>
    </xdr:to>
    <xdr:sp macro="" textlink="">
      <xdr:nvSpPr>
        <xdr:cNvPr id="5" name="CuadroTexto 2">
          <a:extLst>
            <a:ext uri="{FF2B5EF4-FFF2-40B4-BE49-F238E27FC236}">
              <a16:creationId xmlns:a16="http://schemas.microsoft.com/office/drawing/2014/main" id="{00000000-0008-0000-6200-000005000000}"/>
            </a:ext>
          </a:extLst>
        </xdr:cNvPr>
        <xdr:cNvSpPr txBox="1"/>
      </xdr:nvSpPr>
      <xdr:spPr>
        <a:xfrm>
          <a:off x="6386567" y="871780"/>
          <a:ext cx="2158588" cy="711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0" baseline="0"/>
            <a:t>Fecha: </a:t>
          </a:r>
          <a:r>
            <a:rPr lang="es-ES" sz="1600" b="1" baseline="0"/>
            <a:t>05/02/2024</a:t>
          </a:r>
        </a:p>
        <a:p>
          <a:endParaRPr lang="es-ES" sz="1100" b="1" baseline="0"/>
        </a:p>
      </xdr:txBody>
    </xdr:sp>
    <xdr:clientData/>
  </xdr:twoCellAnchor>
  <xdr:twoCellAnchor>
    <xdr:from>
      <xdr:col>0</xdr:col>
      <xdr:colOff>164245</xdr:colOff>
      <xdr:row>6</xdr:row>
      <xdr:rowOff>143521</xdr:rowOff>
    </xdr:from>
    <xdr:to>
      <xdr:col>2</xdr:col>
      <xdr:colOff>3495352</xdr:colOff>
      <xdr:row>10</xdr:row>
      <xdr:rowOff>95250</xdr:rowOff>
    </xdr:to>
    <xdr:sp macro="" textlink="">
      <xdr:nvSpPr>
        <xdr:cNvPr id="6" name="CuadroTexto 6">
          <a:extLst>
            <a:ext uri="{FF2B5EF4-FFF2-40B4-BE49-F238E27FC236}">
              <a16:creationId xmlns:a16="http://schemas.microsoft.com/office/drawing/2014/main" id="{00000000-0008-0000-6200-000006000000}"/>
            </a:ext>
          </a:extLst>
        </xdr:cNvPr>
        <xdr:cNvSpPr txBox="1"/>
      </xdr:nvSpPr>
      <xdr:spPr>
        <a:xfrm>
          <a:off x="164245" y="1362721"/>
          <a:ext cx="4674132" cy="713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1"/>
            <a:t>Ubicación:</a:t>
          </a:r>
          <a:r>
            <a:rPr lang="es-ES" sz="1100" b="0" i="1" baseline="0"/>
            <a:t> Lavaisse nº 1510 - CP 4000 - San Miguel de tucuman - Tel (381) 4368523 - 0381-4425829</a:t>
          </a:r>
        </a:p>
        <a:p>
          <a:r>
            <a:rPr lang="es-ES" sz="1100" b="0" i="1" baseline="0"/>
            <a:t>CUIT: 20-34603255-4</a:t>
          </a:r>
          <a:endParaRPr lang="es-ES" sz="1100" b="0" i="1"/>
        </a:p>
      </xdr:txBody>
    </xdr:sp>
    <xdr:clientData/>
  </xdr:twoCellAnchor>
  <xdr:twoCellAnchor>
    <xdr:from>
      <xdr:col>2</xdr:col>
      <xdr:colOff>2827392</xdr:colOff>
      <xdr:row>8</xdr:row>
      <xdr:rowOff>22279</xdr:rowOff>
    </xdr:from>
    <xdr:to>
      <xdr:col>3</xdr:col>
      <xdr:colOff>337894</xdr:colOff>
      <xdr:row>10</xdr:row>
      <xdr:rowOff>63527</xdr:rowOff>
    </xdr:to>
    <xdr:sp macro="" textlink="">
      <xdr:nvSpPr>
        <xdr:cNvPr id="7" name="CuadroTexto 7">
          <a:extLst>
            <a:ext uri="{FF2B5EF4-FFF2-40B4-BE49-F238E27FC236}">
              <a16:creationId xmlns:a16="http://schemas.microsoft.com/office/drawing/2014/main" id="{00000000-0008-0000-6200-000007000000}"/>
            </a:ext>
          </a:extLst>
        </xdr:cNvPr>
        <xdr:cNvSpPr txBox="1"/>
      </xdr:nvSpPr>
      <xdr:spPr>
        <a:xfrm>
          <a:off x="4170417" y="1622479"/>
          <a:ext cx="1615777" cy="42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900"/>
            <a:t>DOCUMENTO</a:t>
          </a:r>
          <a:r>
            <a:rPr lang="es-ES" sz="900" baseline="0"/>
            <a:t>        NO VÁLIDO COMO FACTURA</a:t>
          </a:r>
          <a:endParaRPr lang="es-ES" sz="900"/>
        </a:p>
      </xdr:txBody>
    </xdr:sp>
    <xdr:clientData/>
  </xdr:twoCellAnchor>
  <xdr:twoCellAnchor>
    <xdr:from>
      <xdr:col>1</xdr:col>
      <xdr:colOff>183275</xdr:colOff>
      <xdr:row>0</xdr:row>
      <xdr:rowOff>57150</xdr:rowOff>
    </xdr:from>
    <xdr:to>
      <xdr:col>2</xdr:col>
      <xdr:colOff>1943101</xdr:colOff>
      <xdr:row>3</xdr:row>
      <xdr:rowOff>161925</xdr:rowOff>
    </xdr:to>
    <xdr:sp macro="" textlink="">
      <xdr:nvSpPr>
        <xdr:cNvPr id="8" name="CuadroTexto 2">
          <a:extLst>
            <a:ext uri="{FF2B5EF4-FFF2-40B4-BE49-F238E27FC236}">
              <a16:creationId xmlns:a16="http://schemas.microsoft.com/office/drawing/2014/main" id="{00000000-0008-0000-6200-000008000000}"/>
            </a:ext>
          </a:extLst>
        </xdr:cNvPr>
        <xdr:cNvSpPr txBox="1"/>
      </xdr:nvSpPr>
      <xdr:spPr>
        <a:xfrm>
          <a:off x="1154825" y="57150"/>
          <a:ext cx="2131301" cy="75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s-ES" sz="4800" b="1" i="0">
              <a:latin typeface="Agency FB" panose="020B0503020202020204" pitchFamily="34" charset="0"/>
            </a:rPr>
            <a:t>EA</a:t>
          </a:r>
          <a:r>
            <a:rPr lang="es-ES" sz="4800" b="1" i="0">
              <a:solidFill>
                <a:schemeClr val="accent2"/>
              </a:solidFill>
              <a:latin typeface="Agency FB" panose="020B0503020202020204" pitchFamily="34" charset="0"/>
            </a:rPr>
            <a:t>R</a:t>
          </a:r>
        </a:p>
      </xdr:txBody>
    </xdr:sp>
    <xdr:clientData/>
  </xdr:twoCellAnchor>
  <xdr:twoCellAnchor>
    <xdr:from>
      <xdr:col>2</xdr:col>
      <xdr:colOff>3344205</xdr:colOff>
      <xdr:row>0</xdr:row>
      <xdr:rowOff>91629</xdr:rowOff>
    </xdr:from>
    <xdr:to>
      <xdr:col>2</xdr:col>
      <xdr:colOff>3819276</xdr:colOff>
      <xdr:row>2</xdr:row>
      <xdr:rowOff>32180</xdr:rowOff>
    </xdr:to>
    <xdr:sp macro="" textlink="">
      <xdr:nvSpPr>
        <xdr:cNvPr id="9" name="31 Rectángulo">
          <a:extLst>
            <a:ext uri="{FF2B5EF4-FFF2-40B4-BE49-F238E27FC236}">
              <a16:creationId xmlns:a16="http://schemas.microsoft.com/office/drawing/2014/main" id="{00000000-0008-0000-6200-000009000000}"/>
            </a:ext>
          </a:extLst>
        </xdr:cNvPr>
        <xdr:cNvSpPr/>
      </xdr:nvSpPr>
      <xdr:spPr>
        <a:xfrm>
          <a:off x="4687230" y="91629"/>
          <a:ext cx="475071" cy="3977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s-AR" sz="2000" b="0" cap="none" spc="0">
              <a:ln w="18415" cmpd="sng">
                <a:noFill/>
                <a:prstDash val="solid"/>
              </a:ln>
              <a:solidFill>
                <a:schemeClr val="tx1"/>
              </a:solidFill>
              <a:effectLst>
                <a:outerShdw blurRad="63500" dir="3600000" algn="tl" rotWithShape="0">
                  <a:srgbClr val="000000">
                    <a:alpha val="70000"/>
                  </a:srgbClr>
                </a:outerShdw>
              </a:effectLst>
              <a:latin typeface="Arial Black" pitchFamily="34" charset="0"/>
            </a:rPr>
            <a:t>X</a:t>
          </a:r>
        </a:p>
      </xdr:txBody>
    </xdr:sp>
    <xdr:clientData/>
  </xdr:twoCellAnchor>
  <xdr:twoCellAnchor>
    <xdr:from>
      <xdr:col>0</xdr:col>
      <xdr:colOff>19050</xdr:colOff>
      <xdr:row>0</xdr:row>
      <xdr:rowOff>28575</xdr:rowOff>
    </xdr:from>
    <xdr:to>
      <xdr:col>8</xdr:col>
      <xdr:colOff>9525</xdr:colOff>
      <xdr:row>10</xdr:row>
      <xdr:rowOff>113815</xdr:rowOff>
    </xdr:to>
    <xdr:sp macro="" textlink="">
      <xdr:nvSpPr>
        <xdr:cNvPr id="10" name="Rectángulo 12">
          <a:extLst>
            <a:ext uri="{FF2B5EF4-FFF2-40B4-BE49-F238E27FC236}">
              <a16:creationId xmlns:a16="http://schemas.microsoft.com/office/drawing/2014/main" id="{00000000-0008-0000-6200-00000A000000}"/>
            </a:ext>
          </a:extLst>
        </xdr:cNvPr>
        <xdr:cNvSpPr/>
      </xdr:nvSpPr>
      <xdr:spPr>
        <a:xfrm>
          <a:off x="19050" y="28575"/>
          <a:ext cx="10182225" cy="206644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xdr:col>
      <xdr:colOff>3583407</xdr:colOff>
      <xdr:row>0</xdr:row>
      <xdr:rowOff>28575</xdr:rowOff>
    </xdr:from>
    <xdr:to>
      <xdr:col>2</xdr:col>
      <xdr:colOff>3583407</xdr:colOff>
      <xdr:row>10</xdr:row>
      <xdr:rowOff>113815</xdr:rowOff>
    </xdr:to>
    <xdr:cxnSp macro="">
      <xdr:nvCxnSpPr>
        <xdr:cNvPr id="11" name="33 Conector recto">
          <a:extLst>
            <a:ext uri="{FF2B5EF4-FFF2-40B4-BE49-F238E27FC236}">
              <a16:creationId xmlns:a16="http://schemas.microsoft.com/office/drawing/2014/main" id="{00000000-0008-0000-6200-00000B000000}"/>
            </a:ext>
          </a:extLst>
        </xdr:cNvPr>
        <xdr:cNvCxnSpPr/>
      </xdr:nvCxnSpPr>
      <xdr:spPr>
        <a:xfrm flipV="1">
          <a:off x="4926432" y="28575"/>
          <a:ext cx="0" cy="20664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24727</xdr:colOff>
      <xdr:row>10</xdr:row>
      <xdr:rowOff>183290</xdr:rowOff>
    </xdr:from>
    <xdr:to>
      <xdr:col>7</xdr:col>
      <xdr:colOff>942033</xdr:colOff>
      <xdr:row>15</xdr:row>
      <xdr:rowOff>238125</xdr:rowOff>
    </xdr:to>
    <xdr:sp macro="" textlink="">
      <xdr:nvSpPr>
        <xdr:cNvPr id="12" name="CuadroTexto 9">
          <a:extLst>
            <a:ext uri="{FF2B5EF4-FFF2-40B4-BE49-F238E27FC236}">
              <a16:creationId xmlns:a16="http://schemas.microsoft.com/office/drawing/2014/main" id="{00000000-0008-0000-6200-00000C000000}"/>
            </a:ext>
          </a:extLst>
        </xdr:cNvPr>
        <xdr:cNvSpPr txBox="1"/>
      </xdr:nvSpPr>
      <xdr:spPr>
        <a:xfrm>
          <a:off x="24727" y="2164490"/>
          <a:ext cx="9766031" cy="1045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400">
              <a:solidFill>
                <a:schemeClr val="dk1"/>
              </a:solidFill>
              <a:latin typeface="+mn-lt"/>
              <a:ea typeface="+mn-ea"/>
              <a:cs typeface="+mn-cs"/>
            </a:rPr>
            <a:t>Propietario: </a:t>
          </a:r>
          <a:r>
            <a:rPr lang="es-ES" sz="1400" b="1">
              <a:solidFill>
                <a:schemeClr val="dk1"/>
              </a:solidFill>
              <a:latin typeface="+mn-lt"/>
              <a:ea typeface="+mn-ea"/>
              <a:cs typeface="+mn-cs"/>
            </a:rPr>
            <a:t>IPSST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Obra:</a:t>
          </a:r>
          <a:r>
            <a:rPr lang="es-ES" sz="1400" baseline="0"/>
            <a:t> </a:t>
          </a:r>
          <a:r>
            <a:rPr lang="es-AR" sz="1400" b="1" i="0">
              <a:solidFill>
                <a:schemeClr val="dk1"/>
              </a:solidFill>
              <a:effectLst/>
              <a:latin typeface="+mn-lt"/>
              <a:ea typeface="+mn-ea"/>
              <a:cs typeface="+mn-cs"/>
            </a:rPr>
            <a:t>Reparacion</a:t>
          </a:r>
          <a:r>
            <a:rPr lang="es-AR" sz="1400" b="1" i="0" baseline="0">
              <a:solidFill>
                <a:schemeClr val="dk1"/>
              </a:solidFill>
              <a:effectLst/>
              <a:latin typeface="+mn-lt"/>
              <a:ea typeface="+mn-ea"/>
              <a:cs typeface="+mn-cs"/>
            </a:rPr>
            <a:t> de los baños del Ministerio de Desarrollo Social - 3er piso - Casa Central del IPSST</a:t>
          </a:r>
          <a:r>
            <a:rPr lang="es-AR" sz="1400" b="1" baseline="0">
              <a:solidFill>
                <a:schemeClr val="dk1"/>
              </a:solidFill>
              <a:latin typeface="+mn-lt"/>
              <a:ea typeface="+mn-ea"/>
              <a:cs typeface="+mn-cs"/>
            </a:rPr>
            <a:t>.</a:t>
          </a:r>
          <a:endParaRPr lang="es-ES" sz="1400" b="1"/>
        </a:p>
        <a:p>
          <a:pPr marL="0" marR="0" indent="0" defTabSz="914400" eaLnBrk="1" fontAlgn="auto" latinLnBrk="0" hangingPunct="1">
            <a:lnSpc>
              <a:spcPct val="100000"/>
            </a:lnSpc>
            <a:spcBef>
              <a:spcPts val="0"/>
            </a:spcBef>
            <a:spcAft>
              <a:spcPts val="0"/>
            </a:spcAft>
            <a:buClrTx/>
            <a:buSzTx/>
            <a:buFontTx/>
            <a:buNone/>
            <a:tabLst/>
            <a:defRPr/>
          </a:pPr>
          <a:r>
            <a:rPr lang="es-ES" sz="1400"/>
            <a:t>Ubicación:</a:t>
          </a:r>
          <a:r>
            <a:rPr lang="es-ES" sz="1400" baseline="0"/>
            <a:t> </a:t>
          </a:r>
          <a:r>
            <a:rPr lang="es-ES" sz="1400" b="1" baseline="0">
              <a:solidFill>
                <a:schemeClr val="dk1"/>
              </a:solidFill>
              <a:effectLst/>
              <a:latin typeface="+mn-lt"/>
              <a:ea typeface="+mn-ea"/>
              <a:cs typeface="+mn-cs"/>
            </a:rPr>
            <a:t>Las Piedras N° 530 </a:t>
          </a:r>
          <a:endParaRPr lang="es-ES" sz="1400" b="0" baseline="0"/>
        </a:p>
        <a:p>
          <a:pPr marL="0" marR="0" indent="0" defTabSz="914400" eaLnBrk="1" fontAlgn="auto" latinLnBrk="0" hangingPunct="1">
            <a:lnSpc>
              <a:spcPct val="100000"/>
            </a:lnSpc>
            <a:spcBef>
              <a:spcPts val="0"/>
            </a:spcBef>
            <a:spcAft>
              <a:spcPts val="0"/>
            </a:spcAft>
            <a:buClrTx/>
            <a:buSzTx/>
            <a:buFontTx/>
            <a:buNone/>
            <a:tabLst/>
            <a:defRPr/>
          </a:pPr>
          <a:r>
            <a:rPr lang="es-ES" sz="1400" b="1" baseline="0"/>
            <a:t>Ref. Expte. 4301-31599-2023 		</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64"/>
  <sheetViews>
    <sheetView showGridLines="0" topLeftCell="A13" zoomScale="85" zoomScaleNormal="85" workbookViewId="0">
      <selection activeCell="H6" sqref="H6"/>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6.28515625" customWidth="1"/>
    <col min="6" max="6" width="19.5703125" customWidth="1"/>
    <col min="7" max="7" width="20" customWidth="1"/>
    <col min="14" max="14" width="11.42578125" customWidth="1"/>
  </cols>
  <sheetData>
    <row r="1" spans="1:17" ht="21">
      <c r="A1" s="4"/>
      <c r="C1" s="3"/>
    </row>
    <row r="2" spans="1:17" ht="15.6" customHeight="1">
      <c r="A2" s="2"/>
    </row>
    <row r="3" spans="1:17">
      <c r="A3" s="2"/>
    </row>
    <row r="10" spans="1:17">
      <c r="L10" s="161"/>
      <c r="M10" s="162"/>
      <c r="N10" s="162"/>
      <c r="O10" s="1"/>
      <c r="P10" s="1"/>
      <c r="Q10" s="1"/>
    </row>
    <row r="11" spans="1:17" ht="18" customHeight="1">
      <c r="L11" s="162"/>
      <c r="M11" s="162"/>
      <c r="N11" s="162"/>
      <c r="O11" s="1"/>
      <c r="P11" s="1"/>
      <c r="Q11" s="1"/>
    </row>
    <row r="12" spans="1:17">
      <c r="L12" s="162"/>
      <c r="M12" s="162"/>
      <c r="N12" s="162"/>
      <c r="O12" s="1"/>
      <c r="P12" s="1"/>
      <c r="Q12" s="1"/>
    </row>
    <row r="13" spans="1:17">
      <c r="L13" s="163"/>
      <c r="M13" s="164"/>
      <c r="N13" s="164"/>
      <c r="O13" s="1"/>
      <c r="P13" s="1"/>
      <c r="Q13" s="1"/>
    </row>
    <row r="14" spans="1:17">
      <c r="L14" s="164"/>
      <c r="M14" s="164"/>
      <c r="N14" s="164"/>
    </row>
    <row r="15" spans="1:17" ht="16.149999999999999" customHeight="1">
      <c r="K15" s="33"/>
    </row>
    <row r="16" spans="1:17" ht="65.45" customHeight="1">
      <c r="A16" s="177" t="s">
        <v>0</v>
      </c>
      <c r="B16" s="178"/>
      <c r="C16" s="16" t="s">
        <v>1</v>
      </c>
      <c r="D16" s="17" t="s">
        <v>2</v>
      </c>
      <c r="E16" s="153" t="s">
        <v>3</v>
      </c>
      <c r="F16" s="17" t="s">
        <v>4</v>
      </c>
      <c r="G16" s="153" t="s">
        <v>5</v>
      </c>
    </row>
    <row r="17" spans="1:7" ht="180.6" customHeight="1">
      <c r="A17" s="179">
        <v>1</v>
      </c>
      <c r="B17" s="180"/>
      <c r="C17" s="156" t="s">
        <v>6</v>
      </c>
      <c r="D17" s="18" t="s">
        <v>7</v>
      </c>
      <c r="F17" s="155">
        <f>9780000*1.09</f>
        <v>10660200</v>
      </c>
      <c r="G17" s="155">
        <f>F17</f>
        <v>10660200</v>
      </c>
    </row>
    <row r="18" spans="1:7" ht="258.60000000000002" customHeight="1">
      <c r="A18" s="181">
        <v>2</v>
      </c>
      <c r="B18" s="181"/>
      <c r="C18" s="31" t="s">
        <v>8</v>
      </c>
      <c r="D18" s="18" t="s">
        <v>7</v>
      </c>
      <c r="E18" s="157"/>
      <c r="F18" s="155">
        <f>6300000*1.09</f>
        <v>6867000.0000000009</v>
      </c>
      <c r="G18" s="155">
        <f>F18</f>
        <v>6867000.0000000009</v>
      </c>
    </row>
    <row r="19" spans="1:7" ht="10.15" customHeight="1">
      <c r="A19" s="171"/>
      <c r="B19" s="171"/>
      <c r="C19" s="125"/>
      <c r="D19" s="23"/>
      <c r="E19" s="26"/>
    </row>
    <row r="20" spans="1:7" ht="34.9" customHeight="1">
      <c r="A20" s="172"/>
      <c r="B20" s="172"/>
      <c r="C20" s="172"/>
      <c r="D20" s="136"/>
      <c r="E20" s="18" t="s">
        <v>9</v>
      </c>
      <c r="F20" s="173">
        <f>G17+G18</f>
        <v>17527200</v>
      </c>
      <c r="G20" s="174"/>
    </row>
    <row r="21" spans="1:7" ht="25.9" hidden="1" customHeight="1">
      <c r="A21" s="172"/>
      <c r="B21" s="172"/>
      <c r="C21" s="172"/>
      <c r="D21" s="136"/>
      <c r="E21" s="175" t="s">
        <v>10</v>
      </c>
      <c r="F21" s="175"/>
      <c r="G21" s="175"/>
    </row>
    <row r="22" spans="1:7" ht="41.45" customHeight="1">
      <c r="A22" s="172"/>
      <c r="B22" s="172"/>
      <c r="C22" s="172"/>
      <c r="D22" s="176"/>
      <c r="E22" s="176"/>
      <c r="F22" s="176"/>
      <c r="G22" s="176"/>
    </row>
    <row r="23" spans="1:7" ht="52.9" customHeight="1">
      <c r="A23" s="170"/>
      <c r="B23" s="170"/>
      <c r="C23" s="125"/>
      <c r="D23" s="23"/>
      <c r="E23" s="26"/>
      <c r="F23" s="26"/>
      <c r="G23" s="154"/>
    </row>
    <row r="24" spans="1:7" ht="48" customHeight="1">
      <c r="A24" s="170"/>
      <c r="B24" s="170"/>
      <c r="C24" s="125"/>
      <c r="D24" s="23"/>
      <c r="E24" s="26"/>
      <c r="F24" s="26"/>
      <c r="G24" s="154"/>
    </row>
    <row r="25" spans="1:7" ht="59.45" customHeight="1">
      <c r="A25" s="170"/>
      <c r="B25" s="170"/>
      <c r="C25" s="125"/>
      <c r="D25" s="23"/>
      <c r="E25" s="26"/>
      <c r="F25" s="26"/>
      <c r="G25" s="154"/>
    </row>
    <row r="26" spans="1:7" ht="71.45" customHeight="1">
      <c r="A26" s="170"/>
      <c r="B26" s="170"/>
      <c r="C26" s="125"/>
      <c r="D26" s="23"/>
      <c r="E26" s="26"/>
      <c r="F26" s="26"/>
      <c r="G26" s="154"/>
    </row>
    <row r="27" spans="1:7" ht="18">
      <c r="A27" s="170"/>
      <c r="B27" s="170"/>
      <c r="C27" s="22"/>
      <c r="D27" s="23"/>
      <c r="E27" s="26"/>
      <c r="F27" s="26"/>
      <c r="G27" s="154"/>
    </row>
    <row r="28" spans="1:7" ht="18">
      <c r="A28" s="167"/>
      <c r="B28" s="167"/>
      <c r="C28" s="24"/>
      <c r="D28" s="23"/>
      <c r="G28" s="26"/>
    </row>
    <row r="29" spans="1:7" ht="18">
      <c r="A29" s="167"/>
      <c r="B29" s="167"/>
      <c r="C29" s="24"/>
      <c r="D29" s="23"/>
      <c r="G29" s="26"/>
    </row>
    <row r="30" spans="1:7" ht="18">
      <c r="A30" s="168"/>
      <c r="B30" s="168"/>
      <c r="C30" s="168"/>
      <c r="D30" s="168"/>
      <c r="E30" s="168"/>
      <c r="F30" s="41"/>
      <c r="G30" s="9"/>
    </row>
    <row r="31" spans="1:7" ht="18">
      <c r="A31" s="5"/>
      <c r="B31" s="6"/>
      <c r="C31" s="7"/>
      <c r="D31" s="6"/>
      <c r="E31" s="8"/>
      <c r="F31" s="45"/>
      <c r="G31" s="106"/>
    </row>
    <row r="32" spans="1:7">
      <c r="A32" s="5"/>
      <c r="B32" s="6"/>
      <c r="C32" s="7"/>
      <c r="D32" s="6"/>
      <c r="E32" s="8"/>
      <c r="F32" s="9"/>
      <c r="G32" s="9"/>
    </row>
    <row r="33" spans="1:8" ht="18">
      <c r="A33" s="27"/>
      <c r="B33" s="27"/>
      <c r="C33" s="27"/>
      <c r="D33" s="27"/>
      <c r="E33" s="27"/>
    </row>
    <row r="34" spans="1:8" ht="18">
      <c r="A34" s="169"/>
      <c r="B34" s="169"/>
      <c r="C34" s="169"/>
      <c r="D34" s="169"/>
      <c r="E34" s="169"/>
      <c r="F34" s="169"/>
      <c r="G34" s="169"/>
    </row>
    <row r="35" spans="1:8" ht="18">
      <c r="A35" s="169"/>
      <c r="B35" s="169"/>
      <c r="C35" s="169"/>
      <c r="D35" s="169"/>
      <c r="E35" s="169"/>
      <c r="F35" s="169"/>
      <c r="G35" s="169"/>
      <c r="H35" s="133"/>
    </row>
    <row r="36" spans="1:8">
      <c r="A36" s="5"/>
      <c r="B36" s="6"/>
      <c r="C36" s="7"/>
      <c r="D36" s="6"/>
      <c r="E36" s="8"/>
      <c r="F36" s="9"/>
      <c r="G36" s="9"/>
    </row>
    <row r="37" spans="1:8">
      <c r="A37" s="5"/>
      <c r="B37" s="6"/>
      <c r="C37" s="7"/>
      <c r="D37" s="6"/>
      <c r="E37" s="8"/>
      <c r="F37" s="9"/>
      <c r="G37" s="9"/>
    </row>
    <row r="38" spans="1:8">
      <c r="A38" s="5"/>
      <c r="B38" s="6"/>
      <c r="C38" s="7"/>
      <c r="D38" s="6"/>
      <c r="E38" s="8"/>
      <c r="F38" s="9"/>
      <c r="G38" s="9"/>
    </row>
    <row r="39" spans="1:8">
      <c r="A39" s="5"/>
      <c r="B39" s="6"/>
      <c r="C39" s="7"/>
      <c r="D39" s="6"/>
      <c r="E39" s="8"/>
      <c r="F39" s="9"/>
      <c r="G39" s="9"/>
    </row>
    <row r="40" spans="1:8">
      <c r="A40" s="5"/>
      <c r="B40" s="6"/>
      <c r="C40" s="7"/>
      <c r="D40" s="6"/>
      <c r="E40" s="8"/>
      <c r="F40" s="9"/>
      <c r="G40" s="9"/>
    </row>
    <row r="41" spans="1:8">
      <c r="A41" s="10"/>
      <c r="B41" s="6"/>
      <c r="C41" s="7"/>
      <c r="E41" s="8"/>
      <c r="F41" s="9"/>
      <c r="G41" s="9"/>
    </row>
    <row r="42" spans="1:8">
      <c r="A42" s="5"/>
      <c r="B42" s="6"/>
      <c r="C42" s="7"/>
      <c r="D42" s="6"/>
      <c r="E42" s="8"/>
      <c r="F42" s="9"/>
      <c r="G42" s="9"/>
    </row>
    <row r="43" spans="1:8">
      <c r="A43" s="5"/>
      <c r="B43" s="6"/>
      <c r="C43" s="7"/>
      <c r="D43" s="6"/>
      <c r="E43" s="8"/>
      <c r="F43" s="9"/>
      <c r="G43" s="9"/>
    </row>
    <row r="44" spans="1:8">
      <c r="A44" s="5"/>
      <c r="B44" s="6"/>
      <c r="C44" s="7"/>
      <c r="D44" s="6"/>
      <c r="E44" s="8"/>
      <c r="F44" s="9"/>
      <c r="G44" s="9"/>
    </row>
    <row r="45" spans="1:8">
      <c r="A45" s="10"/>
      <c r="B45" s="6"/>
      <c r="C45" s="7"/>
      <c r="E45" s="8"/>
      <c r="F45" s="9"/>
      <c r="G45" s="9"/>
    </row>
    <row r="46" spans="1:8">
      <c r="A46" s="5"/>
      <c r="B46" s="6"/>
      <c r="C46" s="7"/>
      <c r="D46" s="6"/>
      <c r="E46" s="8"/>
      <c r="F46" s="9"/>
      <c r="G46" s="9"/>
    </row>
    <row r="47" spans="1:8">
      <c r="A47" s="10"/>
      <c r="B47" s="6"/>
      <c r="C47" s="7"/>
      <c r="D47" s="6"/>
      <c r="E47" s="8"/>
      <c r="F47" s="9"/>
      <c r="G47" s="9"/>
    </row>
    <row r="48" spans="1:8">
      <c r="A48" s="5"/>
      <c r="B48" s="6"/>
      <c r="C48" s="7"/>
      <c r="D48" s="6"/>
      <c r="E48" s="8"/>
      <c r="F48" s="9"/>
      <c r="G48" s="9"/>
    </row>
    <row r="49" spans="1:7">
      <c r="A49" s="10"/>
      <c r="B49" s="6"/>
      <c r="C49" s="7"/>
      <c r="D49" s="6"/>
      <c r="E49" s="8"/>
      <c r="F49" s="9"/>
      <c r="G49" s="9"/>
    </row>
    <row r="50" spans="1:7">
      <c r="A50" s="5"/>
      <c r="B50" s="6"/>
      <c r="C50" s="7"/>
      <c r="D50" s="6"/>
      <c r="E50" s="8"/>
      <c r="F50" s="9"/>
      <c r="G50" s="9"/>
    </row>
    <row r="51" spans="1:7">
      <c r="A51" s="10"/>
      <c r="B51" s="6"/>
      <c r="C51" s="7"/>
      <c r="D51" s="6"/>
      <c r="E51" s="8"/>
      <c r="F51" s="9"/>
      <c r="G51" s="9"/>
    </row>
    <row r="52" spans="1:7">
      <c r="A52" s="5"/>
      <c r="B52" s="6"/>
      <c r="C52" s="7"/>
      <c r="D52" s="6"/>
      <c r="E52" s="8"/>
      <c r="F52" s="9"/>
      <c r="G52" s="9"/>
    </row>
    <row r="53" spans="1:7">
      <c r="A53" s="5"/>
      <c r="B53" s="6"/>
      <c r="C53" s="7"/>
      <c r="D53" s="6"/>
      <c r="E53" s="8"/>
      <c r="F53" s="9"/>
      <c r="G53" s="9"/>
    </row>
    <row r="54" spans="1:7">
      <c r="A54" s="10"/>
      <c r="B54" s="6"/>
      <c r="C54" s="7"/>
      <c r="D54" s="6"/>
      <c r="E54" s="8"/>
      <c r="F54" s="9"/>
      <c r="G54" s="9"/>
    </row>
    <row r="55" spans="1:7" ht="28.5" customHeight="1">
      <c r="A55" s="5"/>
      <c r="B55" s="6"/>
      <c r="C55" s="7"/>
      <c r="D55" s="6"/>
      <c r="E55" s="8"/>
      <c r="F55" s="9"/>
      <c r="G55" s="9"/>
    </row>
    <row r="56" spans="1:7">
      <c r="A56" s="10"/>
      <c r="B56" s="6"/>
      <c r="C56" s="7"/>
      <c r="D56" s="6"/>
      <c r="E56" s="8"/>
      <c r="F56" s="9"/>
      <c r="G56" s="9"/>
    </row>
    <row r="57" spans="1:7">
      <c r="A57" s="5"/>
      <c r="B57" s="6"/>
      <c r="C57" s="7"/>
      <c r="D57" s="6"/>
      <c r="E57" s="13"/>
      <c r="F57" s="13"/>
      <c r="G57" s="9"/>
    </row>
    <row r="58" spans="1:7">
      <c r="A58" s="5"/>
      <c r="B58" s="6"/>
      <c r="C58" s="7"/>
      <c r="D58" s="6"/>
      <c r="E58" s="13"/>
      <c r="F58" s="13"/>
      <c r="G58" s="9"/>
    </row>
    <row r="59" spans="1:7">
      <c r="A59" s="5"/>
      <c r="C59" s="7"/>
    </row>
    <row r="60" spans="1:7">
      <c r="F60" s="14"/>
      <c r="G60" s="12"/>
    </row>
    <row r="61" spans="1:7">
      <c r="F61" s="2"/>
      <c r="G61" s="13"/>
    </row>
    <row r="62" spans="1:7">
      <c r="F62" s="15"/>
      <c r="G62" s="13"/>
    </row>
    <row r="63" spans="1:7">
      <c r="A63" s="158"/>
      <c r="B63" s="158"/>
      <c r="C63" s="158"/>
      <c r="D63" s="158"/>
      <c r="E63" s="158"/>
      <c r="F63" s="158"/>
      <c r="G63" s="158"/>
    </row>
    <row r="64" spans="1:7">
      <c r="A64" s="158"/>
      <c r="B64" s="158"/>
      <c r="C64" s="158"/>
      <c r="D64" s="158"/>
      <c r="E64" s="158"/>
      <c r="F64" s="158"/>
      <c r="G64" s="158"/>
    </row>
  </sheetData>
  <mergeCells count="22">
    <mergeCell ref="L10:N12"/>
    <mergeCell ref="L13:N14"/>
    <mergeCell ref="A16:B16"/>
    <mergeCell ref="A17:B17"/>
    <mergeCell ref="A18:B18"/>
    <mergeCell ref="A19:B19"/>
    <mergeCell ref="A20:C22"/>
    <mergeCell ref="F20:G20"/>
    <mergeCell ref="E21:G21"/>
    <mergeCell ref="D22:G22"/>
    <mergeCell ref="A23:B23"/>
    <mergeCell ref="A24:B24"/>
    <mergeCell ref="A25:B25"/>
    <mergeCell ref="A26:B26"/>
    <mergeCell ref="A27:B27"/>
    <mergeCell ref="A64:G64"/>
    <mergeCell ref="A28:B28"/>
    <mergeCell ref="A29:B29"/>
    <mergeCell ref="A30:E30"/>
    <mergeCell ref="A34:G34"/>
    <mergeCell ref="A35:G35"/>
    <mergeCell ref="A63:G63"/>
  </mergeCells>
  <printOptions horizontalCentered="1"/>
  <pageMargins left="0.23622047244094491" right="0.23622047244094491" top="0.74803149606299213" bottom="0.74803149606299213" header="0.31496062992125984" footer="0.31496062992125984"/>
  <pageSetup paperSize="9" scale="73"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78"/>
  <sheetViews>
    <sheetView showGridLines="0" topLeftCell="A31" zoomScale="70" zoomScaleNormal="70" workbookViewId="0">
      <selection activeCell="H54" sqref="H54"/>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9.140625" customWidth="1"/>
    <col min="7" max="7" width="21" customWidth="1"/>
    <col min="8" max="8" width="29.285156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18.600000000000001" customHeight="1">
      <c r="A16" s="184" t="s">
        <v>11</v>
      </c>
      <c r="B16" s="184"/>
      <c r="C16" s="184"/>
      <c r="D16" s="184"/>
      <c r="E16" s="184"/>
      <c r="F16" s="184"/>
      <c r="G16" s="184"/>
      <c r="H16" s="184"/>
    </row>
    <row r="17" spans="1:9" ht="18">
      <c r="A17" s="184" t="s">
        <v>12</v>
      </c>
      <c r="B17" s="184"/>
      <c r="C17" s="184"/>
      <c r="D17" s="184"/>
      <c r="E17" s="184"/>
      <c r="F17" s="184"/>
      <c r="G17" s="184"/>
      <c r="H17" s="184"/>
      <c r="I17" s="41"/>
    </row>
    <row r="18" spans="1:9">
      <c r="A18" s="186" t="s">
        <v>13</v>
      </c>
      <c r="B18" s="186"/>
      <c r="C18" s="186"/>
      <c r="D18" s="186"/>
      <c r="E18" s="186"/>
      <c r="F18" s="186"/>
      <c r="G18" s="186"/>
      <c r="H18" s="186"/>
    </row>
    <row r="19" spans="1:9">
      <c r="A19" s="186"/>
      <c r="B19" s="186"/>
      <c r="C19" s="186"/>
      <c r="D19" s="186"/>
      <c r="E19" s="186"/>
      <c r="F19" s="186"/>
      <c r="G19" s="186"/>
      <c r="H19" s="186"/>
    </row>
    <row r="20" spans="1:9">
      <c r="A20" s="186"/>
      <c r="B20" s="186"/>
      <c r="C20" s="186"/>
      <c r="D20" s="186"/>
      <c r="E20" s="186"/>
      <c r="F20" s="186"/>
      <c r="G20" s="186"/>
      <c r="H20" s="186"/>
    </row>
    <row r="21" spans="1:9">
      <c r="A21" s="185"/>
      <c r="B21" s="185"/>
      <c r="C21" s="185"/>
      <c r="D21" s="185"/>
      <c r="E21" s="185"/>
      <c r="F21" s="185"/>
      <c r="G21" s="185"/>
      <c r="H21" s="185"/>
    </row>
    <row r="22" spans="1:9" ht="51" customHeight="1">
      <c r="A22" s="177" t="s">
        <v>0</v>
      </c>
      <c r="B22" s="178"/>
      <c r="C22" s="16" t="s">
        <v>1</v>
      </c>
      <c r="D22" s="17" t="s">
        <v>2</v>
      </c>
      <c r="E22" s="16" t="s">
        <v>14</v>
      </c>
      <c r="F22" s="17" t="s">
        <v>15</v>
      </c>
      <c r="G22" s="17" t="s">
        <v>16</v>
      </c>
      <c r="H22" s="17" t="s">
        <v>17</v>
      </c>
    </row>
    <row r="23" spans="1:9" ht="18">
      <c r="A23" s="179">
        <v>1</v>
      </c>
      <c r="B23" s="180"/>
      <c r="C23" s="19" t="s">
        <v>18</v>
      </c>
      <c r="D23" s="18" t="s">
        <v>19</v>
      </c>
      <c r="E23" s="20">
        <f>7.77/2</f>
        <v>3.8849999999999998</v>
      </c>
      <c r="F23" s="21">
        <v>700000</v>
      </c>
      <c r="G23" s="21">
        <v>400000</v>
      </c>
      <c r="H23" s="21">
        <f>E23*(F23+G23)</f>
        <v>4273500</v>
      </c>
    </row>
    <row r="24" spans="1:9" ht="20.45" customHeight="1">
      <c r="A24" s="179">
        <v>2</v>
      </c>
      <c r="B24" s="180"/>
      <c r="C24" s="19" t="s">
        <v>20</v>
      </c>
      <c r="D24" s="18" t="s">
        <v>19</v>
      </c>
      <c r="E24" s="20">
        <f>2.88/2</f>
        <v>1.44</v>
      </c>
      <c r="F24" s="21">
        <v>800000</v>
      </c>
      <c r="G24" s="21">
        <v>700000</v>
      </c>
      <c r="H24" s="21">
        <f>E24*(F24+G24)</f>
        <v>2160000</v>
      </c>
    </row>
    <row r="25" spans="1:9" ht="18">
      <c r="A25" s="179">
        <v>3</v>
      </c>
      <c r="B25" s="180"/>
      <c r="C25" s="19" t="s">
        <v>21</v>
      </c>
      <c r="D25" s="18" t="s">
        <v>19</v>
      </c>
      <c r="E25" s="20">
        <f>5.78/2</f>
        <v>2.89</v>
      </c>
      <c r="F25" s="21">
        <v>900000</v>
      </c>
      <c r="G25" s="21">
        <v>700000</v>
      </c>
      <c r="H25" s="21">
        <f>E25*(F25+G25)</f>
        <v>4624000</v>
      </c>
    </row>
    <row r="26" spans="1:9" ht="36">
      <c r="A26" s="179">
        <v>4</v>
      </c>
      <c r="B26" s="180"/>
      <c r="C26" s="19" t="s">
        <v>22</v>
      </c>
      <c r="D26" s="18" t="s">
        <v>23</v>
      </c>
      <c r="E26" s="20">
        <f>181.5/2</f>
        <v>90.75</v>
      </c>
      <c r="F26" s="21">
        <v>200000</v>
      </c>
      <c r="G26" s="21">
        <v>60000</v>
      </c>
      <c r="H26" s="21">
        <f>E26*(F26+G26)</f>
        <v>23595000</v>
      </c>
    </row>
    <row r="27" spans="1:9" ht="18" customHeight="1">
      <c r="A27" s="181">
        <v>5</v>
      </c>
      <c r="B27" s="181"/>
      <c r="C27" s="31" t="s">
        <v>24</v>
      </c>
      <c r="D27" s="18" t="s">
        <v>7</v>
      </c>
      <c r="E27" s="20"/>
      <c r="F27" s="21"/>
      <c r="G27" s="21"/>
      <c r="H27" s="21">
        <v>3200000</v>
      </c>
    </row>
    <row r="28" spans="1:9" ht="23.45" customHeight="1">
      <c r="A28" s="171"/>
      <c r="B28" s="171"/>
      <c r="C28" s="125"/>
      <c r="D28" s="23"/>
      <c r="E28" s="43"/>
      <c r="F28" s="26"/>
      <c r="G28" s="21" t="s">
        <v>25</v>
      </c>
      <c r="H28" s="137">
        <f>SUM(H23:H27)</f>
        <v>37852500</v>
      </c>
    </row>
    <row r="29" spans="1:9" ht="19.899999999999999" customHeight="1">
      <c r="A29" s="183" t="s">
        <v>26</v>
      </c>
      <c r="B29" s="183"/>
      <c r="C29" s="183"/>
      <c r="D29" s="23"/>
      <c r="E29" s="43"/>
      <c r="F29" s="26"/>
      <c r="G29" s="26"/>
      <c r="H29" s="26"/>
    </row>
    <row r="30" spans="1:9" ht="15.6" customHeight="1">
      <c r="A30" s="184" t="s">
        <v>27</v>
      </c>
      <c r="B30" s="184"/>
      <c r="C30" s="184"/>
      <c r="D30" s="184"/>
      <c r="E30" s="184"/>
      <c r="F30" s="184"/>
      <c r="G30" s="184"/>
      <c r="H30" s="184"/>
      <c r="I30" s="184"/>
    </row>
    <row r="31" spans="1:9" ht="41.45" customHeight="1">
      <c r="A31" s="185" t="s">
        <v>28</v>
      </c>
      <c r="B31" s="185"/>
      <c r="C31" s="185"/>
      <c r="D31" s="185"/>
      <c r="E31" s="185"/>
      <c r="F31" s="185"/>
      <c r="G31" s="185"/>
      <c r="H31" s="185"/>
    </row>
    <row r="32" spans="1:9" ht="43.15" customHeight="1">
      <c r="A32" s="177" t="s">
        <v>0</v>
      </c>
      <c r="B32" s="178"/>
      <c r="C32" s="16" t="s">
        <v>1</v>
      </c>
      <c r="D32" s="17" t="s">
        <v>2</v>
      </c>
      <c r="E32" s="16" t="s">
        <v>14</v>
      </c>
      <c r="F32" s="17" t="s">
        <v>15</v>
      </c>
      <c r="G32" s="17" t="s">
        <v>16</v>
      </c>
      <c r="H32" s="17" t="s">
        <v>17</v>
      </c>
    </row>
    <row r="33" spans="1:9" ht="18">
      <c r="A33" s="179">
        <v>1</v>
      </c>
      <c r="B33" s="180"/>
      <c r="C33" s="19" t="s">
        <v>29</v>
      </c>
      <c r="D33" s="18" t="s">
        <v>23</v>
      </c>
      <c r="E33" s="20">
        <v>160</v>
      </c>
      <c r="F33" s="21">
        <v>73000</v>
      </c>
      <c r="G33" s="21">
        <v>28000</v>
      </c>
      <c r="H33" s="21">
        <f>E33*(F33+G33)</f>
        <v>16160000</v>
      </c>
    </row>
    <row r="34" spans="1:9" ht="18">
      <c r="A34" s="142">
        <v>2</v>
      </c>
      <c r="B34" s="143"/>
      <c r="C34" s="19" t="s">
        <v>30</v>
      </c>
      <c r="D34" s="18" t="s">
        <v>19</v>
      </c>
      <c r="E34" s="20">
        <v>1.48</v>
      </c>
      <c r="F34" s="21">
        <v>800000</v>
      </c>
      <c r="G34" s="21">
        <v>700000</v>
      </c>
      <c r="H34" s="21">
        <f>E34*(F34+G34)</f>
        <v>2220000</v>
      </c>
    </row>
    <row r="35" spans="1:9" ht="18">
      <c r="A35" s="142">
        <v>3</v>
      </c>
      <c r="B35" s="143"/>
      <c r="C35" s="19" t="s">
        <v>31</v>
      </c>
      <c r="D35" s="18" t="s">
        <v>19</v>
      </c>
      <c r="E35" s="20">
        <v>1.776</v>
      </c>
      <c r="F35" s="21">
        <v>900000</v>
      </c>
      <c r="G35" s="21">
        <v>700000</v>
      </c>
      <c r="H35" s="21">
        <f>E35*(F35+G35)</f>
        <v>2841600</v>
      </c>
    </row>
    <row r="36" spans="1:9" ht="76.900000000000006" customHeight="1">
      <c r="A36" s="142">
        <v>4</v>
      </c>
      <c r="B36" s="143"/>
      <c r="C36" s="19" t="s">
        <v>32</v>
      </c>
      <c r="D36" s="18" t="s">
        <v>23</v>
      </c>
      <c r="E36" s="20">
        <v>88.4</v>
      </c>
      <c r="F36" s="21">
        <v>210000</v>
      </c>
      <c r="G36" s="21">
        <v>50000</v>
      </c>
      <c r="H36" s="21">
        <f>E36*(F36+G36)</f>
        <v>22984000</v>
      </c>
    </row>
    <row r="37" spans="1:9" ht="31.15" customHeight="1">
      <c r="A37" s="179">
        <v>5</v>
      </c>
      <c r="B37" s="180"/>
      <c r="C37" s="19" t="s">
        <v>33</v>
      </c>
      <c r="D37" s="18" t="s">
        <v>7</v>
      </c>
      <c r="E37" s="20"/>
      <c r="F37" s="21"/>
      <c r="G37" s="21"/>
      <c r="H37" s="21">
        <v>3300000</v>
      </c>
    </row>
    <row r="38" spans="1:9" ht="21">
      <c r="A38" s="23"/>
      <c r="B38" s="23"/>
      <c r="C38" s="125"/>
      <c r="D38" s="23"/>
      <c r="E38" s="43"/>
      <c r="F38" s="26"/>
      <c r="G38" s="21" t="s">
        <v>25</v>
      </c>
      <c r="H38" s="137">
        <f>SUM(H33:H37)</f>
        <v>47505600</v>
      </c>
    </row>
    <row r="39" spans="1:9" ht="18">
      <c r="A39" s="27"/>
      <c r="B39" s="27"/>
      <c r="C39" s="27"/>
      <c r="D39" s="27"/>
      <c r="E39" s="27"/>
      <c r="F39" s="27"/>
    </row>
    <row r="40" spans="1:9" ht="47.45" customHeight="1">
      <c r="A40" s="182" t="s">
        <v>34</v>
      </c>
      <c r="B40" s="182"/>
      <c r="C40" s="182"/>
      <c r="D40" s="182"/>
      <c r="E40" s="182"/>
      <c r="F40" s="182"/>
      <c r="G40" s="182"/>
      <c r="H40" s="182"/>
    </row>
    <row r="41" spans="1:9" ht="31.15">
      <c r="A41" s="177" t="s">
        <v>0</v>
      </c>
      <c r="B41" s="178"/>
      <c r="C41" s="16" t="s">
        <v>1</v>
      </c>
      <c r="D41" s="17" t="s">
        <v>2</v>
      </c>
      <c r="E41" s="16" t="s">
        <v>14</v>
      </c>
      <c r="F41" s="17" t="s">
        <v>15</v>
      </c>
      <c r="G41" s="17" t="s">
        <v>16</v>
      </c>
      <c r="H41" s="17" t="s">
        <v>17</v>
      </c>
      <c r="I41" s="150"/>
    </row>
    <row r="42" spans="1:9" ht="18.600000000000001" customHeight="1">
      <c r="A42" s="179">
        <v>1</v>
      </c>
      <c r="B42" s="180"/>
      <c r="C42" s="19" t="s">
        <v>21</v>
      </c>
      <c r="D42" s="18" t="s">
        <v>19</v>
      </c>
      <c r="E42" s="20">
        <v>7.3120000000000003</v>
      </c>
      <c r="F42" s="21">
        <v>900000</v>
      </c>
      <c r="G42" s="21">
        <v>700000</v>
      </c>
      <c r="H42" s="21">
        <f>E42*(F42+G42)</f>
        <v>11699200</v>
      </c>
    </row>
    <row r="43" spans="1:9" ht="18" customHeight="1">
      <c r="A43" s="179">
        <v>2</v>
      </c>
      <c r="B43" s="180"/>
      <c r="C43" s="19" t="s">
        <v>22</v>
      </c>
      <c r="D43" s="18" t="s">
        <v>23</v>
      </c>
      <c r="E43" s="20">
        <v>28.6</v>
      </c>
      <c r="F43" s="21">
        <v>200000</v>
      </c>
      <c r="G43" s="21">
        <v>60000</v>
      </c>
      <c r="H43" s="21">
        <f>E43*(F43+G43)</f>
        <v>7436000</v>
      </c>
    </row>
    <row r="44" spans="1:9" ht="18">
      <c r="A44" s="179">
        <v>3</v>
      </c>
      <c r="B44" s="180"/>
      <c r="C44" s="19" t="s">
        <v>29</v>
      </c>
      <c r="D44" s="18" t="s">
        <v>23</v>
      </c>
      <c r="E44" s="20">
        <f>9*0.04</f>
        <v>0.36</v>
      </c>
      <c r="F44" s="21">
        <v>73000</v>
      </c>
      <c r="G44" s="21">
        <v>28000</v>
      </c>
      <c r="H44" s="21">
        <f>E44*(F44+G44)</f>
        <v>36360</v>
      </c>
    </row>
    <row r="45" spans="1:9" ht="18">
      <c r="A45" s="179">
        <v>4</v>
      </c>
      <c r="B45" s="180"/>
      <c r="C45" s="19" t="s">
        <v>31</v>
      </c>
      <c r="D45" s="18" t="s">
        <v>19</v>
      </c>
      <c r="E45" s="20">
        <v>0.5</v>
      </c>
      <c r="F45" s="21">
        <v>900000</v>
      </c>
      <c r="G45" s="21">
        <v>700000</v>
      </c>
      <c r="H45" s="21">
        <f>E45*(F45+G45)</f>
        <v>800000</v>
      </c>
    </row>
    <row r="46" spans="1:9" ht="72">
      <c r="A46" s="142">
        <v>5</v>
      </c>
      <c r="B46" s="143"/>
      <c r="C46" s="19" t="s">
        <v>32</v>
      </c>
      <c r="D46" s="18" t="s">
        <v>23</v>
      </c>
      <c r="E46" s="20">
        <v>28.6</v>
      </c>
      <c r="F46" s="21">
        <v>210000</v>
      </c>
      <c r="G46" s="21">
        <v>50000</v>
      </c>
      <c r="H46" s="21">
        <f>E46*(F46+G46)</f>
        <v>7436000</v>
      </c>
    </row>
    <row r="47" spans="1:9" ht="21">
      <c r="A47" s="23"/>
      <c r="B47" s="23"/>
      <c r="C47" s="125"/>
      <c r="D47" s="23"/>
      <c r="E47" s="43"/>
      <c r="F47" s="26"/>
      <c r="G47" s="21" t="s">
        <v>25</v>
      </c>
      <c r="H47" s="137">
        <f>SUM(H40:H46)</f>
        <v>27407560</v>
      </c>
    </row>
    <row r="48" spans="1:9" ht="13.9" customHeight="1"/>
    <row r="49" spans="1:8" ht="25.9" customHeight="1">
      <c r="G49" s="151" t="s">
        <v>35</v>
      </c>
      <c r="H49" s="137">
        <f>H28+H38+H47</f>
        <v>112765660</v>
      </c>
    </row>
    <row r="50" spans="1:8" ht="21" customHeight="1">
      <c r="A50" s="171"/>
      <c r="B50" s="171"/>
      <c r="C50" s="22"/>
      <c r="D50" s="23"/>
    </row>
    <row r="51" spans="1:8" ht="21" customHeight="1">
      <c r="A51" s="171"/>
      <c r="B51" s="171"/>
      <c r="C51" s="22"/>
      <c r="D51" s="23"/>
      <c r="E51" s="268" t="s">
        <v>36</v>
      </c>
      <c r="F51" s="268"/>
      <c r="G51" s="268"/>
      <c r="H51" s="137">
        <v>108000000</v>
      </c>
    </row>
    <row r="52" spans="1:8" ht="57.6" customHeight="1">
      <c r="A52" s="171"/>
      <c r="B52" s="171"/>
      <c r="C52" s="22"/>
      <c r="D52" s="23"/>
      <c r="E52" s="149"/>
      <c r="F52" s="41"/>
      <c r="G52" s="41"/>
      <c r="H52" s="41"/>
    </row>
    <row r="53" spans="1:8" ht="57.6" customHeight="1">
      <c r="A53" s="171"/>
      <c r="B53" s="171"/>
      <c r="C53" s="22"/>
      <c r="D53" s="23"/>
      <c r="E53" s="149"/>
      <c r="F53" s="41"/>
      <c r="G53" s="41"/>
      <c r="H53" s="41"/>
    </row>
    <row r="54" spans="1:8" ht="57.6" customHeight="1">
      <c r="A54" s="171"/>
      <c r="B54" s="171"/>
      <c r="C54" s="22"/>
      <c r="D54" s="23"/>
      <c r="E54" s="149"/>
      <c r="F54" s="41"/>
      <c r="G54" s="41"/>
      <c r="H54" s="41"/>
    </row>
    <row r="55" spans="1:8" ht="57.6" customHeight="1">
      <c r="A55" s="171"/>
      <c r="B55" s="171"/>
      <c r="C55" s="22"/>
      <c r="D55" s="23"/>
      <c r="E55" s="149"/>
      <c r="F55" s="41"/>
      <c r="G55" s="41"/>
      <c r="H55" s="41"/>
    </row>
    <row r="56" spans="1:8" ht="57.6" customHeight="1">
      <c r="A56" s="171"/>
      <c r="B56" s="171"/>
      <c r="C56" s="22"/>
      <c r="D56" s="23"/>
      <c r="E56" s="149"/>
      <c r="F56" s="41"/>
      <c r="G56" s="41"/>
      <c r="H56" s="41"/>
    </row>
    <row r="57" spans="1:8" ht="21">
      <c r="A57" s="23"/>
      <c r="B57" s="23"/>
      <c r="C57" s="125"/>
      <c r="D57" s="23"/>
      <c r="E57" s="149"/>
      <c r="F57" s="41"/>
      <c r="G57" s="41"/>
      <c r="H57" s="148"/>
    </row>
    <row r="58" spans="1:8">
      <c r="A58" s="5"/>
      <c r="B58" s="6"/>
      <c r="C58" s="7"/>
      <c r="D58" s="6"/>
      <c r="E58" s="11"/>
      <c r="F58" s="8"/>
      <c r="G58" s="9"/>
      <c r="H58" s="9"/>
    </row>
    <row r="59" spans="1:8">
      <c r="A59" s="10"/>
      <c r="B59" s="6"/>
      <c r="C59" s="7"/>
      <c r="F59" s="8"/>
      <c r="G59" s="9"/>
      <c r="H59" s="9"/>
    </row>
    <row r="60" spans="1:8">
      <c r="A60" s="5"/>
      <c r="B60" s="6"/>
      <c r="C60" s="7"/>
      <c r="D60" s="6"/>
      <c r="E60" s="11"/>
      <c r="F60" s="8"/>
      <c r="G60" s="9"/>
      <c r="H60" s="9"/>
    </row>
    <row r="61" spans="1:8">
      <c r="A61" s="10"/>
      <c r="B61" s="6"/>
      <c r="C61" s="7"/>
      <c r="D61" s="6"/>
      <c r="E61" s="6"/>
      <c r="F61" s="8"/>
      <c r="G61" s="9"/>
      <c r="H61" s="9"/>
    </row>
    <row r="62" spans="1:8">
      <c r="A62" s="5"/>
      <c r="B62" s="6"/>
      <c r="C62" s="7"/>
      <c r="D62" s="6"/>
      <c r="E62" s="6"/>
      <c r="F62" s="8"/>
      <c r="G62" s="9"/>
      <c r="H62" s="9"/>
    </row>
    <row r="63" spans="1:8">
      <c r="A63" s="10"/>
      <c r="B63" s="6"/>
      <c r="C63" s="7"/>
      <c r="D63" s="6"/>
      <c r="E63" s="6"/>
      <c r="F63" s="8"/>
      <c r="G63" s="9"/>
      <c r="H63" s="9"/>
    </row>
    <row r="64" spans="1:8">
      <c r="A64" s="5"/>
      <c r="B64" s="6"/>
      <c r="C64" s="7"/>
      <c r="D64" s="6"/>
      <c r="E64" s="6"/>
      <c r="F64" s="8"/>
      <c r="G64" s="9"/>
      <c r="H64" s="9"/>
    </row>
    <row r="65" spans="1:8">
      <c r="A65" s="10"/>
      <c r="B65" s="6"/>
      <c r="C65" s="7"/>
      <c r="D65" s="6"/>
      <c r="E65" s="6"/>
      <c r="F65" s="8"/>
      <c r="G65" s="9"/>
      <c r="H65" s="9"/>
    </row>
    <row r="66" spans="1:8">
      <c r="A66" s="5"/>
      <c r="B66" s="6"/>
      <c r="C66" s="7"/>
      <c r="D66" s="6"/>
      <c r="E66" s="6"/>
      <c r="F66" s="8"/>
      <c r="G66" s="9"/>
      <c r="H66" s="9"/>
    </row>
    <row r="67" spans="1:8">
      <c r="A67" s="5"/>
      <c r="B67" s="6"/>
      <c r="C67" s="7"/>
      <c r="D67" s="6"/>
      <c r="E67" s="6"/>
      <c r="F67" s="8"/>
      <c r="G67" s="9"/>
      <c r="H67" s="9"/>
    </row>
    <row r="68" spans="1:8">
      <c r="A68" s="10"/>
      <c r="B68" s="6"/>
      <c r="C68" s="7"/>
      <c r="D68" s="6"/>
      <c r="E68" s="6"/>
      <c r="F68" s="8"/>
      <c r="G68" s="9"/>
      <c r="H68" s="9"/>
    </row>
    <row r="69" spans="1:8" ht="28.5" customHeight="1">
      <c r="A69" s="5"/>
      <c r="B69" s="6"/>
      <c r="C69" s="7"/>
      <c r="D69" s="6"/>
      <c r="E69" s="6"/>
      <c r="F69" s="8"/>
      <c r="G69" s="9"/>
      <c r="H69" s="9"/>
    </row>
    <row r="70" spans="1:8">
      <c r="A70" s="10"/>
      <c r="B70" s="6"/>
      <c r="C70" s="7"/>
      <c r="D70" s="6"/>
      <c r="E70" s="6"/>
      <c r="F70" s="8"/>
      <c r="G70" s="9"/>
      <c r="H70" s="9"/>
    </row>
    <row r="71" spans="1:8">
      <c r="A71" s="5"/>
      <c r="B71" s="6"/>
      <c r="C71" s="7"/>
      <c r="D71" s="6"/>
      <c r="E71" s="6"/>
      <c r="F71" s="13"/>
      <c r="G71" s="13"/>
      <c r="H71" s="9"/>
    </row>
    <row r="72" spans="1:8">
      <c r="A72" s="5"/>
      <c r="B72" s="6"/>
      <c r="C72" s="7"/>
      <c r="D72" s="6"/>
      <c r="E72" s="6"/>
      <c r="F72" s="13"/>
      <c r="G72" s="13"/>
      <c r="H72" s="9"/>
    </row>
    <row r="73" spans="1:8">
      <c r="A73" s="5"/>
      <c r="C73" s="7"/>
    </row>
    <row r="74" spans="1:8">
      <c r="G74" s="14"/>
      <c r="H74" s="12"/>
    </row>
    <row r="75" spans="1:8">
      <c r="G75" s="2"/>
      <c r="H75" s="13"/>
    </row>
    <row r="76" spans="1:8">
      <c r="G76" s="15"/>
      <c r="H76" s="13"/>
    </row>
    <row r="77" spans="1:8">
      <c r="A77" s="158"/>
      <c r="B77" s="158"/>
      <c r="C77" s="158"/>
      <c r="D77" s="158"/>
      <c r="E77" s="158"/>
      <c r="F77" s="158"/>
      <c r="G77" s="158"/>
      <c r="H77" s="158"/>
    </row>
    <row r="78" spans="1:8">
      <c r="A78" s="158"/>
      <c r="B78" s="158"/>
      <c r="C78" s="158"/>
      <c r="D78" s="158"/>
      <c r="E78" s="158"/>
      <c r="F78" s="158"/>
      <c r="G78" s="158"/>
      <c r="H78" s="158"/>
    </row>
  </sheetData>
  <mergeCells count="34">
    <mergeCell ref="A28:B28"/>
    <mergeCell ref="M10:O12"/>
    <mergeCell ref="M13:O14"/>
    <mergeCell ref="A16:H16"/>
    <mergeCell ref="A17:H17"/>
    <mergeCell ref="A18:H21"/>
    <mergeCell ref="A22:B22"/>
    <mergeCell ref="A23:B23"/>
    <mergeCell ref="A24:B24"/>
    <mergeCell ref="A25:B25"/>
    <mergeCell ref="A26:B26"/>
    <mergeCell ref="A27:B27"/>
    <mergeCell ref="A33:B33"/>
    <mergeCell ref="A37:B37"/>
    <mergeCell ref="A45:B45"/>
    <mergeCell ref="A29:C29"/>
    <mergeCell ref="A30:I30"/>
    <mergeCell ref="A31:H31"/>
    <mergeCell ref="A32:B32"/>
    <mergeCell ref="E51:G51"/>
    <mergeCell ref="A78:H78"/>
    <mergeCell ref="A42:B42"/>
    <mergeCell ref="A43:B43"/>
    <mergeCell ref="A40:H40"/>
    <mergeCell ref="A41:B41"/>
    <mergeCell ref="A44:B44"/>
    <mergeCell ref="A52:B52"/>
    <mergeCell ref="A53:B53"/>
    <mergeCell ref="A54:B54"/>
    <mergeCell ref="A55:B55"/>
    <mergeCell ref="A56:B56"/>
    <mergeCell ref="A77:H77"/>
    <mergeCell ref="A50:B50"/>
    <mergeCell ref="A51:B51"/>
  </mergeCells>
  <printOptions horizontalCentered="1"/>
  <pageMargins left="0.23622047244094491" right="0.23622047244094491" top="0.74803149606299213" bottom="0.74803149606299213" header="0.31496062992125984" footer="0.31496062992125984"/>
  <pageSetup paperSize="9" scale="50"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80"/>
  <sheetViews>
    <sheetView showGridLines="0" topLeftCell="A10" zoomScale="55" zoomScaleNormal="55" workbookViewId="0">
      <selection activeCell="E26" sqref="E26"/>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9.140625" customWidth="1"/>
    <col min="7" max="7" width="21" customWidth="1"/>
    <col min="8" max="8" width="27.425781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18.600000000000001" customHeight="1">
      <c r="A16" s="184" t="s">
        <v>11</v>
      </c>
      <c r="B16" s="184"/>
      <c r="C16" s="184"/>
      <c r="D16" s="184"/>
      <c r="E16" s="184"/>
      <c r="F16" s="184"/>
      <c r="G16" s="184"/>
      <c r="H16" s="184"/>
    </row>
    <row r="17" spans="1:9" ht="18">
      <c r="A17" s="184" t="s">
        <v>12</v>
      </c>
      <c r="B17" s="184"/>
      <c r="C17" s="184"/>
      <c r="D17" s="184"/>
      <c r="E17" s="184"/>
      <c r="F17" s="184"/>
      <c r="G17" s="184"/>
      <c r="H17" s="184"/>
      <c r="I17" s="41"/>
    </row>
    <row r="18" spans="1:9">
      <c r="A18" s="186" t="s">
        <v>13</v>
      </c>
      <c r="B18" s="186"/>
      <c r="C18" s="186"/>
      <c r="D18" s="186"/>
      <c r="E18" s="186"/>
      <c r="F18" s="186"/>
      <c r="G18" s="186"/>
      <c r="H18" s="186"/>
    </row>
    <row r="19" spans="1:9">
      <c r="A19" s="186"/>
      <c r="B19" s="186"/>
      <c r="C19" s="186"/>
      <c r="D19" s="186"/>
      <c r="E19" s="186"/>
      <c r="F19" s="186"/>
      <c r="G19" s="186"/>
      <c r="H19" s="186"/>
    </row>
    <row r="20" spans="1:9">
      <c r="A20" s="186"/>
      <c r="B20" s="186"/>
      <c r="C20" s="186"/>
      <c r="D20" s="186"/>
      <c r="E20" s="186"/>
      <c r="F20" s="186"/>
      <c r="G20" s="186"/>
      <c r="H20" s="186"/>
    </row>
    <row r="21" spans="1:9">
      <c r="A21" s="185"/>
      <c r="B21" s="185"/>
      <c r="C21" s="185"/>
      <c r="D21" s="185"/>
      <c r="E21" s="185"/>
      <c r="F21" s="185"/>
      <c r="G21" s="185"/>
      <c r="H21" s="185"/>
    </row>
    <row r="22" spans="1:9" ht="51" customHeight="1">
      <c r="A22" s="177" t="s">
        <v>0</v>
      </c>
      <c r="B22" s="178"/>
      <c r="C22" s="16" t="s">
        <v>1</v>
      </c>
      <c r="D22" s="17" t="s">
        <v>2</v>
      </c>
      <c r="E22" s="16" t="s">
        <v>14</v>
      </c>
      <c r="F22" s="17" t="s">
        <v>15</v>
      </c>
      <c r="G22" s="17" t="s">
        <v>16</v>
      </c>
      <c r="H22" s="17" t="s">
        <v>17</v>
      </c>
    </row>
    <row r="23" spans="1:9" ht="18">
      <c r="A23" s="179">
        <v>1</v>
      </c>
      <c r="B23" s="180"/>
      <c r="C23" s="19" t="s">
        <v>18</v>
      </c>
      <c r="D23" s="18" t="s">
        <v>19</v>
      </c>
      <c r="E23" s="20">
        <v>7.77</v>
      </c>
      <c r="F23" s="21">
        <v>700000</v>
      </c>
      <c r="G23" s="21">
        <v>400000</v>
      </c>
      <c r="H23" s="21">
        <f>E23*(F23+G23)</f>
        <v>8547000</v>
      </c>
    </row>
    <row r="24" spans="1:9" ht="20.45" customHeight="1">
      <c r="A24" s="179">
        <v>2</v>
      </c>
      <c r="B24" s="180"/>
      <c r="C24" s="19" t="s">
        <v>20</v>
      </c>
      <c r="D24" s="18" t="s">
        <v>19</v>
      </c>
      <c r="E24" s="20">
        <v>2.88</v>
      </c>
      <c r="F24" s="21">
        <v>800000</v>
      </c>
      <c r="G24" s="21">
        <v>700000</v>
      </c>
      <c r="H24" s="21">
        <f>E24*(F24+G24)</f>
        <v>4320000</v>
      </c>
    </row>
    <row r="25" spans="1:9" ht="18">
      <c r="A25" s="179">
        <v>3</v>
      </c>
      <c r="B25" s="180"/>
      <c r="C25" s="19" t="s">
        <v>21</v>
      </c>
      <c r="D25" s="18" t="s">
        <v>19</v>
      </c>
      <c r="E25" s="20">
        <v>13.092000000000001</v>
      </c>
      <c r="F25" s="21">
        <v>900000</v>
      </c>
      <c r="G25" s="21">
        <v>700000</v>
      </c>
      <c r="H25" s="21">
        <f>E25*(F25+G25)</f>
        <v>20947200</v>
      </c>
    </row>
    <row r="26" spans="1:9" ht="36">
      <c r="A26" s="179">
        <v>4</v>
      </c>
      <c r="B26" s="180"/>
      <c r="C26" s="19" t="s">
        <v>22</v>
      </c>
      <c r="D26" s="18" t="s">
        <v>23</v>
      </c>
      <c r="E26" s="20">
        <v>210.1</v>
      </c>
      <c r="F26" s="21">
        <v>200000</v>
      </c>
      <c r="G26" s="21">
        <v>60000</v>
      </c>
      <c r="H26" s="21">
        <f>E26*(F26+G26)</f>
        <v>54626000</v>
      </c>
    </row>
    <row r="27" spans="1:9" ht="18" customHeight="1">
      <c r="A27" s="181">
        <v>5</v>
      </c>
      <c r="B27" s="181"/>
      <c r="C27" s="31" t="s">
        <v>24</v>
      </c>
      <c r="D27" s="18" t="s">
        <v>7</v>
      </c>
      <c r="E27" s="20"/>
      <c r="F27" s="21"/>
      <c r="G27" s="21"/>
      <c r="H27" s="21">
        <v>3200000</v>
      </c>
    </row>
    <row r="28" spans="1:9" ht="23.45" customHeight="1">
      <c r="A28" s="171"/>
      <c r="B28" s="171"/>
      <c r="C28" s="125"/>
      <c r="D28" s="23"/>
      <c r="E28" s="43"/>
      <c r="F28" s="26"/>
      <c r="G28" s="21" t="s">
        <v>25</v>
      </c>
      <c r="H28" s="137">
        <f>SUM(H23:H27)</f>
        <v>91640200</v>
      </c>
    </row>
    <row r="29" spans="1:9" ht="30.6" customHeight="1">
      <c r="A29" s="170"/>
      <c r="B29" s="170"/>
      <c r="C29" s="138" t="s">
        <v>37</v>
      </c>
      <c r="D29" s="138" t="s">
        <v>38</v>
      </c>
      <c r="F29" s="187" t="s">
        <v>39</v>
      </c>
      <c r="G29" s="187"/>
      <c r="H29" s="187"/>
    </row>
    <row r="30" spans="1:9" ht="19.899999999999999" customHeight="1">
      <c r="A30" s="183" t="s">
        <v>26</v>
      </c>
      <c r="B30" s="183"/>
      <c r="C30" s="183"/>
      <c r="D30" s="23"/>
      <c r="E30" s="43"/>
      <c r="F30" s="26"/>
      <c r="G30" s="26"/>
      <c r="H30" s="26"/>
    </row>
    <row r="31" spans="1:9" ht="15.6" customHeight="1">
      <c r="A31" s="184" t="s">
        <v>27</v>
      </c>
      <c r="B31" s="184"/>
      <c r="C31" s="184"/>
      <c r="D31" s="184"/>
      <c r="E31" s="184"/>
      <c r="F31" s="184"/>
      <c r="G31" s="184"/>
      <c r="H31" s="184"/>
      <c r="I31" s="184"/>
    </row>
    <row r="32" spans="1:9" ht="41.45" customHeight="1">
      <c r="A32" s="185" t="s">
        <v>40</v>
      </c>
      <c r="B32" s="185"/>
      <c r="C32" s="185"/>
      <c r="D32" s="185"/>
      <c r="E32" s="185"/>
      <c r="F32" s="185"/>
      <c r="G32" s="185"/>
      <c r="H32" s="185"/>
    </row>
    <row r="33" spans="1:9" ht="43.15" customHeight="1">
      <c r="A33" s="177" t="s">
        <v>0</v>
      </c>
      <c r="B33" s="178"/>
      <c r="C33" s="16" t="s">
        <v>1</v>
      </c>
      <c r="D33" s="17" t="s">
        <v>2</v>
      </c>
      <c r="E33" s="16" t="s">
        <v>14</v>
      </c>
      <c r="F33" s="17" t="s">
        <v>15</v>
      </c>
      <c r="G33" s="17" t="s">
        <v>16</v>
      </c>
      <c r="H33" s="17" t="s">
        <v>17</v>
      </c>
    </row>
    <row r="34" spans="1:9" ht="18">
      <c r="A34" s="179">
        <v>1</v>
      </c>
      <c r="B34" s="180"/>
      <c r="C34" s="19" t="s">
        <v>29</v>
      </c>
      <c r="D34" s="18" t="s">
        <v>23</v>
      </c>
      <c r="E34" s="20">
        <v>166.2</v>
      </c>
      <c r="F34" s="21">
        <v>73000</v>
      </c>
      <c r="G34" s="21">
        <v>28000</v>
      </c>
      <c r="H34" s="21">
        <f>E34*(F34+G34)</f>
        <v>16786200</v>
      </c>
    </row>
    <row r="35" spans="1:9" ht="18">
      <c r="A35" s="142">
        <v>2</v>
      </c>
      <c r="B35" s="143"/>
      <c r="C35" s="19" t="s">
        <v>30</v>
      </c>
      <c r="D35" s="18" t="s">
        <v>19</v>
      </c>
      <c r="E35" s="20">
        <v>1.48</v>
      </c>
      <c r="F35" s="21">
        <v>800000</v>
      </c>
      <c r="G35" s="21">
        <v>700000</v>
      </c>
      <c r="H35" s="21">
        <f>E35*(F35+G35)</f>
        <v>2220000</v>
      </c>
    </row>
    <row r="36" spans="1:9" ht="18">
      <c r="A36" s="142">
        <v>3</v>
      </c>
      <c r="B36" s="143"/>
      <c r="C36" s="19" t="s">
        <v>31</v>
      </c>
      <c r="D36" s="18" t="s">
        <v>19</v>
      </c>
      <c r="E36" s="20">
        <v>2</v>
      </c>
      <c r="F36" s="21">
        <v>900000</v>
      </c>
      <c r="G36" s="21">
        <v>700000</v>
      </c>
      <c r="H36" s="21">
        <f>E36*(F36+G36)</f>
        <v>3200000</v>
      </c>
    </row>
    <row r="37" spans="1:9" ht="76.900000000000006" customHeight="1">
      <c r="A37" s="142">
        <v>4</v>
      </c>
      <c r="B37" s="143"/>
      <c r="C37" s="19" t="s">
        <v>32</v>
      </c>
      <c r="D37" s="18" t="s">
        <v>23</v>
      </c>
      <c r="E37" s="20">
        <v>117</v>
      </c>
      <c r="F37" s="21">
        <v>210000</v>
      </c>
      <c r="G37" s="21">
        <v>50000</v>
      </c>
      <c r="H37" s="21">
        <f>E37*(F37+G37)</f>
        <v>30420000</v>
      </c>
    </row>
    <row r="38" spans="1:9" ht="31.15" customHeight="1">
      <c r="A38" s="179">
        <v>5</v>
      </c>
      <c r="B38" s="180"/>
      <c r="C38" s="19" t="s">
        <v>33</v>
      </c>
      <c r="D38" s="18" t="s">
        <v>7</v>
      </c>
      <c r="E38" s="20"/>
      <c r="F38" s="21"/>
      <c r="G38" s="21"/>
      <c r="H38" s="21">
        <v>3300000</v>
      </c>
    </row>
    <row r="39" spans="1:9" ht="21">
      <c r="A39" s="23"/>
      <c r="B39" s="23"/>
      <c r="C39" s="125"/>
      <c r="D39" s="23"/>
      <c r="E39" s="43"/>
      <c r="F39" s="26"/>
      <c r="G39" s="21" t="s">
        <v>25</v>
      </c>
      <c r="H39" s="137">
        <f>SUM(H34:H38)</f>
        <v>55926200</v>
      </c>
    </row>
    <row r="40" spans="1:9" ht="18">
      <c r="A40" s="27"/>
      <c r="B40" s="27"/>
      <c r="C40" s="27"/>
      <c r="D40" s="27"/>
      <c r="E40" s="27"/>
      <c r="F40" s="27"/>
    </row>
    <row r="41" spans="1:9" ht="21">
      <c r="A41" s="183"/>
      <c r="B41" s="183"/>
      <c r="C41" s="183"/>
      <c r="D41" s="23"/>
      <c r="E41" s="43"/>
      <c r="F41" s="26"/>
      <c r="G41" s="26"/>
      <c r="H41" s="26"/>
    </row>
    <row r="42" spans="1:9" ht="18">
      <c r="A42" s="184"/>
      <c r="B42" s="184"/>
      <c r="C42" s="184"/>
      <c r="D42" s="184"/>
      <c r="E42" s="184"/>
      <c r="F42" s="184"/>
      <c r="G42" s="184"/>
      <c r="H42" s="184"/>
      <c r="I42" s="184"/>
    </row>
    <row r="43" spans="1:9" ht="81" customHeight="1">
      <c r="A43" s="186"/>
      <c r="B43" s="186"/>
      <c r="C43" s="186"/>
      <c r="D43" s="186"/>
      <c r="E43" s="186"/>
      <c r="F43" s="186"/>
      <c r="G43" s="186"/>
      <c r="H43" s="186"/>
    </row>
    <row r="44" spans="1:9" ht="15.6">
      <c r="A44" s="188"/>
      <c r="B44" s="188"/>
      <c r="C44" s="146"/>
      <c r="D44" s="147"/>
      <c r="E44" s="146"/>
      <c r="F44" s="147"/>
      <c r="G44" s="147"/>
      <c r="H44" s="147"/>
    </row>
    <row r="45" spans="1:9" ht="18">
      <c r="A45" s="171"/>
      <c r="B45" s="171"/>
      <c r="C45" s="22"/>
      <c r="D45" s="23"/>
      <c r="E45" s="43"/>
      <c r="F45" s="26"/>
      <c r="G45" s="26"/>
      <c r="H45" s="26"/>
    </row>
    <row r="46" spans="1:9" ht="18">
      <c r="A46" s="145"/>
      <c r="B46" s="145"/>
      <c r="C46" s="22"/>
      <c r="D46" s="23"/>
      <c r="E46" s="43"/>
      <c r="F46" s="26"/>
      <c r="G46" s="26"/>
      <c r="H46" s="26"/>
    </row>
    <row r="47" spans="1:9" ht="18">
      <c r="A47" s="145"/>
      <c r="B47" s="145"/>
      <c r="C47" s="22"/>
      <c r="D47" s="23"/>
      <c r="E47" s="43"/>
      <c r="F47" s="26"/>
      <c r="G47" s="26"/>
      <c r="H47" s="26"/>
    </row>
    <row r="48" spans="1:9" ht="18">
      <c r="A48" s="145"/>
      <c r="B48" s="145"/>
      <c r="C48" s="22"/>
      <c r="D48" s="23"/>
      <c r="E48" s="43"/>
      <c r="F48" s="26"/>
      <c r="G48" s="26"/>
      <c r="H48" s="26"/>
    </row>
    <row r="49" spans="1:8" ht="18">
      <c r="A49" s="171"/>
      <c r="B49" s="171"/>
      <c r="C49" s="22"/>
      <c r="D49" s="23"/>
      <c r="E49" s="43"/>
      <c r="F49" s="26"/>
      <c r="G49" s="26"/>
      <c r="H49" s="26"/>
    </row>
    <row r="50" spans="1:8" ht="57.6" customHeight="1">
      <c r="A50" s="171"/>
      <c r="B50" s="171"/>
      <c r="C50" s="22"/>
      <c r="D50" s="23"/>
      <c r="E50" s="43"/>
      <c r="F50" s="26"/>
      <c r="G50" s="26"/>
      <c r="H50" s="26"/>
    </row>
    <row r="51" spans="1:8" ht="57.6" customHeight="1">
      <c r="A51" s="171"/>
      <c r="B51" s="171"/>
      <c r="C51" s="22"/>
      <c r="D51" s="23"/>
      <c r="E51" s="43"/>
      <c r="F51" s="26"/>
      <c r="G51" s="26"/>
      <c r="H51" s="26"/>
    </row>
    <row r="52" spans="1:8" ht="57.6" customHeight="1">
      <c r="A52" s="171"/>
      <c r="B52" s="171"/>
      <c r="C52" s="22"/>
      <c r="D52" s="23"/>
      <c r="E52" s="43"/>
      <c r="F52" s="26"/>
      <c r="G52" s="26"/>
      <c r="H52" s="26"/>
    </row>
    <row r="53" spans="1:8" ht="57.6" customHeight="1">
      <c r="A53" s="171"/>
      <c r="B53" s="171"/>
      <c r="C53" s="22"/>
      <c r="D53" s="23"/>
      <c r="E53" s="43"/>
      <c r="F53" s="26"/>
      <c r="G53" s="26"/>
      <c r="H53" s="26"/>
    </row>
    <row r="54" spans="1:8" ht="57.6" customHeight="1">
      <c r="A54" s="171"/>
      <c r="B54" s="171"/>
      <c r="C54" s="22"/>
      <c r="D54" s="23"/>
      <c r="E54" s="43"/>
      <c r="F54" s="26"/>
      <c r="G54" s="26"/>
      <c r="H54" s="26"/>
    </row>
    <row r="55" spans="1:8" ht="57.6" customHeight="1">
      <c r="A55" s="171"/>
      <c r="B55" s="171"/>
      <c r="C55" s="22"/>
      <c r="D55" s="23"/>
      <c r="E55" s="43"/>
      <c r="F55" s="26"/>
      <c r="G55" s="26"/>
      <c r="H55" s="26"/>
    </row>
    <row r="56" spans="1:8" ht="57.6" customHeight="1">
      <c r="A56" s="171"/>
      <c r="B56" s="171"/>
      <c r="C56" s="22"/>
      <c r="D56" s="23"/>
      <c r="E56" s="43"/>
      <c r="F56" s="26"/>
      <c r="G56" s="26"/>
      <c r="H56" s="26"/>
    </row>
    <row r="57" spans="1:8" ht="57.6" customHeight="1">
      <c r="A57" s="171"/>
      <c r="B57" s="171"/>
      <c r="C57" s="22"/>
      <c r="D57" s="23"/>
      <c r="E57" s="43"/>
      <c r="F57" s="26"/>
      <c r="G57" s="26"/>
      <c r="H57" s="26"/>
    </row>
    <row r="58" spans="1:8" ht="57.6" customHeight="1">
      <c r="A58" s="171"/>
      <c r="B58" s="171"/>
      <c r="C58" s="22"/>
      <c r="D58" s="23"/>
      <c r="E58" s="43"/>
      <c r="F58" s="26"/>
      <c r="G58" s="26"/>
      <c r="H58" s="26"/>
    </row>
    <row r="59" spans="1:8" ht="21">
      <c r="A59" s="23"/>
      <c r="B59" s="23"/>
      <c r="C59" s="125"/>
      <c r="D59" s="23"/>
      <c r="E59" s="43"/>
      <c r="F59" s="26"/>
      <c r="G59" s="26"/>
      <c r="H59" s="148"/>
    </row>
    <row r="60" spans="1:8">
      <c r="A60" s="5"/>
      <c r="B60" s="6"/>
      <c r="C60" s="7"/>
      <c r="D60" s="6"/>
      <c r="E60" s="11"/>
      <c r="F60" s="8"/>
      <c r="G60" s="9"/>
      <c r="H60" s="9"/>
    </row>
    <row r="61" spans="1:8">
      <c r="A61" s="10"/>
      <c r="B61" s="6"/>
      <c r="C61" s="7"/>
      <c r="F61" s="8"/>
      <c r="G61" s="9"/>
      <c r="H61" s="9"/>
    </row>
    <row r="62" spans="1:8">
      <c r="A62" s="5"/>
      <c r="B62" s="6"/>
      <c r="C62" s="7"/>
      <c r="D62" s="6"/>
      <c r="E62" s="11"/>
      <c r="F62" s="8"/>
      <c r="G62" s="9"/>
      <c r="H62" s="9"/>
    </row>
    <row r="63" spans="1:8">
      <c r="A63" s="10"/>
      <c r="B63" s="6"/>
      <c r="C63" s="7"/>
      <c r="D63" s="6"/>
      <c r="E63" s="6"/>
      <c r="F63" s="8"/>
      <c r="G63" s="9"/>
      <c r="H63" s="9"/>
    </row>
    <row r="64" spans="1:8">
      <c r="A64" s="5"/>
      <c r="B64" s="6"/>
      <c r="C64" s="7"/>
      <c r="D64" s="6"/>
      <c r="E64" s="6"/>
      <c r="F64" s="8"/>
      <c r="G64" s="9"/>
      <c r="H64" s="9"/>
    </row>
    <row r="65" spans="1:8">
      <c r="A65" s="10"/>
      <c r="B65" s="6"/>
      <c r="C65" s="7"/>
      <c r="D65" s="6"/>
      <c r="E65" s="6"/>
      <c r="F65" s="8"/>
      <c r="G65" s="9"/>
      <c r="H65" s="9"/>
    </row>
    <row r="66" spans="1:8">
      <c r="A66" s="5"/>
      <c r="B66" s="6"/>
      <c r="C66" s="7"/>
      <c r="D66" s="6"/>
      <c r="E66" s="6"/>
      <c r="F66" s="8"/>
      <c r="G66" s="9"/>
      <c r="H66" s="9"/>
    </row>
    <row r="67" spans="1:8">
      <c r="A67" s="10"/>
      <c r="B67" s="6"/>
      <c r="C67" s="7"/>
      <c r="D67" s="6"/>
      <c r="E67" s="6"/>
      <c r="F67" s="8"/>
      <c r="G67" s="9"/>
      <c r="H67" s="9"/>
    </row>
    <row r="68" spans="1:8">
      <c r="A68" s="5"/>
      <c r="B68" s="6"/>
      <c r="C68" s="7"/>
      <c r="D68" s="6"/>
      <c r="E68" s="6"/>
      <c r="F68" s="8"/>
      <c r="G68" s="9"/>
      <c r="H68" s="9"/>
    </row>
    <row r="69" spans="1:8">
      <c r="A69" s="5"/>
      <c r="B69" s="6"/>
      <c r="C69" s="7"/>
      <c r="D69" s="6"/>
      <c r="E69" s="6"/>
      <c r="F69" s="8"/>
      <c r="G69" s="9"/>
      <c r="H69" s="9"/>
    </row>
    <row r="70" spans="1:8">
      <c r="A70" s="10"/>
      <c r="B70" s="6"/>
      <c r="C70" s="7"/>
      <c r="D70" s="6"/>
      <c r="E70" s="6"/>
      <c r="F70" s="8"/>
      <c r="G70" s="9"/>
      <c r="H70" s="9"/>
    </row>
    <row r="71" spans="1:8" ht="28.5" customHeight="1">
      <c r="A71" s="5"/>
      <c r="B71" s="6"/>
      <c r="C71" s="7"/>
      <c r="D71" s="6"/>
      <c r="E71" s="6"/>
      <c r="F71" s="8"/>
      <c r="G71" s="9"/>
      <c r="H71" s="9"/>
    </row>
    <row r="72" spans="1:8">
      <c r="A72" s="10"/>
      <c r="B72" s="6"/>
      <c r="C72" s="7"/>
      <c r="D72" s="6"/>
      <c r="E72" s="6"/>
      <c r="F72" s="8"/>
      <c r="G72" s="9"/>
      <c r="H72" s="9"/>
    </row>
    <row r="73" spans="1:8">
      <c r="A73" s="5"/>
      <c r="B73" s="6"/>
      <c r="C73" s="7"/>
      <c r="D73" s="6"/>
      <c r="E73" s="6"/>
      <c r="F73" s="13"/>
      <c r="G73" s="13"/>
      <c r="H73" s="9"/>
    </row>
    <row r="74" spans="1:8">
      <c r="A74" s="5"/>
      <c r="B74" s="6"/>
      <c r="C74" s="7"/>
      <c r="D74" s="6"/>
      <c r="E74" s="6"/>
      <c r="F74" s="13"/>
      <c r="G74" s="13"/>
      <c r="H74" s="9"/>
    </row>
    <row r="75" spans="1:8">
      <c r="A75" s="5"/>
      <c r="C75" s="7"/>
    </row>
    <row r="76" spans="1:8">
      <c r="G76" s="14"/>
      <c r="H76" s="12"/>
    </row>
    <row r="77" spans="1:8">
      <c r="G77" s="2"/>
      <c r="H77" s="13"/>
    </row>
    <row r="78" spans="1:8">
      <c r="G78" s="15"/>
      <c r="H78" s="13"/>
    </row>
    <row r="79" spans="1:8">
      <c r="A79" s="158"/>
      <c r="B79" s="158"/>
      <c r="C79" s="158"/>
      <c r="D79" s="158"/>
      <c r="E79" s="158"/>
      <c r="F79" s="158"/>
      <c r="G79" s="158"/>
      <c r="H79" s="158"/>
    </row>
    <row r="80" spans="1:8">
      <c r="A80" s="158"/>
      <c r="B80" s="158"/>
      <c r="C80" s="158"/>
      <c r="D80" s="158"/>
      <c r="E80" s="158"/>
      <c r="F80" s="158"/>
      <c r="G80" s="158"/>
      <c r="H80" s="158"/>
    </row>
  </sheetData>
  <mergeCells count="37">
    <mergeCell ref="A22:B22"/>
    <mergeCell ref="M10:O12"/>
    <mergeCell ref="M13:O14"/>
    <mergeCell ref="A16:H16"/>
    <mergeCell ref="A17:H17"/>
    <mergeCell ref="A18:H21"/>
    <mergeCell ref="A33:B33"/>
    <mergeCell ref="A23:B23"/>
    <mergeCell ref="A24:B24"/>
    <mergeCell ref="A25:B25"/>
    <mergeCell ref="A26:B26"/>
    <mergeCell ref="A27:B27"/>
    <mergeCell ref="A28:B28"/>
    <mergeCell ref="A29:B29"/>
    <mergeCell ref="F29:H29"/>
    <mergeCell ref="A30:C30"/>
    <mergeCell ref="A31:I31"/>
    <mergeCell ref="A32:H32"/>
    <mergeCell ref="A53:B53"/>
    <mergeCell ref="A34:B34"/>
    <mergeCell ref="A38:B38"/>
    <mergeCell ref="A41:C41"/>
    <mergeCell ref="A42:I42"/>
    <mergeCell ref="A43:H43"/>
    <mergeCell ref="A44:B44"/>
    <mergeCell ref="A45:B45"/>
    <mergeCell ref="A49:B49"/>
    <mergeCell ref="A50:B50"/>
    <mergeCell ref="A51:B51"/>
    <mergeCell ref="A52:B52"/>
    <mergeCell ref="A80:H80"/>
    <mergeCell ref="A54:B54"/>
    <mergeCell ref="A55:B55"/>
    <mergeCell ref="A56:B56"/>
    <mergeCell ref="A57:B57"/>
    <mergeCell ref="A58:B58"/>
    <mergeCell ref="A79:H79"/>
  </mergeCells>
  <printOptions horizontalCentered="1"/>
  <pageMargins left="0.23622047244094491" right="0.23622047244094491" top="0.74803149606299213" bottom="0.74803149606299213" header="0.31496062992125984" footer="0.31496062992125984"/>
  <pageSetup paperSize="9" scale="45"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86"/>
  <sheetViews>
    <sheetView showGridLines="0" topLeftCell="A22" zoomScale="70" zoomScaleNormal="70" workbookViewId="0">
      <selection activeCell="A36" sqref="A36:C36"/>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9.140625" customWidth="1"/>
    <col min="7" max="7" width="21" customWidth="1"/>
    <col min="8" max="8" width="27.425781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18.600000000000001" customHeight="1">
      <c r="A16" s="184" t="s">
        <v>41</v>
      </c>
      <c r="B16" s="184"/>
      <c r="C16" s="184"/>
      <c r="D16" s="184"/>
      <c r="E16" s="184"/>
      <c r="F16" s="184"/>
      <c r="G16" s="184"/>
      <c r="H16" s="184"/>
    </row>
    <row r="17" spans="1:9" ht="40.15" customHeight="1">
      <c r="A17" s="186" t="s">
        <v>42</v>
      </c>
      <c r="B17" s="186"/>
      <c r="C17" s="186"/>
      <c r="D17" s="186"/>
      <c r="E17" s="186"/>
      <c r="F17" s="186"/>
      <c r="G17" s="186"/>
      <c r="H17" s="186"/>
      <c r="I17" s="41"/>
    </row>
    <row r="18" spans="1:9" ht="40.9" customHeight="1">
      <c r="A18" s="186" t="s">
        <v>43</v>
      </c>
      <c r="B18" s="186"/>
      <c r="C18" s="186"/>
      <c r="D18" s="186"/>
      <c r="E18" s="186"/>
      <c r="F18" s="186"/>
      <c r="G18" s="186"/>
      <c r="H18" s="186"/>
    </row>
    <row r="19" spans="1:9" ht="39" customHeight="1">
      <c r="A19" s="186" t="s">
        <v>44</v>
      </c>
      <c r="B19" s="186"/>
      <c r="C19" s="186"/>
      <c r="D19" s="186"/>
      <c r="E19" s="186"/>
      <c r="F19" s="186"/>
      <c r="G19" s="186"/>
      <c r="H19" s="186"/>
    </row>
    <row r="20" spans="1:9" ht="37.9" customHeight="1">
      <c r="A20" s="186" t="s">
        <v>45</v>
      </c>
      <c r="B20" s="186"/>
      <c r="C20" s="186"/>
      <c r="D20" s="186"/>
      <c r="E20" s="186"/>
      <c r="F20" s="186"/>
      <c r="G20" s="186"/>
      <c r="H20" s="186"/>
    </row>
    <row r="21" spans="1:9" ht="14.45" customHeight="1">
      <c r="A21" s="186" t="s">
        <v>46</v>
      </c>
      <c r="B21" s="186"/>
      <c r="C21" s="186"/>
      <c r="D21" s="186"/>
      <c r="E21" s="186"/>
      <c r="F21" s="186"/>
      <c r="G21" s="186"/>
      <c r="H21" s="186"/>
    </row>
    <row r="22" spans="1:9" ht="21" customHeight="1">
      <c r="A22" s="186" t="s">
        <v>47</v>
      </c>
      <c r="B22" s="186"/>
      <c r="C22" s="186"/>
      <c r="D22" s="186"/>
      <c r="E22" s="186"/>
      <c r="F22" s="186"/>
      <c r="G22" s="186"/>
      <c r="H22" s="186"/>
    </row>
    <row r="23" spans="1:9" ht="43.9" customHeight="1">
      <c r="A23" s="186" t="s">
        <v>48</v>
      </c>
      <c r="B23" s="186"/>
      <c r="C23" s="186"/>
      <c r="D23" s="186"/>
      <c r="E23" s="186"/>
      <c r="F23" s="186"/>
      <c r="G23" s="186"/>
      <c r="H23" s="186"/>
    </row>
    <row r="24" spans="1:9" ht="51" customHeight="1">
      <c r="A24" s="189" t="s">
        <v>0</v>
      </c>
      <c r="B24" s="189"/>
      <c r="C24" s="16" t="s">
        <v>1</v>
      </c>
      <c r="D24" s="17" t="s">
        <v>2</v>
      </c>
      <c r="E24" s="16" t="s">
        <v>14</v>
      </c>
      <c r="F24" s="17" t="s">
        <v>15</v>
      </c>
      <c r="G24" s="17" t="s">
        <v>16</v>
      </c>
      <c r="H24" s="17" t="s">
        <v>17</v>
      </c>
    </row>
    <row r="25" spans="1:9" ht="18">
      <c r="A25" s="179">
        <v>1</v>
      </c>
      <c r="B25" s="180"/>
      <c r="C25" s="19" t="s">
        <v>49</v>
      </c>
      <c r="D25" s="18" t="s">
        <v>23</v>
      </c>
      <c r="E25" s="20">
        <v>140</v>
      </c>
      <c r="F25" s="21"/>
      <c r="G25" s="21">
        <v>10000</v>
      </c>
      <c r="H25" s="21">
        <f>E25*(F25+G25)</f>
        <v>1400000</v>
      </c>
    </row>
    <row r="26" spans="1:9" ht="20.45" customHeight="1">
      <c r="A26" s="179">
        <v>2</v>
      </c>
      <c r="B26" s="180"/>
      <c r="C26" s="19" t="s">
        <v>50</v>
      </c>
      <c r="D26" s="18" t="s">
        <v>23</v>
      </c>
      <c r="E26" s="20">
        <v>140</v>
      </c>
      <c r="F26" s="21">
        <v>36000</v>
      </c>
      <c r="G26" s="21">
        <v>20000</v>
      </c>
      <c r="H26" s="21">
        <f>E26*(F26+G26)</f>
        <v>7840000</v>
      </c>
    </row>
    <row r="27" spans="1:9" ht="36">
      <c r="A27" s="179">
        <v>3</v>
      </c>
      <c r="B27" s="180"/>
      <c r="C27" s="19" t="s">
        <v>51</v>
      </c>
      <c r="D27" s="18" t="s">
        <v>23</v>
      </c>
      <c r="E27" s="20">
        <v>85</v>
      </c>
      <c r="F27" s="21"/>
      <c r="G27" s="21">
        <v>33000</v>
      </c>
      <c r="H27" s="21">
        <f>E27*(F27+G27)</f>
        <v>2805000</v>
      </c>
    </row>
    <row r="28" spans="1:9" ht="35.450000000000003" customHeight="1">
      <c r="A28" s="179">
        <v>4</v>
      </c>
      <c r="B28" s="180"/>
      <c r="C28" s="19" t="s">
        <v>52</v>
      </c>
      <c r="D28" s="18" t="s">
        <v>23</v>
      </c>
      <c r="E28" s="20">
        <v>120</v>
      </c>
      <c r="F28" s="21">
        <v>23000</v>
      </c>
      <c r="G28" s="21">
        <v>22000</v>
      </c>
      <c r="H28" s="21">
        <f>E28*(F28+G28)</f>
        <v>5400000</v>
      </c>
    </row>
    <row r="29" spans="1:9" ht="25.9" customHeight="1">
      <c r="A29" s="179">
        <v>5</v>
      </c>
      <c r="B29" s="180"/>
      <c r="C29" s="19" t="s">
        <v>53</v>
      </c>
      <c r="D29" s="18" t="s">
        <v>54</v>
      </c>
      <c r="E29" s="20">
        <v>60</v>
      </c>
      <c r="F29" s="21">
        <v>21000</v>
      </c>
      <c r="G29" s="21">
        <v>35000</v>
      </c>
      <c r="H29" s="21">
        <f>E29*(F29+G29)</f>
        <v>3360000</v>
      </c>
    </row>
    <row r="30" spans="1:9" ht="56.45" customHeight="1">
      <c r="A30" s="181">
        <v>6</v>
      </c>
      <c r="B30" s="181"/>
      <c r="C30" s="31" t="s">
        <v>55</v>
      </c>
      <c r="D30" s="18" t="s">
        <v>7</v>
      </c>
      <c r="E30" s="20"/>
      <c r="F30" s="21"/>
      <c r="G30" s="21"/>
      <c r="H30" s="21">
        <v>7600000</v>
      </c>
    </row>
    <row r="31" spans="1:9" ht="32.450000000000003" customHeight="1">
      <c r="A31" s="179">
        <v>7</v>
      </c>
      <c r="B31" s="180"/>
      <c r="C31" s="31" t="s">
        <v>56</v>
      </c>
      <c r="D31" s="18" t="s">
        <v>7</v>
      </c>
      <c r="E31" s="20"/>
      <c r="F31" s="21"/>
      <c r="G31" s="21"/>
      <c r="H31" s="21">
        <v>8400000</v>
      </c>
    </row>
    <row r="32" spans="1:9" ht="37.15" customHeight="1">
      <c r="A32" s="181">
        <v>8</v>
      </c>
      <c r="B32" s="181"/>
      <c r="C32" s="31" t="s">
        <v>57</v>
      </c>
      <c r="D32" s="18" t="s">
        <v>7</v>
      </c>
      <c r="E32" s="20"/>
      <c r="F32" s="21"/>
      <c r="G32" s="21"/>
      <c r="H32" s="21">
        <v>3400000</v>
      </c>
    </row>
    <row r="33" spans="1:9" ht="75.599999999999994" customHeight="1">
      <c r="A33" s="181">
        <v>9</v>
      </c>
      <c r="B33" s="181"/>
      <c r="C33" s="31" t="s">
        <v>58</v>
      </c>
      <c r="D33" s="18" t="s">
        <v>23</v>
      </c>
      <c r="E33" s="20">
        <v>140</v>
      </c>
      <c r="F33" s="21"/>
      <c r="G33" s="21">
        <v>50000</v>
      </c>
      <c r="H33" s="21">
        <f>E33*G33</f>
        <v>7000000</v>
      </c>
    </row>
    <row r="34" spans="1:9" ht="23.45" customHeight="1">
      <c r="A34" s="171"/>
      <c r="B34" s="171"/>
      <c r="C34" s="125"/>
      <c r="D34" s="23"/>
      <c r="E34" s="43"/>
      <c r="F34" s="26"/>
      <c r="G34" s="141" t="s">
        <v>25</v>
      </c>
      <c r="H34" s="152">
        <f>SUM(H25:H33)</f>
        <v>47205000</v>
      </c>
    </row>
    <row r="35" spans="1:9" ht="30.6" customHeight="1">
      <c r="A35" s="170"/>
      <c r="B35" s="170"/>
      <c r="C35" s="138" t="s">
        <v>37</v>
      </c>
      <c r="D35" s="138" t="s">
        <v>38</v>
      </c>
      <c r="F35" s="187"/>
      <c r="G35" s="187"/>
      <c r="H35" s="187"/>
    </row>
    <row r="36" spans="1:9" ht="19.899999999999999" customHeight="1">
      <c r="A36" s="183"/>
      <c r="B36" s="183"/>
      <c r="C36" s="183"/>
      <c r="D36" s="23"/>
      <c r="E36" s="149"/>
      <c r="F36" s="41"/>
      <c r="G36" s="41"/>
      <c r="H36" s="41"/>
    </row>
    <row r="37" spans="1:9" ht="15.6" customHeight="1">
      <c r="A37" s="184"/>
      <c r="B37" s="184"/>
      <c r="C37" s="184"/>
      <c r="D37" s="184"/>
      <c r="E37" s="184"/>
      <c r="F37" s="184"/>
      <c r="G37" s="184"/>
      <c r="H37" s="184"/>
      <c r="I37" s="184"/>
    </row>
    <row r="38" spans="1:9" ht="41.45" customHeight="1">
      <c r="A38" s="186"/>
      <c r="B38" s="186"/>
      <c r="C38" s="186"/>
      <c r="D38" s="186"/>
      <c r="E38" s="186"/>
      <c r="F38" s="186"/>
      <c r="G38" s="186"/>
      <c r="H38" s="186"/>
    </row>
    <row r="39" spans="1:9" ht="43.15" customHeight="1">
      <c r="A39" s="188"/>
      <c r="B39" s="188"/>
      <c r="C39" s="146"/>
      <c r="D39" s="147"/>
      <c r="E39" s="146"/>
      <c r="F39" s="147"/>
      <c r="G39" s="147"/>
      <c r="H39" s="147"/>
    </row>
    <row r="40" spans="1:9" ht="18">
      <c r="A40" s="171"/>
      <c r="B40" s="171"/>
      <c r="C40" s="22"/>
      <c r="D40" s="23"/>
      <c r="E40" s="149"/>
      <c r="F40" s="41"/>
      <c r="G40" s="41"/>
      <c r="H40" s="41"/>
    </row>
    <row r="41" spans="1:9" ht="18">
      <c r="A41" s="145"/>
      <c r="B41" s="145"/>
      <c r="C41" s="22"/>
      <c r="D41" s="23"/>
      <c r="E41" s="149"/>
      <c r="F41" s="41"/>
      <c r="G41" s="41"/>
      <c r="H41" s="41"/>
    </row>
    <row r="42" spans="1:9" ht="18">
      <c r="A42" s="145"/>
      <c r="B42" s="145"/>
      <c r="C42" s="22"/>
      <c r="D42" s="23"/>
      <c r="E42" s="149"/>
      <c r="F42" s="41"/>
      <c r="G42" s="41"/>
      <c r="H42" s="41"/>
    </row>
    <row r="43" spans="1:9" ht="76.900000000000006" customHeight="1">
      <c r="A43" s="145"/>
      <c r="B43" s="145"/>
      <c r="C43" s="22"/>
      <c r="D43" s="23"/>
      <c r="E43" s="149"/>
      <c r="F43" s="41"/>
      <c r="G43" s="41"/>
      <c r="H43" s="41"/>
    </row>
    <row r="44" spans="1:9" ht="31.15" customHeight="1">
      <c r="A44" s="171"/>
      <c r="B44" s="171"/>
      <c r="C44" s="22"/>
      <c r="D44" s="23"/>
      <c r="E44" s="149"/>
      <c r="F44" s="41"/>
      <c r="G44" s="41"/>
      <c r="H44" s="41"/>
    </row>
    <row r="45" spans="1:9" ht="21">
      <c r="A45" s="23"/>
      <c r="B45" s="23"/>
      <c r="C45" s="125"/>
      <c r="D45" s="23"/>
      <c r="E45" s="149"/>
      <c r="F45" s="41"/>
      <c r="G45" s="41"/>
      <c r="H45" s="148"/>
    </row>
    <row r="46" spans="1:9" ht="18">
      <c r="A46" s="27"/>
      <c r="B46" s="27"/>
      <c r="C46" s="27"/>
      <c r="D46" s="27"/>
      <c r="E46" s="27"/>
      <c r="F46" s="27"/>
    </row>
    <row r="47" spans="1:9" ht="21">
      <c r="A47" s="183"/>
      <c r="B47" s="183"/>
      <c r="C47" s="183"/>
      <c r="D47" s="23"/>
      <c r="E47" s="149"/>
      <c r="F47" s="41"/>
      <c r="G47" s="41"/>
      <c r="H47" s="41"/>
    </row>
    <row r="48" spans="1:9" ht="18">
      <c r="A48" s="184"/>
      <c r="B48" s="184"/>
      <c r="C48" s="184"/>
      <c r="D48" s="184"/>
      <c r="E48" s="184"/>
      <c r="F48" s="184"/>
      <c r="G48" s="184"/>
      <c r="H48" s="184"/>
      <c r="I48" s="184"/>
    </row>
    <row r="49" spans="1:8" ht="81" customHeight="1">
      <c r="A49" s="186"/>
      <c r="B49" s="186"/>
      <c r="C49" s="186"/>
      <c r="D49" s="186"/>
      <c r="E49" s="186"/>
      <c r="F49" s="186"/>
      <c r="G49" s="186"/>
      <c r="H49" s="186"/>
    </row>
    <row r="50" spans="1:8" ht="15.6">
      <c r="A50" s="188"/>
      <c r="B50" s="188"/>
      <c r="C50" s="146"/>
      <c r="D50" s="147"/>
      <c r="E50" s="146"/>
      <c r="F50" s="147"/>
      <c r="G50" s="147"/>
      <c r="H50" s="147"/>
    </row>
    <row r="51" spans="1:8" ht="18">
      <c r="A51" s="171"/>
      <c r="B51" s="171"/>
      <c r="C51" s="22"/>
      <c r="D51" s="23"/>
      <c r="E51" s="149"/>
      <c r="F51" s="41"/>
      <c r="G51" s="41"/>
      <c r="H51" s="41"/>
    </row>
    <row r="52" spans="1:8" ht="18">
      <c r="A52" s="145"/>
      <c r="B52" s="145"/>
      <c r="C52" s="22"/>
      <c r="D52" s="23"/>
      <c r="E52" s="149"/>
      <c r="F52" s="41"/>
      <c r="G52" s="41"/>
      <c r="H52" s="41"/>
    </row>
    <row r="53" spans="1:8" ht="18">
      <c r="A53" s="145"/>
      <c r="B53" s="145"/>
      <c r="C53" s="22"/>
      <c r="D53" s="23"/>
      <c r="E53" s="149"/>
      <c r="F53" s="41"/>
      <c r="G53" s="41"/>
      <c r="H53" s="41"/>
    </row>
    <row r="54" spans="1:8" ht="18">
      <c r="A54" s="145"/>
      <c r="B54" s="145"/>
      <c r="C54" s="22"/>
      <c r="D54" s="23"/>
      <c r="E54" s="149"/>
      <c r="F54" s="41"/>
      <c r="G54" s="41"/>
      <c r="H54" s="41"/>
    </row>
    <row r="55" spans="1:8" ht="18">
      <c r="A55" s="171"/>
      <c r="B55" s="171"/>
      <c r="C55" s="22"/>
      <c r="D55" s="23"/>
      <c r="E55" s="149"/>
      <c r="F55" s="41"/>
      <c r="G55" s="41"/>
      <c r="H55" s="41"/>
    </row>
    <row r="56" spans="1:8" ht="57.6" customHeight="1">
      <c r="A56" s="171"/>
      <c r="B56" s="171"/>
      <c r="C56" s="22"/>
      <c r="D56" s="23"/>
      <c r="E56" s="149"/>
      <c r="F56" s="41"/>
      <c r="G56" s="41"/>
      <c r="H56" s="41"/>
    </row>
    <row r="57" spans="1:8" ht="57.6" customHeight="1">
      <c r="A57" s="171"/>
      <c r="B57" s="171"/>
      <c r="C57" s="22"/>
      <c r="D57" s="23"/>
      <c r="E57" s="149"/>
      <c r="F57" s="41"/>
      <c r="G57" s="41"/>
      <c r="H57" s="41"/>
    </row>
    <row r="58" spans="1:8" ht="57.6" customHeight="1">
      <c r="A58" s="171"/>
      <c r="B58" s="171"/>
      <c r="C58" s="22"/>
      <c r="D58" s="23"/>
      <c r="E58" s="149"/>
      <c r="F58" s="41"/>
      <c r="G58" s="41"/>
      <c r="H58" s="41"/>
    </row>
    <row r="59" spans="1:8" ht="57.6" customHeight="1">
      <c r="A59" s="171"/>
      <c r="B59" s="171"/>
      <c r="C59" s="22"/>
      <c r="D59" s="23"/>
      <c r="E59" s="149"/>
      <c r="F59" s="41"/>
      <c r="G59" s="41"/>
      <c r="H59" s="41"/>
    </row>
    <row r="60" spans="1:8" ht="57.6" customHeight="1">
      <c r="A60" s="171"/>
      <c r="B60" s="171"/>
      <c r="C60" s="22"/>
      <c r="D60" s="23"/>
      <c r="E60" s="149"/>
      <c r="F60" s="41"/>
      <c r="G60" s="41"/>
      <c r="H60" s="41"/>
    </row>
    <row r="61" spans="1:8" ht="57.6" customHeight="1">
      <c r="A61" s="171"/>
      <c r="B61" s="171"/>
      <c r="C61" s="22"/>
      <c r="D61" s="23"/>
      <c r="E61" s="149"/>
      <c r="F61" s="41"/>
      <c r="G61" s="41"/>
      <c r="H61" s="41"/>
    </row>
    <row r="62" spans="1:8" ht="57.6" customHeight="1">
      <c r="A62" s="171"/>
      <c r="B62" s="171"/>
      <c r="C62" s="22"/>
      <c r="D62" s="23"/>
      <c r="E62" s="149"/>
      <c r="F62" s="41"/>
      <c r="G62" s="41"/>
      <c r="H62" s="41"/>
    </row>
    <row r="63" spans="1:8" ht="57.6" customHeight="1">
      <c r="A63" s="171"/>
      <c r="B63" s="171"/>
      <c r="C63" s="22"/>
      <c r="D63" s="23"/>
      <c r="E63" s="149"/>
      <c r="F63" s="41"/>
      <c r="G63" s="41"/>
      <c r="H63" s="41"/>
    </row>
    <row r="64" spans="1:8" ht="57.6" customHeight="1">
      <c r="A64" s="171"/>
      <c r="B64" s="171"/>
      <c r="C64" s="22"/>
      <c r="D64" s="23"/>
      <c r="E64" s="149"/>
      <c r="F64" s="41"/>
      <c r="G64" s="41"/>
      <c r="H64" s="41"/>
    </row>
    <row r="65" spans="1:8" ht="21">
      <c r="A65" s="23"/>
      <c r="B65" s="23"/>
      <c r="C65" s="125"/>
      <c r="D65" s="23"/>
      <c r="E65" s="149"/>
      <c r="F65" s="41"/>
      <c r="G65" s="41"/>
      <c r="H65" s="148"/>
    </row>
    <row r="66" spans="1:8">
      <c r="A66" s="5"/>
      <c r="B66" s="6"/>
      <c r="C66" s="7"/>
      <c r="D66" s="6"/>
      <c r="E66" s="11"/>
      <c r="F66" s="8"/>
      <c r="G66" s="9"/>
      <c r="H66" s="9"/>
    </row>
    <row r="67" spans="1:8">
      <c r="A67" s="10"/>
      <c r="B67" s="6"/>
      <c r="C67" s="7"/>
      <c r="F67" s="8"/>
      <c r="G67" s="9"/>
      <c r="H67" s="9"/>
    </row>
    <row r="68" spans="1:8">
      <c r="A68" s="5"/>
      <c r="B68" s="6"/>
      <c r="C68" s="7"/>
      <c r="D68" s="6"/>
      <c r="E68" s="11"/>
      <c r="F68" s="8"/>
      <c r="G68" s="9"/>
      <c r="H68" s="9"/>
    </row>
    <row r="69" spans="1:8">
      <c r="A69" s="10"/>
      <c r="B69" s="6"/>
      <c r="C69" s="7"/>
      <c r="D69" s="6"/>
      <c r="E69" s="6"/>
      <c r="F69" s="8"/>
      <c r="G69" s="9"/>
      <c r="H69" s="9"/>
    </row>
    <row r="70" spans="1:8">
      <c r="A70" s="5"/>
      <c r="B70" s="6"/>
      <c r="C70" s="7"/>
      <c r="D70" s="6"/>
      <c r="E70" s="6"/>
      <c r="F70" s="8"/>
      <c r="G70" s="9"/>
      <c r="H70" s="9"/>
    </row>
    <row r="71" spans="1:8">
      <c r="A71" s="10"/>
      <c r="B71" s="6"/>
      <c r="C71" s="7"/>
      <c r="D71" s="6"/>
      <c r="E71" s="6"/>
      <c r="F71" s="8"/>
      <c r="G71" s="9"/>
      <c r="H71" s="9"/>
    </row>
    <row r="72" spans="1:8">
      <c r="A72" s="5"/>
      <c r="B72" s="6"/>
      <c r="C72" s="7"/>
      <c r="D72" s="6"/>
      <c r="E72" s="6"/>
      <c r="F72" s="8"/>
      <c r="G72" s="9"/>
      <c r="H72" s="9"/>
    </row>
    <row r="73" spans="1:8">
      <c r="A73" s="10"/>
      <c r="B73" s="6"/>
      <c r="C73" s="7"/>
      <c r="D73" s="6"/>
      <c r="E73" s="6"/>
      <c r="F73" s="8"/>
      <c r="G73" s="9"/>
      <c r="H73" s="9"/>
    </row>
    <row r="74" spans="1:8">
      <c r="A74" s="5"/>
      <c r="B74" s="6"/>
      <c r="C74" s="7"/>
      <c r="D74" s="6"/>
      <c r="E74" s="6"/>
      <c r="F74" s="8"/>
      <c r="G74" s="9"/>
      <c r="H74" s="9"/>
    </row>
    <row r="75" spans="1:8">
      <c r="A75" s="5"/>
      <c r="B75" s="6"/>
      <c r="C75" s="7"/>
      <c r="D75" s="6"/>
      <c r="E75" s="6"/>
      <c r="F75" s="8"/>
      <c r="G75" s="9"/>
      <c r="H75" s="9"/>
    </row>
    <row r="76" spans="1:8">
      <c r="A76" s="10"/>
      <c r="B76" s="6"/>
      <c r="C76" s="7"/>
      <c r="D76" s="6"/>
      <c r="E76" s="6"/>
      <c r="F76" s="8"/>
      <c r="G76" s="9"/>
      <c r="H76" s="9"/>
    </row>
    <row r="77" spans="1:8" ht="28.5" customHeight="1">
      <c r="A77" s="5"/>
      <c r="B77" s="6"/>
      <c r="C77" s="7"/>
      <c r="D77" s="6"/>
      <c r="E77" s="6"/>
      <c r="F77" s="8"/>
      <c r="G77" s="9"/>
      <c r="H77" s="9"/>
    </row>
    <row r="78" spans="1:8">
      <c r="A78" s="10"/>
      <c r="B78" s="6"/>
      <c r="C78" s="7"/>
      <c r="D78" s="6"/>
      <c r="E78" s="6"/>
      <c r="F78" s="8"/>
      <c r="G78" s="9"/>
      <c r="H78" s="9"/>
    </row>
    <row r="79" spans="1:8">
      <c r="A79" s="5"/>
      <c r="B79" s="6"/>
      <c r="C79" s="7"/>
      <c r="D79" s="6"/>
      <c r="E79" s="6"/>
      <c r="F79" s="13"/>
      <c r="G79" s="13"/>
      <c r="H79" s="9"/>
    </row>
    <row r="80" spans="1:8">
      <c r="A80" s="5"/>
      <c r="B80" s="6"/>
      <c r="C80" s="7"/>
      <c r="D80" s="6"/>
      <c r="E80" s="6"/>
      <c r="F80" s="13"/>
      <c r="G80" s="13"/>
      <c r="H80" s="9"/>
    </row>
    <row r="81" spans="1:8">
      <c r="A81" s="5"/>
      <c r="C81" s="7"/>
    </row>
    <row r="82" spans="1:8">
      <c r="G82" s="14"/>
      <c r="H82" s="12"/>
    </row>
    <row r="83" spans="1:8">
      <c r="G83" s="2"/>
      <c r="H83" s="13"/>
    </row>
    <row r="84" spans="1:8">
      <c r="G84" s="15"/>
      <c r="H84" s="13"/>
    </row>
    <row r="85" spans="1:8">
      <c r="A85" s="158"/>
      <c r="B85" s="158"/>
      <c r="C85" s="158"/>
      <c r="D85" s="158"/>
      <c r="E85" s="158"/>
      <c r="F85" s="158"/>
      <c r="G85" s="158"/>
      <c r="H85" s="158"/>
    </row>
    <row r="86" spans="1:8">
      <c r="A86" s="158"/>
      <c r="B86" s="158"/>
      <c r="C86" s="158"/>
      <c r="D86" s="158"/>
      <c r="E86" s="158"/>
      <c r="F86" s="158"/>
      <c r="G86" s="158"/>
      <c r="H86" s="158"/>
    </row>
  </sheetData>
  <mergeCells count="46">
    <mergeCell ref="A31:B31"/>
    <mergeCell ref="A86:H86"/>
    <mergeCell ref="A18:H18"/>
    <mergeCell ref="A19:H19"/>
    <mergeCell ref="A20:H20"/>
    <mergeCell ref="A21:H21"/>
    <mergeCell ref="A22:H22"/>
    <mergeCell ref="A23:H23"/>
    <mergeCell ref="A60:B60"/>
    <mergeCell ref="A61:B61"/>
    <mergeCell ref="A62:B62"/>
    <mergeCell ref="A63:B63"/>
    <mergeCell ref="A64:B64"/>
    <mergeCell ref="A85:H85"/>
    <mergeCell ref="A51:B51"/>
    <mergeCell ref="A55:B55"/>
    <mergeCell ref="A58:B58"/>
    <mergeCell ref="A59:B59"/>
    <mergeCell ref="A40:B40"/>
    <mergeCell ref="A44:B44"/>
    <mergeCell ref="A47:C47"/>
    <mergeCell ref="A48:I48"/>
    <mergeCell ref="A49:H49"/>
    <mergeCell ref="A50:B50"/>
    <mergeCell ref="A36:C36"/>
    <mergeCell ref="A37:I37"/>
    <mergeCell ref="A38:H38"/>
    <mergeCell ref="A57:B57"/>
    <mergeCell ref="A39:B39"/>
    <mergeCell ref="A56:B56"/>
    <mergeCell ref="A34:B34"/>
    <mergeCell ref="A35:B35"/>
    <mergeCell ref="A32:B32"/>
    <mergeCell ref="A33:B33"/>
    <mergeCell ref="M10:O12"/>
    <mergeCell ref="M13:O14"/>
    <mergeCell ref="A16:H16"/>
    <mergeCell ref="A17:H17"/>
    <mergeCell ref="A24:B24"/>
    <mergeCell ref="A25:B25"/>
    <mergeCell ref="A26:B26"/>
    <mergeCell ref="A27:B27"/>
    <mergeCell ref="A29:B29"/>
    <mergeCell ref="A30:B30"/>
    <mergeCell ref="A28:B28"/>
    <mergeCell ref="F35:H35"/>
  </mergeCells>
  <printOptions horizontalCentered="1"/>
  <pageMargins left="0.23622047244094491" right="0.23622047244094491" top="0.74803149606299213" bottom="0.74803149606299213" header="0.31496062992125984" footer="0.31496062992125984"/>
  <pageSetup paperSize="9" scale="5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69"/>
  <sheetViews>
    <sheetView showGridLines="0" zoomScale="40" zoomScaleNormal="40" workbookViewId="0">
      <selection activeCell="J8" sqref="J8"/>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3.7109375" customWidth="1"/>
    <col min="7" max="7" width="19.85546875" bestFit="1" customWidth="1"/>
    <col min="8" max="8" width="25.285156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65.45" customHeight="1">
      <c r="A16" s="177" t="s">
        <v>0</v>
      </c>
      <c r="B16" s="178"/>
      <c r="C16" s="16" t="s">
        <v>1</v>
      </c>
      <c r="D16" s="17" t="s">
        <v>2</v>
      </c>
      <c r="E16" s="16" t="s">
        <v>14</v>
      </c>
      <c r="F16" s="17" t="s">
        <v>15</v>
      </c>
      <c r="G16" s="17" t="s">
        <v>16</v>
      </c>
      <c r="H16" s="17" t="s">
        <v>17</v>
      </c>
    </row>
    <row r="17" spans="1:8" ht="180">
      <c r="A17" s="179">
        <v>1</v>
      </c>
      <c r="B17" s="180"/>
      <c r="C17" s="31" t="s">
        <v>59</v>
      </c>
      <c r="D17" s="18" t="s">
        <v>7</v>
      </c>
      <c r="E17" s="20"/>
      <c r="F17" s="21">
        <v>0</v>
      </c>
      <c r="G17" s="21">
        <v>23000000</v>
      </c>
      <c r="H17" s="21">
        <f>G17</f>
        <v>23000000</v>
      </c>
    </row>
    <row r="18" spans="1:8" ht="54">
      <c r="A18" s="179">
        <v>2</v>
      </c>
      <c r="B18" s="180"/>
      <c r="C18" s="31" t="s">
        <v>60</v>
      </c>
      <c r="D18" s="18" t="s">
        <v>7</v>
      </c>
      <c r="E18" s="20"/>
      <c r="F18" s="21">
        <v>0</v>
      </c>
      <c r="G18" s="21">
        <v>12500000</v>
      </c>
      <c r="H18" s="21">
        <f>G18</f>
        <v>12500000</v>
      </c>
    </row>
    <row r="19" spans="1:8" ht="54">
      <c r="A19" s="179">
        <v>3</v>
      </c>
      <c r="B19" s="180"/>
      <c r="C19" s="31" t="s">
        <v>61</v>
      </c>
      <c r="D19" s="18" t="s">
        <v>7</v>
      </c>
      <c r="E19" s="20"/>
      <c r="F19" s="21">
        <v>0</v>
      </c>
      <c r="G19" s="21">
        <v>860000</v>
      </c>
      <c r="H19" s="21">
        <f>G19</f>
        <v>860000</v>
      </c>
    </row>
    <row r="20" spans="1:8" ht="54" customHeight="1">
      <c r="A20" s="179">
        <v>4</v>
      </c>
      <c r="B20" s="180"/>
      <c r="C20" s="31" t="s">
        <v>62</v>
      </c>
      <c r="D20" s="18" t="s">
        <v>7</v>
      </c>
      <c r="E20" s="20"/>
      <c r="F20" s="21"/>
      <c r="G20" s="21"/>
      <c r="H20" s="21"/>
    </row>
    <row r="21" spans="1:8" ht="118.15" customHeight="1">
      <c r="A21" s="179">
        <v>5</v>
      </c>
      <c r="B21" s="180"/>
      <c r="C21" s="31" t="s">
        <v>63</v>
      </c>
      <c r="D21" s="18" t="s">
        <v>7</v>
      </c>
      <c r="E21" s="20"/>
      <c r="F21" s="21">
        <v>0</v>
      </c>
      <c r="G21" s="21">
        <v>1400000</v>
      </c>
      <c r="H21" s="21">
        <f>G21</f>
        <v>1400000</v>
      </c>
    </row>
    <row r="22" spans="1:8" ht="144">
      <c r="A22" s="179">
        <v>6</v>
      </c>
      <c r="B22" s="180"/>
      <c r="C22" s="31" t="s">
        <v>64</v>
      </c>
      <c r="D22" s="18" t="s">
        <v>7</v>
      </c>
      <c r="E22" s="20"/>
      <c r="F22" s="21">
        <v>0</v>
      </c>
      <c r="G22" s="21">
        <v>1600000</v>
      </c>
      <c r="H22" s="21">
        <f>G22</f>
        <v>1600000</v>
      </c>
    </row>
    <row r="23" spans="1:8" ht="36">
      <c r="A23" s="179">
        <v>7</v>
      </c>
      <c r="B23" s="180"/>
      <c r="C23" s="31" t="s">
        <v>65</v>
      </c>
      <c r="D23" s="18" t="s">
        <v>7</v>
      </c>
      <c r="E23" s="20"/>
      <c r="F23" s="21"/>
      <c r="G23" s="21">
        <v>1100000</v>
      </c>
      <c r="H23" s="21">
        <f>G23</f>
        <v>1100000</v>
      </c>
    </row>
    <row r="24" spans="1:8" ht="36">
      <c r="A24" s="179">
        <v>8</v>
      </c>
      <c r="B24" s="180"/>
      <c r="C24" s="31" t="s">
        <v>66</v>
      </c>
      <c r="D24" s="18"/>
      <c r="E24" s="20"/>
      <c r="F24" s="21"/>
      <c r="G24" s="141"/>
      <c r="H24" s="141"/>
    </row>
    <row r="25" spans="1:8" ht="18">
      <c r="A25" s="181">
        <v>9</v>
      </c>
      <c r="B25" s="181"/>
      <c r="C25" s="31" t="s">
        <v>67</v>
      </c>
      <c r="D25" s="18" t="s">
        <v>7</v>
      </c>
      <c r="E25" s="20"/>
      <c r="F25" s="21"/>
      <c r="G25" s="141"/>
      <c r="H25" s="141"/>
    </row>
    <row r="26" spans="1:8" ht="18" customHeight="1">
      <c r="A26" s="167"/>
      <c r="B26" s="167"/>
      <c r="C26" s="167"/>
      <c r="D26" s="167"/>
      <c r="E26" s="167"/>
      <c r="F26" s="167"/>
      <c r="G26" s="139" t="s">
        <v>68</v>
      </c>
      <c r="H26" s="140">
        <f>SUM(H17:H23)</f>
        <v>40460000</v>
      </c>
    </row>
    <row r="27" spans="1:8" ht="56.45" customHeight="1">
      <c r="A27" s="45"/>
      <c r="B27" s="23"/>
      <c r="C27" s="126"/>
      <c r="D27" s="23"/>
      <c r="E27" s="43"/>
      <c r="F27" s="26"/>
      <c r="G27" s="26"/>
      <c r="H27" s="26"/>
    </row>
    <row r="28" spans="1:8" ht="52.9" customHeight="1">
      <c r="A28" s="170"/>
      <c r="B28" s="170"/>
      <c r="C28" s="125"/>
      <c r="D28" s="23"/>
      <c r="E28" s="43"/>
      <c r="F28" s="26"/>
      <c r="G28" s="26"/>
      <c r="H28" s="190"/>
    </row>
    <row r="29" spans="1:8" ht="48" customHeight="1">
      <c r="A29" s="170"/>
      <c r="B29" s="170"/>
      <c r="C29" s="125"/>
      <c r="D29" s="23"/>
      <c r="E29" s="43"/>
      <c r="F29" s="26"/>
      <c r="G29" s="26"/>
      <c r="H29" s="190"/>
    </row>
    <row r="30" spans="1:8" ht="59.45" customHeight="1">
      <c r="A30" s="170"/>
      <c r="B30" s="170"/>
      <c r="C30" s="125"/>
      <c r="D30" s="23"/>
      <c r="E30" s="43"/>
      <c r="F30" s="26"/>
      <c r="G30" s="26"/>
      <c r="H30" s="190"/>
    </row>
    <row r="31" spans="1:8" ht="71.45" customHeight="1">
      <c r="A31" s="170"/>
      <c r="B31" s="170"/>
      <c r="C31" s="125"/>
      <c r="D31" s="23"/>
      <c r="E31" s="43"/>
      <c r="F31" s="26"/>
      <c r="G31" s="26"/>
      <c r="H31" s="190"/>
    </row>
    <row r="32" spans="1:8" ht="18">
      <c r="A32" s="170"/>
      <c r="B32" s="170"/>
      <c r="C32" s="22"/>
      <c r="D32" s="23"/>
      <c r="E32" s="43"/>
      <c r="F32" s="26"/>
      <c r="G32" s="26"/>
      <c r="H32" s="190"/>
    </row>
    <row r="33" spans="1:9" ht="18">
      <c r="A33" s="167"/>
      <c r="B33" s="167"/>
      <c r="C33" s="24"/>
      <c r="D33" s="23"/>
      <c r="H33" s="26"/>
    </row>
    <row r="34" spans="1:9" ht="18">
      <c r="A34" s="167"/>
      <c r="B34" s="167"/>
      <c r="C34" s="24"/>
      <c r="D34" s="23"/>
      <c r="H34" s="26"/>
    </row>
    <row r="35" spans="1:9" ht="18">
      <c r="A35" s="168"/>
      <c r="B35" s="168"/>
      <c r="C35" s="168"/>
      <c r="D35" s="168"/>
      <c r="E35" s="168"/>
      <c r="F35" s="168"/>
      <c r="G35" s="41"/>
      <c r="H35" s="9"/>
    </row>
    <row r="36" spans="1:9" ht="18">
      <c r="A36" s="5"/>
      <c r="B36" s="6"/>
      <c r="C36" s="7"/>
      <c r="D36" s="6"/>
      <c r="E36" s="11"/>
      <c r="F36" s="8"/>
      <c r="G36" s="45"/>
      <c r="H36" s="106"/>
    </row>
    <row r="37" spans="1:9">
      <c r="A37" s="5"/>
      <c r="B37" s="6"/>
      <c r="C37" s="7"/>
      <c r="D37" s="6"/>
      <c r="E37" s="11"/>
      <c r="F37" s="8"/>
      <c r="G37" s="9"/>
      <c r="H37" s="9"/>
    </row>
    <row r="38" spans="1:9" ht="18">
      <c r="A38" s="27"/>
      <c r="B38" s="27"/>
      <c r="C38" s="27"/>
      <c r="D38" s="27"/>
      <c r="E38" s="27"/>
      <c r="F38" s="27"/>
    </row>
    <row r="39" spans="1:9" ht="18">
      <c r="A39" s="169"/>
      <c r="B39" s="169"/>
      <c r="C39" s="169"/>
      <c r="D39" s="169"/>
      <c r="E39" s="169"/>
      <c r="F39" s="169"/>
      <c r="G39" s="169"/>
      <c r="H39" s="169"/>
    </row>
    <row r="40" spans="1:9" ht="18">
      <c r="A40" s="169"/>
      <c r="B40" s="169"/>
      <c r="C40" s="169"/>
      <c r="D40" s="169"/>
      <c r="E40" s="169"/>
      <c r="F40" s="169"/>
      <c r="G40" s="169"/>
      <c r="H40" s="169"/>
      <c r="I40" s="133"/>
    </row>
    <row r="41" spans="1:9">
      <c r="A41" s="5"/>
      <c r="B41" s="6"/>
      <c r="C41" s="7"/>
      <c r="D41" s="6"/>
      <c r="E41" s="11"/>
      <c r="F41" s="8"/>
      <c r="G41" s="9"/>
      <c r="H41" s="9"/>
    </row>
    <row r="42" spans="1:9">
      <c r="A42" s="5"/>
      <c r="B42" s="6"/>
      <c r="C42" s="7"/>
      <c r="D42" s="6"/>
      <c r="E42" s="11"/>
      <c r="F42" s="8"/>
      <c r="G42" s="9"/>
      <c r="H42" s="9"/>
    </row>
    <row r="43" spans="1:9">
      <c r="A43" s="5"/>
      <c r="B43" s="6"/>
      <c r="C43" s="7"/>
      <c r="D43" s="6"/>
      <c r="E43" s="11"/>
      <c r="F43" s="8"/>
      <c r="G43" s="9"/>
      <c r="H43" s="9"/>
    </row>
    <row r="44" spans="1:9">
      <c r="A44" s="5"/>
      <c r="B44" s="6"/>
      <c r="C44" s="7"/>
      <c r="D44" s="6"/>
      <c r="E44" s="11"/>
      <c r="F44" s="8"/>
      <c r="G44" s="9"/>
      <c r="H44" s="9"/>
    </row>
    <row r="45" spans="1:9">
      <c r="A45" s="5"/>
      <c r="B45" s="6"/>
      <c r="C45" s="7"/>
      <c r="D45" s="6"/>
      <c r="E45" s="11"/>
      <c r="F45" s="8"/>
      <c r="G45" s="9"/>
      <c r="H45" s="9"/>
    </row>
    <row r="46" spans="1:9">
      <c r="A46" s="10"/>
      <c r="B46" s="6"/>
      <c r="C46" s="7"/>
      <c r="E46" s="11"/>
      <c r="F46" s="8"/>
      <c r="G46" s="9"/>
      <c r="H46" s="9"/>
    </row>
    <row r="47" spans="1:9">
      <c r="A47" s="5"/>
      <c r="B47" s="6"/>
      <c r="C47" s="7"/>
      <c r="D47" s="6"/>
      <c r="E47" s="11"/>
      <c r="F47" s="8"/>
      <c r="G47" s="9"/>
      <c r="H47" s="9"/>
    </row>
    <row r="48" spans="1:9">
      <c r="A48" s="5"/>
      <c r="B48" s="6"/>
      <c r="C48" s="7"/>
      <c r="D48" s="6"/>
      <c r="E48" s="11"/>
      <c r="F48" s="8"/>
      <c r="G48" s="9"/>
      <c r="H48" s="9"/>
    </row>
    <row r="49" spans="1:8">
      <c r="A49" s="5"/>
      <c r="B49" s="6"/>
      <c r="C49" s="7"/>
      <c r="D49" s="6"/>
      <c r="E49" s="11"/>
      <c r="F49" s="8"/>
      <c r="G49" s="9"/>
      <c r="H49" s="9"/>
    </row>
    <row r="50" spans="1:8">
      <c r="A50" s="10"/>
      <c r="B50" s="6"/>
      <c r="C50" s="7"/>
      <c r="F50" s="8"/>
      <c r="G50" s="9"/>
      <c r="H50" s="9"/>
    </row>
    <row r="51" spans="1:8">
      <c r="A51" s="5"/>
      <c r="B51" s="6"/>
      <c r="C51" s="7"/>
      <c r="D51" s="6"/>
      <c r="E51" s="11"/>
      <c r="F51" s="8"/>
      <c r="G51" s="9"/>
      <c r="H51" s="9"/>
    </row>
    <row r="52" spans="1:8">
      <c r="A52" s="10"/>
      <c r="B52" s="6"/>
      <c r="C52" s="7"/>
      <c r="D52" s="6"/>
      <c r="E52" s="6"/>
      <c r="F52" s="8"/>
      <c r="G52" s="9"/>
      <c r="H52" s="9"/>
    </row>
    <row r="53" spans="1:8">
      <c r="A53" s="5"/>
      <c r="B53" s="6"/>
      <c r="C53" s="7"/>
      <c r="D53" s="6"/>
      <c r="E53" s="6"/>
      <c r="F53" s="8"/>
      <c r="G53" s="9"/>
      <c r="H53" s="9"/>
    </row>
    <row r="54" spans="1:8">
      <c r="A54" s="10"/>
      <c r="B54" s="6"/>
      <c r="C54" s="7"/>
      <c r="D54" s="6"/>
      <c r="E54" s="6"/>
      <c r="F54" s="8"/>
      <c r="G54" s="9"/>
      <c r="H54" s="9"/>
    </row>
    <row r="55" spans="1:8">
      <c r="A55" s="5"/>
      <c r="B55" s="6"/>
      <c r="C55" s="7"/>
      <c r="D55" s="6"/>
      <c r="E55" s="6"/>
      <c r="F55" s="8"/>
      <c r="G55" s="9"/>
      <c r="H55" s="9"/>
    </row>
    <row r="56" spans="1:8">
      <c r="A56" s="10"/>
      <c r="B56" s="6"/>
      <c r="C56" s="7"/>
      <c r="D56" s="6"/>
      <c r="E56" s="6"/>
      <c r="F56" s="8"/>
      <c r="G56" s="9"/>
      <c r="H56" s="9"/>
    </row>
    <row r="57" spans="1:8">
      <c r="A57" s="5"/>
      <c r="B57" s="6"/>
      <c r="C57" s="7"/>
      <c r="D57" s="6"/>
      <c r="E57" s="6"/>
      <c r="F57" s="8"/>
      <c r="G57" s="9"/>
      <c r="H57" s="9"/>
    </row>
    <row r="58" spans="1:8">
      <c r="A58" s="5"/>
      <c r="B58" s="6"/>
      <c r="C58" s="7"/>
      <c r="D58" s="6"/>
      <c r="E58" s="6"/>
      <c r="F58" s="8"/>
      <c r="G58" s="9"/>
      <c r="H58" s="9"/>
    </row>
    <row r="59" spans="1:8">
      <c r="A59" s="10"/>
      <c r="B59" s="6"/>
      <c r="C59" s="7"/>
      <c r="D59" s="6"/>
      <c r="E59" s="6"/>
      <c r="F59" s="8"/>
      <c r="G59" s="9"/>
      <c r="H59" s="9"/>
    </row>
    <row r="60" spans="1:8" ht="28.5" customHeight="1">
      <c r="A60" s="5"/>
      <c r="B60" s="6"/>
      <c r="C60" s="7"/>
      <c r="D60" s="6"/>
      <c r="E60" s="6"/>
      <c r="F60" s="8"/>
      <c r="G60" s="9"/>
      <c r="H60" s="9"/>
    </row>
    <row r="61" spans="1:8">
      <c r="A61" s="10"/>
      <c r="B61" s="6"/>
      <c r="C61" s="7"/>
      <c r="D61" s="6"/>
      <c r="E61" s="6"/>
      <c r="F61" s="8"/>
      <c r="G61" s="9"/>
      <c r="H61" s="9"/>
    </row>
    <row r="62" spans="1:8">
      <c r="A62" s="5"/>
      <c r="B62" s="6"/>
      <c r="C62" s="7"/>
      <c r="D62" s="6"/>
      <c r="E62" s="6"/>
      <c r="F62" s="13"/>
      <c r="G62" s="13"/>
      <c r="H62" s="9"/>
    </row>
    <row r="63" spans="1:8">
      <c r="A63" s="5"/>
      <c r="B63" s="6"/>
      <c r="C63" s="7"/>
      <c r="D63" s="6"/>
      <c r="E63" s="6"/>
      <c r="F63" s="13"/>
      <c r="G63" s="13"/>
      <c r="H63" s="9"/>
    </row>
    <row r="64" spans="1:8">
      <c r="A64" s="5"/>
      <c r="C64" s="7"/>
    </row>
    <row r="65" spans="1:8">
      <c r="G65" s="14"/>
      <c r="H65" s="12"/>
    </row>
    <row r="66" spans="1:8">
      <c r="G66" s="2"/>
      <c r="H66" s="13"/>
    </row>
    <row r="67" spans="1:8">
      <c r="G67" s="15"/>
      <c r="H67" s="13"/>
    </row>
    <row r="68" spans="1:8">
      <c r="A68" s="158"/>
      <c r="B68" s="158"/>
      <c r="C68" s="158"/>
      <c r="D68" s="158"/>
      <c r="E68" s="158"/>
      <c r="F68" s="158"/>
      <c r="G68" s="158"/>
      <c r="H68" s="158"/>
    </row>
    <row r="69" spans="1:8">
      <c r="A69" s="158"/>
      <c r="B69" s="158"/>
      <c r="C69" s="158"/>
      <c r="D69" s="158"/>
      <c r="E69" s="158"/>
      <c r="F69" s="158"/>
      <c r="G69" s="158"/>
      <c r="H69" s="158"/>
    </row>
  </sheetData>
  <mergeCells count="26">
    <mergeCell ref="A69:H69"/>
    <mergeCell ref="A23:B23"/>
    <mergeCell ref="A24:B24"/>
    <mergeCell ref="A20:B20"/>
    <mergeCell ref="A25:B25"/>
    <mergeCell ref="A33:B33"/>
    <mergeCell ref="A34:B34"/>
    <mergeCell ref="A35:F35"/>
    <mergeCell ref="A39:H39"/>
    <mergeCell ref="A40:H40"/>
    <mergeCell ref="A68:H68"/>
    <mergeCell ref="A21:B21"/>
    <mergeCell ref="A22:B22"/>
    <mergeCell ref="A26:F26"/>
    <mergeCell ref="A28:B28"/>
    <mergeCell ref="H28:H32"/>
    <mergeCell ref="A29:B29"/>
    <mergeCell ref="A30:B30"/>
    <mergeCell ref="A31:B31"/>
    <mergeCell ref="A32:B32"/>
    <mergeCell ref="M10:O12"/>
    <mergeCell ref="M13:O14"/>
    <mergeCell ref="A16:B16"/>
    <mergeCell ref="A17:B17"/>
    <mergeCell ref="A18:B18"/>
    <mergeCell ref="A19:B19"/>
  </mergeCells>
  <printOptions horizontalCentered="1"/>
  <pageMargins left="0.23622047244094491" right="0.23622047244094491" top="0.74803149606299213" bottom="0.74803149606299213" header="0.31496062992125984" footer="0.31496062992125984"/>
  <pageSetup paperSize="9" scale="52" fitToWidth="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80"/>
  <sheetViews>
    <sheetView showGridLines="0" topLeftCell="A43" zoomScale="55" zoomScaleNormal="55" workbookViewId="0">
      <selection activeCell="G58" sqref="G58"/>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9.140625" customWidth="1"/>
    <col min="7" max="7" width="21" customWidth="1"/>
    <col min="8" max="8" width="27.425781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18.600000000000001" customHeight="1">
      <c r="A16" s="184" t="s">
        <v>11</v>
      </c>
      <c r="B16" s="184"/>
      <c r="C16" s="184"/>
      <c r="D16" s="184"/>
      <c r="E16" s="184"/>
      <c r="F16" s="184"/>
      <c r="G16" s="184"/>
      <c r="H16" s="184"/>
    </row>
    <row r="17" spans="1:14" ht="18">
      <c r="A17" s="184" t="s">
        <v>12</v>
      </c>
      <c r="B17" s="184"/>
      <c r="C17" s="184"/>
      <c r="D17" s="184"/>
      <c r="E17" s="184"/>
      <c r="F17" s="184"/>
      <c r="G17" s="184"/>
      <c r="H17" s="184"/>
      <c r="I17" s="41"/>
    </row>
    <row r="18" spans="1:14">
      <c r="A18" s="186" t="s">
        <v>13</v>
      </c>
      <c r="B18" s="186"/>
      <c r="C18" s="186"/>
      <c r="D18" s="186"/>
      <c r="E18" s="186"/>
      <c r="F18" s="186"/>
      <c r="G18" s="186"/>
      <c r="H18" s="186"/>
    </row>
    <row r="19" spans="1:14">
      <c r="A19" s="186"/>
      <c r="B19" s="186"/>
      <c r="C19" s="186"/>
      <c r="D19" s="186"/>
      <c r="E19" s="186"/>
      <c r="F19" s="186"/>
      <c r="G19" s="186"/>
      <c r="H19" s="186"/>
    </row>
    <row r="20" spans="1:14">
      <c r="A20" s="186"/>
      <c r="B20" s="186"/>
      <c r="C20" s="186"/>
      <c r="D20" s="186"/>
      <c r="E20" s="186"/>
      <c r="F20" s="186"/>
      <c r="G20" s="186"/>
      <c r="H20" s="186"/>
    </row>
    <row r="21" spans="1:14">
      <c r="A21" s="185"/>
      <c r="B21" s="185"/>
      <c r="C21" s="185"/>
      <c r="D21" s="185"/>
      <c r="E21" s="185"/>
      <c r="F21" s="185"/>
      <c r="G21" s="185"/>
      <c r="H21" s="185"/>
    </row>
    <row r="22" spans="1:14" ht="51" customHeight="1">
      <c r="A22" s="177" t="s">
        <v>0</v>
      </c>
      <c r="B22" s="178"/>
      <c r="C22" s="16" t="s">
        <v>1</v>
      </c>
      <c r="D22" s="17" t="s">
        <v>2</v>
      </c>
      <c r="E22" s="16" t="s">
        <v>14</v>
      </c>
      <c r="F22" s="17" t="s">
        <v>15</v>
      </c>
      <c r="G22" s="17" t="s">
        <v>16</v>
      </c>
      <c r="H22" s="17" t="s">
        <v>17</v>
      </c>
    </row>
    <row r="23" spans="1:14" ht="18">
      <c r="A23" s="179">
        <v>1</v>
      </c>
      <c r="B23" s="180"/>
      <c r="C23" s="19" t="s">
        <v>18</v>
      </c>
      <c r="D23" s="18" t="s">
        <v>19</v>
      </c>
      <c r="E23" s="20">
        <v>7.77</v>
      </c>
      <c r="F23" s="21">
        <v>700000</v>
      </c>
      <c r="G23" s="21">
        <v>400000</v>
      </c>
      <c r="H23" s="21">
        <f>E23*(F23+G23)</f>
        <v>8547000</v>
      </c>
    </row>
    <row r="24" spans="1:14" ht="20.45" customHeight="1">
      <c r="A24" s="179">
        <v>2</v>
      </c>
      <c r="B24" s="180"/>
      <c r="C24" s="19" t="s">
        <v>20</v>
      </c>
      <c r="D24" s="18" t="s">
        <v>19</v>
      </c>
      <c r="E24" s="20">
        <v>2.88</v>
      </c>
      <c r="F24" s="21">
        <v>800000</v>
      </c>
      <c r="G24" s="21">
        <v>700000</v>
      </c>
      <c r="H24" s="21">
        <f>E24*(F24+G24)</f>
        <v>4320000</v>
      </c>
      <c r="N24" s="134"/>
    </row>
    <row r="25" spans="1:14" ht="18">
      <c r="A25" s="179">
        <v>3</v>
      </c>
      <c r="B25" s="180"/>
      <c r="C25" s="19" t="s">
        <v>21</v>
      </c>
      <c r="D25" s="18" t="s">
        <v>19</v>
      </c>
      <c r="E25" s="20">
        <v>5.78</v>
      </c>
      <c r="F25" s="21">
        <v>900000</v>
      </c>
      <c r="G25" s="21">
        <v>700000</v>
      </c>
      <c r="H25" s="21">
        <f>E25*(F25+G25)</f>
        <v>9248000</v>
      </c>
    </row>
    <row r="26" spans="1:14" ht="36">
      <c r="A26" s="179">
        <v>4</v>
      </c>
      <c r="B26" s="180"/>
      <c r="C26" s="19" t="s">
        <v>22</v>
      </c>
      <c r="D26" s="18" t="s">
        <v>23</v>
      </c>
      <c r="E26" s="20">
        <v>181.5</v>
      </c>
      <c r="F26" s="21">
        <v>200000</v>
      </c>
      <c r="G26" s="21">
        <v>60000</v>
      </c>
      <c r="H26" s="21">
        <f>E26*(F26+G26)</f>
        <v>47190000</v>
      </c>
    </row>
    <row r="27" spans="1:14" ht="18" customHeight="1">
      <c r="A27" s="181">
        <v>5</v>
      </c>
      <c r="B27" s="181"/>
      <c r="C27" s="31" t="s">
        <v>24</v>
      </c>
      <c r="D27" s="18" t="s">
        <v>7</v>
      </c>
      <c r="E27" s="20"/>
      <c r="F27" s="21"/>
      <c r="G27" s="21"/>
      <c r="H27" s="21">
        <v>3200000</v>
      </c>
    </row>
    <row r="28" spans="1:14" ht="23.45" customHeight="1">
      <c r="A28" s="171"/>
      <c r="B28" s="171"/>
      <c r="C28" s="125"/>
      <c r="D28" s="23"/>
      <c r="E28" s="43"/>
      <c r="F28" s="26"/>
      <c r="G28" s="21" t="s">
        <v>25</v>
      </c>
      <c r="H28" s="137">
        <f>SUM(H23:H27)</f>
        <v>72505000</v>
      </c>
    </row>
    <row r="29" spans="1:14" ht="30.6" customHeight="1">
      <c r="A29" s="170"/>
      <c r="B29" s="170"/>
      <c r="C29" s="138" t="s">
        <v>37</v>
      </c>
      <c r="D29" s="138" t="s">
        <v>38</v>
      </c>
      <c r="F29" s="187" t="s">
        <v>39</v>
      </c>
      <c r="G29" s="187"/>
      <c r="H29" s="187"/>
    </row>
    <row r="30" spans="1:14" ht="19.899999999999999" customHeight="1">
      <c r="A30" s="183" t="s">
        <v>26</v>
      </c>
      <c r="B30" s="183"/>
      <c r="C30" s="183"/>
      <c r="D30" s="23"/>
      <c r="E30" s="43"/>
      <c r="F30" s="26"/>
      <c r="G30" s="26"/>
      <c r="H30" s="26"/>
    </row>
    <row r="31" spans="1:14" ht="15.6" customHeight="1">
      <c r="A31" s="184" t="s">
        <v>27</v>
      </c>
      <c r="B31" s="184"/>
      <c r="C31" s="184"/>
      <c r="D31" s="184"/>
      <c r="E31" s="184"/>
      <c r="F31" s="184"/>
      <c r="G31" s="184"/>
      <c r="H31" s="184"/>
      <c r="I31" s="184"/>
    </row>
    <row r="32" spans="1:14" ht="41.45" customHeight="1">
      <c r="A32" s="185" t="s">
        <v>28</v>
      </c>
      <c r="B32" s="185"/>
      <c r="C32" s="185"/>
      <c r="D32" s="185"/>
      <c r="E32" s="185"/>
      <c r="F32" s="185"/>
      <c r="G32" s="185"/>
      <c r="H32" s="185"/>
    </row>
    <row r="33" spans="1:9" ht="43.15" customHeight="1">
      <c r="A33" s="177" t="s">
        <v>0</v>
      </c>
      <c r="B33" s="178"/>
      <c r="C33" s="16" t="s">
        <v>1</v>
      </c>
      <c r="D33" s="17" t="s">
        <v>2</v>
      </c>
      <c r="E33" s="16" t="s">
        <v>14</v>
      </c>
      <c r="F33" s="17" t="s">
        <v>15</v>
      </c>
      <c r="G33" s="17" t="s">
        <v>16</v>
      </c>
      <c r="H33" s="17" t="s">
        <v>17</v>
      </c>
    </row>
    <row r="34" spans="1:9" ht="18">
      <c r="A34" s="179">
        <v>1</v>
      </c>
      <c r="B34" s="180"/>
      <c r="C34" s="19" t="s">
        <v>29</v>
      </c>
      <c r="D34" s="18" t="s">
        <v>23</v>
      </c>
      <c r="E34" s="20">
        <v>160</v>
      </c>
      <c r="F34" s="21">
        <v>73000</v>
      </c>
      <c r="G34" s="21">
        <v>28000</v>
      </c>
      <c r="H34" s="21">
        <f>E34*(F34+G34)</f>
        <v>16160000</v>
      </c>
    </row>
    <row r="35" spans="1:9" ht="18">
      <c r="A35" s="142">
        <v>2</v>
      </c>
      <c r="B35" s="143"/>
      <c r="C35" s="19" t="s">
        <v>30</v>
      </c>
      <c r="D35" s="18" t="s">
        <v>19</v>
      </c>
      <c r="E35" s="20">
        <v>1.48</v>
      </c>
      <c r="F35" s="21">
        <v>800000</v>
      </c>
      <c r="G35" s="21">
        <v>700000</v>
      </c>
      <c r="H35" s="21">
        <f>E35*(F35+G35)</f>
        <v>2220000</v>
      </c>
    </row>
    <row r="36" spans="1:9" ht="18">
      <c r="A36" s="142">
        <v>3</v>
      </c>
      <c r="B36" s="143"/>
      <c r="C36" s="19" t="s">
        <v>31</v>
      </c>
      <c r="D36" s="18" t="s">
        <v>19</v>
      </c>
      <c r="E36" s="20">
        <v>1.776</v>
      </c>
      <c r="F36" s="21">
        <v>900000</v>
      </c>
      <c r="G36" s="21">
        <v>700000</v>
      </c>
      <c r="H36" s="21">
        <f>E36*(F36+G36)</f>
        <v>2841600</v>
      </c>
    </row>
    <row r="37" spans="1:9" ht="76.900000000000006" customHeight="1">
      <c r="A37" s="142">
        <v>4</v>
      </c>
      <c r="B37" s="143"/>
      <c r="C37" s="19" t="s">
        <v>32</v>
      </c>
      <c r="D37" s="18" t="s">
        <v>23</v>
      </c>
      <c r="E37" s="20">
        <v>88.4</v>
      </c>
      <c r="F37" s="21">
        <v>210000</v>
      </c>
      <c r="G37" s="21">
        <v>50000</v>
      </c>
      <c r="H37" s="21">
        <f>E37*(F37+G37)</f>
        <v>22984000</v>
      </c>
    </row>
    <row r="38" spans="1:9" ht="31.15" customHeight="1">
      <c r="A38" s="179">
        <v>5</v>
      </c>
      <c r="B38" s="180"/>
      <c r="C38" s="19" t="s">
        <v>33</v>
      </c>
      <c r="D38" s="18" t="s">
        <v>7</v>
      </c>
      <c r="E38" s="20"/>
      <c r="F38" s="21"/>
      <c r="G38" s="21"/>
      <c r="H38" s="21">
        <v>3300000</v>
      </c>
    </row>
    <row r="39" spans="1:9" ht="21">
      <c r="A39" s="23"/>
      <c r="B39" s="23"/>
      <c r="C39" s="125"/>
      <c r="D39" s="23"/>
      <c r="E39" s="43"/>
      <c r="F39" s="26"/>
      <c r="G39" s="21" t="s">
        <v>25</v>
      </c>
      <c r="H39" s="137">
        <f>SUM(H34:H38)</f>
        <v>47505600</v>
      </c>
    </row>
    <row r="40" spans="1:9" ht="18">
      <c r="A40" s="27"/>
      <c r="B40" s="27"/>
      <c r="C40" s="27"/>
      <c r="D40" s="27"/>
      <c r="E40" s="27"/>
      <c r="F40" s="27"/>
    </row>
    <row r="41" spans="1:9" ht="21">
      <c r="A41" s="183" t="s">
        <v>69</v>
      </c>
      <c r="B41" s="183"/>
      <c r="C41" s="183"/>
      <c r="D41" s="23"/>
      <c r="E41" s="43"/>
      <c r="F41" s="26"/>
      <c r="G41" s="26"/>
      <c r="H41" s="26"/>
    </row>
    <row r="42" spans="1:9" ht="18">
      <c r="A42" s="184" t="s">
        <v>27</v>
      </c>
      <c r="B42" s="184"/>
      <c r="C42" s="184"/>
      <c r="D42" s="184"/>
      <c r="E42" s="184"/>
      <c r="F42" s="184"/>
      <c r="G42" s="184"/>
      <c r="H42" s="184"/>
      <c r="I42" s="184"/>
    </row>
    <row r="43" spans="1:9" ht="81" customHeight="1">
      <c r="A43" s="185" t="s">
        <v>70</v>
      </c>
      <c r="B43" s="185"/>
      <c r="C43" s="185"/>
      <c r="D43" s="185"/>
      <c r="E43" s="185"/>
      <c r="F43" s="185"/>
      <c r="G43" s="185"/>
      <c r="H43" s="185"/>
    </row>
    <row r="44" spans="1:9" ht="52.15" customHeight="1">
      <c r="A44" s="177" t="s">
        <v>0</v>
      </c>
      <c r="B44" s="178"/>
      <c r="C44" s="16" t="s">
        <v>1</v>
      </c>
      <c r="D44" s="17" t="s">
        <v>2</v>
      </c>
      <c r="E44" s="16" t="s">
        <v>14</v>
      </c>
      <c r="F44" s="17" t="s">
        <v>15</v>
      </c>
      <c r="G44" s="17" t="s">
        <v>16</v>
      </c>
      <c r="H44" s="17" t="s">
        <v>17</v>
      </c>
    </row>
    <row r="45" spans="1:9" ht="18">
      <c r="A45" s="179">
        <v>1</v>
      </c>
      <c r="B45" s="180"/>
      <c r="C45" s="19" t="s">
        <v>29</v>
      </c>
      <c r="D45" s="18" t="s">
        <v>23</v>
      </c>
      <c r="E45" s="20">
        <v>160</v>
      </c>
      <c r="F45" s="21">
        <v>73000</v>
      </c>
      <c r="G45" s="21">
        <v>28000</v>
      </c>
      <c r="H45" s="21">
        <f>E45*(F45+G45)</f>
        <v>16160000</v>
      </c>
    </row>
    <row r="46" spans="1:9" ht="18">
      <c r="A46" s="142">
        <v>2</v>
      </c>
      <c r="B46" s="143"/>
      <c r="C46" s="19" t="s">
        <v>30</v>
      </c>
      <c r="D46" s="18" t="s">
        <v>19</v>
      </c>
      <c r="E46" s="20">
        <v>1.48</v>
      </c>
      <c r="F46" s="21">
        <v>800000</v>
      </c>
      <c r="G46" s="21">
        <v>700000</v>
      </c>
      <c r="H46" s="21">
        <f>E46*(F46+G46)</f>
        <v>2220000</v>
      </c>
    </row>
    <row r="47" spans="1:9" ht="18">
      <c r="A47" s="142">
        <v>3</v>
      </c>
      <c r="B47" s="143"/>
      <c r="C47" s="19" t="s">
        <v>31</v>
      </c>
      <c r="D47" s="18" t="s">
        <v>19</v>
      </c>
      <c r="E47" s="20">
        <v>1.776</v>
      </c>
      <c r="F47" s="21">
        <v>900000</v>
      </c>
      <c r="G47" s="21">
        <v>700000</v>
      </c>
      <c r="H47" s="21">
        <f>E47*(F47+G47)</f>
        <v>2841600</v>
      </c>
    </row>
    <row r="48" spans="1:9" ht="72">
      <c r="A48" s="142">
        <v>4</v>
      </c>
      <c r="B48" s="143"/>
      <c r="C48" s="19" t="s">
        <v>32</v>
      </c>
      <c r="D48" s="18" t="s">
        <v>23</v>
      </c>
      <c r="E48" s="20">
        <v>88.4</v>
      </c>
      <c r="F48" s="21">
        <v>210000</v>
      </c>
      <c r="G48" s="21">
        <v>50000</v>
      </c>
      <c r="H48" s="21">
        <f>E48*(F48+G48)</f>
        <v>22984000</v>
      </c>
    </row>
    <row r="49" spans="1:8" ht="36">
      <c r="A49" s="179">
        <v>5</v>
      </c>
      <c r="B49" s="180"/>
      <c r="C49" s="19" t="s">
        <v>33</v>
      </c>
      <c r="D49" s="18" t="s">
        <v>7</v>
      </c>
      <c r="E49" s="20"/>
      <c r="F49" s="21"/>
      <c r="G49" s="21"/>
      <c r="H49" s="21">
        <v>3300000</v>
      </c>
    </row>
    <row r="50" spans="1:8" ht="57.6" customHeight="1">
      <c r="A50" s="179">
        <v>6</v>
      </c>
      <c r="B50" s="180"/>
      <c r="C50" s="22" t="s">
        <v>71</v>
      </c>
      <c r="D50" s="144" t="s">
        <v>23</v>
      </c>
      <c r="E50" s="20">
        <v>426</v>
      </c>
      <c r="F50" s="21">
        <v>28000</v>
      </c>
      <c r="G50" s="21">
        <v>29000</v>
      </c>
      <c r="H50" s="21">
        <f>E50*(F50+G50)</f>
        <v>24282000</v>
      </c>
    </row>
    <row r="51" spans="1:8" ht="57.6" customHeight="1">
      <c r="A51" s="179">
        <v>7</v>
      </c>
      <c r="B51" s="180"/>
      <c r="C51" s="19" t="s">
        <v>72</v>
      </c>
      <c r="D51" s="144" t="s">
        <v>23</v>
      </c>
      <c r="E51" s="20">
        <v>88.4</v>
      </c>
      <c r="F51" s="21">
        <v>25000</v>
      </c>
      <c r="G51" s="21">
        <v>15000</v>
      </c>
      <c r="H51" s="21">
        <f>E51*(F51+G51)</f>
        <v>3536000</v>
      </c>
    </row>
    <row r="52" spans="1:8" ht="57.6" customHeight="1">
      <c r="A52" s="179">
        <v>8</v>
      </c>
      <c r="B52" s="180"/>
      <c r="C52" s="19" t="s">
        <v>73</v>
      </c>
      <c r="D52" s="18" t="s">
        <v>7</v>
      </c>
      <c r="E52" s="20"/>
      <c r="F52" s="21"/>
      <c r="G52" s="21"/>
      <c r="H52" s="21">
        <v>9900000</v>
      </c>
    </row>
    <row r="53" spans="1:8" ht="57.6" customHeight="1">
      <c r="A53" s="179">
        <v>9</v>
      </c>
      <c r="B53" s="180"/>
      <c r="C53" s="19" t="s">
        <v>74</v>
      </c>
      <c r="D53" s="18" t="s">
        <v>7</v>
      </c>
      <c r="E53" s="20">
        <v>42</v>
      </c>
      <c r="F53" s="21"/>
      <c r="G53" s="21"/>
      <c r="H53" s="21">
        <v>8700000</v>
      </c>
    </row>
    <row r="54" spans="1:8" ht="57.6" customHeight="1">
      <c r="A54" s="179">
        <v>10</v>
      </c>
      <c r="B54" s="180"/>
      <c r="C54" s="19" t="s">
        <v>75</v>
      </c>
      <c r="D54" s="18" t="s">
        <v>7</v>
      </c>
      <c r="E54" s="20"/>
      <c r="F54" s="21"/>
      <c r="G54" s="21"/>
      <c r="H54" s="21">
        <v>6200000</v>
      </c>
    </row>
    <row r="55" spans="1:8" ht="57.6" customHeight="1">
      <c r="A55" s="179">
        <v>11</v>
      </c>
      <c r="B55" s="180"/>
      <c r="C55" s="19" t="s">
        <v>76</v>
      </c>
      <c r="D55" s="144" t="s">
        <v>23</v>
      </c>
      <c r="E55" s="20">
        <v>88.4</v>
      </c>
      <c r="F55" s="21">
        <v>60000</v>
      </c>
      <c r="G55" s="21">
        <v>21000</v>
      </c>
      <c r="H55" s="21">
        <f>E55*(F55+G55)</f>
        <v>7160400</v>
      </c>
    </row>
    <row r="56" spans="1:8" ht="57.6" customHeight="1">
      <c r="A56" s="179">
        <v>12</v>
      </c>
      <c r="B56" s="180"/>
      <c r="C56" s="19" t="s">
        <v>77</v>
      </c>
      <c r="D56" s="144" t="s">
        <v>23</v>
      </c>
      <c r="E56" s="20">
        <v>26</v>
      </c>
      <c r="F56" s="21">
        <v>30000</v>
      </c>
      <c r="G56" s="21">
        <v>20000</v>
      </c>
      <c r="H56" s="21">
        <f>E56*(F56+G56)</f>
        <v>1300000</v>
      </c>
    </row>
    <row r="57" spans="1:8" ht="57.6" customHeight="1">
      <c r="A57" s="179">
        <v>13</v>
      </c>
      <c r="B57" s="180"/>
      <c r="C57" s="19" t="s">
        <v>78</v>
      </c>
      <c r="D57" s="144" t="s">
        <v>23</v>
      </c>
      <c r="E57" s="20">
        <v>88.4</v>
      </c>
      <c r="F57" s="21">
        <v>40000</v>
      </c>
      <c r="G57" s="21">
        <v>25000</v>
      </c>
      <c r="H57" s="21">
        <f>E57*(F57+G57)</f>
        <v>5746000</v>
      </c>
    </row>
    <row r="58" spans="1:8" ht="57.6" customHeight="1">
      <c r="A58" s="179">
        <v>14</v>
      </c>
      <c r="B58" s="180"/>
      <c r="C58" s="19" t="s">
        <v>79</v>
      </c>
      <c r="D58" s="18" t="s">
        <v>23</v>
      </c>
      <c r="E58" s="20">
        <v>504</v>
      </c>
      <c r="F58" s="21">
        <v>18000</v>
      </c>
      <c r="G58" s="21">
        <v>12000</v>
      </c>
      <c r="H58" s="21">
        <f>E58*(F58+G58)</f>
        <v>15120000</v>
      </c>
    </row>
    <row r="59" spans="1:8" ht="21">
      <c r="A59" s="23"/>
      <c r="B59" s="23"/>
      <c r="C59" s="125"/>
      <c r="D59" s="23"/>
      <c r="E59" s="43"/>
      <c r="F59" s="26"/>
      <c r="G59" s="21" t="s">
        <v>25</v>
      </c>
      <c r="H59" s="137">
        <f>SUM(H45:H58)</f>
        <v>129450000</v>
      </c>
    </row>
    <row r="60" spans="1:8">
      <c r="A60" s="5"/>
      <c r="B60" s="6"/>
      <c r="C60" s="7"/>
      <c r="D60" s="6"/>
      <c r="E60" s="11"/>
      <c r="F60" s="8"/>
      <c r="G60" s="9"/>
      <c r="H60" s="9"/>
    </row>
    <row r="61" spans="1:8">
      <c r="A61" s="10"/>
      <c r="B61" s="6"/>
      <c r="C61" s="7"/>
      <c r="F61" s="8"/>
      <c r="G61" s="9"/>
      <c r="H61" s="9"/>
    </row>
    <row r="62" spans="1:8">
      <c r="A62" s="5"/>
      <c r="B62" s="6"/>
      <c r="C62" s="7"/>
      <c r="D62" s="6"/>
      <c r="E62" s="11"/>
      <c r="F62" s="8"/>
      <c r="G62" s="9"/>
      <c r="H62" s="9"/>
    </row>
    <row r="63" spans="1:8">
      <c r="A63" s="10"/>
      <c r="B63" s="6"/>
      <c r="C63" s="7"/>
      <c r="D63" s="6"/>
      <c r="E63" s="6"/>
      <c r="F63" s="8"/>
      <c r="G63" s="9"/>
      <c r="H63" s="9"/>
    </row>
    <row r="64" spans="1:8">
      <c r="A64" s="5"/>
      <c r="B64" s="6"/>
      <c r="C64" s="7"/>
      <c r="D64" s="6"/>
      <c r="E64" s="6"/>
      <c r="F64" s="8"/>
      <c r="G64" s="9"/>
      <c r="H64" s="9"/>
    </row>
    <row r="65" spans="1:8">
      <c r="A65" s="10"/>
      <c r="B65" s="6"/>
      <c r="C65" s="7"/>
      <c r="D65" s="6"/>
      <c r="E65" s="6"/>
      <c r="F65" s="8"/>
      <c r="G65" s="9"/>
      <c r="H65" s="9"/>
    </row>
    <row r="66" spans="1:8">
      <c r="A66" s="5"/>
      <c r="B66" s="6"/>
      <c r="C66" s="7"/>
      <c r="D66" s="6"/>
      <c r="E66" s="6"/>
      <c r="F66" s="8"/>
      <c r="G66" s="9"/>
      <c r="H66" s="9"/>
    </row>
    <row r="67" spans="1:8">
      <c r="A67" s="10"/>
      <c r="B67" s="6"/>
      <c r="C67" s="7"/>
      <c r="D67" s="6"/>
      <c r="E67" s="6"/>
      <c r="F67" s="8"/>
      <c r="G67" s="9"/>
      <c r="H67" s="9"/>
    </row>
    <row r="68" spans="1:8">
      <c r="A68" s="5"/>
      <c r="B68" s="6"/>
      <c r="C68" s="7"/>
      <c r="D68" s="6"/>
      <c r="E68" s="6"/>
      <c r="F68" s="8"/>
      <c r="G68" s="9"/>
      <c r="H68" s="9"/>
    </row>
    <row r="69" spans="1:8">
      <c r="A69" s="5"/>
      <c r="B69" s="6"/>
      <c r="C69" s="7"/>
      <c r="D69" s="6"/>
      <c r="E69" s="6"/>
      <c r="F69" s="8"/>
      <c r="G69" s="9"/>
      <c r="H69" s="9"/>
    </row>
    <row r="70" spans="1:8">
      <c r="A70" s="10"/>
      <c r="B70" s="6"/>
      <c r="C70" s="7"/>
      <c r="D70" s="6"/>
      <c r="E70" s="6"/>
      <c r="F70" s="8"/>
      <c r="G70" s="9"/>
      <c r="H70" s="9"/>
    </row>
    <row r="71" spans="1:8" ht="28.5" customHeight="1">
      <c r="A71" s="5"/>
      <c r="B71" s="6"/>
      <c r="C71" s="7"/>
      <c r="D71" s="6"/>
      <c r="E71" s="6"/>
      <c r="F71" s="8"/>
      <c r="G71" s="9"/>
      <c r="H71" s="9"/>
    </row>
    <row r="72" spans="1:8">
      <c r="A72" s="10"/>
      <c r="B72" s="6"/>
      <c r="C72" s="7"/>
      <c r="D72" s="6"/>
      <c r="E72" s="6"/>
      <c r="F72" s="8"/>
      <c r="G72" s="9"/>
      <c r="H72" s="9"/>
    </row>
    <row r="73" spans="1:8">
      <c r="A73" s="5"/>
      <c r="B73" s="6"/>
      <c r="C73" s="7"/>
      <c r="D73" s="6"/>
      <c r="E73" s="6"/>
      <c r="F73" s="13"/>
      <c r="G73" s="13"/>
      <c r="H73" s="9"/>
    </row>
    <row r="74" spans="1:8">
      <c r="A74" s="5"/>
      <c r="B74" s="6"/>
      <c r="C74" s="7"/>
      <c r="D74" s="6"/>
      <c r="E74" s="6"/>
      <c r="F74" s="13"/>
      <c r="G74" s="13"/>
      <c r="H74" s="9"/>
    </row>
    <row r="75" spans="1:8">
      <c r="A75" s="5"/>
      <c r="C75" s="7"/>
    </row>
    <row r="76" spans="1:8">
      <c r="G76" s="14"/>
      <c r="H76" s="12"/>
    </row>
    <row r="77" spans="1:8">
      <c r="G77" s="2"/>
      <c r="H77" s="13"/>
    </row>
    <row r="78" spans="1:8">
      <c r="G78" s="15"/>
      <c r="H78" s="13"/>
    </row>
    <row r="79" spans="1:8">
      <c r="A79" s="158"/>
      <c r="B79" s="158"/>
      <c r="C79" s="158"/>
      <c r="D79" s="158"/>
      <c r="E79" s="158"/>
      <c r="F79" s="158"/>
      <c r="G79" s="158"/>
      <c r="H79" s="158"/>
    </row>
    <row r="80" spans="1:8">
      <c r="A80" s="158"/>
      <c r="B80" s="158"/>
      <c r="C80" s="158"/>
      <c r="D80" s="158"/>
      <c r="E80" s="158"/>
      <c r="F80" s="158"/>
      <c r="G80" s="158"/>
      <c r="H80" s="158"/>
    </row>
  </sheetData>
  <mergeCells count="37">
    <mergeCell ref="M10:O12"/>
    <mergeCell ref="M13:O14"/>
    <mergeCell ref="A22:B22"/>
    <mergeCell ref="A23:B23"/>
    <mergeCell ref="A24:B24"/>
    <mergeCell ref="A16:H16"/>
    <mergeCell ref="A17:H17"/>
    <mergeCell ref="A18:H21"/>
    <mergeCell ref="A26:B26"/>
    <mergeCell ref="A29:B29"/>
    <mergeCell ref="A27:B27"/>
    <mergeCell ref="A28:B28"/>
    <mergeCell ref="A25:B25"/>
    <mergeCell ref="F29:H29"/>
    <mergeCell ref="A79:H79"/>
    <mergeCell ref="A80:H80"/>
    <mergeCell ref="A33:B33"/>
    <mergeCell ref="A34:B34"/>
    <mergeCell ref="A30:C30"/>
    <mergeCell ref="A31:I31"/>
    <mergeCell ref="A32:H32"/>
    <mergeCell ref="A38:B38"/>
    <mergeCell ref="A41:C41"/>
    <mergeCell ref="A42:I42"/>
    <mergeCell ref="A43:H43"/>
    <mergeCell ref="A44:B44"/>
    <mergeCell ref="A45:B45"/>
    <mergeCell ref="A49:B49"/>
    <mergeCell ref="A50:B50"/>
    <mergeCell ref="A51:B51"/>
    <mergeCell ref="A57:B57"/>
    <mergeCell ref="A58:B58"/>
    <mergeCell ref="A52:B52"/>
    <mergeCell ref="A53:B53"/>
    <mergeCell ref="A54:B54"/>
    <mergeCell ref="A55:B55"/>
    <mergeCell ref="A56:B56"/>
  </mergeCells>
  <printOptions horizontalCentered="1"/>
  <pageMargins left="0.23622047244094491" right="0.23622047244094491" top="0.74803149606299213" bottom="0.74803149606299213" header="0.31496062992125984" footer="0.31496062992125984"/>
  <pageSetup paperSize="9" scale="43" fitToWidth="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65"/>
  <sheetViews>
    <sheetView showGridLines="0" zoomScale="70" zoomScaleNormal="70" workbookViewId="0">
      <selection activeCell="K17" sqref="K17"/>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3.7109375" customWidth="1"/>
    <col min="6" max="6" width="19.85546875" bestFit="1" customWidth="1"/>
    <col min="7" max="7" width="23.28515625" customWidth="1"/>
    <col min="14" max="14" width="11.42578125" customWidth="1"/>
  </cols>
  <sheetData>
    <row r="1" spans="1:17" ht="21">
      <c r="A1" s="4"/>
      <c r="C1" s="3"/>
    </row>
    <row r="2" spans="1:17" ht="15.6" customHeight="1">
      <c r="A2" s="2"/>
    </row>
    <row r="3" spans="1:17">
      <c r="A3" s="2"/>
    </row>
    <row r="10" spans="1:17">
      <c r="L10" s="161"/>
      <c r="M10" s="162"/>
      <c r="N10" s="162"/>
      <c r="O10" s="1"/>
      <c r="P10" s="1"/>
      <c r="Q10" s="1"/>
    </row>
    <row r="11" spans="1:17" ht="18" customHeight="1">
      <c r="L11" s="162"/>
      <c r="M11" s="162"/>
      <c r="N11" s="162"/>
      <c r="O11" s="1"/>
      <c r="P11" s="1"/>
      <c r="Q11" s="1"/>
    </row>
    <row r="12" spans="1:17">
      <c r="L12" s="162"/>
      <c r="M12" s="162"/>
      <c r="N12" s="162"/>
      <c r="O12" s="1"/>
      <c r="P12" s="1"/>
      <c r="Q12" s="1"/>
    </row>
    <row r="13" spans="1:17">
      <c r="L13" s="163"/>
      <c r="M13" s="164"/>
      <c r="N13" s="164"/>
      <c r="O13" s="1"/>
      <c r="P13" s="1"/>
      <c r="Q13" s="1"/>
    </row>
    <row r="14" spans="1:17">
      <c r="L14" s="164"/>
      <c r="M14" s="164"/>
      <c r="N14" s="164"/>
    </row>
    <row r="15" spans="1:17" ht="16.149999999999999" customHeight="1">
      <c r="K15" s="33"/>
    </row>
    <row r="16" spans="1:17" ht="65.45" customHeight="1">
      <c r="A16" s="177" t="s">
        <v>0</v>
      </c>
      <c r="B16" s="178"/>
      <c r="C16" s="16" t="s">
        <v>1</v>
      </c>
      <c r="D16" s="17" t="s">
        <v>2</v>
      </c>
      <c r="E16" s="191" t="s">
        <v>80</v>
      </c>
      <c r="F16" s="192"/>
      <c r="G16" s="193"/>
    </row>
    <row r="17" spans="1:7" ht="313.89999999999998" customHeight="1">
      <c r="A17" s="179">
        <v>1</v>
      </c>
      <c r="B17" s="180"/>
      <c r="C17" s="31" t="s">
        <v>81</v>
      </c>
      <c r="D17" s="18" t="s">
        <v>7</v>
      </c>
      <c r="E17" s="194">
        <v>65000000</v>
      </c>
      <c r="F17" s="195"/>
      <c r="G17" s="196"/>
    </row>
    <row r="18" spans="1:7" ht="330" customHeight="1">
      <c r="A18" s="181">
        <v>2</v>
      </c>
      <c r="B18" s="181"/>
      <c r="C18" s="31" t="s">
        <v>82</v>
      </c>
      <c r="D18" s="18" t="s">
        <v>7</v>
      </c>
      <c r="E18" s="197">
        <v>70000000</v>
      </c>
      <c r="F18" s="198"/>
      <c r="G18" s="199"/>
    </row>
    <row r="19" spans="1:7" ht="260.45" customHeight="1">
      <c r="A19" s="179">
        <v>3</v>
      </c>
      <c r="B19" s="180"/>
      <c r="C19" s="31" t="s">
        <v>83</v>
      </c>
      <c r="D19" s="18" t="s">
        <v>7</v>
      </c>
      <c r="E19" s="197">
        <v>40000000</v>
      </c>
      <c r="F19" s="198"/>
      <c r="G19" s="199"/>
    </row>
    <row r="20" spans="1:7" ht="10.15" customHeight="1">
      <c r="A20" s="171"/>
      <c r="B20" s="171"/>
      <c r="C20" s="125"/>
      <c r="D20" s="23"/>
      <c r="E20" s="26"/>
    </row>
    <row r="21" spans="1:7" ht="34.9" customHeight="1">
      <c r="A21" s="172" t="s">
        <v>84</v>
      </c>
      <c r="B21" s="172"/>
      <c r="C21" s="172"/>
      <c r="D21" s="136"/>
      <c r="E21" s="18" t="s">
        <v>9</v>
      </c>
      <c r="F21" s="173">
        <f>E17+E18+E19</f>
        <v>175000000</v>
      </c>
      <c r="G21" s="174"/>
    </row>
    <row r="22" spans="1:7" ht="25.9" hidden="1" customHeight="1">
      <c r="A22" s="172"/>
      <c r="B22" s="172"/>
      <c r="C22" s="172"/>
      <c r="D22" s="136"/>
      <c r="E22" s="175" t="s">
        <v>10</v>
      </c>
      <c r="F22" s="175"/>
      <c r="G22" s="175"/>
    </row>
    <row r="23" spans="1:7" ht="41.45" customHeight="1">
      <c r="A23" s="172"/>
      <c r="B23" s="172"/>
      <c r="C23" s="172"/>
      <c r="D23" s="176" t="s">
        <v>10</v>
      </c>
      <c r="E23" s="176"/>
      <c r="F23" s="176"/>
      <c r="G23" s="176"/>
    </row>
    <row r="24" spans="1:7" ht="52.9" customHeight="1">
      <c r="A24" s="170"/>
      <c r="B24" s="170"/>
      <c r="C24" s="125"/>
      <c r="D24" s="23"/>
      <c r="E24" s="26"/>
      <c r="F24" s="26"/>
      <c r="G24" s="190"/>
    </row>
    <row r="25" spans="1:7" ht="48" customHeight="1">
      <c r="A25" s="170"/>
      <c r="B25" s="170"/>
      <c r="C25" s="125"/>
      <c r="D25" s="23"/>
      <c r="E25" s="26"/>
      <c r="F25" s="26"/>
      <c r="G25" s="190"/>
    </row>
    <row r="26" spans="1:7" ht="59.45" customHeight="1">
      <c r="A26" s="170"/>
      <c r="B26" s="170"/>
      <c r="C26" s="125"/>
      <c r="D26" s="23"/>
      <c r="E26" s="26"/>
      <c r="F26" s="26"/>
      <c r="G26" s="190"/>
    </row>
    <row r="27" spans="1:7" ht="71.45" customHeight="1">
      <c r="A27" s="170"/>
      <c r="B27" s="170"/>
      <c r="C27" s="125"/>
      <c r="D27" s="23"/>
      <c r="E27" s="26"/>
      <c r="F27" s="26"/>
      <c r="G27" s="190"/>
    </row>
    <row r="28" spans="1:7" ht="18">
      <c r="A28" s="170"/>
      <c r="B28" s="170"/>
      <c r="C28" s="22"/>
      <c r="D28" s="23"/>
      <c r="E28" s="26"/>
      <c r="F28" s="26"/>
      <c r="G28" s="190"/>
    </row>
    <row r="29" spans="1:7" ht="18">
      <c r="A29" s="167"/>
      <c r="B29" s="167"/>
      <c r="C29" s="24"/>
      <c r="D29" s="23"/>
      <c r="G29" s="26"/>
    </row>
    <row r="30" spans="1:7" ht="18">
      <c r="A30" s="167"/>
      <c r="B30" s="167"/>
      <c r="C30" s="24"/>
      <c r="D30" s="23"/>
      <c r="G30" s="26"/>
    </row>
    <row r="31" spans="1:7" ht="18">
      <c r="A31" s="168"/>
      <c r="B31" s="168"/>
      <c r="C31" s="168"/>
      <c r="D31" s="168"/>
      <c r="E31" s="168"/>
      <c r="F31" s="41"/>
      <c r="G31" s="9"/>
    </row>
    <row r="32" spans="1:7" ht="18">
      <c r="A32" s="5"/>
      <c r="B32" s="6"/>
      <c r="C32" s="7"/>
      <c r="D32" s="6"/>
      <c r="E32" s="8"/>
      <c r="F32" s="45"/>
      <c r="G32" s="106"/>
    </row>
    <row r="33" spans="1:8">
      <c r="A33" s="5"/>
      <c r="B33" s="6"/>
      <c r="C33" s="7"/>
      <c r="D33" s="6"/>
      <c r="E33" s="8"/>
      <c r="F33" s="9"/>
      <c r="G33" s="9"/>
    </row>
    <row r="34" spans="1:8" ht="18">
      <c r="A34" s="27"/>
      <c r="B34" s="27"/>
      <c r="C34" s="27"/>
      <c r="D34" s="27"/>
      <c r="E34" s="27"/>
    </row>
    <row r="35" spans="1:8" ht="18">
      <c r="A35" s="169"/>
      <c r="B35" s="169"/>
      <c r="C35" s="169"/>
      <c r="D35" s="169"/>
      <c r="E35" s="169"/>
      <c r="F35" s="169"/>
      <c r="G35" s="169"/>
    </row>
    <row r="36" spans="1:8" ht="18">
      <c r="A36" s="169"/>
      <c r="B36" s="169"/>
      <c r="C36" s="169"/>
      <c r="D36" s="169"/>
      <c r="E36" s="169"/>
      <c r="F36" s="169"/>
      <c r="G36" s="169"/>
      <c r="H36" s="133"/>
    </row>
    <row r="37" spans="1:8">
      <c r="A37" s="5"/>
      <c r="B37" s="6"/>
      <c r="C37" s="7"/>
      <c r="D37" s="6"/>
      <c r="E37" s="8"/>
      <c r="F37" s="9"/>
      <c r="G37" s="9"/>
    </row>
    <row r="38" spans="1:8">
      <c r="A38" s="5"/>
      <c r="B38" s="6"/>
      <c r="C38" s="7"/>
      <c r="D38" s="6"/>
      <c r="E38" s="8"/>
      <c r="F38" s="9"/>
      <c r="G38" s="9"/>
    </row>
    <row r="39" spans="1:8">
      <c r="A39" s="5"/>
      <c r="B39" s="6"/>
      <c r="C39" s="7"/>
      <c r="D39" s="6"/>
      <c r="E39" s="8"/>
      <c r="F39" s="9"/>
      <c r="G39" s="9"/>
    </row>
    <row r="40" spans="1:8">
      <c r="A40" s="5"/>
      <c r="B40" s="6"/>
      <c r="C40" s="7"/>
      <c r="D40" s="6"/>
      <c r="E40" s="8"/>
      <c r="F40" s="9"/>
      <c r="G40" s="9"/>
    </row>
    <row r="41" spans="1:8">
      <c r="A41" s="5"/>
      <c r="B41" s="6"/>
      <c r="C41" s="7"/>
      <c r="D41" s="6"/>
      <c r="E41" s="8"/>
      <c r="F41" s="9"/>
      <c r="G41" s="9"/>
    </row>
    <row r="42" spans="1:8">
      <c r="A42" s="10"/>
      <c r="B42" s="6"/>
      <c r="C42" s="7"/>
      <c r="E42" s="8"/>
      <c r="F42" s="9"/>
      <c r="G42" s="9"/>
    </row>
    <row r="43" spans="1:8">
      <c r="A43" s="5"/>
      <c r="B43" s="6"/>
      <c r="C43" s="7"/>
      <c r="D43" s="6"/>
      <c r="E43" s="8"/>
      <c r="F43" s="9"/>
      <c r="G43" s="9"/>
    </row>
    <row r="44" spans="1:8">
      <c r="A44" s="5"/>
      <c r="B44" s="6"/>
      <c r="C44" s="7"/>
      <c r="D44" s="6"/>
      <c r="E44" s="8"/>
      <c r="F44" s="9"/>
      <c r="G44" s="9"/>
    </row>
    <row r="45" spans="1:8">
      <c r="A45" s="5"/>
      <c r="B45" s="6"/>
      <c r="C45" s="7"/>
      <c r="D45" s="6"/>
      <c r="E45" s="8"/>
      <c r="F45" s="9"/>
      <c r="G45" s="9"/>
    </row>
    <row r="46" spans="1:8">
      <c r="A46" s="10"/>
      <c r="B46" s="6"/>
      <c r="C46" s="7"/>
      <c r="E46" s="8"/>
      <c r="F46" s="9"/>
      <c r="G46" s="9"/>
    </row>
    <row r="47" spans="1:8">
      <c r="A47" s="5"/>
      <c r="B47" s="6"/>
      <c r="C47" s="7"/>
      <c r="D47" s="6"/>
      <c r="E47" s="8"/>
      <c r="F47" s="9"/>
      <c r="G47" s="9"/>
    </row>
    <row r="48" spans="1:8">
      <c r="A48" s="10"/>
      <c r="B48" s="6"/>
      <c r="C48" s="7"/>
      <c r="D48" s="6"/>
      <c r="E48" s="8"/>
      <c r="F48" s="9"/>
      <c r="G48" s="9"/>
    </row>
    <row r="49" spans="1:7">
      <c r="A49" s="5"/>
      <c r="B49" s="6"/>
      <c r="C49" s="7"/>
      <c r="D49" s="6"/>
      <c r="E49" s="8"/>
      <c r="F49" s="9"/>
      <c r="G49" s="9"/>
    </row>
    <row r="50" spans="1:7">
      <c r="A50" s="10"/>
      <c r="B50" s="6"/>
      <c r="C50" s="7"/>
      <c r="D50" s="6"/>
      <c r="E50" s="8"/>
      <c r="F50" s="9"/>
      <c r="G50" s="9"/>
    </row>
    <row r="51" spans="1:7">
      <c r="A51" s="5"/>
      <c r="B51" s="6"/>
      <c r="C51" s="7"/>
      <c r="D51" s="6"/>
      <c r="E51" s="8"/>
      <c r="F51" s="9"/>
      <c r="G51" s="9"/>
    </row>
    <row r="52" spans="1:7">
      <c r="A52" s="10"/>
      <c r="B52" s="6"/>
      <c r="C52" s="7"/>
      <c r="D52" s="6"/>
      <c r="E52" s="8"/>
      <c r="F52" s="9"/>
      <c r="G52" s="9"/>
    </row>
    <row r="53" spans="1:7">
      <c r="A53" s="5"/>
      <c r="B53" s="6"/>
      <c r="C53" s="7"/>
      <c r="D53" s="6"/>
      <c r="E53" s="8"/>
      <c r="F53" s="9"/>
      <c r="G53" s="9"/>
    </row>
    <row r="54" spans="1:7">
      <c r="A54" s="5"/>
      <c r="B54" s="6"/>
      <c r="C54" s="7"/>
      <c r="D54" s="6"/>
      <c r="E54" s="8"/>
      <c r="F54" s="9"/>
      <c r="G54" s="9"/>
    </row>
    <row r="55" spans="1:7">
      <c r="A55" s="10"/>
      <c r="B55" s="6"/>
      <c r="C55" s="7"/>
      <c r="D55" s="6"/>
      <c r="E55" s="8"/>
      <c r="F55" s="9"/>
      <c r="G55" s="9"/>
    </row>
    <row r="56" spans="1:7" ht="28.5" customHeight="1">
      <c r="A56" s="5"/>
      <c r="B56" s="6"/>
      <c r="C56" s="7"/>
      <c r="D56" s="6"/>
      <c r="E56" s="8"/>
      <c r="F56" s="9"/>
      <c r="G56" s="9"/>
    </row>
    <row r="57" spans="1:7">
      <c r="A57" s="10"/>
      <c r="B57" s="6"/>
      <c r="C57" s="7"/>
      <c r="D57" s="6"/>
      <c r="E57" s="8"/>
      <c r="F57" s="9"/>
      <c r="G57" s="9"/>
    </row>
    <row r="58" spans="1:7">
      <c r="A58" s="5"/>
      <c r="B58" s="6"/>
      <c r="C58" s="7"/>
      <c r="D58" s="6"/>
      <c r="E58" s="13"/>
      <c r="F58" s="13"/>
      <c r="G58" s="9"/>
    </row>
    <row r="59" spans="1:7">
      <c r="A59" s="5"/>
      <c r="B59" s="6"/>
      <c r="C59" s="7"/>
      <c r="D59" s="6"/>
      <c r="E59" s="13"/>
      <c r="F59" s="13"/>
      <c r="G59" s="9"/>
    </row>
    <row r="60" spans="1:7">
      <c r="A60" s="5"/>
      <c r="C60" s="7"/>
    </row>
    <row r="61" spans="1:7">
      <c r="F61" s="14"/>
      <c r="G61" s="12"/>
    </row>
    <row r="62" spans="1:7">
      <c r="F62" s="2"/>
      <c r="G62" s="13"/>
    </row>
    <row r="63" spans="1:7">
      <c r="F63" s="15"/>
      <c r="G63" s="13"/>
    </row>
    <row r="64" spans="1:7">
      <c r="A64" s="158"/>
      <c r="B64" s="158"/>
      <c r="C64" s="158"/>
      <c r="D64" s="158"/>
      <c r="E64" s="158"/>
      <c r="F64" s="158"/>
      <c r="G64" s="158"/>
    </row>
    <row r="65" spans="1:7">
      <c r="A65" s="158"/>
      <c r="B65" s="158"/>
      <c r="C65" s="158"/>
      <c r="D65" s="158"/>
      <c r="E65" s="158"/>
      <c r="F65" s="158"/>
      <c r="G65" s="158"/>
    </row>
  </sheetData>
  <mergeCells count="28">
    <mergeCell ref="A65:G65"/>
    <mergeCell ref="A29:B29"/>
    <mergeCell ref="A30:B30"/>
    <mergeCell ref="A31:E31"/>
    <mergeCell ref="A35:G35"/>
    <mergeCell ref="A36:G36"/>
    <mergeCell ref="A64:G64"/>
    <mergeCell ref="A20:B20"/>
    <mergeCell ref="A24:B24"/>
    <mergeCell ref="G24:G28"/>
    <mergeCell ref="A25:B25"/>
    <mergeCell ref="A26:B26"/>
    <mergeCell ref="A27:B27"/>
    <mergeCell ref="A28:B28"/>
    <mergeCell ref="F21:G21"/>
    <mergeCell ref="E22:G22"/>
    <mergeCell ref="D23:G23"/>
    <mergeCell ref="A21:C23"/>
    <mergeCell ref="L10:N12"/>
    <mergeCell ref="L13:N14"/>
    <mergeCell ref="A16:B16"/>
    <mergeCell ref="A17:B17"/>
    <mergeCell ref="A18:B18"/>
    <mergeCell ref="A19:B19"/>
    <mergeCell ref="E16:G16"/>
    <mergeCell ref="E17:G17"/>
    <mergeCell ref="E18:G18"/>
    <mergeCell ref="E19:G19"/>
  </mergeCells>
  <printOptions horizontalCentered="1"/>
  <pageMargins left="0.23622047244094491" right="0.23622047244094491" top="0.74803149606299213" bottom="0.74803149606299213" header="0.31496062992125984" footer="0.31496062992125984"/>
  <pageSetup paperSize="9" scale="45" fitToWidth="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65"/>
  <sheetViews>
    <sheetView showGridLines="0" topLeftCell="A10" zoomScale="70" zoomScaleNormal="70" workbookViewId="0">
      <selection activeCell="C19" sqref="C19"/>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3.7109375" customWidth="1"/>
    <col min="7" max="7" width="19.85546875" bestFit="1" customWidth="1"/>
    <col min="8" max="8" width="23.285156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65.45" customHeight="1">
      <c r="A16" s="177" t="s">
        <v>0</v>
      </c>
      <c r="B16" s="178"/>
      <c r="C16" s="16" t="s">
        <v>1</v>
      </c>
      <c r="D16" s="17" t="s">
        <v>2</v>
      </c>
      <c r="E16" s="16" t="s">
        <v>14</v>
      </c>
      <c r="F16" s="17" t="s">
        <v>15</v>
      </c>
      <c r="G16" s="17" t="s">
        <v>16</v>
      </c>
      <c r="H16" s="17" t="s">
        <v>17</v>
      </c>
    </row>
    <row r="17" spans="1:8" ht="90">
      <c r="A17" s="179">
        <v>5</v>
      </c>
      <c r="B17" s="180"/>
      <c r="C17" s="31" t="s">
        <v>85</v>
      </c>
      <c r="D17" s="18" t="s">
        <v>7</v>
      </c>
      <c r="E17" s="20"/>
      <c r="F17" s="21">
        <v>0</v>
      </c>
      <c r="G17" s="21">
        <v>3400000</v>
      </c>
      <c r="H17" s="21">
        <f>G17</f>
        <v>3400000</v>
      </c>
    </row>
    <row r="18" spans="1:8" ht="108">
      <c r="A18" s="181">
        <v>6</v>
      </c>
      <c r="B18" s="181"/>
      <c r="C18" s="31" t="s">
        <v>86</v>
      </c>
      <c r="D18" s="18" t="s">
        <v>7</v>
      </c>
      <c r="E18" s="20"/>
      <c r="F18" s="21">
        <v>0</v>
      </c>
      <c r="G18" s="21">
        <v>7800000</v>
      </c>
      <c r="H18" s="21">
        <f>G18</f>
        <v>7800000</v>
      </c>
    </row>
    <row r="19" spans="1:8" ht="162">
      <c r="A19" s="200">
        <v>7</v>
      </c>
      <c r="B19" s="201"/>
      <c r="C19" s="31" t="s">
        <v>87</v>
      </c>
      <c r="D19" s="18" t="s">
        <v>7</v>
      </c>
      <c r="E19" s="20"/>
      <c r="F19" s="21">
        <v>0</v>
      </c>
      <c r="G19" s="21">
        <v>9800000</v>
      </c>
      <c r="H19" s="21">
        <f>G19</f>
        <v>9800000</v>
      </c>
    </row>
    <row r="20" spans="1:8" ht="168" customHeight="1">
      <c r="A20" s="202">
        <v>8</v>
      </c>
      <c r="B20" s="203"/>
      <c r="C20" s="31" t="s">
        <v>88</v>
      </c>
      <c r="D20" s="18" t="s">
        <v>7</v>
      </c>
      <c r="E20" s="20"/>
      <c r="F20" s="21">
        <v>0</v>
      </c>
      <c r="G20" s="21">
        <v>6700000</v>
      </c>
      <c r="H20" s="21">
        <f>G20</f>
        <v>6700000</v>
      </c>
    </row>
    <row r="21" spans="1:8" ht="54">
      <c r="A21" s="181">
        <v>9</v>
      </c>
      <c r="B21" s="181"/>
      <c r="C21" s="31" t="s">
        <v>89</v>
      </c>
      <c r="D21" s="18" t="s">
        <v>7</v>
      </c>
      <c r="E21" s="20"/>
      <c r="F21" s="21">
        <v>0</v>
      </c>
      <c r="G21" s="21">
        <v>3300000</v>
      </c>
      <c r="H21" s="21">
        <f>G21</f>
        <v>3300000</v>
      </c>
    </row>
    <row r="22" spans="1:8" ht="18" customHeight="1">
      <c r="A22" s="167"/>
      <c r="B22" s="167"/>
      <c r="C22" s="167"/>
      <c r="D22" s="167"/>
      <c r="E22" s="167"/>
      <c r="F22" s="167"/>
      <c r="G22" s="122" t="s">
        <v>68</v>
      </c>
      <c r="H22" s="132">
        <f>SUM(H17:H21)</f>
        <v>31000000</v>
      </c>
    </row>
    <row r="23" spans="1:8" ht="56.45" customHeight="1">
      <c r="A23" s="45"/>
      <c r="B23" s="23"/>
      <c r="C23" s="126"/>
      <c r="D23" s="23"/>
      <c r="E23" s="43"/>
      <c r="F23" s="26"/>
      <c r="G23" s="26"/>
      <c r="H23" s="26"/>
    </row>
    <row r="24" spans="1:8" ht="52.9" customHeight="1">
      <c r="A24" s="170"/>
      <c r="B24" s="170"/>
      <c r="C24" s="125"/>
      <c r="D24" s="23"/>
      <c r="E24" s="43"/>
      <c r="F24" s="26"/>
      <c r="G24" s="26"/>
      <c r="H24" s="190"/>
    </row>
    <row r="25" spans="1:8" ht="48" customHeight="1">
      <c r="A25" s="170"/>
      <c r="B25" s="170"/>
      <c r="C25" s="125"/>
      <c r="D25" s="23"/>
      <c r="E25" s="43"/>
      <c r="F25" s="26"/>
      <c r="G25" s="26"/>
      <c r="H25" s="190"/>
    </row>
    <row r="26" spans="1:8" ht="59.45" customHeight="1">
      <c r="A26" s="170"/>
      <c r="B26" s="170"/>
      <c r="C26" s="125"/>
      <c r="D26" s="23"/>
      <c r="E26" s="43"/>
      <c r="F26" s="26"/>
      <c r="G26" s="26"/>
      <c r="H26" s="190"/>
    </row>
    <row r="27" spans="1:8" ht="71.45" customHeight="1">
      <c r="A27" s="170"/>
      <c r="B27" s="170"/>
      <c r="C27" s="125"/>
      <c r="D27" s="23"/>
      <c r="E27" s="43"/>
      <c r="F27" s="26"/>
      <c r="G27" s="26"/>
      <c r="H27" s="190"/>
    </row>
    <row r="28" spans="1:8" ht="18">
      <c r="A28" s="170"/>
      <c r="B28" s="170"/>
      <c r="C28" s="22"/>
      <c r="D28" s="23"/>
      <c r="E28" s="43"/>
      <c r="F28" s="26"/>
      <c r="G28" s="26"/>
      <c r="H28" s="190"/>
    </row>
    <row r="29" spans="1:8" ht="18">
      <c r="A29" s="167"/>
      <c r="B29" s="167"/>
      <c r="C29" s="24"/>
      <c r="D29" s="23"/>
      <c r="H29" s="26"/>
    </row>
    <row r="30" spans="1:8" ht="18">
      <c r="A30" s="167"/>
      <c r="B30" s="167"/>
      <c r="C30" s="24"/>
      <c r="D30" s="23"/>
      <c r="H30" s="26"/>
    </row>
    <row r="31" spans="1:8" ht="18">
      <c r="A31" s="168"/>
      <c r="B31" s="168"/>
      <c r="C31" s="168"/>
      <c r="D31" s="168"/>
      <c r="E31" s="168"/>
      <c r="F31" s="168"/>
      <c r="G31" s="41"/>
      <c r="H31" s="9"/>
    </row>
    <row r="32" spans="1:8" ht="18">
      <c r="A32" s="5"/>
      <c r="B32" s="6"/>
      <c r="C32" s="7"/>
      <c r="D32" s="6"/>
      <c r="E32" s="11"/>
      <c r="F32" s="8"/>
      <c r="G32" s="45"/>
      <c r="H32" s="106"/>
    </row>
    <row r="33" spans="1:9">
      <c r="A33" s="5"/>
      <c r="B33" s="6"/>
      <c r="C33" s="7"/>
      <c r="D33" s="6"/>
      <c r="E33" s="11"/>
      <c r="F33" s="8"/>
      <c r="G33" s="9"/>
      <c r="H33" s="9"/>
    </row>
    <row r="34" spans="1:9" ht="18">
      <c r="A34" s="27"/>
      <c r="B34" s="27"/>
      <c r="C34" s="27"/>
      <c r="D34" s="27"/>
      <c r="E34" s="27"/>
      <c r="F34" s="27"/>
    </row>
    <row r="35" spans="1:9" ht="18">
      <c r="A35" s="169"/>
      <c r="B35" s="169"/>
      <c r="C35" s="169"/>
      <c r="D35" s="169"/>
      <c r="E35" s="169"/>
      <c r="F35" s="169"/>
      <c r="G35" s="169"/>
      <c r="H35" s="169"/>
    </row>
    <row r="36" spans="1:9" ht="18">
      <c r="A36" s="169"/>
      <c r="B36" s="169"/>
      <c r="C36" s="169"/>
      <c r="D36" s="169"/>
      <c r="E36" s="169"/>
      <c r="F36" s="169"/>
      <c r="G36" s="169"/>
      <c r="H36" s="169"/>
      <c r="I36" s="133"/>
    </row>
    <row r="37" spans="1:9">
      <c r="A37" s="5"/>
      <c r="B37" s="6"/>
      <c r="C37" s="7"/>
      <c r="D37" s="6"/>
      <c r="E37" s="11"/>
      <c r="F37" s="8"/>
      <c r="G37" s="9"/>
      <c r="H37" s="9"/>
    </row>
    <row r="38" spans="1:9">
      <c r="A38" s="5"/>
      <c r="B38" s="6"/>
      <c r="C38" s="7"/>
      <c r="D38" s="6"/>
      <c r="E38" s="11"/>
      <c r="F38" s="8"/>
      <c r="G38" s="9"/>
      <c r="H38" s="9"/>
    </row>
    <row r="39" spans="1:9">
      <c r="A39" s="5"/>
      <c r="B39" s="6"/>
      <c r="C39" s="7"/>
      <c r="D39" s="6"/>
      <c r="E39" s="11"/>
      <c r="F39" s="8"/>
      <c r="G39" s="9"/>
      <c r="H39" s="9"/>
    </row>
    <row r="40" spans="1:9">
      <c r="A40" s="5"/>
      <c r="B40" s="6"/>
      <c r="C40" s="7"/>
      <c r="D40" s="6"/>
      <c r="E40" s="11"/>
      <c r="F40" s="8"/>
      <c r="G40" s="9"/>
      <c r="H40" s="9"/>
    </row>
    <row r="41" spans="1:9">
      <c r="A41" s="5"/>
      <c r="B41" s="6"/>
      <c r="C41" s="7"/>
      <c r="D41" s="6"/>
      <c r="E41" s="11"/>
      <c r="F41" s="8"/>
      <c r="G41" s="9"/>
      <c r="H41" s="9"/>
    </row>
    <row r="42" spans="1:9">
      <c r="A42" s="10"/>
      <c r="B42" s="6"/>
      <c r="C42" s="7"/>
      <c r="E42" s="11"/>
      <c r="F42" s="8"/>
      <c r="G42" s="9"/>
      <c r="H42" s="9"/>
    </row>
    <row r="43" spans="1:9">
      <c r="A43" s="5"/>
      <c r="B43" s="6"/>
      <c r="C43" s="7"/>
      <c r="D43" s="6"/>
      <c r="E43" s="11"/>
      <c r="F43" s="8"/>
      <c r="G43" s="9"/>
      <c r="H43" s="9"/>
    </row>
    <row r="44" spans="1:9">
      <c r="A44" s="5"/>
      <c r="B44" s="6"/>
      <c r="C44" s="7"/>
      <c r="D44" s="6"/>
      <c r="E44" s="11"/>
      <c r="F44" s="8"/>
      <c r="G44" s="9"/>
      <c r="H44" s="9"/>
    </row>
    <row r="45" spans="1:9">
      <c r="A45" s="5"/>
      <c r="B45" s="6"/>
      <c r="C45" s="7"/>
      <c r="D45" s="6"/>
      <c r="E45" s="11"/>
      <c r="F45" s="8"/>
      <c r="G45" s="9"/>
      <c r="H45" s="9"/>
    </row>
    <row r="46" spans="1:9">
      <c r="A46" s="10"/>
      <c r="B46" s="6"/>
      <c r="C46" s="7"/>
      <c r="F46" s="8"/>
      <c r="G46" s="9"/>
      <c r="H46" s="9"/>
    </row>
    <row r="47" spans="1:9">
      <c r="A47" s="5"/>
      <c r="B47" s="6"/>
      <c r="C47" s="7"/>
      <c r="D47" s="6"/>
      <c r="E47" s="11"/>
      <c r="F47" s="8"/>
      <c r="G47" s="9"/>
      <c r="H47" s="9"/>
    </row>
    <row r="48" spans="1:9">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10"/>
      <c r="B52" s="6"/>
      <c r="C52" s="7"/>
      <c r="D52" s="6"/>
      <c r="E52" s="6"/>
      <c r="F52" s="8"/>
      <c r="G52" s="9"/>
      <c r="H52" s="9"/>
    </row>
    <row r="53" spans="1:8">
      <c r="A53" s="5"/>
      <c r="B53" s="6"/>
      <c r="C53" s="7"/>
      <c r="D53" s="6"/>
      <c r="E53" s="6"/>
      <c r="F53" s="8"/>
      <c r="G53" s="9"/>
      <c r="H53" s="9"/>
    </row>
    <row r="54" spans="1:8">
      <c r="A54" s="5"/>
      <c r="B54" s="6"/>
      <c r="C54" s="7"/>
      <c r="D54" s="6"/>
      <c r="E54" s="6"/>
      <c r="F54" s="8"/>
      <c r="G54" s="9"/>
      <c r="H54" s="9"/>
    </row>
    <row r="55" spans="1:8">
      <c r="A55" s="10"/>
      <c r="B55" s="6"/>
      <c r="C55" s="7"/>
      <c r="D55" s="6"/>
      <c r="E55" s="6"/>
      <c r="F55" s="8"/>
      <c r="G55" s="9"/>
      <c r="H55" s="9"/>
    </row>
    <row r="56" spans="1:8" ht="28.5" customHeight="1">
      <c r="A56" s="5"/>
      <c r="B56" s="6"/>
      <c r="C56" s="7"/>
      <c r="D56" s="6"/>
      <c r="E56" s="6"/>
      <c r="F56" s="8"/>
      <c r="G56" s="9"/>
      <c r="H56" s="9"/>
    </row>
    <row r="57" spans="1:8">
      <c r="A57" s="10"/>
      <c r="B57" s="6"/>
      <c r="C57" s="7"/>
      <c r="D57" s="6"/>
      <c r="E57" s="6"/>
      <c r="F57" s="8"/>
      <c r="G57" s="9"/>
      <c r="H57" s="9"/>
    </row>
    <row r="58" spans="1:8">
      <c r="A58" s="5"/>
      <c r="B58" s="6"/>
      <c r="C58" s="7"/>
      <c r="D58" s="6"/>
      <c r="E58" s="6"/>
      <c r="F58" s="13"/>
      <c r="G58" s="13"/>
      <c r="H58" s="9"/>
    </row>
    <row r="59" spans="1:8">
      <c r="A59" s="5"/>
      <c r="B59" s="6"/>
      <c r="C59" s="7"/>
      <c r="D59" s="6"/>
      <c r="E59" s="6"/>
      <c r="F59" s="13"/>
      <c r="G59" s="13"/>
      <c r="H59" s="9"/>
    </row>
    <row r="60" spans="1:8">
      <c r="A60" s="5"/>
      <c r="C60" s="7"/>
    </row>
    <row r="61" spans="1:8">
      <c r="G61" s="14"/>
      <c r="H61" s="12"/>
    </row>
    <row r="62" spans="1:8">
      <c r="G62" s="2"/>
      <c r="H62" s="13"/>
    </row>
    <row r="63" spans="1:8">
      <c r="G63" s="15"/>
      <c r="H63" s="13"/>
    </row>
    <row r="64" spans="1:8">
      <c r="A64" s="158"/>
      <c r="B64" s="158"/>
      <c r="C64" s="158"/>
      <c r="D64" s="158"/>
      <c r="E64" s="158"/>
      <c r="F64" s="158"/>
      <c r="G64" s="158"/>
      <c r="H64" s="158"/>
    </row>
    <row r="65" spans="1:8">
      <c r="A65" s="158"/>
      <c r="B65" s="158"/>
      <c r="C65" s="158"/>
      <c r="D65" s="158"/>
      <c r="E65" s="158"/>
      <c r="F65" s="158"/>
      <c r="G65" s="158"/>
      <c r="H65" s="158"/>
    </row>
  </sheetData>
  <mergeCells count="22">
    <mergeCell ref="A22:F22"/>
    <mergeCell ref="M10:O12"/>
    <mergeCell ref="M13:O14"/>
    <mergeCell ref="A16:B16"/>
    <mergeCell ref="A17:B17"/>
    <mergeCell ref="A18:B18"/>
    <mergeCell ref="A19:B19"/>
    <mergeCell ref="A20:B20"/>
    <mergeCell ref="A21:B21"/>
    <mergeCell ref="A35:H35"/>
    <mergeCell ref="A36:H36"/>
    <mergeCell ref="A64:H64"/>
    <mergeCell ref="A65:H65"/>
    <mergeCell ref="H24:H28"/>
    <mergeCell ref="A31:F31"/>
    <mergeCell ref="A24:B24"/>
    <mergeCell ref="A25:B25"/>
    <mergeCell ref="A26:B26"/>
    <mergeCell ref="A27:B27"/>
    <mergeCell ref="A28:B28"/>
    <mergeCell ref="A29:B29"/>
    <mergeCell ref="A30:B30"/>
  </mergeCells>
  <printOptions horizontalCentered="1"/>
  <pageMargins left="0.23622047244094491" right="0.23622047244094491" top="0.74803149606299213" bottom="0.74803149606299213" header="0.31496062992125984" footer="0.31496062992125984"/>
  <pageSetup paperSize="9" scale="57" fitToWidth="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70"/>
  <sheetViews>
    <sheetView showGridLines="0" zoomScale="55" zoomScaleNormal="55" workbookViewId="0">
      <selection activeCell="C20" sqref="C20"/>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3.7109375" customWidth="1"/>
    <col min="7" max="7" width="19.85546875" bestFit="1" customWidth="1"/>
    <col min="8" max="8" width="23.285156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65.45" customHeight="1">
      <c r="A16" s="177" t="s">
        <v>0</v>
      </c>
      <c r="B16" s="178"/>
      <c r="C16" s="16" t="s">
        <v>1</v>
      </c>
      <c r="D16" s="17" t="s">
        <v>2</v>
      </c>
      <c r="E16" s="16" t="s">
        <v>14</v>
      </c>
      <c r="F16" s="17" t="s">
        <v>15</v>
      </c>
      <c r="G16" s="17" t="s">
        <v>16</v>
      </c>
      <c r="H16" s="17" t="s">
        <v>17</v>
      </c>
    </row>
    <row r="17" spans="1:14" ht="54">
      <c r="A17" s="179">
        <v>1</v>
      </c>
      <c r="B17" s="180"/>
      <c r="C17" s="19" t="s">
        <v>61</v>
      </c>
      <c r="D17" s="18" t="s">
        <v>7</v>
      </c>
      <c r="E17" s="20"/>
      <c r="F17" s="21">
        <v>0</v>
      </c>
      <c r="G17" s="21">
        <v>860000</v>
      </c>
      <c r="H17" s="21">
        <f>G17</f>
        <v>860000</v>
      </c>
      <c r="I17" s="40"/>
    </row>
    <row r="18" spans="1:14" ht="108">
      <c r="A18" s="179">
        <v>2</v>
      </c>
      <c r="B18" s="180"/>
      <c r="C18" s="19" t="s">
        <v>63</v>
      </c>
      <c r="D18" s="18" t="s">
        <v>7</v>
      </c>
      <c r="E18" s="20"/>
      <c r="F18" s="21">
        <v>0</v>
      </c>
      <c r="G18" s="21">
        <v>1400000</v>
      </c>
      <c r="H18" s="21">
        <f>G18</f>
        <v>1400000</v>
      </c>
    </row>
    <row r="19" spans="1:14" ht="144">
      <c r="A19" s="179">
        <v>3</v>
      </c>
      <c r="B19" s="180"/>
      <c r="C19" s="19" t="s">
        <v>64</v>
      </c>
      <c r="D19" s="18" t="s">
        <v>7</v>
      </c>
      <c r="E19" s="20"/>
      <c r="F19" s="21">
        <v>0</v>
      </c>
      <c r="G19" s="21">
        <v>1600000</v>
      </c>
      <c r="H19" s="21">
        <f>G19</f>
        <v>1600000</v>
      </c>
    </row>
    <row r="20" spans="1:14" ht="36">
      <c r="A20" s="181">
        <v>4</v>
      </c>
      <c r="B20" s="181"/>
      <c r="C20" s="31" t="s">
        <v>90</v>
      </c>
      <c r="D20" s="18" t="s">
        <v>7</v>
      </c>
      <c r="E20" s="20"/>
      <c r="F20" s="21">
        <v>0</v>
      </c>
      <c r="G20" s="21">
        <v>600000</v>
      </c>
      <c r="H20" s="21">
        <f>G20</f>
        <v>600000</v>
      </c>
    </row>
    <row r="21" spans="1:14" ht="18">
      <c r="A21" s="171"/>
      <c r="B21" s="171"/>
      <c r="C21" s="125"/>
      <c r="D21" s="23"/>
      <c r="E21" s="43"/>
      <c r="F21" s="26"/>
      <c r="G21" s="21" t="s">
        <v>68</v>
      </c>
      <c r="H21" s="21">
        <f>SUM(H17:H20)</f>
        <v>4460000</v>
      </c>
    </row>
    <row r="22" spans="1:14" ht="18">
      <c r="A22" s="171"/>
      <c r="B22" s="171"/>
      <c r="C22" s="125"/>
      <c r="D22" s="23"/>
      <c r="E22" s="43"/>
      <c r="F22" s="26"/>
      <c r="G22" s="26"/>
      <c r="H22" s="26"/>
    </row>
    <row r="23" spans="1:14" ht="18">
      <c r="A23" s="171"/>
      <c r="B23" s="171"/>
      <c r="C23" s="125"/>
      <c r="D23" s="23"/>
      <c r="E23" s="43"/>
      <c r="F23" s="26"/>
      <c r="G23" s="26"/>
      <c r="H23" s="26"/>
    </row>
    <row r="24" spans="1:14" ht="168" customHeight="1">
      <c r="A24" s="171"/>
      <c r="B24" s="171"/>
      <c r="C24" s="125"/>
      <c r="D24" s="23"/>
      <c r="E24" s="43"/>
      <c r="F24" s="26"/>
      <c r="G24" s="26"/>
      <c r="H24" s="26"/>
      <c r="N24" s="134"/>
    </row>
    <row r="25" spans="1:14" ht="18">
      <c r="A25" s="171"/>
      <c r="B25" s="171"/>
      <c r="C25" s="125"/>
      <c r="D25" s="23"/>
      <c r="E25" s="43"/>
      <c r="F25" s="26"/>
      <c r="G25" s="26"/>
      <c r="H25" s="26"/>
    </row>
    <row r="26" spans="1:14" ht="18" customHeight="1">
      <c r="G26" s="27"/>
      <c r="H26" s="135"/>
    </row>
    <row r="27" spans="1:14" ht="56.45" customHeight="1">
      <c r="A27" s="45"/>
      <c r="B27" s="23"/>
      <c r="C27" s="126"/>
      <c r="D27" s="23"/>
      <c r="E27" s="43"/>
      <c r="F27" s="26"/>
      <c r="G27" s="26"/>
      <c r="H27" s="26"/>
    </row>
    <row r="28" spans="1:14" ht="52.9" customHeight="1">
      <c r="A28" s="170"/>
      <c r="B28" s="170"/>
      <c r="C28" s="125"/>
      <c r="D28" s="23"/>
      <c r="E28" s="43"/>
      <c r="F28" s="26"/>
      <c r="G28" s="26"/>
      <c r="H28" s="26"/>
    </row>
    <row r="29" spans="1:14" ht="48" customHeight="1">
      <c r="A29" s="170"/>
      <c r="B29" s="170"/>
      <c r="C29" s="125"/>
      <c r="D29" s="23"/>
      <c r="E29" s="43"/>
      <c r="F29" s="26"/>
      <c r="G29" s="26"/>
      <c r="H29" s="26"/>
    </row>
    <row r="30" spans="1:14" ht="59.45" customHeight="1">
      <c r="A30" s="170"/>
      <c r="B30" s="170"/>
      <c r="C30" s="125"/>
      <c r="D30" s="23"/>
      <c r="E30" s="43"/>
      <c r="F30" s="26"/>
      <c r="G30" s="26"/>
      <c r="H30" s="26"/>
    </row>
    <row r="31" spans="1:14" ht="71.45" customHeight="1">
      <c r="A31" s="170"/>
      <c r="B31" s="170"/>
      <c r="C31" s="125"/>
      <c r="D31" s="23"/>
      <c r="E31" s="43"/>
      <c r="F31" s="26"/>
      <c r="G31" s="26"/>
      <c r="H31" s="26"/>
    </row>
    <row r="32" spans="1:14" ht="18">
      <c r="A32" s="170"/>
      <c r="B32" s="170"/>
      <c r="C32" s="22"/>
      <c r="D32" s="23"/>
      <c r="E32" s="43"/>
      <c r="F32" s="26"/>
      <c r="G32" s="26"/>
      <c r="H32" s="26"/>
    </row>
    <row r="33" spans="1:9" ht="18">
      <c r="A33" s="22"/>
      <c r="B33" s="23"/>
      <c r="C33" s="24"/>
      <c r="D33" s="23"/>
      <c r="E33" s="23"/>
      <c r="F33" s="25"/>
      <c r="G33" s="26"/>
      <c r="H33" s="26"/>
    </row>
    <row r="34" spans="1:9" ht="18">
      <c r="A34" s="167"/>
      <c r="B34" s="167"/>
      <c r="C34" s="24"/>
      <c r="D34" s="23"/>
      <c r="H34" s="26"/>
    </row>
    <row r="35" spans="1:9" ht="18">
      <c r="A35" s="167"/>
      <c r="B35" s="167"/>
      <c r="C35" s="24"/>
      <c r="D35" s="23"/>
      <c r="H35" s="26"/>
    </row>
    <row r="36" spans="1:9">
      <c r="A36" s="5"/>
      <c r="B36" s="6"/>
      <c r="C36" s="7"/>
      <c r="D36" s="6"/>
      <c r="E36" s="11"/>
      <c r="F36" s="8"/>
      <c r="G36" s="9"/>
      <c r="H36" s="9"/>
    </row>
    <row r="37" spans="1:9" ht="18">
      <c r="A37" s="5"/>
      <c r="B37" s="6"/>
      <c r="C37" s="7"/>
      <c r="D37" s="6"/>
      <c r="E37" s="11"/>
      <c r="F37" s="8"/>
      <c r="G37" s="45"/>
      <c r="H37" s="106"/>
    </row>
    <row r="38" spans="1:9">
      <c r="A38" s="5"/>
      <c r="B38" s="6"/>
      <c r="C38" s="7"/>
      <c r="D38" s="6"/>
      <c r="E38" s="11"/>
      <c r="F38" s="8"/>
      <c r="G38" s="9"/>
      <c r="H38" s="9"/>
    </row>
    <row r="39" spans="1:9" ht="18">
      <c r="A39" s="27"/>
      <c r="B39" s="27"/>
      <c r="C39" s="27"/>
      <c r="D39" s="27"/>
      <c r="E39" s="27"/>
      <c r="F39" s="27"/>
    </row>
    <row r="40" spans="1:9" ht="18">
      <c r="A40" s="169"/>
      <c r="B40" s="169"/>
      <c r="C40" s="169"/>
      <c r="D40" s="169"/>
      <c r="E40" s="169"/>
      <c r="F40" s="169"/>
      <c r="G40" s="169"/>
      <c r="H40" s="169"/>
    </row>
    <row r="41" spans="1:9" ht="18">
      <c r="A41" s="169"/>
      <c r="B41" s="169"/>
      <c r="C41" s="169"/>
      <c r="D41" s="169"/>
      <c r="E41" s="169"/>
      <c r="F41" s="169"/>
      <c r="G41" s="169"/>
      <c r="H41" s="169"/>
      <c r="I41" s="133"/>
    </row>
    <row r="42" spans="1:9">
      <c r="A42" s="5"/>
      <c r="B42" s="6"/>
      <c r="C42" s="7"/>
      <c r="D42" s="6"/>
      <c r="E42" s="11"/>
      <c r="F42" s="8"/>
      <c r="G42" s="9"/>
      <c r="H42" s="9"/>
    </row>
    <row r="43" spans="1:9">
      <c r="A43" s="5"/>
      <c r="B43" s="6"/>
      <c r="C43" s="7"/>
      <c r="D43" s="6"/>
      <c r="E43" s="11"/>
      <c r="F43" s="8"/>
      <c r="G43" s="9"/>
      <c r="H43" s="9"/>
    </row>
    <row r="44" spans="1:9">
      <c r="A44" s="5"/>
      <c r="B44" s="6"/>
      <c r="C44" s="7"/>
      <c r="D44" s="6"/>
      <c r="E44" s="11"/>
      <c r="F44" s="8"/>
      <c r="G44" s="9"/>
      <c r="H44" s="9"/>
    </row>
    <row r="45" spans="1:9">
      <c r="A45" s="5"/>
      <c r="B45" s="6"/>
      <c r="C45" s="7"/>
      <c r="D45" s="6"/>
      <c r="E45" s="11"/>
      <c r="F45" s="8"/>
      <c r="G45" s="9"/>
      <c r="H45" s="9"/>
    </row>
    <row r="46" spans="1:9">
      <c r="A46" s="5"/>
      <c r="B46" s="6"/>
      <c r="C46" s="7"/>
      <c r="D46" s="6"/>
      <c r="E46" s="11"/>
      <c r="F46" s="8"/>
      <c r="G46" s="9"/>
      <c r="H46" s="9"/>
    </row>
    <row r="47" spans="1:9">
      <c r="A47" s="10"/>
      <c r="B47" s="6"/>
      <c r="C47" s="7"/>
      <c r="E47" s="11"/>
      <c r="F47" s="8"/>
      <c r="G47" s="9"/>
      <c r="H47" s="9"/>
    </row>
    <row r="48" spans="1:9">
      <c r="A48" s="5"/>
      <c r="B48" s="6"/>
      <c r="C48" s="7"/>
      <c r="D48" s="6"/>
      <c r="E48" s="11"/>
      <c r="F48" s="8"/>
      <c r="G48" s="9"/>
      <c r="H48" s="9"/>
    </row>
    <row r="49" spans="1:8">
      <c r="A49" s="5"/>
      <c r="B49" s="6"/>
      <c r="C49" s="7"/>
      <c r="D49" s="6"/>
      <c r="E49" s="11"/>
      <c r="F49" s="8"/>
      <c r="G49" s="9"/>
      <c r="H49" s="9"/>
    </row>
    <row r="50" spans="1:8">
      <c r="A50" s="5"/>
      <c r="B50" s="6"/>
      <c r="C50" s="7"/>
      <c r="D50" s="6"/>
      <c r="E50" s="11"/>
      <c r="F50" s="8"/>
      <c r="G50" s="9"/>
      <c r="H50" s="9"/>
    </row>
    <row r="51" spans="1:8">
      <c r="A51" s="10"/>
      <c r="B51" s="6"/>
      <c r="C51" s="7"/>
      <c r="F51" s="8"/>
      <c r="G51" s="9"/>
      <c r="H51" s="9"/>
    </row>
    <row r="52" spans="1:8">
      <c r="A52" s="5"/>
      <c r="B52" s="6"/>
      <c r="C52" s="7"/>
      <c r="D52" s="6"/>
      <c r="E52" s="11"/>
      <c r="F52" s="8"/>
      <c r="G52" s="9"/>
      <c r="H52" s="9"/>
    </row>
    <row r="53" spans="1:8">
      <c r="A53" s="10"/>
      <c r="B53" s="6"/>
      <c r="C53" s="7"/>
      <c r="D53" s="6"/>
      <c r="E53" s="6"/>
      <c r="F53" s="8"/>
      <c r="G53" s="9"/>
      <c r="H53" s="9"/>
    </row>
    <row r="54" spans="1:8">
      <c r="A54" s="5"/>
      <c r="B54" s="6"/>
      <c r="C54" s="7"/>
      <c r="D54" s="6"/>
      <c r="E54" s="6"/>
      <c r="F54" s="8"/>
      <c r="G54" s="9"/>
      <c r="H54" s="9"/>
    </row>
    <row r="55" spans="1:8">
      <c r="A55" s="10"/>
      <c r="B55" s="6"/>
      <c r="C55" s="7"/>
      <c r="D55" s="6"/>
      <c r="E55" s="6"/>
      <c r="F55" s="8"/>
      <c r="G55" s="9"/>
      <c r="H55" s="9"/>
    </row>
    <row r="56" spans="1:8">
      <c r="A56" s="5"/>
      <c r="B56" s="6"/>
      <c r="C56" s="7"/>
      <c r="D56" s="6"/>
      <c r="E56" s="6"/>
      <c r="F56" s="8"/>
      <c r="G56" s="9"/>
      <c r="H56" s="9"/>
    </row>
    <row r="57" spans="1:8">
      <c r="A57" s="10"/>
      <c r="B57" s="6"/>
      <c r="C57" s="7"/>
      <c r="D57" s="6"/>
      <c r="E57" s="6"/>
      <c r="F57" s="8"/>
      <c r="G57" s="9"/>
      <c r="H57" s="9"/>
    </row>
    <row r="58" spans="1:8">
      <c r="A58" s="5"/>
      <c r="B58" s="6"/>
      <c r="C58" s="7"/>
      <c r="D58" s="6"/>
      <c r="E58" s="6"/>
      <c r="F58" s="8"/>
      <c r="G58" s="9"/>
      <c r="H58" s="9"/>
    </row>
    <row r="59" spans="1:8">
      <c r="A59" s="5"/>
      <c r="B59" s="6"/>
      <c r="C59" s="7"/>
      <c r="D59" s="6"/>
      <c r="E59" s="6"/>
      <c r="F59" s="8"/>
      <c r="G59" s="9"/>
      <c r="H59" s="9"/>
    </row>
    <row r="60" spans="1:8">
      <c r="A60" s="10"/>
      <c r="B60" s="6"/>
      <c r="C60" s="7"/>
      <c r="D60" s="6"/>
      <c r="E60" s="6"/>
      <c r="F60" s="8"/>
      <c r="G60" s="9"/>
      <c r="H60" s="9"/>
    </row>
    <row r="61" spans="1:8" ht="28.5" customHeight="1">
      <c r="A61" s="5"/>
      <c r="B61" s="6"/>
      <c r="C61" s="7"/>
      <c r="D61" s="6"/>
      <c r="E61" s="6"/>
      <c r="F61" s="8"/>
      <c r="G61" s="9"/>
      <c r="H61" s="9"/>
    </row>
    <row r="62" spans="1:8">
      <c r="A62" s="10"/>
      <c r="B62" s="6"/>
      <c r="C62" s="7"/>
      <c r="D62" s="6"/>
      <c r="E62" s="6"/>
      <c r="F62" s="8"/>
      <c r="G62" s="9"/>
      <c r="H62" s="9"/>
    </row>
    <row r="63" spans="1:8">
      <c r="A63" s="5"/>
      <c r="B63" s="6"/>
      <c r="C63" s="7"/>
      <c r="D63" s="6"/>
      <c r="E63" s="6"/>
      <c r="F63" s="13"/>
      <c r="G63" s="13"/>
      <c r="H63" s="9"/>
    </row>
    <row r="64" spans="1:8">
      <c r="A64" s="5"/>
      <c r="B64" s="6"/>
      <c r="C64" s="7"/>
      <c r="D64" s="6"/>
      <c r="E64" s="6"/>
      <c r="F64" s="13"/>
      <c r="G64" s="13"/>
      <c r="H64" s="9"/>
    </row>
    <row r="65" spans="1:8">
      <c r="A65" s="5"/>
      <c r="C65" s="7"/>
    </row>
    <row r="66" spans="1:8">
      <c r="G66" s="14"/>
      <c r="H66" s="12"/>
    </row>
    <row r="67" spans="1:8">
      <c r="G67" s="2"/>
      <c r="H67" s="13"/>
    </row>
    <row r="68" spans="1:8">
      <c r="G68" s="15"/>
      <c r="H68" s="13"/>
    </row>
    <row r="69" spans="1:8">
      <c r="A69" s="158"/>
      <c r="B69" s="158"/>
      <c r="C69" s="158"/>
      <c r="D69" s="158"/>
      <c r="E69" s="158"/>
      <c r="F69" s="158"/>
      <c r="G69" s="158"/>
      <c r="H69" s="158"/>
    </row>
    <row r="70" spans="1:8">
      <c r="A70" s="158"/>
      <c r="B70" s="158"/>
      <c r="C70" s="158"/>
      <c r="D70" s="158"/>
      <c r="E70" s="158"/>
      <c r="F70" s="158"/>
      <c r="G70" s="158"/>
      <c r="H70" s="158"/>
    </row>
  </sheetData>
  <mergeCells count="23">
    <mergeCell ref="A19:B19"/>
    <mergeCell ref="M10:O12"/>
    <mergeCell ref="M13:O14"/>
    <mergeCell ref="A16:B16"/>
    <mergeCell ref="A17:B17"/>
    <mergeCell ref="A18:B18"/>
    <mergeCell ref="A34:B34"/>
    <mergeCell ref="A20:B20"/>
    <mergeCell ref="A21:B21"/>
    <mergeCell ref="A22:B22"/>
    <mergeCell ref="A23:B23"/>
    <mergeCell ref="A24:B24"/>
    <mergeCell ref="A25:B25"/>
    <mergeCell ref="A28:B28"/>
    <mergeCell ref="A29:B29"/>
    <mergeCell ref="A30:B30"/>
    <mergeCell ref="A31:B31"/>
    <mergeCell ref="A32:B32"/>
    <mergeCell ref="A35:B35"/>
    <mergeCell ref="A40:H40"/>
    <mergeCell ref="A41:H41"/>
    <mergeCell ref="A69:H69"/>
    <mergeCell ref="A70:H70"/>
  </mergeCells>
  <printOptions horizontalCentered="1"/>
  <pageMargins left="0.23622047244094491" right="0.23622047244094491" top="0.74803149606299213" bottom="0.74803149606299213" header="0.31496062992125984" footer="0.31496062992125984"/>
  <pageSetup paperSize="9" scale="56" fitToWidth="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R70"/>
  <sheetViews>
    <sheetView showGridLines="0" topLeftCell="A31" zoomScale="55" zoomScaleNormal="55" workbookViewId="0">
      <selection activeCell="G37" sqref="G37"/>
    </sheetView>
  </sheetViews>
  <sheetFormatPr defaultColWidth="11.42578125" defaultRowHeight="14.45"/>
  <cols>
    <col min="1" max="1" width="5.7109375" customWidth="1"/>
    <col min="2" max="2" width="4.28515625" bestFit="1" customWidth="1"/>
    <col min="3" max="3" width="61.5703125" customWidth="1"/>
    <col min="4" max="4" width="8.7109375" customWidth="1"/>
    <col min="5" max="5" width="10.85546875" customWidth="1"/>
    <col min="6" max="6" width="13.7109375" customWidth="1"/>
    <col min="7" max="7" width="19.85546875" bestFit="1" customWidth="1"/>
    <col min="8" max="8" width="23.285156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6.149999999999999" customHeight="1">
      <c r="L15" s="33"/>
    </row>
    <row r="16" spans="1:18" ht="65.45" customHeight="1">
      <c r="A16" s="177" t="s">
        <v>0</v>
      </c>
      <c r="B16" s="178"/>
      <c r="C16" s="16" t="s">
        <v>1</v>
      </c>
      <c r="D16" s="17" t="s">
        <v>2</v>
      </c>
      <c r="E16" s="16" t="s">
        <v>14</v>
      </c>
      <c r="F16" s="17" t="s">
        <v>15</v>
      </c>
      <c r="G16" s="17" t="s">
        <v>16</v>
      </c>
      <c r="H16" s="17" t="s">
        <v>17</v>
      </c>
    </row>
    <row r="17" spans="1:14" ht="54">
      <c r="A17" s="179">
        <v>1</v>
      </c>
      <c r="B17" s="180"/>
      <c r="C17" s="19" t="s">
        <v>61</v>
      </c>
      <c r="D17" s="18" t="s">
        <v>7</v>
      </c>
      <c r="E17" s="20"/>
      <c r="F17" s="21">
        <v>0</v>
      </c>
      <c r="G17" s="21">
        <v>860000</v>
      </c>
      <c r="H17" s="21">
        <f t="shared" ref="H17:H25" si="0">G17</f>
        <v>860000</v>
      </c>
      <c r="I17" s="40"/>
    </row>
    <row r="18" spans="1:14" ht="108">
      <c r="A18" s="179">
        <v>2</v>
      </c>
      <c r="B18" s="180"/>
      <c r="C18" s="19" t="s">
        <v>63</v>
      </c>
      <c r="D18" s="18" t="s">
        <v>7</v>
      </c>
      <c r="E18" s="20"/>
      <c r="F18" s="21">
        <v>0</v>
      </c>
      <c r="G18" s="21">
        <v>1400000</v>
      </c>
      <c r="H18" s="21">
        <f t="shared" si="0"/>
        <v>1400000</v>
      </c>
    </row>
    <row r="19" spans="1:14" ht="144">
      <c r="A19" s="179">
        <v>3</v>
      </c>
      <c r="B19" s="180"/>
      <c r="C19" s="19" t="s">
        <v>64</v>
      </c>
      <c r="D19" s="18" t="s">
        <v>7</v>
      </c>
      <c r="E19" s="20"/>
      <c r="F19" s="21">
        <v>0</v>
      </c>
      <c r="G19" s="21">
        <v>1600000</v>
      </c>
      <c r="H19" s="21">
        <f t="shared" si="0"/>
        <v>1600000</v>
      </c>
    </row>
    <row r="20" spans="1:14" ht="36">
      <c r="A20" s="179">
        <v>4</v>
      </c>
      <c r="B20" s="180"/>
      <c r="C20" s="31" t="s">
        <v>90</v>
      </c>
      <c r="D20" s="18" t="s">
        <v>7</v>
      </c>
      <c r="E20" s="20"/>
      <c r="F20" s="21">
        <v>0</v>
      </c>
      <c r="G20" s="21">
        <v>600000</v>
      </c>
      <c r="H20" s="21">
        <f t="shared" si="0"/>
        <v>600000</v>
      </c>
    </row>
    <row r="21" spans="1:14" ht="90">
      <c r="A21" s="179">
        <v>5</v>
      </c>
      <c r="B21" s="180"/>
      <c r="C21" s="31" t="s">
        <v>85</v>
      </c>
      <c r="D21" s="18" t="s">
        <v>7</v>
      </c>
      <c r="E21" s="20"/>
      <c r="F21" s="21">
        <v>0</v>
      </c>
      <c r="G21" s="21">
        <v>3400000</v>
      </c>
      <c r="H21" s="21">
        <f t="shared" si="0"/>
        <v>3400000</v>
      </c>
    </row>
    <row r="22" spans="1:14" ht="108">
      <c r="A22" s="202">
        <v>6</v>
      </c>
      <c r="B22" s="203"/>
      <c r="C22" s="31" t="s">
        <v>86</v>
      </c>
      <c r="D22" s="18" t="s">
        <v>7</v>
      </c>
      <c r="E22" s="20"/>
      <c r="F22" s="21">
        <v>0</v>
      </c>
      <c r="G22" s="21">
        <v>7800000</v>
      </c>
      <c r="H22" s="21">
        <f t="shared" si="0"/>
        <v>7800000</v>
      </c>
    </row>
    <row r="23" spans="1:14" ht="162">
      <c r="A23" s="200">
        <v>7</v>
      </c>
      <c r="B23" s="201"/>
      <c r="C23" s="31" t="s">
        <v>87</v>
      </c>
      <c r="D23" s="18" t="s">
        <v>7</v>
      </c>
      <c r="E23" s="20"/>
      <c r="F23" s="21">
        <v>0</v>
      </c>
      <c r="G23" s="21">
        <v>9800000</v>
      </c>
      <c r="H23" s="21">
        <f t="shared" si="0"/>
        <v>9800000</v>
      </c>
    </row>
    <row r="24" spans="1:14" ht="168" customHeight="1">
      <c r="A24" s="202">
        <v>8</v>
      </c>
      <c r="B24" s="203"/>
      <c r="C24" s="31" t="s">
        <v>88</v>
      </c>
      <c r="D24" s="18" t="s">
        <v>7</v>
      </c>
      <c r="E24" s="20"/>
      <c r="F24" s="21">
        <v>0</v>
      </c>
      <c r="G24" s="21">
        <v>6700000</v>
      </c>
      <c r="H24" s="21">
        <f t="shared" si="0"/>
        <v>6700000</v>
      </c>
      <c r="N24" s="134"/>
    </row>
    <row r="25" spans="1:14" ht="54">
      <c r="A25" s="181">
        <v>9</v>
      </c>
      <c r="B25" s="181"/>
      <c r="C25" s="31" t="s">
        <v>89</v>
      </c>
      <c r="D25" s="18" t="s">
        <v>7</v>
      </c>
      <c r="E25" s="20"/>
      <c r="F25" s="21">
        <v>0</v>
      </c>
      <c r="G25" s="21">
        <v>3300000</v>
      </c>
      <c r="H25" s="21">
        <f t="shared" si="0"/>
        <v>3300000</v>
      </c>
    </row>
    <row r="26" spans="1:14" ht="18" customHeight="1">
      <c r="G26" s="122" t="s">
        <v>68</v>
      </c>
      <c r="H26" s="132">
        <f>SUM(H17:H25)</f>
        <v>35460000</v>
      </c>
    </row>
    <row r="27" spans="1:14" ht="56.45" customHeight="1">
      <c r="A27" s="131"/>
      <c r="B27" s="115"/>
      <c r="C27" s="127" t="s">
        <v>91</v>
      </c>
      <c r="D27" s="115"/>
      <c r="E27" s="128"/>
      <c r="F27" s="129"/>
      <c r="G27" s="129"/>
      <c r="H27" s="130"/>
    </row>
    <row r="28" spans="1:14" ht="52.9" customHeight="1">
      <c r="A28" s="208"/>
      <c r="B28" s="209"/>
      <c r="C28" s="31" t="s">
        <v>92</v>
      </c>
      <c r="D28" s="18" t="s">
        <v>7</v>
      </c>
      <c r="E28" s="20"/>
      <c r="F28" s="21">
        <v>0</v>
      </c>
      <c r="G28" s="21"/>
      <c r="H28" s="21">
        <f t="shared" ref="H28:H32" si="1">(E28*F28)+(E28*G28)</f>
        <v>0</v>
      </c>
    </row>
    <row r="29" spans="1:14" ht="48" customHeight="1">
      <c r="A29" s="208"/>
      <c r="B29" s="209"/>
      <c r="C29" s="31" t="s">
        <v>93</v>
      </c>
      <c r="D29" s="18" t="s">
        <v>7</v>
      </c>
      <c r="E29" s="20"/>
      <c r="F29" s="21">
        <v>0</v>
      </c>
      <c r="G29" s="21"/>
      <c r="H29" s="21">
        <f t="shared" si="1"/>
        <v>0</v>
      </c>
    </row>
    <row r="30" spans="1:14" ht="59.45" customHeight="1">
      <c r="A30" s="208"/>
      <c r="B30" s="209"/>
      <c r="C30" s="31" t="s">
        <v>94</v>
      </c>
      <c r="D30" s="124" t="s">
        <v>7</v>
      </c>
      <c r="E30" s="20"/>
      <c r="F30" s="21">
        <v>0</v>
      </c>
      <c r="G30" s="21"/>
      <c r="H30" s="21">
        <f t="shared" si="1"/>
        <v>0</v>
      </c>
    </row>
    <row r="31" spans="1:14" ht="71.45" customHeight="1">
      <c r="A31" s="210"/>
      <c r="B31" s="211"/>
      <c r="C31" s="31" t="s">
        <v>95</v>
      </c>
      <c r="D31" s="124" t="s">
        <v>7</v>
      </c>
      <c r="E31" s="20"/>
      <c r="F31" s="21">
        <v>0</v>
      </c>
      <c r="G31" s="21"/>
      <c r="H31" s="21">
        <f t="shared" si="1"/>
        <v>0</v>
      </c>
    </row>
    <row r="32" spans="1:14" ht="72">
      <c r="A32" s="204"/>
      <c r="B32" s="205"/>
      <c r="C32" s="19" t="s">
        <v>96</v>
      </c>
      <c r="D32" s="124" t="s">
        <v>7</v>
      </c>
      <c r="E32" s="20"/>
      <c r="F32" s="21">
        <v>0</v>
      </c>
      <c r="G32" s="21"/>
      <c r="H32" s="21">
        <f t="shared" si="1"/>
        <v>0</v>
      </c>
    </row>
    <row r="33" spans="1:9" ht="18">
      <c r="A33" s="22"/>
      <c r="B33" s="23"/>
      <c r="C33" s="24"/>
      <c r="D33" s="23"/>
      <c r="E33" s="23"/>
      <c r="F33" s="25"/>
      <c r="G33" s="123" t="s">
        <v>68</v>
      </c>
      <c r="H33" s="123">
        <v>23000000</v>
      </c>
    </row>
    <row r="34" spans="1:9" ht="36">
      <c r="A34" s="206"/>
      <c r="B34" s="207"/>
      <c r="C34" s="55" t="s">
        <v>97</v>
      </c>
      <c r="D34" s="18" t="s">
        <v>7</v>
      </c>
      <c r="E34" s="75"/>
      <c r="F34" s="75"/>
      <c r="G34" s="75"/>
      <c r="H34" s="123">
        <v>12500000</v>
      </c>
    </row>
    <row r="35" spans="1:9" ht="126">
      <c r="A35" s="206"/>
      <c r="B35" s="207"/>
      <c r="C35" s="55" t="s">
        <v>98</v>
      </c>
      <c r="D35" s="18" t="s">
        <v>7</v>
      </c>
      <c r="E35" s="75"/>
      <c r="F35" s="75"/>
      <c r="G35" s="75"/>
      <c r="H35" s="21">
        <v>24880000</v>
      </c>
    </row>
    <row r="36" spans="1:9">
      <c r="A36" s="5"/>
      <c r="B36" s="6"/>
      <c r="C36" s="7"/>
      <c r="D36" s="6"/>
      <c r="E36" s="11"/>
      <c r="F36" s="8"/>
      <c r="G36" s="9"/>
      <c r="H36" s="9"/>
    </row>
    <row r="37" spans="1:9" ht="18">
      <c r="A37" s="5"/>
      <c r="B37" s="6"/>
      <c r="C37" s="7"/>
      <c r="D37" s="6"/>
      <c r="E37" s="11"/>
      <c r="F37" s="8"/>
      <c r="G37" s="28" t="s">
        <v>99</v>
      </c>
      <c r="H37" s="29">
        <f>SUM(H26+H33+H34+H35)</f>
        <v>95840000</v>
      </c>
    </row>
    <row r="38" spans="1:9">
      <c r="A38" s="5"/>
      <c r="B38" s="6"/>
      <c r="C38" s="7"/>
      <c r="D38" s="6"/>
      <c r="E38" s="11"/>
      <c r="F38" s="8"/>
      <c r="G38" s="9"/>
      <c r="H38" s="9"/>
    </row>
    <row r="39" spans="1:9" ht="18">
      <c r="A39" s="27"/>
      <c r="B39" s="27"/>
      <c r="C39" s="27"/>
      <c r="D39" s="27"/>
      <c r="E39" s="27"/>
      <c r="F39" s="27"/>
    </row>
    <row r="40" spans="1:9" ht="18">
      <c r="A40" s="169"/>
      <c r="B40" s="169"/>
      <c r="C40" s="169"/>
      <c r="D40" s="169"/>
      <c r="E40" s="169"/>
      <c r="F40" s="169"/>
      <c r="G40" s="169"/>
      <c r="H40" s="169"/>
    </row>
    <row r="41" spans="1:9" ht="18">
      <c r="A41" s="169"/>
      <c r="B41" s="169"/>
      <c r="C41" s="169"/>
      <c r="D41" s="169"/>
      <c r="E41" s="169"/>
      <c r="F41" s="169"/>
      <c r="G41" s="169"/>
      <c r="H41" s="169"/>
      <c r="I41" s="133"/>
    </row>
    <row r="42" spans="1:9">
      <c r="A42" s="5"/>
      <c r="B42" s="6"/>
      <c r="C42" s="7"/>
      <c r="D42" s="6"/>
      <c r="E42" s="11"/>
      <c r="F42" s="8"/>
      <c r="G42" s="9"/>
      <c r="H42" s="9"/>
    </row>
    <row r="43" spans="1:9">
      <c r="A43" s="5"/>
      <c r="B43" s="6"/>
      <c r="C43" s="7"/>
      <c r="D43" s="6"/>
      <c r="E43" s="11"/>
      <c r="F43" s="8"/>
      <c r="G43" s="9"/>
      <c r="H43" s="9"/>
    </row>
    <row r="44" spans="1:9">
      <c r="A44" s="5"/>
      <c r="B44" s="6"/>
      <c r="C44" s="7"/>
      <c r="D44" s="6"/>
      <c r="E44" s="11"/>
      <c r="F44" s="8"/>
      <c r="G44" s="9"/>
      <c r="H44" s="9"/>
    </row>
    <row r="45" spans="1:9">
      <c r="A45" s="5"/>
      <c r="B45" s="6"/>
      <c r="C45" s="7"/>
      <c r="D45" s="6"/>
      <c r="E45" s="11"/>
      <c r="F45" s="8"/>
      <c r="G45" s="9"/>
      <c r="H45" s="9"/>
    </row>
    <row r="46" spans="1:9">
      <c r="A46" s="5"/>
      <c r="B46" s="6"/>
      <c r="C46" s="7"/>
      <c r="D46" s="6"/>
      <c r="E46" s="11"/>
      <c r="F46" s="8"/>
      <c r="G46" s="9"/>
      <c r="H46" s="9"/>
    </row>
    <row r="47" spans="1:9">
      <c r="A47" s="10"/>
      <c r="B47" s="6"/>
      <c r="C47" s="7"/>
      <c r="E47" s="11"/>
      <c r="F47" s="8"/>
      <c r="G47" s="9"/>
      <c r="H47" s="9"/>
    </row>
    <row r="48" spans="1:9">
      <c r="A48" s="5"/>
      <c r="B48" s="6"/>
      <c r="C48" s="7"/>
      <c r="D48" s="6"/>
      <c r="E48" s="11"/>
      <c r="F48" s="8"/>
      <c r="G48" s="9"/>
      <c r="H48" s="9"/>
    </row>
    <row r="49" spans="1:8">
      <c r="A49" s="5"/>
      <c r="B49" s="6"/>
      <c r="C49" s="7"/>
      <c r="D49" s="6"/>
      <c r="E49" s="11"/>
      <c r="F49" s="8"/>
      <c r="G49" s="9"/>
      <c r="H49" s="9"/>
    </row>
    <row r="50" spans="1:8">
      <c r="A50" s="5"/>
      <c r="B50" s="6"/>
      <c r="C50" s="7"/>
      <c r="D50" s="6"/>
      <c r="E50" s="11"/>
      <c r="F50" s="8"/>
      <c r="G50" s="9"/>
      <c r="H50" s="9"/>
    </row>
    <row r="51" spans="1:8">
      <c r="A51" s="10"/>
      <c r="B51" s="6"/>
      <c r="C51" s="7"/>
      <c r="F51" s="8"/>
      <c r="G51" s="9"/>
      <c r="H51" s="9"/>
    </row>
    <row r="52" spans="1:8">
      <c r="A52" s="5"/>
      <c r="B52" s="6"/>
      <c r="C52" s="7"/>
      <c r="D52" s="6"/>
      <c r="E52" s="11"/>
      <c r="F52" s="8"/>
      <c r="G52" s="9"/>
      <c r="H52" s="9"/>
    </row>
    <row r="53" spans="1:8">
      <c r="A53" s="10"/>
      <c r="B53" s="6"/>
      <c r="C53" s="7"/>
      <c r="D53" s="6"/>
      <c r="E53" s="6"/>
      <c r="F53" s="8"/>
      <c r="G53" s="9"/>
      <c r="H53" s="9"/>
    </row>
    <row r="54" spans="1:8">
      <c r="A54" s="5"/>
      <c r="B54" s="6"/>
      <c r="C54" s="7"/>
      <c r="D54" s="6"/>
      <c r="E54" s="6"/>
      <c r="F54" s="8"/>
      <c r="G54" s="9"/>
      <c r="H54" s="9"/>
    </row>
    <row r="55" spans="1:8">
      <c r="A55" s="10"/>
      <c r="B55" s="6"/>
      <c r="C55" s="7"/>
      <c r="D55" s="6"/>
      <c r="E55" s="6"/>
      <c r="F55" s="8"/>
      <c r="G55" s="9"/>
      <c r="H55" s="9"/>
    </row>
    <row r="56" spans="1:8">
      <c r="A56" s="5"/>
      <c r="B56" s="6"/>
      <c r="C56" s="7"/>
      <c r="D56" s="6"/>
      <c r="E56" s="6"/>
      <c r="F56" s="8"/>
      <c r="G56" s="9"/>
      <c r="H56" s="9"/>
    </row>
    <row r="57" spans="1:8">
      <c r="A57" s="10"/>
      <c r="B57" s="6"/>
      <c r="C57" s="7"/>
      <c r="D57" s="6"/>
      <c r="E57" s="6"/>
      <c r="F57" s="8"/>
      <c r="G57" s="9"/>
      <c r="H57" s="9"/>
    </row>
    <row r="58" spans="1:8">
      <c r="A58" s="5"/>
      <c r="B58" s="6"/>
      <c r="C58" s="7"/>
      <c r="D58" s="6"/>
      <c r="E58" s="6"/>
      <c r="F58" s="8"/>
      <c r="G58" s="9"/>
      <c r="H58" s="9"/>
    </row>
    <row r="59" spans="1:8">
      <c r="A59" s="5"/>
      <c r="B59" s="6"/>
      <c r="C59" s="7"/>
      <c r="D59" s="6"/>
      <c r="E59" s="6"/>
      <c r="F59" s="8"/>
      <c r="G59" s="9"/>
      <c r="H59" s="9"/>
    </row>
    <row r="60" spans="1:8">
      <c r="A60" s="10"/>
      <c r="B60" s="6"/>
      <c r="C60" s="7"/>
      <c r="D60" s="6"/>
      <c r="E60" s="6"/>
      <c r="F60" s="8"/>
      <c r="G60" s="9"/>
      <c r="H60" s="9"/>
    </row>
    <row r="61" spans="1:8" ht="28.5" customHeight="1">
      <c r="A61" s="5"/>
      <c r="B61" s="6"/>
      <c r="C61" s="7"/>
      <c r="D61" s="6"/>
      <c r="E61" s="6"/>
      <c r="F61" s="8"/>
      <c r="G61" s="9"/>
      <c r="H61" s="9"/>
    </row>
    <row r="62" spans="1:8">
      <c r="A62" s="10"/>
      <c r="B62" s="6"/>
      <c r="C62" s="7"/>
      <c r="D62" s="6"/>
      <c r="E62" s="6"/>
      <c r="F62" s="8"/>
      <c r="G62" s="9"/>
      <c r="H62" s="9"/>
    </row>
    <row r="63" spans="1:8">
      <c r="A63" s="5"/>
      <c r="B63" s="6"/>
      <c r="C63" s="7"/>
      <c r="D63" s="6"/>
      <c r="E63" s="6"/>
      <c r="F63" s="13"/>
      <c r="G63" s="13"/>
      <c r="H63" s="9"/>
    </row>
    <row r="64" spans="1:8">
      <c r="A64" s="5"/>
      <c r="B64" s="6"/>
      <c r="C64" s="7"/>
      <c r="D64" s="6"/>
      <c r="E64" s="6"/>
      <c r="F64" s="13"/>
      <c r="G64" s="13"/>
      <c r="H64" s="9"/>
    </row>
    <row r="65" spans="1:8">
      <c r="A65" s="5"/>
      <c r="C65" s="7"/>
    </row>
    <row r="66" spans="1:8">
      <c r="G66" s="14"/>
      <c r="H66" s="12"/>
    </row>
    <row r="67" spans="1:8">
      <c r="G67" s="2"/>
      <c r="H67" s="13"/>
    </row>
    <row r="68" spans="1:8">
      <c r="G68" s="15"/>
      <c r="H68" s="13"/>
    </row>
    <row r="69" spans="1:8">
      <c r="A69" s="158"/>
      <c r="B69" s="158"/>
      <c r="C69" s="158"/>
      <c r="D69" s="158"/>
      <c r="E69" s="158"/>
      <c r="F69" s="158"/>
      <c r="G69" s="158"/>
      <c r="H69" s="158"/>
    </row>
    <row r="70" spans="1:8">
      <c r="A70" s="158"/>
      <c r="B70" s="158"/>
      <c r="C70" s="158"/>
      <c r="D70" s="158"/>
      <c r="E70" s="158"/>
      <c r="F70" s="158"/>
      <c r="G70" s="158"/>
      <c r="H70" s="158"/>
    </row>
  </sheetData>
  <mergeCells count="23">
    <mergeCell ref="M10:O12"/>
    <mergeCell ref="M13:O14"/>
    <mergeCell ref="A23:B23"/>
    <mergeCell ref="A40:H40"/>
    <mergeCell ref="A41:H41"/>
    <mergeCell ref="A16:B16"/>
    <mergeCell ref="A31:B31"/>
    <mergeCell ref="A69:H69"/>
    <mergeCell ref="A70:H70"/>
    <mergeCell ref="A17:B17"/>
    <mergeCell ref="A18:B18"/>
    <mergeCell ref="A19:B19"/>
    <mergeCell ref="A20:B20"/>
    <mergeCell ref="A21:B21"/>
    <mergeCell ref="A22:B22"/>
    <mergeCell ref="A32:B32"/>
    <mergeCell ref="A34:B34"/>
    <mergeCell ref="A35:B35"/>
    <mergeCell ref="A24:B24"/>
    <mergeCell ref="A25:B25"/>
    <mergeCell ref="A28:B28"/>
    <mergeCell ref="A29:B29"/>
    <mergeCell ref="A30:B30"/>
  </mergeCells>
  <printOptions horizontalCentered="1"/>
  <pageMargins left="0.23622047244094491" right="0.23622047244094491" top="0.74803149606299213" bottom="0.74803149606299213" header="0.31496062992125984" footer="0.31496062992125984"/>
  <pageSetup paperSize="9" scale="40" fitToWidth="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69"/>
  <sheetViews>
    <sheetView showGridLines="0" topLeftCell="A10" zoomScale="65" zoomScaleNormal="65" workbookViewId="0">
      <selection activeCell="B42" sqref="B42"/>
    </sheetView>
  </sheetViews>
  <sheetFormatPr defaultColWidth="11.42578125" defaultRowHeight="14.45"/>
  <cols>
    <col min="1" max="1" width="14.42578125" customWidth="1"/>
    <col min="2" max="2" width="11.28515625" customWidth="1"/>
    <col min="3" max="3" width="61.5703125" customWidth="1"/>
    <col min="4" max="4" width="8.42578125" customWidth="1"/>
    <col min="5" max="5" width="10.140625" bestFit="1" customWidth="1"/>
    <col min="6" max="6" width="12.42578125" bestFit="1" customWidth="1"/>
    <col min="7" max="7" width="16.5703125" bestFit="1" customWidth="1"/>
    <col min="8" max="8" width="20.140625" style="66"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9" ht="15.6">
      <c r="A17" s="16" t="s">
        <v>0</v>
      </c>
      <c r="B17" s="16" t="s">
        <v>100</v>
      </c>
      <c r="C17" s="191" t="s">
        <v>101</v>
      </c>
      <c r="D17" s="192"/>
      <c r="E17" s="192"/>
      <c r="F17" s="192"/>
      <c r="G17" s="193"/>
      <c r="H17" s="117" t="s">
        <v>102</v>
      </c>
    </row>
    <row r="18" spans="1:9" ht="15" customHeight="1">
      <c r="A18" s="18">
        <v>1</v>
      </c>
      <c r="B18" s="105">
        <v>46227</v>
      </c>
      <c r="C18" s="165" t="s">
        <v>103</v>
      </c>
      <c r="D18" s="165"/>
      <c r="E18" s="165"/>
      <c r="F18" s="165"/>
      <c r="G18" s="165"/>
      <c r="H18" s="107">
        <v>263000</v>
      </c>
      <c r="I18" s="41"/>
    </row>
    <row r="19" spans="1:9" ht="15" customHeight="1">
      <c r="A19" s="18">
        <v>2</v>
      </c>
      <c r="B19" s="19" t="s">
        <v>104</v>
      </c>
      <c r="C19" s="165" t="s">
        <v>105</v>
      </c>
      <c r="D19" s="165"/>
      <c r="E19" s="165"/>
      <c r="F19" s="165"/>
      <c r="G19" s="165"/>
      <c r="H19" s="107">
        <v>31500</v>
      </c>
    </row>
    <row r="20" spans="1:9" ht="15" customHeight="1">
      <c r="A20" s="18">
        <v>3</v>
      </c>
      <c r="B20" s="19" t="s">
        <v>104</v>
      </c>
      <c r="C20" s="165" t="s">
        <v>106</v>
      </c>
      <c r="D20" s="165"/>
      <c r="E20" s="165"/>
      <c r="F20" s="165"/>
      <c r="G20" s="165"/>
      <c r="H20" s="107">
        <v>9000</v>
      </c>
    </row>
    <row r="21" spans="1:9" ht="15" customHeight="1">
      <c r="A21" s="18">
        <v>4</v>
      </c>
      <c r="B21" s="19" t="s">
        <v>104</v>
      </c>
      <c r="C21" s="165" t="s">
        <v>107</v>
      </c>
      <c r="D21" s="165"/>
      <c r="E21" s="165"/>
      <c r="F21" s="165"/>
      <c r="G21" s="165"/>
      <c r="H21" s="107">
        <v>120000</v>
      </c>
    </row>
    <row r="22" spans="1:9" ht="15" customHeight="1">
      <c r="A22" s="18">
        <v>5</v>
      </c>
      <c r="B22" s="19" t="s">
        <v>104</v>
      </c>
      <c r="C22" s="165" t="s">
        <v>106</v>
      </c>
      <c r="D22" s="165"/>
      <c r="E22" s="165"/>
      <c r="F22" s="165"/>
      <c r="G22" s="165"/>
      <c r="H22" s="107">
        <v>9900</v>
      </c>
    </row>
    <row r="23" spans="1:9" ht="15" customHeight="1">
      <c r="A23" s="18">
        <v>6</v>
      </c>
      <c r="B23" s="105">
        <v>46228</v>
      </c>
      <c r="C23" s="165" t="s">
        <v>108</v>
      </c>
      <c r="D23" s="165"/>
      <c r="E23" s="165"/>
      <c r="F23" s="165"/>
      <c r="G23" s="165"/>
      <c r="H23" s="107">
        <v>22000</v>
      </c>
    </row>
    <row r="24" spans="1:9" ht="15" customHeight="1">
      <c r="A24" s="18">
        <v>7</v>
      </c>
      <c r="B24" s="19" t="s">
        <v>104</v>
      </c>
      <c r="C24" s="165" t="s">
        <v>109</v>
      </c>
      <c r="D24" s="165"/>
      <c r="E24" s="165"/>
      <c r="F24" s="165"/>
      <c r="G24" s="165"/>
      <c r="H24" s="107">
        <v>73720</v>
      </c>
    </row>
    <row r="25" spans="1:9" ht="15" customHeight="1">
      <c r="A25" s="18">
        <v>8</v>
      </c>
      <c r="B25" s="19" t="s">
        <v>104</v>
      </c>
      <c r="C25" s="165" t="s">
        <v>109</v>
      </c>
      <c r="D25" s="165"/>
      <c r="E25" s="165"/>
      <c r="F25" s="165"/>
      <c r="G25" s="165"/>
      <c r="H25" s="107">
        <v>73720</v>
      </c>
    </row>
    <row r="26" spans="1:9" ht="15" customHeight="1">
      <c r="A26" s="18">
        <v>9</v>
      </c>
      <c r="B26" s="105">
        <v>46229</v>
      </c>
      <c r="C26" s="165" t="s">
        <v>110</v>
      </c>
      <c r="D26" s="165"/>
      <c r="E26" s="165"/>
      <c r="F26" s="165"/>
      <c r="G26" s="165"/>
      <c r="H26" s="107">
        <v>113337</v>
      </c>
    </row>
    <row r="27" spans="1:9" ht="15" customHeight="1">
      <c r="A27" s="18">
        <v>10</v>
      </c>
      <c r="B27" s="105">
        <v>46230</v>
      </c>
      <c r="C27" s="165" t="s">
        <v>111</v>
      </c>
      <c r="D27" s="165"/>
      <c r="E27" s="165"/>
      <c r="F27" s="165"/>
      <c r="G27" s="165"/>
      <c r="H27" s="107">
        <v>19000</v>
      </c>
    </row>
    <row r="28" spans="1:9" ht="15" customHeight="1">
      <c r="A28" s="18">
        <v>11</v>
      </c>
      <c r="B28" s="105">
        <v>46230</v>
      </c>
      <c r="C28" s="165" t="s">
        <v>112</v>
      </c>
      <c r="D28" s="165"/>
      <c r="E28" s="165"/>
      <c r="F28" s="165"/>
      <c r="G28" s="165"/>
      <c r="H28" s="107">
        <v>16800</v>
      </c>
    </row>
    <row r="29" spans="1:9" ht="15" customHeight="1">
      <c r="A29" s="18">
        <v>12</v>
      </c>
      <c r="B29" s="105">
        <v>46231</v>
      </c>
      <c r="C29" s="165" t="s">
        <v>113</v>
      </c>
      <c r="D29" s="165"/>
      <c r="E29" s="165"/>
      <c r="F29" s="165"/>
      <c r="G29" s="165"/>
      <c r="H29" s="107">
        <v>25000</v>
      </c>
    </row>
    <row r="30" spans="1:9" ht="15" customHeight="1">
      <c r="A30" s="18">
        <v>13</v>
      </c>
      <c r="B30" s="116">
        <v>46232</v>
      </c>
      <c r="C30" s="217" t="s">
        <v>114</v>
      </c>
      <c r="D30" s="218"/>
      <c r="E30" s="218"/>
      <c r="F30" s="218"/>
      <c r="G30" s="219"/>
      <c r="H30" s="114">
        <v>131000</v>
      </c>
    </row>
    <row r="31" spans="1:9" ht="15" customHeight="1">
      <c r="A31" s="18">
        <v>14</v>
      </c>
      <c r="B31" s="116">
        <v>46232</v>
      </c>
      <c r="C31" s="220" t="s">
        <v>115</v>
      </c>
      <c r="D31" s="221"/>
      <c r="E31" s="221"/>
      <c r="F31" s="221"/>
      <c r="G31" s="222"/>
      <c r="H31" s="114">
        <v>5000</v>
      </c>
    </row>
    <row r="32" spans="1:9" ht="15" customHeight="1">
      <c r="A32" s="18">
        <v>15</v>
      </c>
      <c r="B32" s="116">
        <v>46232</v>
      </c>
      <c r="C32" s="217" t="s">
        <v>116</v>
      </c>
      <c r="D32" s="218"/>
      <c r="E32" s="218"/>
      <c r="F32" s="218"/>
      <c r="G32" s="219"/>
      <c r="H32" s="114">
        <v>95465</v>
      </c>
    </row>
    <row r="33" spans="1:8" ht="15" customHeight="1">
      <c r="A33" s="18">
        <v>16</v>
      </c>
      <c r="B33" s="118">
        <v>46231</v>
      </c>
      <c r="C33" s="165" t="s">
        <v>117</v>
      </c>
      <c r="D33" s="165"/>
      <c r="E33" s="165"/>
      <c r="F33" s="165"/>
      <c r="G33" s="165"/>
      <c r="H33" s="114">
        <v>17000</v>
      </c>
    </row>
    <row r="34" spans="1:8" ht="15" customHeight="1">
      <c r="A34" s="18">
        <v>17</v>
      </c>
      <c r="B34" s="118">
        <v>46231</v>
      </c>
      <c r="C34" s="212" t="s">
        <v>118</v>
      </c>
      <c r="D34" s="212"/>
      <c r="E34" s="212"/>
      <c r="F34" s="212"/>
      <c r="G34" s="212"/>
      <c r="H34" s="113">
        <v>5500</v>
      </c>
    </row>
    <row r="35" spans="1:8" ht="15" customHeight="1">
      <c r="A35" s="68">
        <v>18</v>
      </c>
      <c r="B35" s="118">
        <v>46231</v>
      </c>
      <c r="C35" s="212" t="s">
        <v>119</v>
      </c>
      <c r="D35" s="212"/>
      <c r="E35" s="212"/>
      <c r="F35" s="212"/>
      <c r="G35" s="212"/>
      <c r="H35" s="113">
        <v>11000</v>
      </c>
    </row>
    <row r="36" spans="1:8" ht="15" customHeight="1">
      <c r="A36" s="68">
        <v>19</v>
      </c>
      <c r="B36" s="118">
        <v>46233</v>
      </c>
      <c r="C36" s="213" t="s">
        <v>120</v>
      </c>
      <c r="D36" s="214"/>
      <c r="E36" s="214"/>
      <c r="F36" s="214"/>
      <c r="G36" s="215"/>
      <c r="H36" s="113">
        <v>175700</v>
      </c>
    </row>
    <row r="37" spans="1:8" ht="16.149999999999999" customHeight="1">
      <c r="A37" s="120">
        <v>20</v>
      </c>
      <c r="B37" s="118">
        <v>46233</v>
      </c>
      <c r="C37" s="223" t="s">
        <v>121</v>
      </c>
      <c r="D37" s="224"/>
      <c r="E37" s="224"/>
      <c r="F37" s="224"/>
      <c r="G37" s="225"/>
      <c r="H37" s="112">
        <v>11000</v>
      </c>
    </row>
    <row r="38" spans="1:8" ht="18">
      <c r="A38" s="18">
        <v>21</v>
      </c>
      <c r="B38" s="121">
        <v>46234</v>
      </c>
      <c r="C38" s="269" t="s">
        <v>122</v>
      </c>
      <c r="D38" s="270"/>
      <c r="E38" s="270"/>
      <c r="F38" s="270"/>
      <c r="G38" s="271"/>
      <c r="H38" s="111">
        <v>160000</v>
      </c>
    </row>
    <row r="39" spans="1:8" ht="18">
      <c r="A39" s="5"/>
      <c r="B39" s="6"/>
      <c r="C39" s="216" t="s">
        <v>123</v>
      </c>
      <c r="D39" s="216"/>
      <c r="E39" s="216"/>
      <c r="F39" s="216"/>
      <c r="G39" s="216"/>
      <c r="H39" s="119">
        <f>SUM(H18:H38)</f>
        <v>1388642</v>
      </c>
    </row>
    <row r="40" spans="1:8">
      <c r="A40" s="5"/>
      <c r="B40" s="6"/>
      <c r="C40" s="7"/>
      <c r="D40" s="6"/>
      <c r="E40" s="11"/>
      <c r="F40" s="8"/>
      <c r="G40" s="9"/>
      <c r="H40" s="108"/>
    </row>
    <row r="41" spans="1:8">
      <c r="A41" s="5"/>
      <c r="B41" s="6"/>
      <c r="C41" s="7"/>
      <c r="D41" s="6"/>
      <c r="E41" s="11"/>
      <c r="F41" s="8"/>
      <c r="G41" s="9"/>
      <c r="H41" s="108"/>
    </row>
    <row r="42" spans="1:8">
      <c r="A42" s="5"/>
      <c r="B42" s="6"/>
      <c r="C42" s="7"/>
      <c r="D42" s="6"/>
      <c r="E42" s="11"/>
      <c r="F42" s="8"/>
      <c r="G42" s="9"/>
      <c r="H42" s="108"/>
    </row>
    <row r="43" spans="1:8">
      <c r="A43" s="5"/>
      <c r="B43" s="6"/>
      <c r="C43" s="7"/>
      <c r="D43" s="6"/>
      <c r="E43" s="11"/>
      <c r="F43" s="8"/>
      <c r="G43" s="9"/>
      <c r="H43" s="108"/>
    </row>
    <row r="44" spans="1:8">
      <c r="A44" s="5"/>
      <c r="B44" s="6"/>
      <c r="C44" s="7"/>
      <c r="D44" s="6"/>
      <c r="E44" s="11"/>
      <c r="F44" s="8"/>
      <c r="G44" s="9"/>
      <c r="H44" s="108"/>
    </row>
    <row r="45" spans="1:8">
      <c r="A45" s="5"/>
      <c r="B45" s="6"/>
      <c r="C45" s="7"/>
      <c r="D45" s="6"/>
      <c r="E45" s="11"/>
      <c r="F45" s="8"/>
      <c r="G45" s="9"/>
      <c r="H45" s="108"/>
    </row>
    <row r="46" spans="1:8">
      <c r="A46" s="10"/>
      <c r="B46" s="6"/>
      <c r="C46" s="7"/>
      <c r="E46" s="11"/>
      <c r="F46" s="8"/>
      <c r="G46" s="9"/>
      <c r="H46" s="108"/>
    </row>
    <row r="47" spans="1:8">
      <c r="A47" s="5"/>
      <c r="B47" s="6"/>
      <c r="C47" s="7"/>
      <c r="D47" s="6"/>
      <c r="E47" s="11"/>
      <c r="F47" s="8"/>
      <c r="G47" s="9"/>
      <c r="H47" s="108"/>
    </row>
    <row r="48" spans="1:8">
      <c r="A48" s="5"/>
      <c r="B48" s="6"/>
      <c r="C48" s="7"/>
      <c r="D48" s="6"/>
      <c r="E48" s="11"/>
      <c r="F48" s="8"/>
      <c r="G48" s="9"/>
      <c r="H48" s="108"/>
    </row>
    <row r="49" spans="1:8">
      <c r="A49" s="5"/>
      <c r="B49" s="6"/>
      <c r="C49" s="7"/>
      <c r="D49" s="6"/>
      <c r="E49" s="11"/>
      <c r="F49" s="8"/>
      <c r="G49" s="9"/>
      <c r="H49" s="108"/>
    </row>
    <row r="50" spans="1:8">
      <c r="A50" s="10"/>
      <c r="B50" s="6"/>
      <c r="C50" s="7"/>
      <c r="F50" s="8"/>
      <c r="G50" s="9"/>
      <c r="H50" s="108"/>
    </row>
    <row r="51" spans="1:8">
      <c r="A51" s="5"/>
      <c r="B51" s="6"/>
      <c r="C51" s="7"/>
      <c r="D51" s="6"/>
      <c r="E51" s="11"/>
      <c r="F51" s="8"/>
      <c r="G51" s="9"/>
      <c r="H51" s="108"/>
    </row>
    <row r="52" spans="1:8">
      <c r="A52" s="10"/>
      <c r="B52" s="6"/>
      <c r="C52" s="7"/>
      <c r="D52" s="6"/>
      <c r="E52" s="6"/>
      <c r="F52" s="8"/>
      <c r="G52" s="9"/>
      <c r="H52" s="108"/>
    </row>
    <row r="53" spans="1:8">
      <c r="A53" s="5"/>
      <c r="B53" s="6"/>
      <c r="C53" s="7"/>
      <c r="D53" s="6"/>
      <c r="E53" s="6"/>
      <c r="F53" s="8"/>
      <c r="G53" s="9"/>
      <c r="H53" s="108"/>
    </row>
    <row r="54" spans="1:8">
      <c r="A54" s="10"/>
      <c r="B54" s="6"/>
      <c r="C54" s="7"/>
      <c r="D54" s="6"/>
      <c r="E54" s="6"/>
      <c r="F54" s="8"/>
      <c r="G54" s="9"/>
      <c r="H54" s="108"/>
    </row>
    <row r="55" spans="1:8">
      <c r="A55" s="5"/>
      <c r="B55" s="6"/>
      <c r="C55" s="7"/>
      <c r="D55" s="6"/>
      <c r="E55" s="6"/>
      <c r="F55" s="8"/>
      <c r="G55" s="9"/>
      <c r="H55" s="108"/>
    </row>
    <row r="56" spans="1:8">
      <c r="A56" s="10"/>
      <c r="B56" s="6"/>
      <c r="C56" s="7"/>
      <c r="D56" s="6"/>
      <c r="E56" s="6"/>
      <c r="F56" s="8"/>
      <c r="G56" s="9"/>
      <c r="H56" s="108"/>
    </row>
    <row r="57" spans="1:8">
      <c r="A57" s="5"/>
      <c r="B57" s="6"/>
      <c r="C57" s="7"/>
      <c r="D57" s="6"/>
      <c r="E57" s="6"/>
      <c r="F57" s="8"/>
      <c r="G57" s="9"/>
      <c r="H57" s="108"/>
    </row>
    <row r="58" spans="1:8">
      <c r="A58" s="5"/>
      <c r="B58" s="6"/>
      <c r="C58" s="7"/>
      <c r="D58" s="6"/>
      <c r="E58" s="6"/>
      <c r="F58" s="8"/>
      <c r="G58" s="9"/>
      <c r="H58" s="108"/>
    </row>
    <row r="59" spans="1:8">
      <c r="A59" s="10"/>
      <c r="B59" s="6"/>
      <c r="C59" s="7"/>
      <c r="D59" s="6"/>
      <c r="E59" s="6"/>
      <c r="F59" s="8"/>
      <c r="G59" s="9"/>
      <c r="H59" s="108"/>
    </row>
    <row r="60" spans="1:8" ht="28.5" customHeight="1">
      <c r="A60" s="5"/>
      <c r="B60" s="6"/>
      <c r="C60" s="7"/>
      <c r="D60" s="6"/>
      <c r="E60" s="6"/>
      <c r="F60" s="8"/>
      <c r="G60" s="9"/>
      <c r="H60" s="108"/>
    </row>
    <row r="61" spans="1:8">
      <c r="A61" s="10"/>
      <c r="B61" s="6"/>
      <c r="C61" s="7"/>
      <c r="D61" s="6"/>
      <c r="E61" s="6"/>
      <c r="F61" s="8"/>
      <c r="G61" s="9"/>
      <c r="H61" s="108"/>
    </row>
    <row r="62" spans="1:8">
      <c r="A62" s="5"/>
      <c r="B62" s="6"/>
      <c r="C62" s="7"/>
      <c r="D62" s="6"/>
      <c r="E62" s="6"/>
      <c r="F62" s="13"/>
      <c r="G62" s="13"/>
      <c r="H62" s="108"/>
    </row>
    <row r="63" spans="1:8">
      <c r="A63" s="5"/>
      <c r="B63" s="6"/>
      <c r="C63" s="7"/>
      <c r="D63" s="6"/>
      <c r="E63" s="6"/>
      <c r="F63" s="13"/>
      <c r="G63" s="13"/>
      <c r="H63" s="108"/>
    </row>
    <row r="64" spans="1:8">
      <c r="A64" s="5"/>
      <c r="C64" s="7"/>
    </row>
    <row r="65" spans="1:8">
      <c r="G65" s="14"/>
      <c r="H65" s="109"/>
    </row>
    <row r="66" spans="1:8">
      <c r="G66" s="2"/>
      <c r="H66" s="110"/>
    </row>
    <row r="67" spans="1:8">
      <c r="G67" s="15"/>
      <c r="H67" s="110"/>
    </row>
    <row r="68" spans="1:8">
      <c r="A68" s="158"/>
      <c r="B68" s="158"/>
      <c r="C68" s="158"/>
      <c r="D68" s="158"/>
      <c r="E68" s="158"/>
      <c r="F68" s="158"/>
      <c r="G68" s="158"/>
      <c r="H68" s="158"/>
    </row>
    <row r="69" spans="1:8">
      <c r="A69" s="158"/>
      <c r="B69" s="158"/>
      <c r="C69" s="158"/>
      <c r="D69" s="158"/>
      <c r="E69" s="158"/>
      <c r="F69" s="158"/>
      <c r="G69" s="158"/>
      <c r="H69" s="158"/>
    </row>
  </sheetData>
  <mergeCells count="27">
    <mergeCell ref="M10:O12"/>
    <mergeCell ref="M13:O14"/>
    <mergeCell ref="A68:H68"/>
    <mergeCell ref="A69:H69"/>
    <mergeCell ref="C18:G18"/>
    <mergeCell ref="C19:G19"/>
    <mergeCell ref="C20:G20"/>
    <mergeCell ref="C21:G21"/>
    <mergeCell ref="C22:G22"/>
    <mergeCell ref="C39:G39"/>
    <mergeCell ref="C29:G29"/>
    <mergeCell ref="C30:G30"/>
    <mergeCell ref="C31:G31"/>
    <mergeCell ref="C32:G32"/>
    <mergeCell ref="C17:G17"/>
    <mergeCell ref="C37:G37"/>
    <mergeCell ref="C38:G38"/>
    <mergeCell ref="C33:G33"/>
    <mergeCell ref="C34:G34"/>
    <mergeCell ref="C36:G36"/>
    <mergeCell ref="C35:G35"/>
    <mergeCell ref="C28:G28"/>
    <mergeCell ref="C23:G23"/>
    <mergeCell ref="C24:G24"/>
    <mergeCell ref="C25:G25"/>
    <mergeCell ref="C26:G26"/>
    <mergeCell ref="C27:G27"/>
  </mergeCells>
  <printOptions horizontalCentered="1"/>
  <pageMargins left="0.23622047244094491" right="0.23622047244094491" top="0.74803149606299213" bottom="0.74803149606299213" header="0.31496062992125984" footer="0.31496062992125984"/>
  <pageSetup paperSize="9" scale="64" orientation="portrait" r:id="rId1"/>
  <rowBreaks count="1" manualBreakCount="1">
    <brk id="3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R71"/>
  <sheetViews>
    <sheetView showGridLines="0" tabSelected="1" topLeftCell="A27" zoomScale="65" zoomScaleNormal="65" workbookViewId="0">
      <selection activeCell="F34" sqref="F34"/>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2.42578125" bestFit="1" customWidth="1"/>
    <col min="7" max="7" width="16.5703125" bestFit="1"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9" ht="46.9">
      <c r="A17" s="16" t="s">
        <v>1</v>
      </c>
      <c r="B17" s="16" t="s">
        <v>0</v>
      </c>
      <c r="C17" s="16" t="s">
        <v>124</v>
      </c>
      <c r="D17" s="17" t="s">
        <v>125</v>
      </c>
      <c r="E17" s="16" t="s">
        <v>14</v>
      </c>
      <c r="F17" s="17" t="s">
        <v>15</v>
      </c>
      <c r="G17" s="17" t="s">
        <v>16</v>
      </c>
      <c r="H17" s="17" t="s">
        <v>17</v>
      </c>
    </row>
    <row r="18" spans="1:9" ht="18.75">
      <c r="A18" s="34"/>
      <c r="B18" s="18">
        <v>1</v>
      </c>
      <c r="C18" s="19"/>
      <c r="D18" s="18"/>
      <c r="E18" s="20"/>
      <c r="F18" s="21"/>
      <c r="G18" s="21"/>
      <c r="H18" s="21"/>
      <c r="I18" s="40"/>
    </row>
    <row r="19" spans="1:9" ht="18.75">
      <c r="A19" s="36"/>
      <c r="B19" s="18">
        <v>2</v>
      </c>
      <c r="C19" s="19"/>
      <c r="D19" s="18"/>
      <c r="E19" s="20"/>
      <c r="F19" s="21"/>
      <c r="G19" s="21"/>
      <c r="H19" s="21"/>
    </row>
    <row r="20" spans="1:9" ht="18.75">
      <c r="A20" s="36"/>
      <c r="B20" s="18">
        <v>3</v>
      </c>
      <c r="C20" s="19"/>
      <c r="D20" s="18"/>
      <c r="E20" s="20"/>
      <c r="F20" s="21"/>
      <c r="G20" s="21"/>
      <c r="H20" s="21"/>
    </row>
    <row r="21" spans="1:9" ht="18.75">
      <c r="A21" s="35"/>
      <c r="B21" s="18">
        <v>4</v>
      </c>
      <c r="C21" s="31"/>
      <c r="D21" s="18"/>
      <c r="E21" s="20"/>
      <c r="F21" s="21"/>
      <c r="G21" s="21"/>
      <c r="H21" s="21"/>
    </row>
    <row r="22" spans="1:9" ht="18.75">
      <c r="A22" s="35"/>
      <c r="B22" s="18">
        <v>5</v>
      </c>
      <c r="C22" s="31"/>
      <c r="D22" s="18"/>
      <c r="E22" s="20"/>
      <c r="F22" s="21"/>
      <c r="G22" s="21"/>
      <c r="H22" s="21"/>
    </row>
    <row r="23" spans="1:9" ht="18.75">
      <c r="A23" s="159"/>
      <c r="B23" s="18">
        <v>6</v>
      </c>
      <c r="C23" s="31"/>
      <c r="D23" s="18"/>
      <c r="E23" s="20"/>
      <c r="F23" s="21"/>
      <c r="G23" s="21"/>
      <c r="H23" s="21"/>
    </row>
    <row r="24" spans="1:9" ht="18.75">
      <c r="A24" s="160"/>
      <c r="B24" s="18">
        <v>7</v>
      </c>
      <c r="C24" s="31"/>
      <c r="D24" s="18"/>
      <c r="E24" s="20"/>
      <c r="F24" s="21"/>
      <c r="G24" s="21"/>
      <c r="H24" s="21"/>
    </row>
    <row r="25" spans="1:9" ht="36" customHeight="1">
      <c r="A25" s="159"/>
      <c r="B25" s="18">
        <v>8</v>
      </c>
      <c r="C25" s="31"/>
      <c r="D25" s="18"/>
      <c r="E25" s="20"/>
      <c r="F25" s="21"/>
      <c r="G25" s="21"/>
      <c r="H25" s="21"/>
    </row>
    <row r="26" spans="1:9" ht="18.75">
      <c r="A26" s="160"/>
      <c r="B26" s="18">
        <v>9</v>
      </c>
      <c r="C26" s="31"/>
      <c r="D26" s="18"/>
      <c r="E26" s="20"/>
      <c r="F26" s="21"/>
      <c r="G26" s="21"/>
      <c r="H26" s="21"/>
    </row>
    <row r="27" spans="1:9" ht="18.75">
      <c r="A27" s="32"/>
      <c r="B27" s="18">
        <v>10</v>
      </c>
      <c r="C27" s="31"/>
      <c r="D27" s="18"/>
      <c r="E27" s="20"/>
      <c r="F27" s="21"/>
      <c r="G27" s="21"/>
      <c r="H27" s="21"/>
    </row>
    <row r="28" spans="1:9" ht="24.6" customHeight="1">
      <c r="A28" s="159"/>
      <c r="B28" s="18">
        <v>11</v>
      </c>
      <c r="C28" s="31"/>
      <c r="D28" s="18"/>
      <c r="E28" s="20"/>
      <c r="F28" s="21"/>
      <c r="G28" s="21"/>
      <c r="H28" s="21"/>
    </row>
    <row r="29" spans="1:9" ht="27.6" customHeight="1">
      <c r="A29" s="160"/>
      <c r="B29" s="18">
        <v>12</v>
      </c>
      <c r="C29" s="31"/>
      <c r="D29" s="18"/>
      <c r="E29" s="20"/>
      <c r="F29" s="21"/>
      <c r="G29" s="21"/>
      <c r="H29" s="21"/>
    </row>
    <row r="30" spans="1:9" ht="22.15" customHeight="1">
      <c r="A30" s="30"/>
      <c r="B30" s="18">
        <v>13</v>
      </c>
      <c r="C30" s="31"/>
      <c r="D30" s="18"/>
      <c r="E30" s="20"/>
      <c r="F30" s="21"/>
      <c r="G30" s="21"/>
      <c r="H30" s="21"/>
    </row>
    <row r="31" spans="1:9" ht="18.75">
      <c r="A31" s="159"/>
      <c r="B31" s="18">
        <v>14</v>
      </c>
      <c r="C31" s="31"/>
      <c r="D31" s="18"/>
      <c r="E31" s="20"/>
      <c r="F31" s="21"/>
      <c r="G31" s="21"/>
      <c r="H31" s="21"/>
    </row>
    <row r="32" spans="1:9" ht="18.75">
      <c r="A32" s="160"/>
      <c r="B32" s="18">
        <v>15</v>
      </c>
      <c r="C32" s="31"/>
      <c r="D32" s="18"/>
      <c r="E32" s="20"/>
      <c r="F32" s="21"/>
      <c r="G32" s="21"/>
      <c r="H32" s="21"/>
    </row>
    <row r="33" spans="1:8" ht="18">
      <c r="A33" s="22"/>
      <c r="B33" s="23"/>
      <c r="C33" s="24"/>
      <c r="D33" s="23"/>
      <c r="E33" s="23"/>
      <c r="F33" s="25"/>
      <c r="G33" s="26"/>
      <c r="H33" s="26"/>
    </row>
    <row r="34" spans="1:8" ht="37.5">
      <c r="A34" s="27"/>
      <c r="B34" s="27"/>
      <c r="C34" s="27"/>
      <c r="D34" s="27"/>
      <c r="E34" s="27"/>
      <c r="F34" s="27"/>
      <c r="G34" s="28" t="s">
        <v>99</v>
      </c>
      <c r="H34" s="29">
        <f>SUM(H18:H32)</f>
        <v>0</v>
      </c>
    </row>
    <row r="35" spans="1:8" ht="18.75">
      <c r="A35" s="267" t="s">
        <v>126</v>
      </c>
      <c r="B35" s="165"/>
      <c r="C35" s="165"/>
      <c r="D35" s="165"/>
      <c r="E35" s="165"/>
      <c r="F35" s="165"/>
      <c r="G35" s="165"/>
      <c r="H35" s="166"/>
    </row>
    <row r="36" spans="1:8" ht="18">
      <c r="A36" s="165" t="s">
        <v>127</v>
      </c>
      <c r="B36" s="165"/>
      <c r="C36" s="165"/>
      <c r="D36" s="165"/>
      <c r="E36" s="165"/>
      <c r="F36" s="165"/>
      <c r="G36" s="165"/>
      <c r="H36" s="165"/>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5"/>
      <c r="B47" s="6"/>
      <c r="C47" s="7"/>
      <c r="D47" s="6"/>
      <c r="E47" s="11"/>
      <c r="F47" s="8"/>
      <c r="G47" s="9"/>
      <c r="H47" s="9"/>
    </row>
    <row r="48" spans="1:8">
      <c r="A48" s="10"/>
      <c r="B48" s="6"/>
      <c r="C48" s="7"/>
      <c r="E48" s="11"/>
      <c r="F48" s="8"/>
      <c r="G48" s="9"/>
      <c r="H48" s="9"/>
    </row>
    <row r="49" spans="1:8">
      <c r="A49" s="5"/>
      <c r="B49" s="6"/>
      <c r="C49" s="7"/>
      <c r="D49" s="6"/>
      <c r="E49" s="11"/>
      <c r="F49" s="8"/>
      <c r="G49" s="9"/>
      <c r="H49" s="9"/>
    </row>
    <row r="50" spans="1:8">
      <c r="A50" s="5"/>
      <c r="B50" s="6"/>
      <c r="C50" s="7"/>
      <c r="D50" s="6"/>
      <c r="E50" s="11"/>
      <c r="F50" s="8"/>
      <c r="G50" s="9"/>
      <c r="H50" s="9"/>
    </row>
    <row r="51" spans="1:8">
      <c r="A51" s="5"/>
      <c r="B51" s="6"/>
      <c r="C51" s="7"/>
      <c r="D51" s="6"/>
      <c r="E51" s="11"/>
      <c r="F51" s="8"/>
      <c r="G51" s="9"/>
      <c r="H51" s="9"/>
    </row>
    <row r="52" spans="1:8">
      <c r="A52" s="10"/>
      <c r="B52" s="6"/>
      <c r="C52" s="7"/>
      <c r="F52" s="8"/>
      <c r="G52" s="9"/>
      <c r="H52" s="9"/>
    </row>
    <row r="53" spans="1:8">
      <c r="A53" s="5"/>
      <c r="B53" s="6"/>
      <c r="C53" s="7"/>
      <c r="D53" s="6"/>
      <c r="E53" s="11"/>
      <c r="F53" s="8"/>
      <c r="G53" s="9"/>
      <c r="H53" s="9"/>
    </row>
    <row r="54" spans="1:8">
      <c r="A54" s="10"/>
      <c r="B54" s="6"/>
      <c r="C54" s="7"/>
      <c r="D54" s="6"/>
      <c r="E54" s="6"/>
      <c r="F54" s="8"/>
      <c r="G54" s="9"/>
      <c r="H54" s="9"/>
    </row>
    <row r="55" spans="1:8">
      <c r="A55" s="5"/>
      <c r="B55" s="6"/>
      <c r="C55" s="7"/>
      <c r="D55" s="6"/>
      <c r="E55" s="6"/>
      <c r="F55" s="8"/>
      <c r="G55" s="9"/>
      <c r="H55" s="9"/>
    </row>
    <row r="56" spans="1:8">
      <c r="A56" s="10"/>
      <c r="B56" s="6"/>
      <c r="C56" s="7"/>
      <c r="D56" s="6"/>
      <c r="E56" s="6"/>
      <c r="F56" s="8"/>
      <c r="G56" s="9"/>
      <c r="H56" s="9"/>
    </row>
    <row r="57" spans="1:8">
      <c r="A57" s="5"/>
      <c r="B57" s="6"/>
      <c r="C57" s="7"/>
      <c r="D57" s="6"/>
      <c r="E57" s="6"/>
      <c r="F57" s="8"/>
      <c r="G57" s="9"/>
      <c r="H57" s="9"/>
    </row>
    <row r="58" spans="1:8">
      <c r="A58" s="10"/>
      <c r="B58" s="6"/>
      <c r="C58" s="7"/>
      <c r="D58" s="6"/>
      <c r="E58" s="6"/>
      <c r="F58" s="8"/>
      <c r="G58" s="9"/>
      <c r="H58" s="9"/>
    </row>
    <row r="59" spans="1:8">
      <c r="A59" s="5"/>
      <c r="B59" s="6"/>
      <c r="C59" s="7"/>
      <c r="D59" s="6"/>
      <c r="E59" s="6"/>
      <c r="F59" s="8"/>
      <c r="G59" s="9"/>
      <c r="H59" s="9"/>
    </row>
    <row r="60" spans="1:8">
      <c r="A60" s="5"/>
      <c r="B60" s="6"/>
      <c r="C60" s="7"/>
      <c r="D60" s="6"/>
      <c r="E60" s="6"/>
      <c r="F60" s="8"/>
      <c r="G60" s="9"/>
      <c r="H60" s="9"/>
    </row>
    <row r="61" spans="1:8">
      <c r="A61" s="10"/>
      <c r="B61" s="6"/>
      <c r="C61" s="7"/>
      <c r="D61" s="6"/>
      <c r="E61" s="6"/>
      <c r="F61" s="8"/>
      <c r="G61" s="9"/>
      <c r="H61" s="9"/>
    </row>
    <row r="62" spans="1:8" ht="28.5" customHeight="1">
      <c r="A62" s="5"/>
      <c r="B62" s="6"/>
      <c r="C62" s="7"/>
      <c r="D62" s="6"/>
      <c r="E62" s="6"/>
      <c r="F62" s="8"/>
      <c r="G62" s="9"/>
      <c r="H62" s="9"/>
    </row>
    <row r="63" spans="1:8">
      <c r="A63" s="10"/>
      <c r="B63" s="6"/>
      <c r="C63" s="7"/>
      <c r="D63" s="6"/>
      <c r="E63" s="6"/>
      <c r="F63" s="8"/>
      <c r="G63" s="9"/>
      <c r="H63" s="9"/>
    </row>
    <row r="64" spans="1:8">
      <c r="A64" s="5"/>
      <c r="B64" s="6"/>
      <c r="C64" s="7"/>
      <c r="D64" s="6"/>
      <c r="E64" s="6"/>
      <c r="F64" s="13"/>
      <c r="G64" s="13"/>
      <c r="H64" s="9"/>
    </row>
    <row r="65" spans="1:8">
      <c r="A65" s="5"/>
      <c r="B65" s="6"/>
      <c r="C65" s="7"/>
      <c r="D65" s="6"/>
      <c r="E65" s="6"/>
      <c r="F65" s="13"/>
      <c r="G65" s="13"/>
      <c r="H65" s="9"/>
    </row>
    <row r="66" spans="1:8">
      <c r="A66" s="5"/>
      <c r="C66" s="7"/>
    </row>
    <row r="67" spans="1:8">
      <c r="G67" s="14"/>
      <c r="H67" s="12"/>
    </row>
    <row r="68" spans="1:8">
      <c r="G68" s="2"/>
      <c r="H68" s="13"/>
    </row>
    <row r="69" spans="1:8">
      <c r="G69" s="15"/>
      <c r="H69" s="13"/>
    </row>
    <row r="70" spans="1:8">
      <c r="A70" s="158"/>
      <c r="B70" s="158"/>
      <c r="C70" s="158"/>
      <c r="D70" s="158"/>
      <c r="E70" s="158"/>
      <c r="F70" s="158"/>
      <c r="G70" s="158"/>
      <c r="H70" s="158"/>
    </row>
    <row r="71" spans="1:8">
      <c r="A71" s="158"/>
      <c r="B71" s="158"/>
      <c r="C71" s="158"/>
      <c r="D71" s="158"/>
      <c r="E71" s="158"/>
      <c r="F71" s="158"/>
      <c r="G71" s="158"/>
      <c r="H71" s="158"/>
    </row>
  </sheetData>
  <mergeCells count="10">
    <mergeCell ref="A71:H71"/>
    <mergeCell ref="A25:A26"/>
    <mergeCell ref="A28:A29"/>
    <mergeCell ref="A31:A32"/>
    <mergeCell ref="M10:O12"/>
    <mergeCell ref="M13:O14"/>
    <mergeCell ref="A35:H35"/>
    <mergeCell ref="A36:H36"/>
    <mergeCell ref="A70:H70"/>
    <mergeCell ref="A23:A24"/>
  </mergeCells>
  <printOptions horizontalCentered="1"/>
  <pageMargins left="0.23622047244094491" right="0.23622047244094491" top="0.74803149606299213" bottom="0.74803149606299213" header="0.31496062992125984" footer="0.31496062992125984"/>
  <pageSetup paperSize="9" scale="67" fitToHeight="0" orientation="portrait" r:id="rId1"/>
  <rowBreaks count="1" manualBreakCount="1">
    <brk id="39" max="8"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R59"/>
  <sheetViews>
    <sheetView showGridLines="0" zoomScale="70" zoomScaleNormal="70" workbookViewId="0">
      <selection activeCell="K10" sqref="K10"/>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2.85546875" bestFit="1" customWidth="1"/>
    <col min="7" max="7" width="15" bestFit="1" customWidth="1"/>
    <col min="8" max="8" width="18"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8" ht="46.9">
      <c r="A17" s="16" t="s">
        <v>1</v>
      </c>
      <c r="B17" s="16" t="s">
        <v>0</v>
      </c>
      <c r="C17" s="16" t="s">
        <v>124</v>
      </c>
      <c r="D17" s="17" t="s">
        <v>125</v>
      </c>
      <c r="E17" s="16" t="s">
        <v>14</v>
      </c>
      <c r="F17" s="17" t="s">
        <v>128</v>
      </c>
      <c r="G17" s="17" t="s">
        <v>16</v>
      </c>
      <c r="H17" s="17" t="s">
        <v>17</v>
      </c>
    </row>
    <row r="18" spans="1:8" ht="36">
      <c r="A18" s="159" t="s">
        <v>129</v>
      </c>
      <c r="B18" s="18">
        <v>1</v>
      </c>
      <c r="C18" s="31" t="s">
        <v>130</v>
      </c>
      <c r="D18" s="18" t="s">
        <v>131</v>
      </c>
      <c r="E18" s="20">
        <v>310</v>
      </c>
      <c r="F18" s="21"/>
      <c r="G18" s="21">
        <v>570</v>
      </c>
      <c r="H18" s="21">
        <f t="shared" ref="H18:H20" si="0">(E18*F18)+(E18*G18)</f>
        <v>176700</v>
      </c>
    </row>
    <row r="19" spans="1:8" ht="36">
      <c r="A19" s="226"/>
      <c r="B19" s="18">
        <v>2</v>
      </c>
      <c r="C19" s="31" t="s">
        <v>132</v>
      </c>
      <c r="D19" s="18" t="s">
        <v>131</v>
      </c>
      <c r="E19" s="20">
        <v>160</v>
      </c>
      <c r="F19" s="21"/>
      <c r="G19" s="21">
        <v>700</v>
      </c>
      <c r="H19" s="21">
        <f t="shared" si="0"/>
        <v>112000</v>
      </c>
    </row>
    <row r="20" spans="1:8" ht="36">
      <c r="A20" s="160"/>
      <c r="B20" s="18">
        <v>3</v>
      </c>
      <c r="C20" s="31" t="s">
        <v>133</v>
      </c>
      <c r="D20" s="18" t="s">
        <v>134</v>
      </c>
      <c r="E20" s="20">
        <v>8</v>
      </c>
      <c r="F20" s="21"/>
      <c r="G20" s="21">
        <v>6000</v>
      </c>
      <c r="H20" s="21">
        <f t="shared" si="0"/>
        <v>48000</v>
      </c>
    </row>
    <row r="21" spans="1:8" ht="18">
      <c r="A21" s="22"/>
      <c r="B21" s="23"/>
      <c r="C21" s="24"/>
      <c r="D21" s="23"/>
      <c r="E21" s="23"/>
      <c r="F21" s="25"/>
      <c r="G21" s="26"/>
      <c r="H21" s="26"/>
    </row>
    <row r="22" spans="1:8" ht="36">
      <c r="A22" s="27"/>
      <c r="B22" s="27"/>
      <c r="C22" s="27"/>
      <c r="D22" s="27"/>
      <c r="E22" s="27"/>
      <c r="F22" s="27"/>
      <c r="G22" s="28" t="s">
        <v>99</v>
      </c>
      <c r="H22" s="29">
        <f>SUM(H18:H20)</f>
        <v>336700</v>
      </c>
    </row>
    <row r="23" spans="1:8" ht="18">
      <c r="A23" s="165" t="s">
        <v>135</v>
      </c>
      <c r="B23" s="165"/>
      <c r="C23" s="165"/>
      <c r="D23" s="165"/>
      <c r="E23" s="165"/>
      <c r="F23" s="165"/>
      <c r="G23" s="165"/>
      <c r="H23" s="166"/>
    </row>
    <row r="24" spans="1:8" ht="18">
      <c r="A24" s="165" t="s">
        <v>136</v>
      </c>
      <c r="B24" s="165"/>
      <c r="C24" s="165"/>
      <c r="D24" s="165"/>
      <c r="E24" s="165"/>
      <c r="F24" s="165"/>
      <c r="G24" s="165"/>
      <c r="H24" s="165"/>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F40" s="8"/>
      <c r="G40" s="9"/>
      <c r="H40" s="9"/>
    </row>
    <row r="41" spans="1:8">
      <c r="A41" s="5"/>
      <c r="B41" s="6"/>
      <c r="C41" s="7"/>
      <c r="D41" s="6"/>
      <c r="E41" s="11"/>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ht="28.5" customHeight="1">
      <c r="A50" s="5"/>
      <c r="B50" s="6"/>
      <c r="C50" s="7"/>
      <c r="D50" s="6"/>
      <c r="E50" s="6"/>
      <c r="F50" s="8"/>
      <c r="G50" s="9"/>
      <c r="H50" s="9"/>
    </row>
    <row r="51" spans="1:8">
      <c r="A51" s="10"/>
      <c r="B51" s="6"/>
      <c r="C51" s="7"/>
      <c r="D51" s="6"/>
      <c r="E51" s="6"/>
      <c r="F51" s="8"/>
      <c r="G51" s="9"/>
      <c r="H51" s="9"/>
    </row>
    <row r="52" spans="1:8">
      <c r="A52" s="5"/>
      <c r="B52" s="6"/>
      <c r="C52" s="7"/>
      <c r="D52" s="6"/>
      <c r="E52" s="6"/>
      <c r="F52" s="13"/>
      <c r="G52" s="13"/>
      <c r="H52" s="9"/>
    </row>
    <row r="53" spans="1:8">
      <c r="A53" s="5"/>
      <c r="B53" s="6"/>
      <c r="C53" s="7"/>
      <c r="D53" s="6"/>
      <c r="E53" s="6"/>
      <c r="F53" s="13"/>
      <c r="G53" s="13"/>
      <c r="H53" s="9"/>
    </row>
    <row r="54" spans="1:8">
      <c r="A54" s="5"/>
      <c r="C54" s="7"/>
    </row>
    <row r="55" spans="1:8">
      <c r="G55" s="14"/>
      <c r="H55" s="12"/>
    </row>
    <row r="56" spans="1:8">
      <c r="G56" s="2"/>
      <c r="H56" s="13"/>
    </row>
    <row r="57" spans="1:8">
      <c r="G57" s="15"/>
      <c r="H57" s="13"/>
    </row>
    <row r="58" spans="1:8">
      <c r="A58" s="158"/>
      <c r="B58" s="158"/>
      <c r="C58" s="158"/>
      <c r="D58" s="158"/>
      <c r="E58" s="158"/>
      <c r="F58" s="158"/>
      <c r="G58" s="158"/>
      <c r="H58" s="158"/>
    </row>
    <row r="59" spans="1:8">
      <c r="A59" s="158"/>
      <c r="B59" s="158"/>
      <c r="C59" s="158"/>
      <c r="D59" s="158"/>
      <c r="E59" s="158"/>
      <c r="F59" s="158"/>
      <c r="G59" s="158"/>
      <c r="H59" s="158"/>
    </row>
  </sheetData>
  <mergeCells count="7">
    <mergeCell ref="A58:H58"/>
    <mergeCell ref="A59:H59"/>
    <mergeCell ref="A18:A20"/>
    <mergeCell ref="M10:O12"/>
    <mergeCell ref="M13:O14"/>
    <mergeCell ref="A23:H23"/>
    <mergeCell ref="A24:H24"/>
  </mergeCells>
  <printOptions horizontalCentered="1"/>
  <pageMargins left="0.23622047244094491" right="0.23622047244094491" top="0.74803149606299213" bottom="0.74803149606299213" header="0.31496062992125984" footer="0.31496062992125984"/>
  <pageSetup paperSize="9" scale="68" fitToHeight="0" orientation="portrait" r:id="rId1"/>
  <headerFooter>
    <oddFooter>&amp;R&amp;P de &amp;N</oddFooter>
  </headerFooter>
  <rowBreaks count="1" manualBreakCount="1">
    <brk id="27" max="8"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R58"/>
  <sheetViews>
    <sheetView showGridLines="0" topLeftCell="A13" zoomScaleNormal="100" workbookViewId="0">
      <selection activeCell="H18" sqref="H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2.42578125" bestFit="1" customWidth="1"/>
    <col min="7" max="7" width="13.5703125" customWidth="1"/>
    <col min="8" max="8" width="14.28515625"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8" ht="46.9">
      <c r="A17" s="16" t="s">
        <v>1</v>
      </c>
      <c r="B17" s="16" t="s">
        <v>0</v>
      </c>
      <c r="C17" s="16" t="s">
        <v>124</v>
      </c>
      <c r="D17" s="17" t="s">
        <v>125</v>
      </c>
      <c r="E17" s="16" t="s">
        <v>14</v>
      </c>
      <c r="F17" s="17" t="s">
        <v>128</v>
      </c>
      <c r="G17" s="17" t="s">
        <v>16</v>
      </c>
      <c r="H17" s="17" t="s">
        <v>17</v>
      </c>
    </row>
    <row r="18" spans="1:8" ht="54">
      <c r="A18" s="36" t="s">
        <v>137</v>
      </c>
      <c r="B18" s="18">
        <v>1</v>
      </c>
      <c r="C18" s="31" t="s">
        <v>138</v>
      </c>
      <c r="D18" s="18" t="s">
        <v>131</v>
      </c>
      <c r="E18" s="20">
        <v>107.63</v>
      </c>
      <c r="F18" s="21">
        <v>0</v>
      </c>
      <c r="G18" s="21"/>
      <c r="H18" s="21">
        <f t="shared" ref="H18" si="0">(E18*F18)+(E18*G18)</f>
        <v>0</v>
      </c>
    </row>
    <row r="19" spans="1:8" ht="54">
      <c r="A19" s="35" t="s">
        <v>139</v>
      </c>
      <c r="B19" s="18">
        <v>2</v>
      </c>
      <c r="C19" s="31" t="s">
        <v>140</v>
      </c>
      <c r="D19" s="18" t="s">
        <v>131</v>
      </c>
      <c r="E19" s="20">
        <v>231.44</v>
      </c>
      <c r="F19" s="21"/>
      <c r="G19" s="21"/>
      <c r="H19" s="21"/>
    </row>
    <row r="20" spans="1:8" ht="18">
      <c r="A20" s="22"/>
      <c r="B20" s="23"/>
      <c r="C20" s="24"/>
      <c r="D20" s="23"/>
      <c r="E20" s="23"/>
      <c r="F20" s="25"/>
      <c r="G20" s="26"/>
      <c r="H20" s="26"/>
    </row>
    <row r="21" spans="1:8" ht="36">
      <c r="A21" s="27"/>
      <c r="B21" s="27"/>
      <c r="C21" s="27"/>
      <c r="D21" s="27"/>
      <c r="E21" s="27"/>
      <c r="F21" s="27"/>
      <c r="G21" s="28" t="s">
        <v>99</v>
      </c>
      <c r="H21" s="29">
        <f>SUM(H18:H19)</f>
        <v>0</v>
      </c>
    </row>
    <row r="22" spans="1:8" ht="18">
      <c r="A22" s="165" t="s">
        <v>141</v>
      </c>
      <c r="B22" s="165"/>
      <c r="C22" s="165"/>
      <c r="D22" s="165"/>
      <c r="E22" s="165"/>
      <c r="F22" s="165"/>
      <c r="G22" s="165"/>
      <c r="H22" s="166"/>
    </row>
    <row r="23" spans="1:8" ht="18">
      <c r="A23" s="165" t="s">
        <v>142</v>
      </c>
      <c r="B23" s="165"/>
      <c r="C23" s="165"/>
      <c r="D23" s="165"/>
      <c r="E23" s="165"/>
      <c r="F23" s="165"/>
      <c r="G23" s="165"/>
      <c r="H23" s="165"/>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10"/>
      <c r="B35" s="6"/>
      <c r="C35" s="7"/>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10"/>
      <c r="B39" s="6"/>
      <c r="C39" s="7"/>
      <c r="F39" s="8"/>
      <c r="G39" s="9"/>
      <c r="H39" s="9"/>
    </row>
    <row r="40" spans="1:8">
      <c r="A40" s="5"/>
      <c r="B40" s="6"/>
      <c r="C40" s="7"/>
      <c r="D40" s="6"/>
      <c r="E40" s="11"/>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ht="28.5" customHeight="1">
      <c r="A49" s="5"/>
      <c r="B49" s="6"/>
      <c r="C49" s="7"/>
      <c r="D49" s="6"/>
      <c r="E49" s="6"/>
      <c r="F49" s="8"/>
      <c r="G49" s="9"/>
      <c r="H49" s="9"/>
    </row>
    <row r="50" spans="1:8">
      <c r="A50" s="10"/>
      <c r="B50" s="6"/>
      <c r="C50" s="7"/>
      <c r="D50" s="6"/>
      <c r="E50" s="6"/>
      <c r="F50" s="8"/>
      <c r="G50" s="9"/>
      <c r="H50" s="9"/>
    </row>
    <row r="51" spans="1:8">
      <c r="A51" s="5"/>
      <c r="B51" s="6"/>
      <c r="C51" s="7"/>
      <c r="D51" s="6"/>
      <c r="E51" s="6"/>
      <c r="F51" s="13"/>
      <c r="G51" s="13"/>
      <c r="H51" s="9"/>
    </row>
    <row r="52" spans="1:8">
      <c r="A52" s="5"/>
      <c r="B52" s="6"/>
      <c r="C52" s="7"/>
      <c r="D52" s="6"/>
      <c r="E52" s="6"/>
      <c r="F52" s="13"/>
      <c r="G52" s="13"/>
      <c r="H52" s="9"/>
    </row>
    <row r="53" spans="1:8">
      <c r="A53" s="5"/>
      <c r="C53" s="7"/>
    </row>
    <row r="54" spans="1:8">
      <c r="G54" s="14"/>
      <c r="H54" s="12"/>
    </row>
    <row r="55" spans="1:8">
      <c r="G55" s="2"/>
      <c r="H55" s="13"/>
    </row>
    <row r="56" spans="1:8">
      <c r="G56" s="15"/>
      <c r="H56" s="13"/>
    </row>
    <row r="57" spans="1:8">
      <c r="A57" s="158"/>
      <c r="B57" s="158"/>
      <c r="C57" s="158"/>
      <c r="D57" s="158"/>
      <c r="E57" s="158"/>
      <c r="F57" s="158"/>
      <c r="G57" s="158"/>
      <c r="H57" s="158"/>
    </row>
    <row r="58" spans="1:8">
      <c r="A58" s="158"/>
      <c r="B58" s="158"/>
      <c r="C58" s="158"/>
      <c r="D58" s="158"/>
      <c r="E58" s="158"/>
      <c r="F58" s="158"/>
      <c r="G58" s="158"/>
      <c r="H58" s="158"/>
    </row>
  </sheetData>
  <mergeCells count="6">
    <mergeCell ref="A58:H58"/>
    <mergeCell ref="M10:O12"/>
    <mergeCell ref="M13:O14"/>
    <mergeCell ref="A22:H22"/>
    <mergeCell ref="A23:H23"/>
    <mergeCell ref="A57:H57"/>
  </mergeCells>
  <printOptions horizontalCentered="1"/>
  <pageMargins left="0.23622047244094491" right="0.23622047244094491" top="0.74803149606299213" bottom="0.74803149606299213" header="0.31496062992125984" footer="0.31496062992125984"/>
  <pageSetup paperSize="9" scale="71" fitToHeight="0" orientation="portrait" r:id="rId1"/>
  <headerFooter>
    <oddFooter>&amp;R&amp;P de &amp;N</oddFooter>
  </headerFooter>
  <rowBreaks count="1" manualBreakCount="1">
    <brk id="26" max="8"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R60"/>
  <sheetViews>
    <sheetView showGridLines="0" topLeftCell="A22" zoomScaleNormal="100" workbookViewId="0">
      <selection activeCell="C18" sqref="C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2.42578125" bestFit="1" customWidth="1"/>
    <col min="7" max="7" width="13.5703125" customWidth="1"/>
    <col min="8" max="8" width="18"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8" ht="46.9">
      <c r="A17" s="16" t="s">
        <v>1</v>
      </c>
      <c r="B17" s="16" t="s">
        <v>0</v>
      </c>
      <c r="C17" s="16" t="s">
        <v>124</v>
      </c>
      <c r="D17" s="17" t="s">
        <v>125</v>
      </c>
      <c r="E17" s="16" t="s">
        <v>14</v>
      </c>
      <c r="F17" s="17" t="s">
        <v>128</v>
      </c>
      <c r="G17" s="17" t="s">
        <v>16</v>
      </c>
      <c r="H17" s="17" t="s">
        <v>17</v>
      </c>
    </row>
    <row r="18" spans="1:8" ht="90">
      <c r="A18" s="159" t="s">
        <v>143</v>
      </c>
      <c r="B18" s="18">
        <v>1</v>
      </c>
      <c r="C18" s="19" t="s">
        <v>144</v>
      </c>
      <c r="D18" s="18" t="s">
        <v>145</v>
      </c>
      <c r="E18" s="20"/>
      <c r="F18" s="21">
        <v>0</v>
      </c>
      <c r="G18" s="21">
        <v>0</v>
      </c>
      <c r="H18" s="21">
        <v>560000</v>
      </c>
    </row>
    <row r="19" spans="1:8" ht="36">
      <c r="A19" s="226"/>
      <c r="B19" s="18">
        <v>2</v>
      </c>
      <c r="C19" s="19" t="s">
        <v>146</v>
      </c>
      <c r="D19" s="18" t="s">
        <v>145</v>
      </c>
      <c r="E19" s="20"/>
      <c r="F19" s="21">
        <v>0</v>
      </c>
      <c r="G19" s="21">
        <v>0</v>
      </c>
      <c r="H19" s="21">
        <v>90000</v>
      </c>
    </row>
    <row r="20" spans="1:8" ht="72">
      <c r="A20" s="226"/>
      <c r="B20" s="18">
        <v>3</v>
      </c>
      <c r="C20" s="19" t="s">
        <v>147</v>
      </c>
      <c r="D20" s="18" t="s">
        <v>145</v>
      </c>
      <c r="E20" s="20"/>
      <c r="F20" s="21">
        <v>0</v>
      </c>
      <c r="G20" s="21">
        <v>0</v>
      </c>
      <c r="H20" s="21">
        <v>324000</v>
      </c>
    </row>
    <row r="21" spans="1:8" ht="18">
      <c r="A21" s="160"/>
      <c r="B21" s="18">
        <v>4</v>
      </c>
      <c r="C21" s="19" t="s">
        <v>148</v>
      </c>
      <c r="D21" s="18" t="s">
        <v>145</v>
      </c>
      <c r="E21" s="20"/>
      <c r="F21" s="21">
        <v>0</v>
      </c>
      <c r="G21" s="21">
        <v>0</v>
      </c>
      <c r="H21" s="21">
        <v>15000</v>
      </c>
    </row>
    <row r="22" spans="1:8" ht="18">
      <c r="A22" s="22"/>
      <c r="B22" s="23"/>
      <c r="C22" s="24"/>
      <c r="D22" s="23"/>
      <c r="E22" s="23"/>
      <c r="F22" s="25"/>
      <c r="G22" s="26"/>
      <c r="H22" s="26"/>
    </row>
    <row r="23" spans="1:8" ht="36">
      <c r="A23" s="27"/>
      <c r="B23" s="27"/>
      <c r="C23" s="27"/>
      <c r="D23" s="27"/>
      <c r="E23" s="27"/>
      <c r="F23" s="27"/>
      <c r="G23" s="28" t="s">
        <v>99</v>
      </c>
      <c r="H23" s="29">
        <f>SUM(H18:H21)</f>
        <v>989000</v>
      </c>
    </row>
    <row r="24" spans="1:8" ht="18">
      <c r="A24" s="165" t="s">
        <v>149</v>
      </c>
      <c r="B24" s="165"/>
      <c r="C24" s="165"/>
      <c r="D24" s="165"/>
      <c r="E24" s="165"/>
      <c r="F24" s="165"/>
      <c r="G24" s="165"/>
      <c r="H24" s="166"/>
    </row>
    <row r="25" spans="1:8" ht="18">
      <c r="A25" s="165" t="s">
        <v>142</v>
      </c>
      <c r="B25" s="165"/>
      <c r="C25" s="165"/>
      <c r="D25" s="165"/>
      <c r="E25" s="165"/>
      <c r="F25" s="165"/>
      <c r="G25" s="165"/>
      <c r="H25" s="165"/>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F41" s="8"/>
      <c r="G41" s="9"/>
      <c r="H41" s="9"/>
    </row>
    <row r="42" spans="1:8">
      <c r="A42" s="5"/>
      <c r="B42" s="6"/>
      <c r="C42" s="7"/>
      <c r="D42" s="6"/>
      <c r="E42" s="11"/>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7">
    <mergeCell ref="A60:H60"/>
    <mergeCell ref="M10:O12"/>
    <mergeCell ref="M13:O14"/>
    <mergeCell ref="A24:H24"/>
    <mergeCell ref="A25:H25"/>
    <mergeCell ref="A59:H59"/>
    <mergeCell ref="A18:A21"/>
  </mergeCells>
  <printOptions horizontalCentered="1"/>
  <pageMargins left="0.23622047244094491" right="0.23622047244094491" top="0.74803149606299213" bottom="0.74803149606299213" header="0.31496062992125984" footer="0.31496062992125984"/>
  <pageSetup paperSize="9" scale="69" fitToHeight="0" orientation="portrait" r:id="rId1"/>
  <headerFooter>
    <oddFooter>&amp;R&amp;P de &amp;N</oddFooter>
  </headerFooter>
  <rowBreaks count="1" manualBreakCount="1">
    <brk id="28" max="8"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R58"/>
  <sheetViews>
    <sheetView showGridLines="0" topLeftCell="A19" zoomScaleNormal="100" workbookViewId="0">
      <selection activeCell="J14" sqref="J14"/>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9" ht="46.9">
      <c r="A17" s="16" t="s">
        <v>1</v>
      </c>
      <c r="B17" s="16" t="s">
        <v>0</v>
      </c>
      <c r="C17" s="16" t="s">
        <v>124</v>
      </c>
      <c r="D17" s="17" t="s">
        <v>125</v>
      </c>
      <c r="E17" s="16" t="s">
        <v>14</v>
      </c>
      <c r="F17" s="17" t="s">
        <v>128</v>
      </c>
      <c r="G17" s="17" t="s">
        <v>16</v>
      </c>
      <c r="H17" s="17" t="s">
        <v>17</v>
      </c>
    </row>
    <row r="18" spans="1:9" ht="36">
      <c r="A18" s="30"/>
      <c r="B18" s="18">
        <v>1</v>
      </c>
      <c r="C18" s="19" t="s">
        <v>150</v>
      </c>
      <c r="D18" s="18" t="s">
        <v>131</v>
      </c>
      <c r="E18" s="20">
        <v>160</v>
      </c>
      <c r="F18" s="21">
        <v>960</v>
      </c>
      <c r="G18" s="21">
        <v>1110</v>
      </c>
      <c r="H18" s="21">
        <f>(F18*E18)+(G18*E18)</f>
        <v>331200</v>
      </c>
    </row>
    <row r="19" spans="1:9" ht="36">
      <c r="A19" s="30"/>
      <c r="B19" s="18">
        <v>2</v>
      </c>
      <c r="C19" s="19" t="s">
        <v>151</v>
      </c>
      <c r="D19" s="18" t="s">
        <v>152</v>
      </c>
      <c r="E19" s="20">
        <v>10</v>
      </c>
      <c r="F19" s="21">
        <v>16000</v>
      </c>
      <c r="G19" s="21">
        <v>4500</v>
      </c>
      <c r="H19" s="21">
        <f t="shared" ref="H19" si="0">(F19*E19)+(G19*E19)</f>
        <v>205000</v>
      </c>
      <c r="I19" s="37"/>
    </row>
    <row r="20" spans="1:9" ht="18">
      <c r="A20" s="22"/>
      <c r="B20" s="23"/>
      <c r="C20" s="24"/>
      <c r="D20" s="23"/>
      <c r="E20" s="23"/>
      <c r="F20" s="25"/>
      <c r="G20" s="26"/>
      <c r="H20" s="26"/>
    </row>
    <row r="21" spans="1:9" ht="36">
      <c r="A21" s="27"/>
      <c r="B21" s="27"/>
      <c r="C21" s="27"/>
      <c r="D21" s="27"/>
      <c r="E21" s="27"/>
      <c r="F21" s="27"/>
      <c r="G21" s="28" t="s">
        <v>99</v>
      </c>
      <c r="H21" s="29">
        <f>SUM(H18:H19)</f>
        <v>536200</v>
      </c>
    </row>
    <row r="22" spans="1:9" ht="18">
      <c r="A22" s="165" t="s">
        <v>153</v>
      </c>
      <c r="B22" s="165"/>
      <c r="C22" s="165"/>
      <c r="D22" s="165"/>
      <c r="E22" s="165"/>
      <c r="F22" s="165"/>
      <c r="G22" s="165"/>
      <c r="H22" s="166"/>
    </row>
    <row r="23" spans="1:9" ht="18">
      <c r="A23" s="165" t="s">
        <v>142</v>
      </c>
      <c r="B23" s="165"/>
      <c r="C23" s="165"/>
      <c r="D23" s="165"/>
      <c r="E23" s="165"/>
      <c r="F23" s="165"/>
      <c r="G23" s="165"/>
      <c r="H23" s="165"/>
    </row>
    <row r="24" spans="1:9">
      <c r="A24" s="5"/>
      <c r="B24" s="6"/>
      <c r="C24" s="7"/>
      <c r="D24" s="6"/>
      <c r="E24" s="11"/>
      <c r="F24" s="8"/>
      <c r="G24" s="9"/>
      <c r="H24" s="9"/>
    </row>
    <row r="25" spans="1:9">
      <c r="A25" s="5"/>
      <c r="B25" s="6"/>
      <c r="C25" s="7"/>
      <c r="D25" s="6"/>
      <c r="E25" s="11"/>
      <c r="F25" s="8"/>
      <c r="G25" s="9"/>
      <c r="H25" s="9"/>
    </row>
    <row r="26" spans="1:9">
      <c r="A26" s="5"/>
      <c r="B26" s="6"/>
      <c r="C26" s="7"/>
      <c r="D26" s="6"/>
      <c r="E26" s="11"/>
      <c r="F26" s="8"/>
      <c r="G26" s="9"/>
      <c r="H26" s="9"/>
    </row>
    <row r="27" spans="1:9">
      <c r="A27" s="5"/>
      <c r="B27" s="6"/>
      <c r="C27" s="7"/>
      <c r="D27" s="6"/>
      <c r="E27" s="11"/>
      <c r="F27" s="8"/>
      <c r="G27" s="9"/>
      <c r="H27" s="9"/>
    </row>
    <row r="28" spans="1:9">
      <c r="A28" s="5"/>
      <c r="B28" s="6"/>
      <c r="C28" s="7"/>
      <c r="D28" s="6"/>
      <c r="E28" s="11"/>
      <c r="F28" s="8"/>
      <c r="G28" s="9"/>
      <c r="H28" s="9"/>
    </row>
    <row r="29" spans="1:9">
      <c r="A29" s="5"/>
      <c r="B29" s="6"/>
      <c r="C29" s="7"/>
      <c r="D29" s="6"/>
      <c r="E29" s="11"/>
      <c r="F29" s="8"/>
      <c r="G29" s="9"/>
      <c r="H29" s="9"/>
    </row>
    <row r="30" spans="1:9">
      <c r="A30" s="5"/>
      <c r="B30" s="6"/>
      <c r="C30" s="7"/>
      <c r="D30" s="6"/>
      <c r="E30" s="11"/>
      <c r="F30" s="8"/>
      <c r="G30" s="9"/>
      <c r="H30" s="9"/>
    </row>
    <row r="31" spans="1:9">
      <c r="A31" s="5"/>
      <c r="B31" s="6"/>
      <c r="C31" s="7"/>
      <c r="D31" s="6"/>
      <c r="E31" s="11"/>
      <c r="F31" s="8"/>
      <c r="G31" s="9"/>
      <c r="H31" s="9"/>
    </row>
    <row r="32" spans="1:9">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10"/>
      <c r="B35" s="6"/>
      <c r="C35" s="7"/>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10"/>
      <c r="B39" s="6"/>
      <c r="C39" s="7"/>
      <c r="F39" s="8"/>
      <c r="G39" s="9"/>
      <c r="H39" s="9"/>
    </row>
    <row r="40" spans="1:8">
      <c r="A40" s="5"/>
      <c r="B40" s="6"/>
      <c r="C40" s="7"/>
      <c r="D40" s="6"/>
      <c r="E40" s="11"/>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ht="28.5" customHeight="1">
      <c r="A49" s="5"/>
      <c r="B49" s="6"/>
      <c r="C49" s="7"/>
      <c r="D49" s="6"/>
      <c r="E49" s="6"/>
      <c r="F49" s="8"/>
      <c r="G49" s="9"/>
      <c r="H49" s="9"/>
    </row>
    <row r="50" spans="1:8">
      <c r="A50" s="10"/>
      <c r="B50" s="6"/>
      <c r="C50" s="7"/>
      <c r="D50" s="6"/>
      <c r="E50" s="6"/>
      <c r="F50" s="8"/>
      <c r="G50" s="9"/>
      <c r="H50" s="9"/>
    </row>
    <row r="51" spans="1:8">
      <c r="A51" s="5"/>
      <c r="B51" s="6"/>
      <c r="C51" s="7"/>
      <c r="D51" s="6"/>
      <c r="E51" s="6"/>
      <c r="F51" s="13"/>
      <c r="G51" s="13"/>
      <c r="H51" s="9"/>
    </row>
    <row r="52" spans="1:8">
      <c r="A52" s="5"/>
      <c r="B52" s="6"/>
      <c r="C52" s="7"/>
      <c r="D52" s="6"/>
      <c r="E52" s="6"/>
      <c r="F52" s="13"/>
      <c r="G52" s="13"/>
      <c r="H52" s="9"/>
    </row>
    <row r="53" spans="1:8">
      <c r="A53" s="5"/>
      <c r="C53" s="7"/>
    </row>
    <row r="54" spans="1:8">
      <c r="G54" s="14"/>
      <c r="H54" s="12"/>
    </row>
    <row r="55" spans="1:8">
      <c r="G55" s="2"/>
      <c r="H55" s="13"/>
    </row>
    <row r="56" spans="1:8">
      <c r="G56" s="15"/>
      <c r="H56" s="13"/>
    </row>
    <row r="57" spans="1:8">
      <c r="A57" s="158"/>
      <c r="B57" s="158"/>
      <c r="C57" s="158"/>
      <c r="D57" s="158"/>
      <c r="E57" s="158"/>
      <c r="F57" s="158"/>
      <c r="G57" s="158"/>
      <c r="H57" s="158"/>
    </row>
    <row r="58" spans="1:8">
      <c r="A58" s="158"/>
      <c r="B58" s="158"/>
      <c r="C58" s="158"/>
      <c r="D58" s="158"/>
      <c r="E58" s="158"/>
      <c r="F58" s="158"/>
      <c r="G58" s="158"/>
      <c r="H58" s="158"/>
    </row>
  </sheetData>
  <mergeCells count="6">
    <mergeCell ref="A22:H22"/>
    <mergeCell ref="A23:H23"/>
    <mergeCell ref="A57:H57"/>
    <mergeCell ref="A58:H58"/>
    <mergeCell ref="M10:O12"/>
    <mergeCell ref="M13:O14"/>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6" max="8"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R63"/>
  <sheetViews>
    <sheetView showGridLines="0" topLeftCell="A22" zoomScaleNormal="100" workbookViewId="0">
      <selection activeCell="K19" sqref="K19"/>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6.5703125" bestFit="1" customWidth="1"/>
    <col min="7" max="7" width="20.140625" bestFit="1" customWidth="1"/>
    <col min="8" max="8" width="21.7109375" bestFit="1" customWidth="1"/>
    <col min="10" max="10"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108.75" customHeight="1"/>
    <row r="17" spans="1:10" ht="46.9">
      <c r="A17" s="16" t="s">
        <v>1</v>
      </c>
      <c r="B17" s="16" t="s">
        <v>0</v>
      </c>
      <c r="C17" s="16" t="s">
        <v>124</v>
      </c>
      <c r="D17" s="17" t="s">
        <v>125</v>
      </c>
      <c r="E17" s="16" t="s">
        <v>14</v>
      </c>
      <c r="F17" s="17" t="s">
        <v>128</v>
      </c>
      <c r="G17" s="17" t="s">
        <v>16</v>
      </c>
      <c r="H17" s="17" t="s">
        <v>17</v>
      </c>
    </row>
    <row r="18" spans="1:10" ht="18">
      <c r="A18" s="30"/>
      <c r="B18" s="18">
        <v>1</v>
      </c>
      <c r="C18" s="19" t="s">
        <v>154</v>
      </c>
      <c r="D18" s="18" t="s">
        <v>155</v>
      </c>
      <c r="E18" s="20">
        <v>255</v>
      </c>
      <c r="F18" s="21"/>
      <c r="G18" s="21">
        <v>2600</v>
      </c>
      <c r="H18" s="21">
        <f>(F18*E18)+(G18*E18)</f>
        <v>663000</v>
      </c>
    </row>
    <row r="19" spans="1:10" ht="54">
      <c r="A19" s="30"/>
      <c r="B19" s="18">
        <v>2</v>
      </c>
      <c r="C19" s="19" t="s">
        <v>156</v>
      </c>
      <c r="D19" s="18" t="s">
        <v>131</v>
      </c>
      <c r="E19" s="20">
        <v>510</v>
      </c>
      <c r="F19" s="21"/>
      <c r="G19" s="21">
        <v>2000</v>
      </c>
      <c r="H19" s="21">
        <f t="shared" ref="H19:H24" si="0">(F19*E19)+(G19*E19)</f>
        <v>1020000</v>
      </c>
      <c r="I19" s="37"/>
    </row>
    <row r="20" spans="1:10" ht="18">
      <c r="A20" s="30"/>
      <c r="B20" s="18">
        <v>3</v>
      </c>
      <c r="C20" s="19" t="s">
        <v>157</v>
      </c>
      <c r="D20" s="18" t="s">
        <v>155</v>
      </c>
      <c r="E20" s="20">
        <v>255</v>
      </c>
      <c r="F20" s="21"/>
      <c r="G20" s="21">
        <v>700</v>
      </c>
      <c r="H20" s="21">
        <f t="shared" si="0"/>
        <v>178500</v>
      </c>
    </row>
    <row r="21" spans="1:10" ht="36">
      <c r="A21" s="30"/>
      <c r="B21" s="18">
        <v>4</v>
      </c>
      <c r="C21" s="19" t="s">
        <v>158</v>
      </c>
      <c r="D21" s="18" t="s">
        <v>155</v>
      </c>
      <c r="E21" s="20">
        <v>104</v>
      </c>
      <c r="F21" s="21"/>
      <c r="G21" s="21">
        <v>4000</v>
      </c>
      <c r="H21" s="21">
        <f t="shared" si="0"/>
        <v>416000</v>
      </c>
    </row>
    <row r="22" spans="1:10" ht="36">
      <c r="A22" s="30"/>
      <c r="B22" s="18">
        <v>5</v>
      </c>
      <c r="C22" s="19" t="s">
        <v>159</v>
      </c>
      <c r="D22" s="18" t="s">
        <v>155</v>
      </c>
      <c r="E22" s="20">
        <v>255</v>
      </c>
      <c r="F22" s="21"/>
      <c r="G22" s="21">
        <v>3300</v>
      </c>
      <c r="H22" s="21">
        <f t="shared" si="0"/>
        <v>841500</v>
      </c>
    </row>
    <row r="23" spans="1:10" ht="54">
      <c r="A23" s="30"/>
      <c r="B23" s="18">
        <v>6</v>
      </c>
      <c r="C23" s="19" t="s">
        <v>160</v>
      </c>
      <c r="D23" s="18" t="s">
        <v>131</v>
      </c>
      <c r="E23" s="20">
        <v>97.3</v>
      </c>
      <c r="F23" s="21"/>
      <c r="G23" s="21">
        <v>2000</v>
      </c>
      <c r="H23" s="21">
        <f t="shared" si="0"/>
        <v>194600</v>
      </c>
    </row>
    <row r="24" spans="1:10" ht="72">
      <c r="A24" s="30"/>
      <c r="B24" s="18">
        <v>7</v>
      </c>
      <c r="C24" s="19" t="s">
        <v>161</v>
      </c>
      <c r="D24" s="18" t="s">
        <v>131</v>
      </c>
      <c r="E24" s="20">
        <v>3000</v>
      </c>
      <c r="F24" s="21"/>
      <c r="G24" s="21">
        <v>1800</v>
      </c>
      <c r="H24" s="21">
        <f t="shared" si="0"/>
        <v>5400000</v>
      </c>
    </row>
    <row r="25" spans="1:10" ht="18">
      <c r="A25" s="22"/>
      <c r="B25" s="23"/>
      <c r="C25" s="24"/>
      <c r="D25" s="23"/>
      <c r="E25" s="23"/>
      <c r="F25" s="25"/>
      <c r="G25" s="26"/>
      <c r="H25" s="26"/>
    </row>
    <row r="26" spans="1:10" ht="36">
      <c r="A26" s="27"/>
      <c r="B26" s="27"/>
      <c r="C26" s="27"/>
      <c r="D26" s="27"/>
      <c r="E26" s="27"/>
      <c r="F26" s="27"/>
      <c r="G26" s="38" t="s">
        <v>162</v>
      </c>
      <c r="H26" s="29">
        <f>SUM(H18:H24)</f>
        <v>8713600</v>
      </c>
      <c r="J26">
        <v>100</v>
      </c>
    </row>
    <row r="27" spans="1:10" ht="40.5" customHeight="1">
      <c r="A27" s="27"/>
      <c r="B27" s="27"/>
      <c r="C27" s="27"/>
      <c r="D27" s="227" t="s">
        <v>163</v>
      </c>
      <c r="E27" s="228"/>
      <c r="F27" s="228"/>
      <c r="G27" s="228"/>
      <c r="H27" s="29">
        <v>1307040</v>
      </c>
    </row>
    <row r="28" spans="1:10" ht="18">
      <c r="A28" s="27"/>
      <c r="B28" s="27"/>
      <c r="C28" s="27"/>
      <c r="D28" s="27"/>
      <c r="E28" s="27"/>
      <c r="F28" s="27"/>
      <c r="G28" s="28" t="s">
        <v>99</v>
      </c>
      <c r="H28" s="29">
        <f>SUM(H26:H27)</f>
        <v>10020640</v>
      </c>
    </row>
    <row r="29" spans="1:10">
      <c r="A29" s="5"/>
      <c r="B29" s="6"/>
      <c r="C29" s="7"/>
      <c r="D29" s="6"/>
      <c r="E29" s="11"/>
      <c r="F29" s="8"/>
      <c r="G29" s="9"/>
      <c r="H29" s="9"/>
    </row>
    <row r="30" spans="1:10">
      <c r="A30" s="5"/>
      <c r="B30" s="6"/>
      <c r="C30" s="7"/>
      <c r="D30" s="6"/>
      <c r="E30" s="11"/>
      <c r="F30" s="8"/>
      <c r="G30" s="9"/>
      <c r="H30" s="9"/>
      <c r="J30">
        <v>871360</v>
      </c>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10"/>
      <c r="B44" s="6"/>
      <c r="C44" s="7"/>
      <c r="F44" s="8"/>
      <c r="G44" s="9"/>
      <c r="H44" s="9"/>
    </row>
    <row r="45" spans="1:8">
      <c r="A45" s="5"/>
      <c r="B45" s="6"/>
      <c r="C45" s="7"/>
      <c r="D45" s="6"/>
      <c r="E45" s="11"/>
      <c r="F45" s="8"/>
      <c r="G45" s="9"/>
      <c r="H45" s="9"/>
    </row>
    <row r="46" spans="1:8">
      <c r="A46" s="10"/>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5"/>
      <c r="B52" s="6"/>
      <c r="C52" s="7"/>
      <c r="D52" s="6"/>
      <c r="E52" s="6"/>
      <c r="F52" s="8"/>
      <c r="G52" s="9"/>
      <c r="H52" s="9"/>
    </row>
    <row r="53" spans="1:8">
      <c r="A53" s="10"/>
      <c r="B53" s="6"/>
      <c r="C53" s="7"/>
      <c r="D53" s="6"/>
      <c r="E53" s="6"/>
      <c r="F53" s="8"/>
      <c r="G53" s="9"/>
      <c r="H53" s="9"/>
    </row>
    <row r="54" spans="1:8" ht="28.5" customHeight="1">
      <c r="A54" s="5"/>
      <c r="B54" s="6"/>
      <c r="C54" s="7"/>
      <c r="D54" s="6"/>
      <c r="E54" s="6"/>
      <c r="F54" s="8"/>
      <c r="G54" s="9"/>
      <c r="H54" s="9"/>
    </row>
    <row r="55" spans="1:8">
      <c r="A55" s="10"/>
      <c r="B55" s="6"/>
      <c r="C55" s="7"/>
      <c r="D55" s="6"/>
      <c r="E55" s="6"/>
      <c r="F55" s="8"/>
      <c r="G55" s="9"/>
      <c r="H55" s="9"/>
    </row>
    <row r="56" spans="1:8">
      <c r="A56" s="5"/>
      <c r="B56" s="6"/>
      <c r="C56" s="7"/>
      <c r="D56" s="6"/>
      <c r="E56" s="6"/>
      <c r="F56" s="13"/>
      <c r="G56" s="13"/>
      <c r="H56" s="9"/>
    </row>
    <row r="57" spans="1:8">
      <c r="A57" s="5"/>
      <c r="B57" s="6"/>
      <c r="C57" s="7"/>
      <c r="D57" s="6"/>
      <c r="E57" s="6"/>
      <c r="F57" s="13"/>
      <c r="G57" s="13"/>
      <c r="H57" s="9"/>
    </row>
    <row r="58" spans="1:8">
      <c r="A58" s="5"/>
      <c r="C58" s="7"/>
    </row>
    <row r="59" spans="1:8">
      <c r="G59" s="14"/>
      <c r="H59" s="12"/>
    </row>
    <row r="60" spans="1:8">
      <c r="G60" s="2"/>
      <c r="H60" s="13"/>
    </row>
    <row r="61" spans="1:8">
      <c r="G61" s="15"/>
      <c r="H61" s="13"/>
    </row>
    <row r="62" spans="1:8">
      <c r="A62" s="158"/>
      <c r="B62" s="158"/>
      <c r="C62" s="158"/>
      <c r="D62" s="158"/>
      <c r="E62" s="158"/>
      <c r="F62" s="158"/>
      <c r="G62" s="158"/>
      <c r="H62" s="158"/>
    </row>
    <row r="63" spans="1:8">
      <c r="A63" s="158"/>
      <c r="B63" s="158"/>
      <c r="C63" s="158"/>
      <c r="D63" s="158"/>
      <c r="E63" s="158"/>
      <c r="F63" s="158"/>
      <c r="G63" s="158"/>
      <c r="H63" s="158"/>
    </row>
  </sheetData>
  <mergeCells count="5">
    <mergeCell ref="A63:H63"/>
    <mergeCell ref="M10:O12"/>
    <mergeCell ref="M13:O14"/>
    <mergeCell ref="A62:H62"/>
    <mergeCell ref="D27:G27"/>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31" max="8"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R65"/>
  <sheetViews>
    <sheetView showGridLines="0" topLeftCell="A25" zoomScaleNormal="100" workbookViewId="0">
      <selection activeCell="F20" sqref="F20"/>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5" bestFit="1" customWidth="1"/>
    <col min="7" max="7" width="13.5703125" customWidth="1"/>
    <col min="8" max="8" width="18"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8" ht="46.9">
      <c r="A17" s="16" t="s">
        <v>1</v>
      </c>
      <c r="B17" s="16" t="s">
        <v>0</v>
      </c>
      <c r="C17" s="16" t="s">
        <v>124</v>
      </c>
      <c r="D17" s="17" t="s">
        <v>125</v>
      </c>
      <c r="E17" s="16" t="s">
        <v>14</v>
      </c>
      <c r="F17" s="17" t="s">
        <v>128</v>
      </c>
      <c r="G17" s="17" t="s">
        <v>16</v>
      </c>
      <c r="H17" s="17" t="s">
        <v>17</v>
      </c>
    </row>
    <row r="18" spans="1:8" ht="18">
      <c r="A18" s="35"/>
      <c r="B18" s="18">
        <v>1</v>
      </c>
      <c r="C18" s="19" t="s">
        <v>164</v>
      </c>
      <c r="D18" s="18" t="s">
        <v>165</v>
      </c>
      <c r="E18" s="20">
        <v>150</v>
      </c>
      <c r="F18" s="21">
        <v>200</v>
      </c>
      <c r="G18" s="21">
        <v>0</v>
      </c>
      <c r="H18" s="21">
        <f>(E18*F18)+(E18*G18)</f>
        <v>30000</v>
      </c>
    </row>
    <row r="19" spans="1:8" ht="18">
      <c r="A19" s="32"/>
      <c r="B19" s="18">
        <v>2</v>
      </c>
      <c r="C19" s="19" t="s">
        <v>166</v>
      </c>
      <c r="D19" s="18" t="s">
        <v>165</v>
      </c>
      <c r="E19" s="20">
        <v>100</v>
      </c>
      <c r="F19" s="21">
        <v>648</v>
      </c>
      <c r="G19" s="21">
        <v>0</v>
      </c>
      <c r="H19" s="21">
        <f t="shared" ref="H19:H20" si="0">(E19*F19)+(E19*G19)</f>
        <v>64800</v>
      </c>
    </row>
    <row r="20" spans="1:8" ht="18">
      <c r="A20" s="30"/>
      <c r="B20" s="18">
        <v>3</v>
      </c>
      <c r="C20" s="19" t="s">
        <v>167</v>
      </c>
      <c r="D20" s="18" t="s">
        <v>134</v>
      </c>
      <c r="E20" s="20">
        <v>6</v>
      </c>
      <c r="F20" s="21">
        <v>900</v>
      </c>
      <c r="G20" s="21">
        <v>0</v>
      </c>
      <c r="H20" s="21">
        <f t="shared" si="0"/>
        <v>5400</v>
      </c>
    </row>
    <row r="21" spans="1:8" ht="18">
      <c r="A21" s="30"/>
      <c r="B21" s="18">
        <v>4</v>
      </c>
      <c r="C21" s="19" t="s">
        <v>168</v>
      </c>
      <c r="D21" s="18" t="s">
        <v>134</v>
      </c>
      <c r="E21" s="20">
        <v>6</v>
      </c>
      <c r="F21" s="21">
        <v>900</v>
      </c>
      <c r="G21" s="21">
        <v>0</v>
      </c>
      <c r="H21" s="21">
        <f t="shared" ref="H21:H25" si="1">(E21*F21)+(E21*G21)</f>
        <v>5400</v>
      </c>
    </row>
    <row r="22" spans="1:8" ht="18">
      <c r="A22" s="32"/>
      <c r="B22" s="18">
        <v>5</v>
      </c>
      <c r="C22" s="19" t="s">
        <v>169</v>
      </c>
      <c r="D22" s="18" t="s">
        <v>134</v>
      </c>
      <c r="E22" s="20">
        <v>1</v>
      </c>
      <c r="F22" s="21">
        <v>6000</v>
      </c>
      <c r="G22" s="21">
        <v>0</v>
      </c>
      <c r="H22" s="21">
        <f t="shared" si="1"/>
        <v>6000</v>
      </c>
    </row>
    <row r="23" spans="1:8" ht="18">
      <c r="A23" s="32"/>
      <c r="B23" s="18">
        <v>6</v>
      </c>
      <c r="C23" s="19" t="s">
        <v>170</v>
      </c>
      <c r="D23" s="18" t="s">
        <v>134</v>
      </c>
      <c r="E23" s="20">
        <v>10</v>
      </c>
      <c r="F23" s="21">
        <v>2100</v>
      </c>
      <c r="G23" s="21">
        <v>0</v>
      </c>
      <c r="H23" s="21">
        <f t="shared" si="1"/>
        <v>21000</v>
      </c>
    </row>
    <row r="24" spans="1:8" ht="18">
      <c r="A24" s="32"/>
      <c r="B24" s="18">
        <v>7</v>
      </c>
      <c r="C24" s="19" t="s">
        <v>171</v>
      </c>
      <c r="D24" s="18" t="s">
        <v>134</v>
      </c>
      <c r="E24" s="20">
        <v>10</v>
      </c>
      <c r="F24" s="21">
        <v>740</v>
      </c>
      <c r="G24" s="21">
        <v>0</v>
      </c>
      <c r="H24" s="21">
        <f t="shared" si="1"/>
        <v>7400</v>
      </c>
    </row>
    <row r="25" spans="1:8" ht="18">
      <c r="A25" s="32"/>
      <c r="B25" s="18">
        <v>8</v>
      </c>
      <c r="C25" s="19" t="s">
        <v>172</v>
      </c>
      <c r="D25" s="18" t="s">
        <v>134</v>
      </c>
      <c r="E25" s="20">
        <v>30</v>
      </c>
      <c r="F25" s="21">
        <v>500</v>
      </c>
      <c r="G25" s="21">
        <v>0</v>
      </c>
      <c r="H25" s="21">
        <f t="shared" si="1"/>
        <v>15000</v>
      </c>
    </row>
    <row r="26" spans="1:8" ht="36">
      <c r="A26" s="34"/>
      <c r="B26" s="18">
        <v>9</v>
      </c>
      <c r="C26" s="19" t="s">
        <v>173</v>
      </c>
      <c r="D26" s="18" t="s">
        <v>145</v>
      </c>
      <c r="E26" s="20"/>
      <c r="F26" s="21">
        <v>0</v>
      </c>
      <c r="G26" s="21">
        <v>0</v>
      </c>
      <c r="H26" s="21">
        <v>107000</v>
      </c>
    </row>
    <row r="27" spans="1:8" ht="18">
      <c r="A27" s="22"/>
      <c r="B27" s="23"/>
      <c r="C27" s="24"/>
      <c r="D27" s="23"/>
      <c r="E27" s="23"/>
      <c r="F27" s="25"/>
      <c r="G27" s="26"/>
      <c r="H27" s="26"/>
    </row>
    <row r="28" spans="1:8" ht="36">
      <c r="A28" s="27"/>
      <c r="B28" s="27"/>
      <c r="C28" s="27"/>
      <c r="D28" s="27"/>
      <c r="E28" s="27"/>
      <c r="F28" s="27"/>
      <c r="G28" s="28" t="s">
        <v>99</v>
      </c>
      <c r="H28" s="29">
        <f>SUM(H18:H26)</f>
        <v>262000</v>
      </c>
    </row>
    <row r="29" spans="1:8" ht="18">
      <c r="A29" s="165" t="s">
        <v>174</v>
      </c>
      <c r="B29" s="165"/>
      <c r="C29" s="165"/>
      <c r="D29" s="165"/>
      <c r="E29" s="165"/>
      <c r="F29" s="165"/>
      <c r="G29" s="165"/>
      <c r="H29" s="166"/>
    </row>
    <row r="30" spans="1:8" ht="18">
      <c r="A30" s="165" t="s">
        <v>142</v>
      </c>
      <c r="B30" s="165"/>
      <c r="C30" s="165"/>
      <c r="D30" s="165"/>
      <c r="E30" s="165"/>
      <c r="F30" s="165"/>
      <c r="G30" s="165"/>
      <c r="H30" s="165"/>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10"/>
      <c r="B42" s="6"/>
      <c r="C42" s="7"/>
      <c r="E42" s="11"/>
      <c r="F42" s="8"/>
      <c r="G42" s="9"/>
      <c r="H42" s="9"/>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10"/>
      <c r="B46" s="6"/>
      <c r="C46" s="7"/>
      <c r="F46" s="8"/>
      <c r="G46" s="9"/>
      <c r="H46" s="9"/>
    </row>
    <row r="47" spans="1:8">
      <c r="A47" s="5"/>
      <c r="B47" s="6"/>
      <c r="C47" s="7"/>
      <c r="D47" s="6"/>
      <c r="E47" s="11"/>
      <c r="F47" s="8"/>
      <c r="G47" s="9"/>
      <c r="H47" s="9"/>
    </row>
    <row r="48" spans="1:8">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10"/>
      <c r="B52" s="6"/>
      <c r="C52" s="7"/>
      <c r="D52" s="6"/>
      <c r="E52" s="6"/>
      <c r="F52" s="8"/>
      <c r="G52" s="9"/>
      <c r="H52" s="9"/>
    </row>
    <row r="53" spans="1:8">
      <c r="A53" s="5"/>
      <c r="B53" s="6"/>
      <c r="C53" s="7"/>
      <c r="D53" s="6"/>
      <c r="E53" s="6"/>
      <c r="F53" s="8"/>
      <c r="G53" s="9"/>
      <c r="H53" s="9"/>
    </row>
    <row r="54" spans="1:8">
      <c r="A54" s="5"/>
      <c r="B54" s="6"/>
      <c r="C54" s="7"/>
      <c r="D54" s="6"/>
      <c r="E54" s="6"/>
      <c r="F54" s="8"/>
      <c r="G54" s="9"/>
      <c r="H54" s="9"/>
    </row>
    <row r="55" spans="1:8">
      <c r="A55" s="10"/>
      <c r="B55" s="6"/>
      <c r="C55" s="7"/>
      <c r="D55" s="6"/>
      <c r="E55" s="6"/>
      <c r="F55" s="8"/>
      <c r="G55" s="9"/>
      <c r="H55" s="9"/>
    </row>
    <row r="56" spans="1:8" ht="28.5" customHeight="1">
      <c r="A56" s="5"/>
      <c r="B56" s="6"/>
      <c r="C56" s="7"/>
      <c r="D56" s="6"/>
      <c r="E56" s="6"/>
      <c r="F56" s="8"/>
      <c r="G56" s="9"/>
      <c r="H56" s="9"/>
    </row>
    <row r="57" spans="1:8">
      <c r="A57" s="10"/>
      <c r="B57" s="6"/>
      <c r="C57" s="7"/>
      <c r="D57" s="6"/>
      <c r="E57" s="6"/>
      <c r="F57" s="8"/>
      <c r="G57" s="9"/>
      <c r="H57" s="9"/>
    </row>
    <row r="58" spans="1:8">
      <c r="A58" s="5"/>
      <c r="B58" s="6"/>
      <c r="C58" s="7"/>
      <c r="D58" s="6"/>
      <c r="E58" s="6"/>
      <c r="F58" s="13"/>
      <c r="G58" s="13"/>
      <c r="H58" s="9"/>
    </row>
    <row r="59" spans="1:8">
      <c r="A59" s="5"/>
      <c r="B59" s="6"/>
      <c r="C59" s="7"/>
      <c r="D59" s="6"/>
      <c r="E59" s="6"/>
      <c r="F59" s="13"/>
      <c r="G59" s="13"/>
      <c r="H59" s="9"/>
    </row>
    <row r="60" spans="1:8">
      <c r="A60" s="5"/>
      <c r="C60" s="7"/>
    </row>
    <row r="61" spans="1:8">
      <c r="G61" s="14"/>
      <c r="H61" s="12"/>
    </row>
    <row r="62" spans="1:8">
      <c r="G62" s="2"/>
      <c r="H62" s="13"/>
    </row>
    <row r="63" spans="1:8">
      <c r="G63" s="15"/>
      <c r="H63" s="13"/>
    </row>
    <row r="64" spans="1:8">
      <c r="A64" s="158"/>
      <c r="B64" s="158"/>
      <c r="C64" s="158"/>
      <c r="D64" s="158"/>
      <c r="E64" s="158"/>
      <c r="F64" s="158"/>
      <c r="G64" s="158"/>
      <c r="H64" s="158"/>
    </row>
    <row r="65" spans="1:8">
      <c r="A65" s="158"/>
      <c r="B65" s="158"/>
      <c r="C65" s="158"/>
      <c r="D65" s="158"/>
      <c r="E65" s="158"/>
      <c r="F65" s="158"/>
      <c r="G65" s="158"/>
      <c r="H65" s="158"/>
    </row>
  </sheetData>
  <mergeCells count="6">
    <mergeCell ref="A65:H65"/>
    <mergeCell ref="M10:O12"/>
    <mergeCell ref="M13:O14"/>
    <mergeCell ref="A29:H29"/>
    <mergeCell ref="A30:H30"/>
    <mergeCell ref="A64:H64"/>
  </mergeCells>
  <printOptions horizontalCentered="1"/>
  <pageMargins left="0.23622047244094491" right="0.23622047244094491" top="0.74803149606299213" bottom="0.74803149606299213" header="0.31496062992125984" footer="0.31496062992125984"/>
  <pageSetup paperSize="9" scale="68" fitToHeight="0" orientation="portrait" r:id="rId1"/>
  <headerFooter>
    <oddFooter>&amp;R&amp;P de &amp;N</oddFooter>
  </headerFooter>
  <rowBreaks count="1" manualBreakCount="1">
    <brk id="33" max="8"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R67"/>
  <sheetViews>
    <sheetView showGridLines="0" topLeftCell="A19" zoomScaleNormal="100" workbookViewId="0">
      <selection activeCell="K17" sqref="K17"/>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18"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9" customHeight="1"/>
    <row r="17" spans="1:11" ht="46.9">
      <c r="A17" s="16" t="s">
        <v>1</v>
      </c>
      <c r="B17" s="16" t="s">
        <v>0</v>
      </c>
      <c r="C17" s="16" t="s">
        <v>124</v>
      </c>
      <c r="D17" s="17" t="s">
        <v>125</v>
      </c>
      <c r="E17" s="16" t="s">
        <v>14</v>
      </c>
      <c r="F17" s="17" t="s">
        <v>128</v>
      </c>
      <c r="G17" s="17" t="s">
        <v>16</v>
      </c>
      <c r="H17" s="17" t="s">
        <v>17</v>
      </c>
    </row>
    <row r="18" spans="1:11" ht="37.5" customHeight="1">
      <c r="A18" s="159" t="s">
        <v>175</v>
      </c>
      <c r="B18" s="39">
        <v>1</v>
      </c>
      <c r="C18" s="19" t="s">
        <v>176</v>
      </c>
      <c r="D18" s="18" t="s">
        <v>134</v>
      </c>
      <c r="E18" s="20">
        <v>2</v>
      </c>
      <c r="F18" s="21">
        <v>12000</v>
      </c>
      <c r="G18" s="21">
        <v>10000</v>
      </c>
      <c r="H18" s="21">
        <f>(E18*F18)+(E18*G18)</f>
        <v>44000</v>
      </c>
    </row>
    <row r="19" spans="1:11" ht="18">
      <c r="A19" s="226"/>
      <c r="B19" s="39">
        <v>2</v>
      </c>
      <c r="C19" s="19" t="s">
        <v>177</v>
      </c>
      <c r="D19" s="18" t="s">
        <v>134</v>
      </c>
      <c r="E19" s="20">
        <v>2</v>
      </c>
      <c r="F19" s="21">
        <v>8300</v>
      </c>
      <c r="G19" s="21">
        <v>2000</v>
      </c>
      <c r="H19" s="21">
        <f t="shared" ref="H19:H28" si="0">(E19*F19)+(E19*G19)</f>
        <v>20600</v>
      </c>
    </row>
    <row r="20" spans="1:11" ht="18">
      <c r="A20" s="226"/>
      <c r="B20" s="39">
        <v>3</v>
      </c>
      <c r="C20" s="19" t="s">
        <v>178</v>
      </c>
      <c r="D20" s="18" t="s">
        <v>134</v>
      </c>
      <c r="E20" s="20">
        <v>2</v>
      </c>
      <c r="F20" s="21">
        <v>6000</v>
      </c>
      <c r="G20" s="21">
        <v>10000</v>
      </c>
      <c r="H20" s="21">
        <f t="shared" si="0"/>
        <v>32000</v>
      </c>
    </row>
    <row r="21" spans="1:11" ht="18">
      <c r="A21" s="226"/>
      <c r="B21" s="39">
        <v>4</v>
      </c>
      <c r="C21" s="19" t="s">
        <v>179</v>
      </c>
      <c r="D21" s="18" t="s">
        <v>134</v>
      </c>
      <c r="E21" s="20">
        <v>2</v>
      </c>
      <c r="F21" s="21">
        <v>10000</v>
      </c>
      <c r="G21" s="21">
        <v>12000</v>
      </c>
      <c r="H21" s="21">
        <f t="shared" si="0"/>
        <v>44000</v>
      </c>
    </row>
    <row r="22" spans="1:11" ht="18">
      <c r="A22" s="226"/>
      <c r="B22" s="39">
        <v>5</v>
      </c>
      <c r="C22" s="19" t="s">
        <v>180</v>
      </c>
      <c r="D22" s="18" t="s">
        <v>131</v>
      </c>
      <c r="E22" s="20">
        <v>27</v>
      </c>
      <c r="F22" s="21">
        <v>720</v>
      </c>
      <c r="G22" s="21">
        <v>650</v>
      </c>
      <c r="H22" s="21">
        <f t="shared" si="0"/>
        <v>36990</v>
      </c>
    </row>
    <row r="23" spans="1:11" ht="18">
      <c r="A23" s="226"/>
      <c r="B23" s="39">
        <v>6</v>
      </c>
      <c r="C23" s="19" t="s">
        <v>181</v>
      </c>
      <c r="D23" s="18" t="s">
        <v>131</v>
      </c>
      <c r="E23" s="20">
        <v>67</v>
      </c>
      <c r="F23" s="21">
        <v>720</v>
      </c>
      <c r="G23" s="21">
        <v>650</v>
      </c>
      <c r="H23" s="21">
        <f t="shared" si="0"/>
        <v>91790</v>
      </c>
    </row>
    <row r="24" spans="1:11" ht="18">
      <c r="A24" s="160"/>
      <c r="B24" s="39">
        <v>7</v>
      </c>
      <c r="C24" s="19" t="s">
        <v>182</v>
      </c>
      <c r="D24" s="18" t="s">
        <v>134</v>
      </c>
      <c r="E24" s="20">
        <v>2</v>
      </c>
      <c r="F24" s="21">
        <v>6000</v>
      </c>
      <c r="G24" s="21">
        <v>4000</v>
      </c>
      <c r="H24" s="21">
        <f t="shared" si="0"/>
        <v>20000</v>
      </c>
    </row>
    <row r="25" spans="1:11" ht="18">
      <c r="A25" s="159" t="s">
        <v>183</v>
      </c>
      <c r="B25" s="39">
        <v>8</v>
      </c>
      <c r="C25" s="19" t="s">
        <v>184</v>
      </c>
      <c r="D25" s="18" t="s">
        <v>134</v>
      </c>
      <c r="E25" s="20">
        <v>2</v>
      </c>
      <c r="F25" s="21">
        <v>9000</v>
      </c>
      <c r="G25" s="21">
        <v>7000</v>
      </c>
      <c r="H25" s="21">
        <f t="shared" si="0"/>
        <v>32000</v>
      </c>
      <c r="J25" t="s">
        <v>185</v>
      </c>
    </row>
    <row r="26" spans="1:11" ht="18">
      <c r="A26" s="226"/>
      <c r="B26" s="39">
        <v>9</v>
      </c>
      <c r="C26" s="19" t="s">
        <v>180</v>
      </c>
      <c r="D26" s="18" t="s">
        <v>131</v>
      </c>
      <c r="E26" s="20">
        <v>33</v>
      </c>
      <c r="F26" s="21">
        <v>720</v>
      </c>
      <c r="G26" s="21">
        <v>650</v>
      </c>
      <c r="H26" s="21">
        <f t="shared" si="0"/>
        <v>45210</v>
      </c>
      <c r="J26" s="40" t="s">
        <v>186</v>
      </c>
    </row>
    <row r="27" spans="1:11" ht="18">
      <c r="A27" s="226"/>
      <c r="B27" s="39">
        <v>10</v>
      </c>
      <c r="C27" s="19" t="s">
        <v>181</v>
      </c>
      <c r="D27" s="18" t="s">
        <v>131</v>
      </c>
      <c r="E27" s="20">
        <v>71</v>
      </c>
      <c r="F27" s="21">
        <v>720</v>
      </c>
      <c r="G27" s="21">
        <v>650</v>
      </c>
      <c r="H27" s="21">
        <f t="shared" si="0"/>
        <v>97270</v>
      </c>
      <c r="K27" t="s">
        <v>187</v>
      </c>
    </row>
    <row r="28" spans="1:11" ht="18">
      <c r="A28" s="160"/>
      <c r="B28" s="39">
        <v>11</v>
      </c>
      <c r="C28" s="19" t="s">
        <v>188</v>
      </c>
      <c r="D28" s="18" t="s">
        <v>134</v>
      </c>
      <c r="E28" s="20">
        <v>2</v>
      </c>
      <c r="F28" s="21">
        <v>1000</v>
      </c>
      <c r="G28" s="21">
        <v>1000</v>
      </c>
      <c r="H28" s="21">
        <f t="shared" si="0"/>
        <v>4000</v>
      </c>
      <c r="K28">
        <v>23195409000</v>
      </c>
    </row>
    <row r="29" spans="1:11" ht="18">
      <c r="A29" s="42"/>
      <c r="B29" s="23"/>
      <c r="C29" s="22"/>
      <c r="D29" s="23"/>
      <c r="E29" s="43"/>
      <c r="F29" s="26"/>
      <c r="G29" s="26"/>
      <c r="H29" s="26"/>
    </row>
    <row r="30" spans="1:11" ht="36">
      <c r="A30" s="27"/>
      <c r="B30" s="27"/>
      <c r="C30" s="27"/>
      <c r="D30" s="27"/>
      <c r="E30" s="27"/>
      <c r="F30" s="27"/>
      <c r="G30" s="28" t="s">
        <v>99</v>
      </c>
      <c r="H30" s="29">
        <f>SUM(H18:H28)</f>
        <v>467860</v>
      </c>
    </row>
    <row r="31" spans="1:11" ht="18">
      <c r="A31" s="165" t="s">
        <v>189</v>
      </c>
      <c r="B31" s="165"/>
      <c r="C31" s="165"/>
      <c r="D31" s="165"/>
      <c r="E31" s="165"/>
      <c r="F31" s="165"/>
      <c r="G31" s="165"/>
      <c r="H31" s="166"/>
    </row>
    <row r="32" spans="1:11" ht="18">
      <c r="A32" s="165" t="s">
        <v>142</v>
      </c>
      <c r="B32" s="165"/>
      <c r="C32" s="165"/>
      <c r="D32" s="165"/>
      <c r="E32" s="165"/>
      <c r="F32" s="165"/>
      <c r="G32" s="165"/>
      <c r="H32" s="165"/>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10"/>
      <c r="B44" s="6"/>
      <c r="C44" s="7"/>
      <c r="E44" s="11"/>
      <c r="F44" s="8"/>
      <c r="G44" s="9"/>
      <c r="H44" s="9"/>
    </row>
    <row r="45" spans="1:8">
      <c r="A45" s="5"/>
      <c r="B45" s="6"/>
      <c r="C45" s="7"/>
      <c r="D45" s="6"/>
      <c r="E45" s="11"/>
      <c r="F45" s="8"/>
      <c r="G45" s="9"/>
      <c r="H45" s="9"/>
    </row>
    <row r="46" spans="1:8">
      <c r="A46" s="5"/>
      <c r="B46" s="6"/>
      <c r="C46" s="7"/>
      <c r="D46" s="6"/>
      <c r="E46" s="11"/>
      <c r="F46" s="8"/>
      <c r="G46" s="9"/>
      <c r="H46" s="9"/>
    </row>
    <row r="47" spans="1:8">
      <c r="A47" s="5"/>
      <c r="B47" s="6"/>
      <c r="C47" s="7"/>
      <c r="D47" s="6"/>
      <c r="E47" s="11"/>
      <c r="F47" s="8"/>
      <c r="G47" s="9"/>
      <c r="H47" s="9"/>
    </row>
    <row r="48" spans="1:8">
      <c r="A48" s="10"/>
      <c r="B48" s="6"/>
      <c r="C48" s="7"/>
      <c r="F48" s="8"/>
      <c r="G48" s="9"/>
      <c r="H48" s="9"/>
    </row>
    <row r="49" spans="1:8">
      <c r="A49" s="5"/>
      <c r="B49" s="6"/>
      <c r="C49" s="7"/>
      <c r="D49" s="6"/>
      <c r="E49" s="11"/>
      <c r="F49" s="8"/>
      <c r="G49" s="9"/>
      <c r="H49" s="9"/>
    </row>
    <row r="50" spans="1:8">
      <c r="A50" s="10"/>
      <c r="B50" s="6"/>
      <c r="C50" s="7"/>
      <c r="D50" s="6"/>
      <c r="E50" s="6"/>
      <c r="F50" s="8"/>
      <c r="G50" s="9"/>
      <c r="H50" s="9"/>
    </row>
    <row r="51" spans="1:8">
      <c r="A51" s="5"/>
      <c r="B51" s="6"/>
      <c r="C51" s="7"/>
      <c r="D51" s="6"/>
      <c r="E51" s="6"/>
      <c r="F51" s="8"/>
      <c r="G51" s="9"/>
      <c r="H51" s="9"/>
    </row>
    <row r="52" spans="1:8">
      <c r="A52" s="10"/>
      <c r="B52" s="6"/>
      <c r="C52" s="7"/>
      <c r="D52" s="6"/>
      <c r="E52" s="6"/>
      <c r="F52" s="8"/>
      <c r="G52" s="9"/>
      <c r="H52" s="9"/>
    </row>
    <row r="53" spans="1:8">
      <c r="A53" s="5"/>
      <c r="B53" s="6"/>
      <c r="C53" s="7"/>
      <c r="D53" s="6"/>
      <c r="E53" s="6"/>
      <c r="F53" s="8"/>
      <c r="G53" s="9"/>
      <c r="H53" s="9"/>
    </row>
    <row r="54" spans="1:8">
      <c r="A54" s="10"/>
      <c r="B54" s="6"/>
      <c r="C54" s="7"/>
      <c r="D54" s="6"/>
      <c r="E54" s="6"/>
      <c r="F54" s="8"/>
      <c r="G54" s="9"/>
      <c r="H54" s="9"/>
    </row>
    <row r="55" spans="1:8">
      <c r="A55" s="5"/>
      <c r="B55" s="6"/>
      <c r="C55" s="7"/>
      <c r="D55" s="6"/>
      <c r="E55" s="6"/>
      <c r="F55" s="8"/>
      <c r="G55" s="9"/>
      <c r="H55" s="9"/>
    </row>
    <row r="56" spans="1:8">
      <c r="A56" s="5"/>
      <c r="B56" s="6"/>
      <c r="C56" s="7"/>
      <c r="D56" s="6"/>
      <c r="E56" s="6"/>
      <c r="F56" s="8"/>
      <c r="G56" s="9"/>
      <c r="H56" s="9"/>
    </row>
    <row r="57" spans="1:8">
      <c r="A57" s="10"/>
      <c r="B57" s="6"/>
      <c r="C57" s="7"/>
      <c r="D57" s="6"/>
      <c r="E57" s="6"/>
      <c r="F57" s="8"/>
      <c r="G57" s="9"/>
      <c r="H57" s="9"/>
    </row>
    <row r="58" spans="1:8" ht="28.5" customHeight="1">
      <c r="A58" s="5"/>
      <c r="B58" s="6"/>
      <c r="C58" s="7"/>
      <c r="D58" s="6"/>
      <c r="E58" s="6"/>
      <c r="F58" s="8"/>
      <c r="G58" s="9"/>
      <c r="H58" s="9"/>
    </row>
    <row r="59" spans="1:8">
      <c r="A59" s="10"/>
      <c r="B59" s="6"/>
      <c r="C59" s="7"/>
      <c r="D59" s="6"/>
      <c r="E59" s="6"/>
      <c r="F59" s="8"/>
      <c r="G59" s="9"/>
      <c r="H59" s="9"/>
    </row>
    <row r="60" spans="1:8">
      <c r="A60" s="5"/>
      <c r="B60" s="6"/>
      <c r="C60" s="7"/>
      <c r="D60" s="6"/>
      <c r="E60" s="6"/>
      <c r="F60" s="13"/>
      <c r="G60" s="13"/>
      <c r="H60" s="9"/>
    </row>
    <row r="61" spans="1:8">
      <c r="A61" s="5"/>
      <c r="B61" s="6"/>
      <c r="C61" s="7"/>
      <c r="D61" s="6"/>
      <c r="E61" s="6"/>
      <c r="F61" s="13"/>
      <c r="G61" s="13"/>
      <c r="H61" s="9"/>
    </row>
    <row r="62" spans="1:8">
      <c r="A62" s="5"/>
      <c r="C62" s="7"/>
    </row>
    <row r="63" spans="1:8">
      <c r="G63" s="14"/>
      <c r="H63" s="12"/>
    </row>
    <row r="64" spans="1:8">
      <c r="G64" s="2"/>
      <c r="H64" s="13"/>
    </row>
    <row r="65" spans="1:8">
      <c r="G65" s="15"/>
      <c r="H65" s="13"/>
    </row>
    <row r="66" spans="1:8">
      <c r="A66" s="158"/>
      <c r="B66" s="158"/>
      <c r="C66" s="158"/>
      <c r="D66" s="158"/>
      <c r="E66" s="158"/>
      <c r="F66" s="158"/>
      <c r="G66" s="158"/>
      <c r="H66" s="158"/>
    </row>
    <row r="67" spans="1:8">
      <c r="A67" s="158"/>
      <c r="B67" s="158"/>
      <c r="C67" s="158"/>
      <c r="D67" s="158"/>
      <c r="E67" s="158"/>
      <c r="F67" s="158"/>
      <c r="G67" s="158"/>
      <c r="H67" s="158"/>
    </row>
  </sheetData>
  <mergeCells count="8">
    <mergeCell ref="A32:H32"/>
    <mergeCell ref="A66:H66"/>
    <mergeCell ref="A67:H67"/>
    <mergeCell ref="M10:O12"/>
    <mergeCell ref="M13:O14"/>
    <mergeCell ref="A18:A24"/>
    <mergeCell ref="A25:A28"/>
    <mergeCell ref="A31:H31"/>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35" max="8"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R64"/>
  <sheetViews>
    <sheetView showGridLines="0" topLeftCell="A22" zoomScaleNormal="100" workbookViewId="0">
      <selection activeCell="I30" sqref="I30"/>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26.25" customHeight="1">
      <c r="L15" s="33"/>
    </row>
    <row r="16" spans="1:18" ht="0.75" customHeight="1"/>
    <row r="17" spans="1:10" ht="46.9">
      <c r="A17" s="44" t="s">
        <v>1</v>
      </c>
      <c r="B17" s="16" t="s">
        <v>0</v>
      </c>
      <c r="C17" s="16" t="s">
        <v>124</v>
      </c>
      <c r="D17" s="17" t="s">
        <v>125</v>
      </c>
      <c r="E17" s="16" t="s">
        <v>14</v>
      </c>
      <c r="F17" s="17" t="s">
        <v>128</v>
      </c>
      <c r="G17" s="17" t="s">
        <v>16</v>
      </c>
      <c r="H17" s="17" t="s">
        <v>17</v>
      </c>
    </row>
    <row r="18" spans="1:10" ht="36">
      <c r="A18" s="30"/>
      <c r="B18" s="39">
        <v>1</v>
      </c>
      <c r="C18" s="19" t="s">
        <v>190</v>
      </c>
      <c r="D18" s="18" t="s">
        <v>131</v>
      </c>
      <c r="E18" s="20">
        <v>120</v>
      </c>
      <c r="F18" s="21">
        <v>550</v>
      </c>
      <c r="G18" s="21">
        <v>500</v>
      </c>
      <c r="H18" s="21">
        <f>(F18*E18)+(G18*E18)</f>
        <v>126000</v>
      </c>
    </row>
    <row r="19" spans="1:10" ht="18">
      <c r="A19" s="30"/>
      <c r="B19" s="39">
        <v>2</v>
      </c>
      <c r="C19" s="19" t="s">
        <v>191</v>
      </c>
      <c r="D19" s="18" t="s">
        <v>131</v>
      </c>
      <c r="E19" s="20">
        <v>170</v>
      </c>
      <c r="F19" s="21">
        <v>620</v>
      </c>
      <c r="G19" s="21">
        <v>500</v>
      </c>
      <c r="H19" s="21">
        <f t="shared" ref="H19:H22" si="0">(F19*E19)+(G19*E19)</f>
        <v>190400</v>
      </c>
    </row>
    <row r="20" spans="1:10" ht="18">
      <c r="A20" s="30"/>
      <c r="B20" s="39">
        <v>3</v>
      </c>
      <c r="C20" s="19" t="s">
        <v>192</v>
      </c>
      <c r="D20" s="18" t="s">
        <v>131</v>
      </c>
      <c r="E20" s="20">
        <v>112</v>
      </c>
      <c r="F20" s="21">
        <v>620</v>
      </c>
      <c r="G20" s="21">
        <v>500</v>
      </c>
      <c r="H20" s="21">
        <f t="shared" si="0"/>
        <v>125440</v>
      </c>
    </row>
    <row r="21" spans="1:10" ht="18">
      <c r="A21" s="30"/>
      <c r="B21" s="39">
        <v>4</v>
      </c>
      <c r="C21" s="19" t="s">
        <v>193</v>
      </c>
      <c r="D21" s="18" t="s">
        <v>131</v>
      </c>
      <c r="E21" s="20">
        <v>20</v>
      </c>
      <c r="F21" s="21">
        <v>750</v>
      </c>
      <c r="G21" s="21">
        <v>600</v>
      </c>
      <c r="H21" s="21">
        <f t="shared" si="0"/>
        <v>27000</v>
      </c>
    </row>
    <row r="22" spans="1:10" ht="18">
      <c r="A22" s="30"/>
      <c r="B22" s="39">
        <v>5</v>
      </c>
      <c r="C22" s="19" t="s">
        <v>194</v>
      </c>
      <c r="D22" s="18" t="s">
        <v>134</v>
      </c>
      <c r="E22" s="20">
        <v>3</v>
      </c>
      <c r="F22" s="21">
        <v>3000</v>
      </c>
      <c r="G22" s="21">
        <v>3000</v>
      </c>
      <c r="H22" s="21">
        <f t="shared" si="0"/>
        <v>18000</v>
      </c>
    </row>
    <row r="23" spans="1:10" ht="18">
      <c r="A23" s="30"/>
      <c r="B23" s="39">
        <v>6</v>
      </c>
      <c r="C23" s="19" t="s">
        <v>195</v>
      </c>
      <c r="D23" s="18" t="s">
        <v>145</v>
      </c>
      <c r="E23" s="20">
        <v>1</v>
      </c>
      <c r="F23" s="21"/>
      <c r="G23" s="21"/>
      <c r="H23" s="21">
        <v>6000</v>
      </c>
    </row>
    <row r="24" spans="1:10" ht="18">
      <c r="A24" s="30"/>
      <c r="B24" s="39">
        <v>7</v>
      </c>
      <c r="C24" s="19" t="s">
        <v>196</v>
      </c>
      <c r="D24" s="18" t="s">
        <v>145</v>
      </c>
      <c r="E24" s="20">
        <v>1</v>
      </c>
      <c r="F24" s="21"/>
      <c r="G24" s="21"/>
      <c r="H24" s="21">
        <v>48000</v>
      </c>
    </row>
    <row r="25" spans="1:10" ht="72">
      <c r="A25" s="30"/>
      <c r="B25" s="39">
        <v>8</v>
      </c>
      <c r="C25" s="19" t="s">
        <v>197</v>
      </c>
      <c r="D25" s="18" t="s">
        <v>145</v>
      </c>
      <c r="E25" s="20">
        <v>1</v>
      </c>
      <c r="F25" s="21"/>
      <c r="G25" s="21"/>
      <c r="H25" s="21">
        <v>112000</v>
      </c>
    </row>
    <row r="26" spans="1:10" ht="72">
      <c r="A26" s="30"/>
      <c r="B26" s="39">
        <v>9</v>
      </c>
      <c r="C26" s="19" t="s">
        <v>198</v>
      </c>
      <c r="D26" s="18" t="s">
        <v>145</v>
      </c>
      <c r="E26" s="20">
        <v>1</v>
      </c>
      <c r="F26" s="21"/>
      <c r="G26" s="21"/>
      <c r="H26" s="21">
        <v>360000</v>
      </c>
      <c r="J26" s="40"/>
    </row>
    <row r="27" spans="1:10" ht="18">
      <c r="A27" s="45"/>
      <c r="B27" s="23"/>
      <c r="C27" s="22"/>
      <c r="D27" s="23"/>
      <c r="E27" s="43"/>
      <c r="F27" s="26"/>
      <c r="G27" s="26"/>
      <c r="H27" s="26"/>
    </row>
    <row r="28" spans="1:10" ht="36">
      <c r="A28" s="27"/>
      <c r="B28" s="27"/>
      <c r="C28" s="27"/>
      <c r="D28" s="27"/>
      <c r="E28" s="27"/>
      <c r="F28" s="27"/>
      <c r="G28" s="28" t="s">
        <v>99</v>
      </c>
      <c r="H28" s="29">
        <f>SUM(H18:H26)</f>
        <v>1012840</v>
      </c>
    </row>
    <row r="29" spans="1:10" ht="18">
      <c r="A29" s="165" t="s">
        <v>199</v>
      </c>
      <c r="B29" s="165"/>
      <c r="C29" s="165"/>
      <c r="D29" s="165"/>
      <c r="E29" s="165"/>
      <c r="F29" s="165"/>
      <c r="G29" s="165"/>
      <c r="H29" s="166"/>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10"/>
      <c r="B45" s="6"/>
      <c r="C45" s="7"/>
      <c r="F45" s="8"/>
      <c r="G45" s="9"/>
      <c r="H45" s="9"/>
    </row>
    <row r="46" spans="1:8">
      <c r="A46" s="5"/>
      <c r="B46" s="6"/>
      <c r="C46" s="7"/>
      <c r="D46" s="6"/>
      <c r="E46" s="11"/>
      <c r="F46" s="8"/>
      <c r="G46" s="9"/>
      <c r="H46" s="9"/>
    </row>
    <row r="47" spans="1:8">
      <c r="A47" s="10"/>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c r="A52" s="5"/>
      <c r="B52" s="6"/>
      <c r="C52" s="7"/>
      <c r="D52" s="6"/>
      <c r="E52" s="6"/>
      <c r="F52" s="8"/>
      <c r="G52" s="9"/>
      <c r="H52" s="9"/>
    </row>
    <row r="53" spans="1:8">
      <c r="A53" s="5"/>
      <c r="B53" s="6"/>
      <c r="C53" s="7"/>
      <c r="D53" s="6"/>
      <c r="E53" s="6"/>
      <c r="F53" s="8"/>
      <c r="G53" s="9"/>
      <c r="H53" s="9"/>
    </row>
    <row r="54" spans="1:8">
      <c r="A54" s="10"/>
      <c r="B54" s="6"/>
      <c r="C54" s="7"/>
      <c r="D54" s="6"/>
      <c r="E54" s="6"/>
      <c r="F54" s="8"/>
      <c r="G54" s="9"/>
      <c r="H54" s="9"/>
    </row>
    <row r="55" spans="1:8" ht="28.5" customHeight="1">
      <c r="A55" s="5"/>
      <c r="B55" s="6"/>
      <c r="C55" s="7"/>
      <c r="D55" s="6"/>
      <c r="E55" s="6"/>
      <c r="F55" s="8"/>
      <c r="G55" s="9"/>
      <c r="H55" s="9"/>
    </row>
    <row r="56" spans="1:8">
      <c r="A56" s="10"/>
      <c r="B56" s="6"/>
      <c r="C56" s="7"/>
      <c r="D56" s="6"/>
      <c r="E56" s="6"/>
      <c r="F56" s="8"/>
      <c r="G56" s="9"/>
      <c r="H56" s="9"/>
    </row>
    <row r="57" spans="1:8">
      <c r="A57" s="5"/>
      <c r="B57" s="6"/>
      <c r="C57" s="7"/>
      <c r="D57" s="6"/>
      <c r="E57" s="6"/>
      <c r="F57" s="13"/>
      <c r="G57" s="13"/>
      <c r="H57" s="9"/>
    </row>
    <row r="58" spans="1:8">
      <c r="A58" s="5"/>
      <c r="B58" s="6"/>
      <c r="C58" s="7"/>
      <c r="D58" s="6"/>
      <c r="E58" s="6"/>
      <c r="F58" s="13"/>
      <c r="G58" s="13"/>
      <c r="H58" s="9"/>
    </row>
    <row r="59" spans="1:8">
      <c r="A59" s="5"/>
      <c r="C59" s="7"/>
    </row>
    <row r="60" spans="1:8">
      <c r="G60" s="14"/>
      <c r="H60" s="12"/>
    </row>
    <row r="61" spans="1:8">
      <c r="G61" s="2"/>
      <c r="H61" s="13"/>
    </row>
    <row r="62" spans="1:8">
      <c r="G62" s="15"/>
      <c r="H62" s="13"/>
    </row>
    <row r="63" spans="1:8">
      <c r="A63" s="158"/>
      <c r="B63" s="158"/>
      <c r="C63" s="158"/>
      <c r="D63" s="158"/>
      <c r="E63" s="158"/>
      <c r="F63" s="158"/>
      <c r="G63" s="158"/>
      <c r="H63" s="158"/>
    </row>
    <row r="64" spans="1:8">
      <c r="A64" s="158"/>
      <c r="B64" s="158"/>
      <c r="C64" s="158"/>
      <c r="D64" s="158"/>
      <c r="E64" s="158"/>
      <c r="F64" s="158"/>
      <c r="G64" s="158"/>
      <c r="H64" s="158"/>
    </row>
  </sheetData>
  <mergeCells count="5">
    <mergeCell ref="A63:H63"/>
    <mergeCell ref="A64:H64"/>
    <mergeCell ref="M10:O12"/>
    <mergeCell ref="M13:O14"/>
    <mergeCell ref="A29:H29"/>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32" max="8"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56"/>
  <sheetViews>
    <sheetView showGridLines="0" topLeftCell="A10" zoomScaleNormal="100" workbookViewId="0">
      <selection activeCell="J18" sqref="J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37.5" customHeight="1">
      <c r="M14" s="164"/>
      <c r="N14" s="164"/>
      <c r="O14" s="164"/>
    </row>
    <row r="15" spans="1:18" ht="21.75" customHeight="1">
      <c r="C15" s="46" t="s">
        <v>200</v>
      </c>
      <c r="L15" s="33"/>
    </row>
    <row r="16" spans="1:18" ht="0.75" hidden="1" customHeight="1"/>
    <row r="17" spans="1:8" ht="46.9">
      <c r="A17" s="44" t="s">
        <v>1</v>
      </c>
      <c r="B17" s="16" t="s">
        <v>0</v>
      </c>
      <c r="C17" s="16" t="s">
        <v>124</v>
      </c>
      <c r="D17" s="17" t="s">
        <v>125</v>
      </c>
      <c r="E17" s="16" t="s">
        <v>14</v>
      </c>
      <c r="F17" s="17" t="s">
        <v>128</v>
      </c>
      <c r="G17" s="17" t="s">
        <v>16</v>
      </c>
      <c r="H17" s="17" t="s">
        <v>17</v>
      </c>
    </row>
    <row r="18" spans="1:8" ht="108">
      <c r="A18" s="30"/>
      <c r="B18" s="39"/>
      <c r="C18" s="19" t="s">
        <v>201</v>
      </c>
      <c r="D18" s="18" t="s">
        <v>145</v>
      </c>
      <c r="E18" s="20"/>
      <c r="F18" s="21"/>
      <c r="G18" s="21"/>
      <c r="H18" s="21">
        <v>112000</v>
      </c>
    </row>
    <row r="19" spans="1:8" ht="18">
      <c r="A19" s="45"/>
      <c r="B19" s="23"/>
      <c r="C19" s="22"/>
      <c r="D19" s="23"/>
      <c r="E19" s="43"/>
      <c r="F19" s="26"/>
      <c r="G19" s="26"/>
      <c r="H19" s="26"/>
    </row>
    <row r="20" spans="1:8" ht="36">
      <c r="A20" s="27"/>
      <c r="B20" s="27"/>
      <c r="C20" s="27"/>
      <c r="D20" s="27"/>
      <c r="E20" s="27"/>
      <c r="F20" s="27"/>
      <c r="G20" s="28" t="s">
        <v>99</v>
      </c>
      <c r="H20" s="29">
        <f>SUM(H18:H18)</f>
        <v>112000</v>
      </c>
    </row>
    <row r="21" spans="1:8" ht="18">
      <c r="A21" s="165" t="s">
        <v>202</v>
      </c>
      <c r="B21" s="165"/>
      <c r="C21" s="165"/>
      <c r="D21" s="165"/>
      <c r="E21" s="165"/>
      <c r="F21" s="165"/>
      <c r="G21" s="165"/>
      <c r="H21" s="166"/>
    </row>
    <row r="22" spans="1:8">
      <c r="A22" s="5"/>
      <c r="B22" s="6"/>
      <c r="C22" s="7"/>
      <c r="D22" s="6"/>
      <c r="E22" s="11"/>
      <c r="F22" s="8"/>
      <c r="G22" s="9"/>
      <c r="H22" s="9"/>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10"/>
      <c r="B33" s="6"/>
      <c r="C33" s="7"/>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F37" s="8"/>
      <c r="G37" s="9"/>
      <c r="H37" s="9"/>
    </row>
    <row r="38" spans="1:8">
      <c r="A38" s="5"/>
      <c r="B38" s="6"/>
      <c r="C38" s="7"/>
      <c r="D38" s="6"/>
      <c r="E38" s="11"/>
      <c r="F38" s="8"/>
      <c r="G38" s="9"/>
      <c r="H38" s="9"/>
    </row>
    <row r="39" spans="1:8">
      <c r="A39" s="10"/>
      <c r="B39" s="6"/>
      <c r="C39" s="7"/>
      <c r="D39" s="6"/>
      <c r="E39" s="6"/>
      <c r="F39" s="8"/>
      <c r="G39" s="9"/>
      <c r="H39" s="9"/>
    </row>
    <row r="40" spans="1:8">
      <c r="A40" s="5"/>
      <c r="B40" s="6"/>
      <c r="C40" s="7"/>
      <c r="D40" s="6"/>
      <c r="E40" s="6"/>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ht="28.5" customHeight="1">
      <c r="A47" s="5"/>
      <c r="B47" s="6"/>
      <c r="C47" s="7"/>
      <c r="D47" s="6"/>
      <c r="E47" s="6"/>
      <c r="F47" s="8"/>
      <c r="G47" s="9"/>
      <c r="H47" s="9"/>
    </row>
    <row r="48" spans="1:8">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5">
    <mergeCell ref="M10:O12"/>
    <mergeCell ref="M13:O14"/>
    <mergeCell ref="A21:H21"/>
    <mergeCell ref="A55:H55"/>
    <mergeCell ref="A56:H56"/>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4" max="8"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R61"/>
  <sheetViews>
    <sheetView showGridLines="0" topLeftCell="A10" zoomScaleNormal="100" workbookViewId="0">
      <selection activeCell="J23" sqref="J23"/>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26.25" customHeight="1">
      <c r="L15" s="33"/>
    </row>
    <row r="16" spans="1:18" ht="0.75" customHeight="1"/>
    <row r="17" spans="1:8" ht="46.9">
      <c r="A17" s="44" t="s">
        <v>1</v>
      </c>
      <c r="B17" s="16" t="s">
        <v>0</v>
      </c>
      <c r="C17" s="16" t="s">
        <v>124</v>
      </c>
      <c r="D17" s="17" t="s">
        <v>125</v>
      </c>
      <c r="E17" s="16" t="s">
        <v>14</v>
      </c>
      <c r="F17" s="17" t="s">
        <v>128</v>
      </c>
      <c r="G17" s="17" t="s">
        <v>16</v>
      </c>
      <c r="H17" s="17" t="s">
        <v>17</v>
      </c>
    </row>
    <row r="18" spans="1:8" ht="36">
      <c r="A18" s="30"/>
      <c r="B18" s="39">
        <v>1</v>
      </c>
      <c r="C18" s="19" t="s">
        <v>203</v>
      </c>
      <c r="D18" s="18" t="s">
        <v>131</v>
      </c>
      <c r="E18" s="20">
        <v>50</v>
      </c>
      <c r="F18" s="21">
        <v>420</v>
      </c>
      <c r="G18" s="21">
        <v>400</v>
      </c>
      <c r="H18" s="21">
        <f>(F18*E18)+(G18*E18)</f>
        <v>41000</v>
      </c>
    </row>
    <row r="19" spans="1:8" ht="36">
      <c r="A19" s="30"/>
      <c r="B19" s="39">
        <v>2</v>
      </c>
      <c r="C19" s="19" t="s">
        <v>204</v>
      </c>
      <c r="D19" s="18" t="s">
        <v>155</v>
      </c>
      <c r="E19" s="20">
        <v>18</v>
      </c>
      <c r="F19" s="21">
        <v>500</v>
      </c>
      <c r="G19" s="21">
        <v>500</v>
      </c>
      <c r="H19" s="21">
        <f t="shared" ref="H19:H22" si="0">(F19*E19)+(G19*E19)</f>
        <v>18000</v>
      </c>
    </row>
    <row r="20" spans="1:8" ht="36">
      <c r="A20" s="30"/>
      <c r="B20" s="39">
        <v>3</v>
      </c>
      <c r="C20" s="19" t="s">
        <v>205</v>
      </c>
      <c r="D20" s="18" t="s">
        <v>131</v>
      </c>
      <c r="E20" s="20">
        <v>32</v>
      </c>
      <c r="F20" s="21">
        <v>2500</v>
      </c>
      <c r="G20" s="21">
        <v>1500</v>
      </c>
      <c r="H20" s="21">
        <f t="shared" si="0"/>
        <v>128000</v>
      </c>
    </row>
    <row r="21" spans="1:8" ht="18">
      <c r="A21" s="30"/>
      <c r="B21" s="39">
        <v>4</v>
      </c>
      <c r="C21" s="19" t="s">
        <v>206</v>
      </c>
      <c r="D21" s="18" t="s">
        <v>131</v>
      </c>
      <c r="E21" s="20">
        <v>10</v>
      </c>
      <c r="F21" s="21">
        <v>700</v>
      </c>
      <c r="G21" s="21">
        <v>1000</v>
      </c>
      <c r="H21" s="21">
        <f t="shared" si="0"/>
        <v>17000</v>
      </c>
    </row>
    <row r="22" spans="1:8" ht="18">
      <c r="A22" s="30"/>
      <c r="B22" s="39">
        <v>5</v>
      </c>
      <c r="C22" s="19" t="s">
        <v>207</v>
      </c>
      <c r="D22" s="18" t="s">
        <v>131</v>
      </c>
      <c r="E22" s="20">
        <v>10</v>
      </c>
      <c r="F22" s="21">
        <v>2500</v>
      </c>
      <c r="G22" s="21">
        <v>1500</v>
      </c>
      <c r="H22" s="21">
        <f t="shared" si="0"/>
        <v>40000</v>
      </c>
    </row>
    <row r="23" spans="1:8" ht="36">
      <c r="A23" s="30"/>
      <c r="B23" s="39">
        <v>6</v>
      </c>
      <c r="C23" s="19" t="s">
        <v>208</v>
      </c>
      <c r="D23" s="18" t="s">
        <v>145</v>
      </c>
      <c r="E23" s="20"/>
      <c r="F23" s="21"/>
      <c r="G23" s="21"/>
      <c r="H23" s="21">
        <v>50000</v>
      </c>
    </row>
    <row r="24" spans="1:8" ht="18">
      <c r="A24" s="45"/>
      <c r="B24" s="23"/>
      <c r="C24" s="22"/>
      <c r="D24" s="23"/>
      <c r="E24" s="43"/>
      <c r="F24" s="26"/>
      <c r="G24" s="26"/>
      <c r="H24" s="26"/>
    </row>
    <row r="25" spans="1:8" ht="36">
      <c r="A25" s="27"/>
      <c r="B25" s="27"/>
      <c r="C25" s="27"/>
      <c r="D25" s="27"/>
      <c r="E25" s="27"/>
      <c r="F25" s="27"/>
      <c r="G25" s="28" t="s">
        <v>99</v>
      </c>
      <c r="H25" s="29"/>
    </row>
    <row r="26" spans="1:8" ht="18">
      <c r="A26" s="165" t="s">
        <v>209</v>
      </c>
      <c r="B26" s="165"/>
      <c r="C26" s="165"/>
      <c r="D26" s="165"/>
      <c r="E26" s="165"/>
      <c r="F26" s="165"/>
      <c r="G26" s="165"/>
      <c r="H26" s="166"/>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10"/>
      <c r="B42" s="6"/>
      <c r="C42" s="7"/>
      <c r="F42" s="8"/>
      <c r="G42" s="9"/>
      <c r="H42" s="9"/>
    </row>
    <row r="43" spans="1:8">
      <c r="A43" s="5"/>
      <c r="B43" s="6"/>
      <c r="C43" s="7"/>
      <c r="D43" s="6"/>
      <c r="E43" s="11"/>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c r="A49" s="5"/>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ht="28.5" customHeight="1">
      <c r="A52" s="5"/>
      <c r="B52" s="6"/>
      <c r="C52" s="7"/>
      <c r="D52" s="6"/>
      <c r="E52" s="6"/>
      <c r="F52" s="8"/>
      <c r="G52" s="9"/>
      <c r="H52" s="9"/>
    </row>
    <row r="53" spans="1:8">
      <c r="A53" s="10"/>
      <c r="B53" s="6"/>
      <c r="C53" s="7"/>
      <c r="D53" s="6"/>
      <c r="E53" s="6"/>
      <c r="F53" s="8"/>
      <c r="G53" s="9"/>
      <c r="H53" s="9"/>
    </row>
    <row r="54" spans="1:8">
      <c r="A54" s="5"/>
      <c r="B54" s="6"/>
      <c r="C54" s="7"/>
      <c r="D54" s="6"/>
      <c r="E54" s="6"/>
      <c r="F54" s="13"/>
      <c r="G54" s="13"/>
      <c r="H54" s="9"/>
    </row>
    <row r="55" spans="1:8">
      <c r="A55" s="5"/>
      <c r="B55" s="6"/>
      <c r="C55" s="7"/>
      <c r="D55" s="6"/>
      <c r="E55" s="6"/>
      <c r="F55" s="13"/>
      <c r="G55" s="13"/>
      <c r="H55" s="9"/>
    </row>
    <row r="56" spans="1:8">
      <c r="A56" s="5"/>
      <c r="C56" s="7"/>
    </row>
    <row r="57" spans="1:8">
      <c r="G57" s="14"/>
      <c r="H57" s="12"/>
    </row>
    <row r="58" spans="1:8">
      <c r="G58" s="2"/>
      <c r="H58" s="13"/>
    </row>
    <row r="59" spans="1:8">
      <c r="G59" s="15"/>
      <c r="H59" s="13"/>
    </row>
    <row r="60" spans="1:8">
      <c r="A60" s="158"/>
      <c r="B60" s="158"/>
      <c r="C60" s="158"/>
      <c r="D60" s="158"/>
      <c r="E60" s="158"/>
      <c r="F60" s="158"/>
      <c r="G60" s="158"/>
      <c r="H60" s="158"/>
    </row>
    <row r="61" spans="1:8">
      <c r="A61" s="158"/>
      <c r="B61" s="158"/>
      <c r="C61" s="158"/>
      <c r="D61" s="158"/>
      <c r="E61" s="158"/>
      <c r="F61" s="158"/>
      <c r="G61" s="158"/>
      <c r="H61" s="158"/>
    </row>
  </sheetData>
  <mergeCells count="5">
    <mergeCell ref="M10:O12"/>
    <mergeCell ref="M13:O14"/>
    <mergeCell ref="A26:H26"/>
    <mergeCell ref="A60:H60"/>
    <mergeCell ref="A61:H61"/>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9" max="8"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R59"/>
  <sheetViews>
    <sheetView showGridLines="0" topLeftCell="A16" zoomScaleNormal="100" workbookViewId="0">
      <selection activeCell="I16" sqref="I16"/>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16.570312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4.25" customHeight="1">
      <c r="L15" s="33"/>
    </row>
    <row r="16" spans="1:18" ht="27.75" customHeight="1">
      <c r="C16" s="46" t="s">
        <v>200</v>
      </c>
    </row>
    <row r="17" spans="1:17" ht="46.9">
      <c r="A17" s="16" t="s">
        <v>1</v>
      </c>
      <c r="B17" s="16" t="s">
        <v>0</v>
      </c>
      <c r="C17" s="16" t="s">
        <v>124</v>
      </c>
      <c r="D17" s="17" t="s">
        <v>125</v>
      </c>
      <c r="E17" s="16" t="s">
        <v>14</v>
      </c>
      <c r="F17" s="17" t="s">
        <v>128</v>
      </c>
      <c r="G17" s="17" t="s">
        <v>16</v>
      </c>
      <c r="H17" s="17" t="s">
        <v>17</v>
      </c>
      <c r="L17" t="s">
        <v>210</v>
      </c>
      <c r="M17" t="s">
        <v>211</v>
      </c>
    </row>
    <row r="18" spans="1:17" ht="36">
      <c r="A18" s="30"/>
      <c r="B18" s="39">
        <v>1</v>
      </c>
      <c r="C18" s="19" t="s">
        <v>212</v>
      </c>
      <c r="D18" s="18" t="s">
        <v>131</v>
      </c>
      <c r="E18" s="20">
        <v>106.5</v>
      </c>
      <c r="F18" s="21">
        <v>0</v>
      </c>
      <c r="G18" s="21">
        <v>500</v>
      </c>
      <c r="H18" s="21">
        <f>(G18*E18)+(F18*E18)</f>
        <v>53250</v>
      </c>
      <c r="J18" s="40"/>
      <c r="K18">
        <v>14</v>
      </c>
      <c r="L18">
        <v>16000</v>
      </c>
      <c r="M18">
        <v>10</v>
      </c>
      <c r="N18" s="47">
        <f>L18*M18</f>
        <v>160000</v>
      </c>
      <c r="P18">
        <v>50000</v>
      </c>
    </row>
    <row r="19" spans="1:17" ht="72">
      <c r="A19" s="30"/>
      <c r="B19" s="39">
        <v>2</v>
      </c>
      <c r="C19" s="19" t="s">
        <v>213</v>
      </c>
      <c r="D19" s="18" t="s">
        <v>131</v>
      </c>
      <c r="E19" s="20">
        <v>106.5</v>
      </c>
      <c r="F19" s="21">
        <v>6000</v>
      </c>
      <c r="G19" s="21">
        <v>3000</v>
      </c>
      <c r="H19" s="21">
        <f t="shared" ref="H19:H20" si="0">(G19*E19)+(F19*E19)</f>
        <v>958500</v>
      </c>
      <c r="K19">
        <v>12</v>
      </c>
      <c r="L19">
        <v>8050</v>
      </c>
      <c r="M19">
        <v>11</v>
      </c>
      <c r="N19" s="47">
        <f t="shared" ref="N19:N20" si="1">L19*M19</f>
        <v>88550</v>
      </c>
      <c r="Q19">
        <v>6</v>
      </c>
    </row>
    <row r="20" spans="1:17" ht="18">
      <c r="A20" s="30"/>
      <c r="B20" s="39">
        <v>3</v>
      </c>
      <c r="C20" s="19" t="s">
        <v>214</v>
      </c>
      <c r="D20" s="18" t="s">
        <v>155</v>
      </c>
      <c r="E20" s="20">
        <v>30.5</v>
      </c>
      <c r="F20" s="21">
        <v>1200</v>
      </c>
      <c r="G20" s="21">
        <v>1000</v>
      </c>
      <c r="H20" s="21">
        <f t="shared" si="0"/>
        <v>67100</v>
      </c>
      <c r="K20">
        <v>25</v>
      </c>
      <c r="L20">
        <v>30000</v>
      </c>
      <c r="M20">
        <v>11</v>
      </c>
      <c r="N20" s="47">
        <f t="shared" si="1"/>
        <v>330000</v>
      </c>
    </row>
    <row r="21" spans="1:17" ht="18">
      <c r="A21" s="22"/>
      <c r="B21" s="23"/>
      <c r="C21" s="24"/>
      <c r="D21" s="23"/>
      <c r="E21" s="23"/>
      <c r="F21" s="25"/>
      <c r="G21" s="26"/>
      <c r="H21" s="26"/>
    </row>
    <row r="22" spans="1:17" ht="36">
      <c r="A22" s="27"/>
      <c r="B22" s="27"/>
      <c r="C22" s="27"/>
      <c r="D22" s="27"/>
      <c r="E22" s="27"/>
      <c r="F22" s="27"/>
      <c r="G22" s="28" t="s">
        <v>99</v>
      </c>
      <c r="H22" s="29">
        <f>SUM(H18:H21)</f>
        <v>1078850</v>
      </c>
    </row>
    <row r="23" spans="1:17" ht="18">
      <c r="A23" s="217" t="s">
        <v>215</v>
      </c>
      <c r="B23" s="218"/>
      <c r="C23" s="218"/>
      <c r="D23" s="218"/>
      <c r="E23" s="218"/>
      <c r="F23" s="218"/>
      <c r="G23" s="218"/>
      <c r="H23" s="219"/>
    </row>
    <row r="24" spans="1:17" ht="18">
      <c r="A24" s="217" t="s">
        <v>216</v>
      </c>
      <c r="B24" s="218"/>
      <c r="C24" s="218"/>
      <c r="D24" s="218"/>
      <c r="E24" s="218"/>
      <c r="F24" s="218"/>
      <c r="G24" s="218"/>
      <c r="H24" s="219"/>
    </row>
    <row r="25" spans="1:17">
      <c r="A25" s="5"/>
      <c r="B25" s="6"/>
      <c r="C25" s="7"/>
      <c r="D25" s="6"/>
      <c r="E25" s="11"/>
      <c r="F25" s="8"/>
      <c r="G25" s="9"/>
      <c r="H25" s="9"/>
    </row>
    <row r="26" spans="1:17">
      <c r="A26" s="5"/>
      <c r="B26" s="6"/>
      <c r="C26" s="7"/>
      <c r="D26" s="6"/>
      <c r="E26" s="11"/>
      <c r="F26" s="8"/>
      <c r="G26" s="9"/>
      <c r="H26" s="9"/>
    </row>
    <row r="27" spans="1:17">
      <c r="A27" s="5"/>
      <c r="B27" s="6"/>
      <c r="C27" s="7"/>
      <c r="D27" s="6"/>
      <c r="E27" s="11"/>
      <c r="F27" s="8"/>
      <c r="G27" s="9"/>
      <c r="H27" s="9"/>
    </row>
    <row r="28" spans="1:17">
      <c r="A28" s="5"/>
      <c r="B28" s="6"/>
      <c r="C28" s="7"/>
      <c r="D28" s="6"/>
      <c r="E28" s="11"/>
      <c r="F28" s="8"/>
      <c r="G28" s="9"/>
      <c r="H28" s="9"/>
    </row>
    <row r="29" spans="1:17">
      <c r="A29" s="5"/>
      <c r="B29" s="6"/>
      <c r="C29" s="7"/>
      <c r="D29" s="6"/>
      <c r="E29" s="11"/>
      <c r="F29" s="8"/>
      <c r="G29" s="9"/>
      <c r="H29" s="9"/>
    </row>
    <row r="30" spans="1:17">
      <c r="A30" s="5"/>
      <c r="B30" s="6"/>
      <c r="C30" s="7"/>
      <c r="D30" s="6"/>
      <c r="E30" s="11"/>
      <c r="F30" s="8"/>
      <c r="G30" s="9"/>
      <c r="H30" s="9"/>
    </row>
    <row r="31" spans="1:17">
      <c r="A31" s="5"/>
      <c r="B31" s="6"/>
      <c r="C31" s="7"/>
      <c r="D31" s="6"/>
      <c r="E31" s="11"/>
      <c r="F31" s="8"/>
      <c r="G31" s="9"/>
      <c r="H31" s="9"/>
    </row>
    <row r="32" spans="1:17">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F40" s="8"/>
      <c r="G40" s="9"/>
      <c r="H40" s="9"/>
    </row>
    <row r="41" spans="1:8">
      <c r="A41" s="5"/>
      <c r="B41" s="6"/>
      <c r="C41" s="7"/>
      <c r="D41" s="6"/>
      <c r="E41" s="11"/>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ht="28.5" customHeight="1">
      <c r="A50" s="5"/>
      <c r="B50" s="6"/>
      <c r="C50" s="7"/>
      <c r="D50" s="6"/>
      <c r="E50" s="6"/>
      <c r="F50" s="8"/>
      <c r="G50" s="9"/>
      <c r="H50" s="9"/>
    </row>
    <row r="51" spans="1:8">
      <c r="A51" s="10"/>
      <c r="B51" s="6"/>
      <c r="C51" s="7"/>
      <c r="D51" s="6"/>
      <c r="E51" s="6"/>
      <c r="F51" s="8"/>
      <c r="G51" s="9"/>
      <c r="H51" s="9"/>
    </row>
    <row r="52" spans="1:8">
      <c r="A52" s="5"/>
      <c r="B52" s="6"/>
      <c r="C52" s="7"/>
      <c r="D52" s="6"/>
      <c r="E52" s="6"/>
      <c r="F52" s="13"/>
      <c r="G52" s="13"/>
      <c r="H52" s="9"/>
    </row>
    <row r="53" spans="1:8">
      <c r="A53" s="5"/>
      <c r="B53" s="6"/>
      <c r="C53" s="7"/>
      <c r="D53" s="6"/>
      <c r="E53" s="6"/>
      <c r="F53" s="13"/>
      <c r="G53" s="13"/>
      <c r="H53" s="9"/>
    </row>
    <row r="54" spans="1:8">
      <c r="A54" s="5"/>
      <c r="C54" s="7"/>
    </row>
    <row r="55" spans="1:8">
      <c r="G55" s="14"/>
      <c r="H55" s="12"/>
    </row>
    <row r="56" spans="1:8">
      <c r="G56" s="2"/>
      <c r="H56" s="13"/>
    </row>
    <row r="57" spans="1:8">
      <c r="G57" s="15"/>
      <c r="H57" s="13"/>
    </row>
    <row r="58" spans="1:8">
      <c r="A58" s="158"/>
      <c r="B58" s="158"/>
      <c r="C58" s="158"/>
      <c r="D58" s="158"/>
      <c r="E58" s="158"/>
      <c r="F58" s="158"/>
      <c r="G58" s="158"/>
      <c r="H58" s="158"/>
    </row>
    <row r="59" spans="1:8">
      <c r="A59" s="158"/>
      <c r="B59" s="158"/>
      <c r="C59" s="158"/>
      <c r="D59" s="158"/>
      <c r="E59" s="158"/>
      <c r="F59" s="158"/>
      <c r="G59" s="158"/>
      <c r="H59" s="158"/>
    </row>
  </sheetData>
  <mergeCells count="6">
    <mergeCell ref="A23:H23"/>
    <mergeCell ref="A24:H24"/>
    <mergeCell ref="A58:H58"/>
    <mergeCell ref="A59:H59"/>
    <mergeCell ref="M10:O12"/>
    <mergeCell ref="M13:O14"/>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7" max="8"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R57"/>
  <sheetViews>
    <sheetView showGridLines="0" topLeftCell="A13" zoomScaleNormal="100" workbookViewId="0">
      <selection activeCell="J4" sqref="J4"/>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26.25" customHeight="1">
      <c r="L15" s="33"/>
    </row>
    <row r="16" spans="1:18" ht="0.75" customHeight="1"/>
    <row r="17" spans="1:8" ht="46.9">
      <c r="A17" s="44" t="s">
        <v>1</v>
      </c>
      <c r="B17" s="16" t="s">
        <v>0</v>
      </c>
      <c r="C17" s="16" t="s">
        <v>124</v>
      </c>
      <c r="D17" s="17" t="s">
        <v>125</v>
      </c>
      <c r="E17" s="16" t="s">
        <v>14</v>
      </c>
      <c r="F17" s="17" t="s">
        <v>128</v>
      </c>
      <c r="G17" s="17" t="s">
        <v>16</v>
      </c>
      <c r="H17" s="17" t="s">
        <v>17</v>
      </c>
    </row>
    <row r="18" spans="1:8" ht="36">
      <c r="A18" s="30"/>
      <c r="B18" s="39">
        <v>1</v>
      </c>
      <c r="C18" s="19" t="s">
        <v>217</v>
      </c>
      <c r="D18" s="18" t="s">
        <v>131</v>
      </c>
      <c r="E18" s="20">
        <v>194</v>
      </c>
      <c r="F18" s="21">
        <v>0</v>
      </c>
      <c r="G18" s="21">
        <v>500</v>
      </c>
      <c r="H18" s="21">
        <f>(F18*E18)+(G18*E18)</f>
        <v>97000</v>
      </c>
    </row>
    <row r="19" spans="1:8" ht="36">
      <c r="A19" s="30"/>
      <c r="B19" s="39">
        <v>2</v>
      </c>
      <c r="C19" s="19" t="s">
        <v>218</v>
      </c>
      <c r="D19" s="18" t="s">
        <v>131</v>
      </c>
      <c r="E19" s="20">
        <v>10</v>
      </c>
      <c r="F19" s="21">
        <v>3300</v>
      </c>
      <c r="G19" s="21">
        <v>3000</v>
      </c>
      <c r="H19" s="21">
        <f t="shared" ref="H19" si="0">(F19*E19)+(G19*E19)</f>
        <v>63000</v>
      </c>
    </row>
    <row r="20" spans="1:8" ht="18">
      <c r="A20" s="45"/>
      <c r="B20" s="23"/>
      <c r="C20" s="22"/>
      <c r="D20" s="23"/>
      <c r="E20" s="43"/>
      <c r="F20" s="26"/>
      <c r="G20" s="26"/>
      <c r="H20" s="26"/>
    </row>
    <row r="21" spans="1:8" ht="36">
      <c r="A21" s="27"/>
      <c r="B21" s="27"/>
      <c r="C21" s="27"/>
      <c r="D21" s="27"/>
      <c r="E21" s="27"/>
      <c r="F21" s="27"/>
      <c r="G21" s="28" t="s">
        <v>99</v>
      </c>
      <c r="H21" s="29">
        <f>SUM(H18:H20)</f>
        <v>160000</v>
      </c>
    </row>
    <row r="22" spans="1:8" ht="18">
      <c r="A22" s="165" t="s">
        <v>219</v>
      </c>
      <c r="B22" s="165"/>
      <c r="C22" s="165"/>
      <c r="D22" s="165"/>
      <c r="E22" s="165"/>
      <c r="F22" s="165"/>
      <c r="G22" s="165"/>
      <c r="H22" s="166"/>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5">
    <mergeCell ref="M10:O12"/>
    <mergeCell ref="M13:O14"/>
    <mergeCell ref="A22:H22"/>
    <mergeCell ref="A56:H56"/>
    <mergeCell ref="A57:H57"/>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5" max="8"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R58"/>
  <sheetViews>
    <sheetView showGridLines="0" topLeftCell="A16" zoomScaleNormal="100" workbookViewId="0">
      <selection activeCell="J15" sqref="J15"/>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3.5" customHeight="1">
      <c r="M14" s="164"/>
      <c r="N14" s="164"/>
      <c r="O14" s="164"/>
    </row>
    <row r="15" spans="1:18" ht="26.25" customHeight="1">
      <c r="C15" s="46" t="s">
        <v>220</v>
      </c>
      <c r="L15" s="33"/>
    </row>
    <row r="16" spans="1:18" ht="0.75" customHeight="1"/>
    <row r="17" spans="1:8" ht="46.9">
      <c r="A17" s="44" t="s">
        <v>1</v>
      </c>
      <c r="B17" s="16" t="s">
        <v>0</v>
      </c>
      <c r="C17" s="16" t="s">
        <v>124</v>
      </c>
      <c r="D17" s="17" t="s">
        <v>125</v>
      </c>
      <c r="E17" s="16" t="s">
        <v>14</v>
      </c>
      <c r="F17" s="17" t="s">
        <v>128</v>
      </c>
      <c r="G17" s="17" t="s">
        <v>16</v>
      </c>
      <c r="H17" s="17" t="s">
        <v>17</v>
      </c>
    </row>
    <row r="18" spans="1:8" ht="198">
      <c r="A18" s="159" t="s">
        <v>221</v>
      </c>
      <c r="B18" s="39"/>
      <c r="C18" s="19" t="s">
        <v>222</v>
      </c>
      <c r="D18" s="18"/>
      <c r="E18" s="20"/>
      <c r="F18" s="21"/>
      <c r="G18" s="21"/>
      <c r="H18" s="21">
        <f>(F18*E18)+(G18*E18)</f>
        <v>0</v>
      </c>
    </row>
    <row r="19" spans="1:8" ht="18">
      <c r="A19" s="226"/>
      <c r="B19" s="39">
        <v>1</v>
      </c>
      <c r="C19" s="19" t="s">
        <v>223</v>
      </c>
      <c r="D19" s="18" t="s">
        <v>131</v>
      </c>
      <c r="E19" s="20">
        <v>65</v>
      </c>
      <c r="F19" s="21"/>
      <c r="G19" s="21">
        <v>20000</v>
      </c>
      <c r="H19" s="21">
        <f t="shared" ref="H19:H20" si="0">(F19*E19)+(G19*E19)</f>
        <v>1300000</v>
      </c>
    </row>
    <row r="20" spans="1:8" ht="18">
      <c r="A20" s="160"/>
      <c r="B20" s="39">
        <v>2</v>
      </c>
      <c r="C20" s="19" t="s">
        <v>224</v>
      </c>
      <c r="D20" s="18" t="s">
        <v>131</v>
      </c>
      <c r="E20" s="20">
        <v>26</v>
      </c>
      <c r="F20" s="21"/>
      <c r="G20" s="21">
        <v>40000</v>
      </c>
      <c r="H20" s="21">
        <f t="shared" si="0"/>
        <v>1040000</v>
      </c>
    </row>
    <row r="21" spans="1:8" ht="18">
      <c r="A21" s="45"/>
      <c r="B21" s="23"/>
      <c r="C21" s="22"/>
      <c r="D21" s="23"/>
      <c r="E21" s="43"/>
      <c r="F21" s="26"/>
      <c r="G21" s="26"/>
      <c r="H21" s="26"/>
    </row>
    <row r="22" spans="1:8" ht="36">
      <c r="A22" s="27"/>
      <c r="B22" s="27"/>
      <c r="C22" s="27"/>
      <c r="D22" s="27"/>
      <c r="E22" s="27"/>
      <c r="F22" s="27"/>
      <c r="G22" s="28" t="s">
        <v>99</v>
      </c>
      <c r="H22" s="29">
        <f>SUM(H18:H21)</f>
        <v>2340000</v>
      </c>
    </row>
    <row r="23" spans="1:8" ht="18">
      <c r="A23" s="165" t="s">
        <v>225</v>
      </c>
      <c r="B23" s="165"/>
      <c r="C23" s="165"/>
      <c r="D23" s="165"/>
      <c r="E23" s="165"/>
      <c r="F23" s="165"/>
      <c r="G23" s="165"/>
      <c r="H23" s="166"/>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10"/>
      <c r="B35" s="6"/>
      <c r="C35" s="7"/>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10"/>
      <c r="B39" s="6"/>
      <c r="C39" s="7"/>
      <c r="F39" s="8"/>
      <c r="G39" s="9"/>
      <c r="H39" s="9"/>
    </row>
    <row r="40" spans="1:8">
      <c r="A40" s="5"/>
      <c r="B40" s="6"/>
      <c r="C40" s="7"/>
      <c r="D40" s="6"/>
      <c r="E40" s="11"/>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ht="28.5" customHeight="1">
      <c r="A49" s="5"/>
      <c r="B49" s="6"/>
      <c r="C49" s="7"/>
      <c r="D49" s="6"/>
      <c r="E49" s="6"/>
      <c r="F49" s="8"/>
      <c r="G49" s="9"/>
      <c r="H49" s="9"/>
    </row>
    <row r="50" spans="1:8">
      <c r="A50" s="10"/>
      <c r="B50" s="6"/>
      <c r="C50" s="7"/>
      <c r="D50" s="6"/>
      <c r="E50" s="6"/>
      <c r="F50" s="8"/>
      <c r="G50" s="9"/>
      <c r="H50" s="9"/>
    </row>
    <row r="51" spans="1:8">
      <c r="A51" s="5"/>
      <c r="B51" s="6"/>
      <c r="C51" s="7"/>
      <c r="D51" s="6"/>
      <c r="E51" s="6"/>
      <c r="F51" s="13"/>
      <c r="G51" s="13"/>
      <c r="H51" s="9"/>
    </row>
    <row r="52" spans="1:8">
      <c r="A52" s="5"/>
      <c r="B52" s="6"/>
      <c r="C52" s="7"/>
      <c r="D52" s="6"/>
      <c r="E52" s="6"/>
      <c r="F52" s="13"/>
      <c r="G52" s="13"/>
      <c r="H52" s="9"/>
    </row>
    <row r="53" spans="1:8">
      <c r="A53" s="5"/>
      <c r="C53" s="7"/>
    </row>
    <row r="54" spans="1:8">
      <c r="G54" s="14"/>
      <c r="H54" s="12"/>
    </row>
    <row r="55" spans="1:8">
      <c r="G55" s="2"/>
      <c r="H55" s="13"/>
    </row>
    <row r="56" spans="1:8">
      <c r="G56" s="15"/>
      <c r="H56" s="13"/>
    </row>
    <row r="57" spans="1:8">
      <c r="A57" s="158"/>
      <c r="B57" s="158"/>
      <c r="C57" s="158"/>
      <c r="D57" s="158"/>
      <c r="E57" s="158"/>
      <c r="F57" s="158"/>
      <c r="G57" s="158"/>
      <c r="H57" s="158"/>
    </row>
    <row r="58" spans="1:8">
      <c r="A58" s="158"/>
      <c r="B58" s="158"/>
      <c r="C58" s="158"/>
      <c r="D58" s="158"/>
      <c r="E58" s="158"/>
      <c r="F58" s="158"/>
      <c r="G58" s="158"/>
      <c r="H58" s="158"/>
    </row>
  </sheetData>
  <mergeCells count="6">
    <mergeCell ref="M10:O12"/>
    <mergeCell ref="M13:O14"/>
    <mergeCell ref="A23:H23"/>
    <mergeCell ref="A57:H57"/>
    <mergeCell ref="A58:H58"/>
    <mergeCell ref="A18:A20"/>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6" max="8"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R63"/>
  <sheetViews>
    <sheetView showGridLines="0" topLeftCell="B25" zoomScaleNormal="100" workbookViewId="0">
      <selection activeCell="K19" sqref="K19"/>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3.5" customHeight="1">
      <c r="M14" s="164"/>
      <c r="N14" s="164"/>
      <c r="O14" s="164"/>
    </row>
    <row r="15" spans="1:18" ht="26.25" customHeight="1">
      <c r="C15" s="46" t="s">
        <v>220</v>
      </c>
      <c r="L15" s="33"/>
    </row>
    <row r="16" spans="1:18" ht="0.75" customHeight="1"/>
    <row r="17" spans="1:8" ht="46.9">
      <c r="A17" s="44" t="s">
        <v>1</v>
      </c>
      <c r="B17" s="16" t="s">
        <v>0</v>
      </c>
      <c r="C17" s="16" t="s">
        <v>124</v>
      </c>
      <c r="D17" s="17" t="s">
        <v>125</v>
      </c>
      <c r="E17" s="16" t="s">
        <v>14</v>
      </c>
      <c r="F17" s="17" t="s">
        <v>128</v>
      </c>
      <c r="G17" s="17" t="s">
        <v>16</v>
      </c>
      <c r="H17" s="17" t="s">
        <v>17</v>
      </c>
    </row>
    <row r="18" spans="1:8" ht="72">
      <c r="A18" s="229" t="s">
        <v>226</v>
      </c>
      <c r="B18" s="39">
        <v>1</v>
      </c>
      <c r="C18" s="19" t="s">
        <v>227</v>
      </c>
      <c r="D18" s="18" t="s">
        <v>155</v>
      </c>
      <c r="E18" s="20">
        <v>20</v>
      </c>
      <c r="F18" s="21">
        <v>3000</v>
      </c>
      <c r="G18" s="21">
        <v>5000</v>
      </c>
      <c r="H18" s="21">
        <f>(G18*E18)+(F18*E18)</f>
        <v>160000</v>
      </c>
    </row>
    <row r="19" spans="1:8" ht="90">
      <c r="A19" s="229"/>
      <c r="B19" s="39">
        <v>2</v>
      </c>
      <c r="C19" s="19" t="s">
        <v>228</v>
      </c>
      <c r="D19" s="18" t="s">
        <v>145</v>
      </c>
      <c r="E19" s="20">
        <v>1</v>
      </c>
      <c r="F19" s="21">
        <v>70000</v>
      </c>
      <c r="G19" s="21">
        <v>130000</v>
      </c>
      <c r="H19" s="21">
        <f>(G19*E19)+(F19*E19)</f>
        <v>200000</v>
      </c>
    </row>
    <row r="20" spans="1:8" ht="54">
      <c r="A20" s="229"/>
      <c r="B20" s="39">
        <v>3</v>
      </c>
      <c r="C20" s="19" t="s">
        <v>229</v>
      </c>
      <c r="D20" s="18" t="s">
        <v>145</v>
      </c>
      <c r="E20" s="20">
        <v>1</v>
      </c>
      <c r="F20" s="21">
        <v>60000</v>
      </c>
      <c r="G20" s="21">
        <v>90000</v>
      </c>
      <c r="H20" s="21">
        <f>(G20*E20)+(F20*E20)</f>
        <v>150000</v>
      </c>
    </row>
    <row r="21" spans="1:8" ht="36">
      <c r="A21" s="229"/>
      <c r="B21" s="39">
        <v>4</v>
      </c>
      <c r="C21" s="19" t="s">
        <v>230</v>
      </c>
      <c r="D21" s="18" t="s">
        <v>145</v>
      </c>
      <c r="E21" s="20">
        <v>1</v>
      </c>
      <c r="F21" s="21">
        <v>240000</v>
      </c>
      <c r="G21" s="21">
        <v>100000</v>
      </c>
      <c r="H21" s="21">
        <f>(G21*E21)+(F21*E21)</f>
        <v>340000</v>
      </c>
    </row>
    <row r="22" spans="1:8" ht="36">
      <c r="A22" s="229"/>
      <c r="B22" s="39">
        <v>5</v>
      </c>
      <c r="C22" s="19" t="s">
        <v>231</v>
      </c>
      <c r="D22" s="18" t="s">
        <v>145</v>
      </c>
      <c r="E22" s="20">
        <v>1</v>
      </c>
      <c r="F22" s="21">
        <v>10000</v>
      </c>
      <c r="G22" s="21">
        <v>40000</v>
      </c>
      <c r="H22" s="21">
        <f t="shared" ref="H22:H23" si="0">(G22*E22)+(F22*E22)</f>
        <v>50000</v>
      </c>
    </row>
    <row r="23" spans="1:8" ht="36">
      <c r="A23" s="229"/>
      <c r="B23" s="39">
        <v>6</v>
      </c>
      <c r="C23" s="19" t="s">
        <v>232</v>
      </c>
      <c r="D23" s="18" t="s">
        <v>145</v>
      </c>
      <c r="E23" s="20">
        <v>1</v>
      </c>
      <c r="F23" s="21">
        <v>70000</v>
      </c>
      <c r="G23" s="21">
        <v>15000</v>
      </c>
      <c r="H23" s="21">
        <f t="shared" si="0"/>
        <v>85000</v>
      </c>
    </row>
    <row r="24" spans="1:8" ht="36">
      <c r="A24" s="229"/>
      <c r="B24" s="39">
        <v>7</v>
      </c>
      <c r="C24" s="19" t="s">
        <v>233</v>
      </c>
      <c r="D24" s="18" t="s">
        <v>145</v>
      </c>
      <c r="E24" s="20">
        <v>1</v>
      </c>
      <c r="F24" s="21">
        <v>60000</v>
      </c>
      <c r="G24" s="21">
        <v>30000</v>
      </c>
      <c r="H24" s="21">
        <f t="shared" ref="H24:H25" si="1">(G24*E24)+(F24*E24)</f>
        <v>90000</v>
      </c>
    </row>
    <row r="25" spans="1:8" ht="36">
      <c r="A25" s="229"/>
      <c r="B25" s="39">
        <v>8</v>
      </c>
      <c r="C25" s="19" t="s">
        <v>234</v>
      </c>
      <c r="D25" s="18" t="s">
        <v>145</v>
      </c>
      <c r="E25" s="20">
        <v>1</v>
      </c>
      <c r="F25" s="21">
        <v>170000</v>
      </c>
      <c r="G25" s="21">
        <v>100000</v>
      </c>
      <c r="H25" s="21">
        <f t="shared" si="1"/>
        <v>270000</v>
      </c>
    </row>
    <row r="26" spans="1:8" ht="18">
      <c r="A26" s="45"/>
      <c r="B26" s="23"/>
      <c r="C26" s="22"/>
      <c r="D26" s="23"/>
      <c r="E26" s="43"/>
      <c r="F26" s="26"/>
      <c r="G26" s="26"/>
      <c r="H26" s="26"/>
    </row>
    <row r="27" spans="1:8" ht="36">
      <c r="A27" s="27"/>
      <c r="B27" s="27"/>
      <c r="C27" s="27"/>
      <c r="D27" s="27"/>
      <c r="E27" s="27"/>
      <c r="F27" s="27"/>
      <c r="G27" s="28" t="s">
        <v>99</v>
      </c>
      <c r="H27" s="29">
        <f>SUM(H18:H26)</f>
        <v>1345000</v>
      </c>
    </row>
    <row r="28" spans="1:8" ht="18">
      <c r="A28" s="165" t="s">
        <v>235</v>
      </c>
      <c r="B28" s="165"/>
      <c r="C28" s="165"/>
      <c r="D28" s="165"/>
      <c r="E28" s="165"/>
      <c r="F28" s="165"/>
      <c r="G28" s="165"/>
      <c r="H28" s="166"/>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10"/>
      <c r="B44" s="6"/>
      <c r="C44" s="7"/>
      <c r="F44" s="8"/>
      <c r="G44" s="9"/>
      <c r="H44" s="9"/>
    </row>
    <row r="45" spans="1:8">
      <c r="A45" s="5"/>
      <c r="B45" s="6"/>
      <c r="C45" s="7"/>
      <c r="D45" s="6"/>
      <c r="E45" s="11"/>
      <c r="F45" s="8"/>
      <c r="G45" s="9"/>
      <c r="H45" s="9"/>
    </row>
    <row r="46" spans="1:8">
      <c r="A46" s="10"/>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5"/>
      <c r="B52" s="6"/>
      <c r="C52" s="7"/>
      <c r="D52" s="6"/>
      <c r="E52" s="6"/>
      <c r="F52" s="8"/>
      <c r="G52" s="9"/>
      <c r="H52" s="9"/>
    </row>
    <row r="53" spans="1:8">
      <c r="A53" s="10"/>
      <c r="B53" s="6"/>
      <c r="C53" s="7"/>
      <c r="D53" s="6"/>
      <c r="E53" s="6"/>
      <c r="F53" s="8"/>
      <c r="G53" s="9"/>
      <c r="H53" s="9"/>
    </row>
    <row r="54" spans="1:8" ht="28.5" customHeight="1">
      <c r="A54" s="5"/>
      <c r="B54" s="6"/>
      <c r="C54" s="7"/>
      <c r="D54" s="6"/>
      <c r="E54" s="6"/>
      <c r="F54" s="8"/>
      <c r="G54" s="9"/>
      <c r="H54" s="9"/>
    </row>
    <row r="55" spans="1:8">
      <c r="A55" s="10"/>
      <c r="B55" s="6"/>
      <c r="C55" s="7"/>
      <c r="D55" s="6"/>
      <c r="E55" s="6"/>
      <c r="F55" s="8"/>
      <c r="G55" s="9"/>
      <c r="H55" s="9"/>
    </row>
    <row r="56" spans="1:8">
      <c r="A56" s="5"/>
      <c r="B56" s="6"/>
      <c r="C56" s="7"/>
      <c r="D56" s="6"/>
      <c r="E56" s="6"/>
      <c r="F56" s="13"/>
      <c r="G56" s="13"/>
      <c r="H56" s="9"/>
    </row>
    <row r="57" spans="1:8">
      <c r="A57" s="5"/>
      <c r="B57" s="6"/>
      <c r="C57" s="7"/>
      <c r="D57" s="6"/>
      <c r="E57" s="6"/>
      <c r="F57" s="13"/>
      <c r="G57" s="13"/>
      <c r="H57" s="9"/>
    </row>
    <row r="58" spans="1:8">
      <c r="A58" s="5"/>
      <c r="C58" s="7"/>
    </row>
    <row r="59" spans="1:8">
      <c r="G59" s="14"/>
      <c r="H59" s="12"/>
    </row>
    <row r="60" spans="1:8">
      <c r="G60" s="2"/>
      <c r="H60" s="13"/>
    </row>
    <row r="61" spans="1:8">
      <c r="G61" s="15"/>
      <c r="H61" s="13"/>
    </row>
    <row r="62" spans="1:8">
      <c r="A62" s="158"/>
      <c r="B62" s="158"/>
      <c r="C62" s="158"/>
      <c r="D62" s="158"/>
      <c r="E62" s="158"/>
      <c r="F62" s="158"/>
      <c r="G62" s="158"/>
      <c r="H62" s="158"/>
    </row>
    <row r="63" spans="1:8">
      <c r="A63" s="158"/>
      <c r="B63" s="158"/>
      <c r="C63" s="158"/>
      <c r="D63" s="158"/>
      <c r="E63" s="158"/>
      <c r="F63" s="158"/>
      <c r="G63" s="158"/>
      <c r="H63" s="158"/>
    </row>
  </sheetData>
  <mergeCells count="6">
    <mergeCell ref="A63:H63"/>
    <mergeCell ref="M10:O12"/>
    <mergeCell ref="M13:O14"/>
    <mergeCell ref="A18:A25"/>
    <mergeCell ref="A28:H28"/>
    <mergeCell ref="A62:H62"/>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31" max="8"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R59"/>
  <sheetViews>
    <sheetView showGridLines="0" zoomScaleNormal="100" workbookViewId="0">
      <selection activeCell="J7" sqref="J7"/>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ht="49.5" customHeight="1">
      <c r="M13" s="163"/>
      <c r="N13" s="164"/>
      <c r="O13" s="164"/>
      <c r="P13" s="1"/>
      <c r="Q13" s="1"/>
      <c r="R13" s="1"/>
    </row>
    <row r="14" spans="1:18" ht="21.75" customHeight="1">
      <c r="C14" s="48" t="s">
        <v>236</v>
      </c>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90">
      <c r="A18" s="30"/>
      <c r="B18" s="39">
        <v>1</v>
      </c>
      <c r="C18" s="19" t="s">
        <v>237</v>
      </c>
      <c r="D18" s="18" t="s">
        <v>131</v>
      </c>
      <c r="E18" s="20">
        <v>40</v>
      </c>
      <c r="F18" s="21">
        <v>0</v>
      </c>
      <c r="G18" s="21">
        <v>5000</v>
      </c>
      <c r="H18" s="21">
        <f>(F18*E18)+(G18*E18)</f>
        <v>200000</v>
      </c>
    </row>
    <row r="19" spans="1:8" ht="36">
      <c r="A19" s="30"/>
      <c r="B19" s="39">
        <v>2</v>
      </c>
      <c r="C19" s="19" t="s">
        <v>238</v>
      </c>
      <c r="D19" s="18" t="s">
        <v>145</v>
      </c>
      <c r="E19" s="20">
        <v>1</v>
      </c>
      <c r="F19" s="21">
        <v>0</v>
      </c>
      <c r="G19" s="21">
        <v>50000</v>
      </c>
      <c r="H19" s="21">
        <f t="shared" ref="H19:H21" si="0">(F19*E19)+(G19*E19)</f>
        <v>50000</v>
      </c>
    </row>
    <row r="20" spans="1:8" ht="18">
      <c r="A20" s="30"/>
      <c r="B20" s="39">
        <v>3</v>
      </c>
      <c r="C20" s="19" t="s">
        <v>239</v>
      </c>
      <c r="D20" s="18" t="s">
        <v>145</v>
      </c>
      <c r="E20" s="20">
        <v>1</v>
      </c>
      <c r="F20" s="21">
        <v>0</v>
      </c>
      <c r="G20" s="21" t="s">
        <v>240</v>
      </c>
      <c r="H20" s="21">
        <v>0</v>
      </c>
    </row>
    <row r="21" spans="1:8" ht="54">
      <c r="A21" s="30"/>
      <c r="B21" s="39">
        <v>4</v>
      </c>
      <c r="C21" s="19" t="s">
        <v>241</v>
      </c>
      <c r="D21" s="18" t="s">
        <v>155</v>
      </c>
      <c r="E21" s="20">
        <v>14</v>
      </c>
      <c r="F21" s="21">
        <v>0</v>
      </c>
      <c r="G21" s="21">
        <v>2000</v>
      </c>
      <c r="H21" s="21">
        <f t="shared" si="0"/>
        <v>28000</v>
      </c>
    </row>
    <row r="22" spans="1:8" ht="18">
      <c r="A22" s="45"/>
      <c r="B22" s="23"/>
      <c r="C22" s="22"/>
      <c r="D22" s="23"/>
      <c r="E22" s="43"/>
      <c r="F22" s="26"/>
      <c r="G22" s="26"/>
      <c r="H22" s="26"/>
    </row>
    <row r="23" spans="1:8" ht="36">
      <c r="A23" s="27"/>
      <c r="B23" s="27"/>
      <c r="C23" s="27"/>
      <c r="D23" s="27"/>
      <c r="E23" s="27"/>
      <c r="F23" s="27"/>
      <c r="G23" s="28" t="s">
        <v>99</v>
      </c>
      <c r="H23" s="29">
        <f>SUM(H18:H22)</f>
        <v>278000</v>
      </c>
    </row>
    <row r="24" spans="1:8" ht="18">
      <c r="A24" s="165" t="s">
        <v>242</v>
      </c>
      <c r="B24" s="165"/>
      <c r="C24" s="165"/>
      <c r="D24" s="165"/>
      <c r="E24" s="165"/>
      <c r="F24" s="165"/>
      <c r="G24" s="165"/>
      <c r="H24" s="166"/>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F40" s="8"/>
      <c r="G40" s="9"/>
      <c r="H40" s="9"/>
    </row>
    <row r="41" spans="1:8">
      <c r="A41" s="5"/>
      <c r="B41" s="6"/>
      <c r="C41" s="7"/>
      <c r="D41" s="6"/>
      <c r="E41" s="11"/>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ht="28.5" customHeight="1">
      <c r="A50" s="5"/>
      <c r="B50" s="6"/>
      <c r="C50" s="7"/>
      <c r="D50" s="6"/>
      <c r="E50" s="6"/>
      <c r="F50" s="8"/>
      <c r="G50" s="9"/>
      <c r="H50" s="9"/>
    </row>
    <row r="51" spans="1:8">
      <c r="A51" s="10"/>
      <c r="B51" s="6"/>
      <c r="C51" s="7"/>
      <c r="D51" s="6"/>
      <c r="E51" s="6"/>
      <c r="F51" s="8"/>
      <c r="G51" s="9"/>
      <c r="H51" s="9"/>
    </row>
    <row r="52" spans="1:8">
      <c r="A52" s="5"/>
      <c r="B52" s="6"/>
      <c r="C52" s="7"/>
      <c r="D52" s="6"/>
      <c r="E52" s="6"/>
      <c r="F52" s="13"/>
      <c r="G52" s="13"/>
      <c r="H52" s="9"/>
    </row>
    <row r="53" spans="1:8">
      <c r="A53" s="5"/>
      <c r="B53" s="6"/>
      <c r="C53" s="7"/>
      <c r="D53" s="6"/>
      <c r="E53" s="6"/>
      <c r="F53" s="13"/>
      <c r="G53" s="13"/>
      <c r="H53" s="9"/>
    </row>
    <row r="54" spans="1:8">
      <c r="A54" s="5"/>
      <c r="C54" s="7"/>
    </row>
    <row r="55" spans="1:8">
      <c r="G55" s="14"/>
      <c r="H55" s="12"/>
    </row>
    <row r="56" spans="1:8">
      <c r="G56" s="2"/>
      <c r="H56" s="13"/>
    </row>
    <row r="57" spans="1:8">
      <c r="G57" s="15"/>
      <c r="H57" s="13"/>
    </row>
    <row r="58" spans="1:8">
      <c r="A58" s="158"/>
      <c r="B58" s="158"/>
      <c r="C58" s="158"/>
      <c r="D58" s="158"/>
      <c r="E58" s="158"/>
      <c r="F58" s="158"/>
      <c r="G58" s="158"/>
      <c r="H58" s="158"/>
    </row>
    <row r="59" spans="1:8">
      <c r="A59" s="158"/>
      <c r="B59" s="158"/>
      <c r="C59" s="158"/>
      <c r="D59" s="158"/>
      <c r="E59" s="158"/>
      <c r="F59" s="158"/>
      <c r="G59" s="158"/>
      <c r="H59" s="158"/>
    </row>
  </sheetData>
  <mergeCells count="5">
    <mergeCell ref="A59:H59"/>
    <mergeCell ref="M10:O12"/>
    <mergeCell ref="M13:O14"/>
    <mergeCell ref="A24:H24"/>
    <mergeCell ref="A58:H58"/>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7" max="8"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R90"/>
  <sheetViews>
    <sheetView showGridLines="0" zoomScaleNormal="100" workbookViewId="0">
      <selection activeCell="J19" sqref="J19"/>
    </sheetView>
  </sheetViews>
  <sheetFormatPr defaultColWidth="11.42578125" defaultRowHeight="14.45"/>
  <cols>
    <col min="1" max="1" width="14.42578125" customWidth="1"/>
    <col min="2" max="2" width="4.42578125" bestFit="1" customWidth="1"/>
    <col min="3" max="3" width="61.5703125" customWidth="1"/>
    <col min="4" max="4" width="8.42578125" customWidth="1"/>
    <col min="5" max="5" width="10.28515625" bestFit="1" customWidth="1"/>
    <col min="6" max="7" width="18.140625" bestFit="1" customWidth="1"/>
    <col min="8" max="8" width="20.28515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ht="51" customHeight="1">
      <c r="M13" s="163"/>
      <c r="N13" s="164"/>
      <c r="O13" s="164"/>
      <c r="P13" s="1"/>
      <c r="Q13" s="1"/>
      <c r="R13" s="1"/>
    </row>
    <row r="14" spans="1:18" ht="20.25" customHeight="1">
      <c r="C14" s="48" t="s">
        <v>236</v>
      </c>
      <c r="M14" s="164"/>
      <c r="N14" s="164"/>
      <c r="O14" s="164"/>
    </row>
    <row r="15" spans="1:18" ht="26.25" hidden="1" customHeight="1">
      <c r="C15" s="46"/>
      <c r="L15" s="33"/>
    </row>
    <row r="16" spans="1:18" ht="0.75" hidden="1" customHeight="1"/>
    <row r="17" spans="1:10" ht="46.9">
      <c r="A17" s="44" t="s">
        <v>1</v>
      </c>
      <c r="B17" s="16" t="s">
        <v>0</v>
      </c>
      <c r="C17" s="16" t="s">
        <v>124</v>
      </c>
      <c r="D17" s="17" t="s">
        <v>125</v>
      </c>
      <c r="E17" s="16" t="s">
        <v>14</v>
      </c>
      <c r="F17" s="17" t="s">
        <v>128</v>
      </c>
      <c r="G17" s="17" t="s">
        <v>16</v>
      </c>
      <c r="H17" s="17" t="s">
        <v>17</v>
      </c>
    </row>
    <row r="18" spans="1:10" ht="51.75" customHeight="1">
      <c r="A18" s="229" t="s">
        <v>243</v>
      </c>
      <c r="B18" s="39">
        <v>1</v>
      </c>
      <c r="C18" s="19" t="s">
        <v>244</v>
      </c>
      <c r="D18" s="18" t="s">
        <v>131</v>
      </c>
      <c r="E18" s="20">
        <v>70</v>
      </c>
      <c r="F18" s="21">
        <v>0</v>
      </c>
      <c r="G18" s="21">
        <v>2000</v>
      </c>
      <c r="H18" s="21">
        <f>(F18*E18)+(G18*E18)</f>
        <v>140000</v>
      </c>
    </row>
    <row r="19" spans="1:10" ht="36">
      <c r="A19" s="229"/>
      <c r="B19" s="39">
        <v>2</v>
      </c>
      <c r="C19" s="19" t="s">
        <v>245</v>
      </c>
      <c r="D19" s="18" t="s">
        <v>131</v>
      </c>
      <c r="E19" s="20">
        <v>60</v>
      </c>
      <c r="F19" s="21">
        <v>0</v>
      </c>
      <c r="G19" s="21">
        <v>2000</v>
      </c>
      <c r="H19" s="21">
        <f t="shared" ref="H19:H50" si="0">(F19*E19)+(G19*E19)</f>
        <v>120000</v>
      </c>
    </row>
    <row r="20" spans="1:10" ht="36">
      <c r="A20" s="229"/>
      <c r="B20" s="39">
        <v>3</v>
      </c>
      <c r="C20" s="19" t="s">
        <v>246</v>
      </c>
      <c r="D20" s="18" t="s">
        <v>145</v>
      </c>
      <c r="E20" s="20">
        <v>1</v>
      </c>
      <c r="F20" s="21">
        <v>0</v>
      </c>
      <c r="G20" s="21">
        <v>32000</v>
      </c>
      <c r="H20" s="21">
        <f t="shared" si="0"/>
        <v>32000</v>
      </c>
    </row>
    <row r="21" spans="1:10" ht="54">
      <c r="A21" s="229" t="s">
        <v>226</v>
      </c>
      <c r="B21" s="39">
        <v>4</v>
      </c>
      <c r="C21" s="19" t="s">
        <v>247</v>
      </c>
      <c r="D21" s="18" t="s">
        <v>145</v>
      </c>
      <c r="E21" s="20">
        <v>1</v>
      </c>
      <c r="F21" s="21">
        <v>0</v>
      </c>
      <c r="G21" s="21">
        <v>30000</v>
      </c>
      <c r="H21" s="21">
        <f>(F21*E21)+(G21*E21)</f>
        <v>30000</v>
      </c>
    </row>
    <row r="22" spans="1:10" ht="18">
      <c r="A22" s="229"/>
      <c r="B22" s="39">
        <v>5</v>
      </c>
      <c r="C22" s="19" t="s">
        <v>248</v>
      </c>
      <c r="D22" s="18" t="s">
        <v>145</v>
      </c>
      <c r="E22" s="20">
        <v>1</v>
      </c>
      <c r="F22" s="21">
        <v>0</v>
      </c>
      <c r="G22" s="21">
        <v>8000</v>
      </c>
      <c r="H22" s="21">
        <f t="shared" ref="H22:H33" si="1">(F22*E22)+(G22*E22)</f>
        <v>8000</v>
      </c>
    </row>
    <row r="23" spans="1:10" ht="36">
      <c r="A23" s="229"/>
      <c r="B23" s="39">
        <v>6</v>
      </c>
      <c r="C23" s="19" t="s">
        <v>249</v>
      </c>
      <c r="D23" s="18" t="s">
        <v>145</v>
      </c>
      <c r="E23" s="20">
        <v>1</v>
      </c>
      <c r="F23" s="21">
        <v>0</v>
      </c>
      <c r="G23" s="21">
        <v>6000</v>
      </c>
      <c r="H23" s="21">
        <f t="shared" si="1"/>
        <v>6000</v>
      </c>
    </row>
    <row r="24" spans="1:10" ht="18">
      <c r="A24" s="229"/>
      <c r="B24" s="39">
        <v>7</v>
      </c>
      <c r="C24" s="19" t="s">
        <v>250</v>
      </c>
      <c r="D24" s="18" t="s">
        <v>131</v>
      </c>
      <c r="E24" s="20">
        <v>100</v>
      </c>
      <c r="F24" s="21">
        <v>0</v>
      </c>
      <c r="G24" s="21">
        <v>2000</v>
      </c>
      <c r="H24" s="21">
        <f t="shared" si="1"/>
        <v>200000</v>
      </c>
    </row>
    <row r="25" spans="1:10" ht="18">
      <c r="A25" s="229"/>
      <c r="B25" s="39">
        <v>8</v>
      </c>
      <c r="C25" s="19" t="s">
        <v>251</v>
      </c>
      <c r="D25" s="18" t="s">
        <v>155</v>
      </c>
      <c r="E25" s="20">
        <v>40</v>
      </c>
      <c r="F25" s="21">
        <v>0</v>
      </c>
      <c r="G25" s="21">
        <v>600</v>
      </c>
      <c r="H25" s="21">
        <f t="shared" si="1"/>
        <v>24000</v>
      </c>
    </row>
    <row r="26" spans="1:10" ht="54">
      <c r="A26" s="229"/>
      <c r="B26" s="39">
        <v>9</v>
      </c>
      <c r="C26" s="51" t="s">
        <v>252</v>
      </c>
      <c r="D26" s="18" t="s">
        <v>145</v>
      </c>
      <c r="E26" s="20">
        <v>1</v>
      </c>
      <c r="F26" s="21">
        <v>76500</v>
      </c>
      <c r="G26" s="21">
        <v>75000</v>
      </c>
      <c r="H26" s="21">
        <f t="shared" si="1"/>
        <v>151500</v>
      </c>
    </row>
    <row r="27" spans="1:10" ht="36">
      <c r="A27" s="229"/>
      <c r="B27" s="39">
        <v>10</v>
      </c>
      <c r="C27" s="19" t="s">
        <v>253</v>
      </c>
      <c r="D27" s="18" t="s">
        <v>155</v>
      </c>
      <c r="E27" s="20">
        <v>5</v>
      </c>
      <c r="F27" s="21">
        <v>0</v>
      </c>
      <c r="G27" s="21">
        <v>5000</v>
      </c>
      <c r="H27" s="21">
        <f t="shared" si="1"/>
        <v>25000</v>
      </c>
    </row>
    <row r="28" spans="1:10" ht="54">
      <c r="A28" s="229"/>
      <c r="B28" s="39">
        <v>11</v>
      </c>
      <c r="C28" s="51" t="s">
        <v>254</v>
      </c>
      <c r="D28" s="18" t="s">
        <v>145</v>
      </c>
      <c r="E28" s="20">
        <v>1</v>
      </c>
      <c r="F28" s="21">
        <v>54500</v>
      </c>
      <c r="G28" s="21">
        <v>50000</v>
      </c>
      <c r="H28" s="21">
        <f t="shared" si="1"/>
        <v>104500</v>
      </c>
      <c r="J28" s="40">
        <v>25000</v>
      </c>
    </row>
    <row r="29" spans="1:10" ht="54">
      <c r="A29" s="229"/>
      <c r="B29" s="39">
        <v>12</v>
      </c>
      <c r="C29" s="51" t="s">
        <v>255</v>
      </c>
      <c r="D29" s="18" t="s">
        <v>145</v>
      </c>
      <c r="E29" s="20">
        <v>1</v>
      </c>
      <c r="F29" s="21">
        <v>70000</v>
      </c>
      <c r="G29" s="21">
        <v>40000</v>
      </c>
      <c r="H29" s="21">
        <f t="shared" si="1"/>
        <v>110000</v>
      </c>
    </row>
    <row r="30" spans="1:10" ht="36">
      <c r="A30" s="229"/>
      <c r="B30" s="39">
        <v>13</v>
      </c>
      <c r="C30" s="19" t="s">
        <v>256</v>
      </c>
      <c r="D30" s="18" t="s">
        <v>145</v>
      </c>
      <c r="E30" s="20">
        <v>1</v>
      </c>
      <c r="F30" s="21">
        <v>0</v>
      </c>
      <c r="G30" s="21">
        <v>10000</v>
      </c>
      <c r="H30" s="21">
        <f t="shared" si="1"/>
        <v>10000</v>
      </c>
    </row>
    <row r="31" spans="1:10" ht="18">
      <c r="A31" s="229"/>
      <c r="B31" s="39">
        <v>14</v>
      </c>
      <c r="C31" s="19" t="s">
        <v>257</v>
      </c>
      <c r="D31" s="18" t="s">
        <v>134</v>
      </c>
      <c r="E31" s="20">
        <v>1</v>
      </c>
      <c r="F31" s="21">
        <v>0</v>
      </c>
      <c r="G31" s="21">
        <v>12000</v>
      </c>
      <c r="H31" s="21">
        <f t="shared" si="1"/>
        <v>12000</v>
      </c>
    </row>
    <row r="32" spans="1:10" ht="36">
      <c r="A32" s="229"/>
      <c r="B32" s="39">
        <v>15</v>
      </c>
      <c r="C32" s="19" t="s">
        <v>258</v>
      </c>
      <c r="D32" s="18" t="s">
        <v>145</v>
      </c>
      <c r="E32" s="20">
        <v>1</v>
      </c>
      <c r="F32" s="21">
        <v>0</v>
      </c>
      <c r="G32" s="21">
        <v>30000</v>
      </c>
      <c r="H32" s="21">
        <f t="shared" si="1"/>
        <v>30000</v>
      </c>
    </row>
    <row r="33" spans="1:8" ht="18">
      <c r="A33" s="229"/>
      <c r="B33" s="39">
        <v>16</v>
      </c>
      <c r="C33" s="19" t="s">
        <v>259</v>
      </c>
      <c r="D33" s="18" t="s">
        <v>145</v>
      </c>
      <c r="E33" s="20">
        <v>1</v>
      </c>
      <c r="F33" s="21">
        <v>0</v>
      </c>
      <c r="G33" s="21">
        <v>5000</v>
      </c>
      <c r="H33" s="21">
        <f t="shared" si="1"/>
        <v>5000</v>
      </c>
    </row>
    <row r="34" spans="1:8" ht="36">
      <c r="A34" s="229" t="s">
        <v>260</v>
      </c>
      <c r="B34" s="39">
        <v>17</v>
      </c>
      <c r="C34" s="19" t="s">
        <v>261</v>
      </c>
      <c r="D34" s="18" t="s">
        <v>145</v>
      </c>
      <c r="E34" s="20">
        <v>15.5</v>
      </c>
      <c r="F34" s="21">
        <v>0</v>
      </c>
      <c r="G34" s="21">
        <v>6000</v>
      </c>
      <c r="H34" s="21">
        <f t="shared" si="0"/>
        <v>93000</v>
      </c>
    </row>
    <row r="35" spans="1:8" ht="36">
      <c r="A35" s="229"/>
      <c r="B35" s="39">
        <v>18</v>
      </c>
      <c r="C35" s="19" t="s">
        <v>262</v>
      </c>
      <c r="D35" s="18" t="s">
        <v>155</v>
      </c>
      <c r="E35" s="20">
        <v>11.5</v>
      </c>
      <c r="F35" s="21">
        <v>0</v>
      </c>
      <c r="G35" s="21">
        <v>5000</v>
      </c>
      <c r="H35" s="21">
        <f t="shared" si="0"/>
        <v>57500</v>
      </c>
    </row>
    <row r="36" spans="1:8" ht="36">
      <c r="A36" s="229"/>
      <c r="B36" s="39">
        <v>19</v>
      </c>
      <c r="C36" s="19" t="s">
        <v>263</v>
      </c>
      <c r="D36" s="18" t="s">
        <v>155</v>
      </c>
      <c r="E36" s="20">
        <v>8</v>
      </c>
      <c r="F36" s="21">
        <v>0</v>
      </c>
      <c r="G36" s="21">
        <v>2500</v>
      </c>
      <c r="H36" s="21">
        <f t="shared" si="0"/>
        <v>20000</v>
      </c>
    </row>
    <row r="37" spans="1:8" ht="36">
      <c r="A37" s="229"/>
      <c r="B37" s="39">
        <v>20</v>
      </c>
      <c r="C37" s="19" t="s">
        <v>264</v>
      </c>
      <c r="D37" s="18" t="s">
        <v>155</v>
      </c>
      <c r="E37" s="20">
        <v>9</v>
      </c>
      <c r="F37" s="21">
        <v>0</v>
      </c>
      <c r="G37" s="21">
        <v>5000</v>
      </c>
      <c r="H37" s="21">
        <f t="shared" si="0"/>
        <v>45000</v>
      </c>
    </row>
    <row r="38" spans="1:8" ht="18">
      <c r="A38" s="229"/>
      <c r="B38" s="39">
        <v>21</v>
      </c>
      <c r="C38" s="19" t="s">
        <v>265</v>
      </c>
      <c r="D38" s="18" t="s">
        <v>134</v>
      </c>
      <c r="E38" s="20">
        <v>1</v>
      </c>
      <c r="F38" s="21">
        <v>0</v>
      </c>
      <c r="G38" s="21">
        <v>10000</v>
      </c>
      <c r="H38" s="21">
        <f t="shared" si="0"/>
        <v>10000</v>
      </c>
    </row>
    <row r="39" spans="1:8" ht="54">
      <c r="A39" s="229"/>
      <c r="B39" s="39">
        <v>22</v>
      </c>
      <c r="C39" s="51" t="s">
        <v>266</v>
      </c>
      <c r="D39" s="18" t="s">
        <v>145</v>
      </c>
      <c r="E39" s="20">
        <v>1</v>
      </c>
      <c r="F39" s="21">
        <v>45200</v>
      </c>
      <c r="G39" s="21">
        <v>50000</v>
      </c>
      <c r="H39" s="21">
        <f t="shared" si="0"/>
        <v>95200</v>
      </c>
    </row>
    <row r="40" spans="1:8" ht="36">
      <c r="A40" s="229"/>
      <c r="B40" s="39">
        <v>23</v>
      </c>
      <c r="C40" s="51" t="s">
        <v>267</v>
      </c>
      <c r="D40" s="18" t="s">
        <v>145</v>
      </c>
      <c r="E40" s="20">
        <v>1</v>
      </c>
      <c r="F40" s="21">
        <v>80000</v>
      </c>
      <c r="G40" s="21">
        <v>50000</v>
      </c>
      <c r="H40" s="21">
        <f t="shared" si="0"/>
        <v>130000</v>
      </c>
    </row>
    <row r="41" spans="1:8" ht="36">
      <c r="A41" s="229"/>
      <c r="B41" s="39">
        <v>24</v>
      </c>
      <c r="C41" s="19" t="s">
        <v>268</v>
      </c>
      <c r="D41" s="18" t="s">
        <v>131</v>
      </c>
      <c r="E41" s="20">
        <v>77</v>
      </c>
      <c r="F41" s="21">
        <v>0</v>
      </c>
      <c r="G41" s="21">
        <v>2000</v>
      </c>
      <c r="H41" s="21">
        <f t="shared" si="0"/>
        <v>154000</v>
      </c>
    </row>
    <row r="42" spans="1:8" ht="18">
      <c r="A42" s="229"/>
      <c r="B42" s="39">
        <v>25</v>
      </c>
      <c r="C42" s="19" t="s">
        <v>269</v>
      </c>
      <c r="D42" s="18" t="s">
        <v>155</v>
      </c>
      <c r="E42" s="20">
        <v>55</v>
      </c>
      <c r="F42" s="21">
        <v>0</v>
      </c>
      <c r="G42" s="21">
        <v>600</v>
      </c>
      <c r="H42" s="21">
        <f t="shared" si="0"/>
        <v>33000</v>
      </c>
    </row>
    <row r="43" spans="1:8" ht="36">
      <c r="A43" s="229"/>
      <c r="B43" s="39">
        <v>26</v>
      </c>
      <c r="C43" s="19" t="s">
        <v>270</v>
      </c>
      <c r="D43" s="18" t="s">
        <v>145</v>
      </c>
      <c r="E43" s="20">
        <v>1</v>
      </c>
      <c r="F43" s="21">
        <v>0</v>
      </c>
      <c r="G43" s="21">
        <v>20000</v>
      </c>
      <c r="H43" s="21">
        <f t="shared" si="0"/>
        <v>20000</v>
      </c>
    </row>
    <row r="44" spans="1:8" ht="54">
      <c r="A44" s="229"/>
      <c r="B44" s="39">
        <v>27</v>
      </c>
      <c r="C44" s="51" t="s">
        <v>271</v>
      </c>
      <c r="D44" s="18" t="s">
        <v>145</v>
      </c>
      <c r="E44" s="20">
        <v>1</v>
      </c>
      <c r="F44" s="21">
        <v>54500</v>
      </c>
      <c r="G44" s="21">
        <v>50000</v>
      </c>
      <c r="H44" s="21">
        <f t="shared" si="0"/>
        <v>104500</v>
      </c>
    </row>
    <row r="45" spans="1:8" ht="36">
      <c r="A45" s="229"/>
      <c r="B45" s="39">
        <v>28</v>
      </c>
      <c r="C45" s="19" t="s">
        <v>272</v>
      </c>
      <c r="D45" s="18" t="s">
        <v>131</v>
      </c>
      <c r="E45" s="20">
        <v>20</v>
      </c>
      <c r="F45" s="21">
        <v>0</v>
      </c>
      <c r="G45" s="21">
        <v>2000</v>
      </c>
      <c r="H45" s="21">
        <f t="shared" si="0"/>
        <v>40000</v>
      </c>
    </row>
    <row r="46" spans="1:8" ht="18">
      <c r="A46" s="229" t="s">
        <v>273</v>
      </c>
      <c r="B46" s="39">
        <v>29</v>
      </c>
      <c r="C46" s="19" t="s">
        <v>274</v>
      </c>
      <c r="D46" s="18" t="s">
        <v>155</v>
      </c>
      <c r="E46" s="20">
        <v>9</v>
      </c>
      <c r="F46" s="21">
        <v>0</v>
      </c>
      <c r="G46" s="21">
        <v>5000</v>
      </c>
      <c r="H46" s="21">
        <f t="shared" si="0"/>
        <v>45000</v>
      </c>
    </row>
    <row r="47" spans="1:8" ht="36">
      <c r="A47" s="229"/>
      <c r="B47" s="39">
        <v>30</v>
      </c>
      <c r="C47" s="19" t="s">
        <v>275</v>
      </c>
      <c r="D47" s="18" t="s">
        <v>131</v>
      </c>
      <c r="E47" s="20">
        <v>60</v>
      </c>
      <c r="F47" s="21">
        <v>0</v>
      </c>
      <c r="G47" s="21">
        <v>2000</v>
      </c>
      <c r="H47" s="21">
        <f t="shared" si="0"/>
        <v>120000</v>
      </c>
    </row>
    <row r="48" spans="1:8" ht="18">
      <c r="A48" s="229"/>
      <c r="B48" s="39">
        <v>31</v>
      </c>
      <c r="C48" s="19" t="s">
        <v>251</v>
      </c>
      <c r="D48" s="18" t="s">
        <v>155</v>
      </c>
      <c r="E48" s="20">
        <v>40</v>
      </c>
      <c r="F48" s="21">
        <v>0</v>
      </c>
      <c r="G48" s="21">
        <v>600</v>
      </c>
      <c r="H48" s="21">
        <f t="shared" si="0"/>
        <v>24000</v>
      </c>
    </row>
    <row r="49" spans="1:8" ht="36">
      <c r="A49" s="229"/>
      <c r="B49" s="39">
        <v>32</v>
      </c>
      <c r="C49" s="19" t="s">
        <v>276</v>
      </c>
      <c r="D49" s="18" t="s">
        <v>145</v>
      </c>
      <c r="E49" s="20">
        <v>1</v>
      </c>
      <c r="F49" s="21">
        <v>0</v>
      </c>
      <c r="G49" s="21">
        <v>20000</v>
      </c>
      <c r="H49" s="21">
        <f t="shared" si="0"/>
        <v>20000</v>
      </c>
    </row>
    <row r="50" spans="1:8" ht="36">
      <c r="A50" s="35" t="s">
        <v>277</v>
      </c>
      <c r="B50" s="39">
        <v>33</v>
      </c>
      <c r="C50" s="19" t="s">
        <v>278</v>
      </c>
      <c r="D50" s="18" t="s">
        <v>145</v>
      </c>
      <c r="E50" s="20">
        <v>1</v>
      </c>
      <c r="F50" s="21">
        <v>0</v>
      </c>
      <c r="G50" s="21">
        <v>150000</v>
      </c>
      <c r="H50" s="21">
        <f t="shared" si="0"/>
        <v>150000</v>
      </c>
    </row>
    <row r="51" spans="1:8" ht="18">
      <c r="A51" s="45"/>
      <c r="B51" s="23"/>
      <c r="C51" s="22"/>
      <c r="D51" s="23"/>
      <c r="E51" s="43"/>
      <c r="F51" s="26"/>
      <c r="G51" s="26"/>
      <c r="H51" s="26"/>
    </row>
    <row r="52" spans="1:8" ht="18">
      <c r="A52" s="27"/>
      <c r="B52" s="27"/>
      <c r="C52" s="27"/>
      <c r="D52" s="27"/>
      <c r="E52" s="27"/>
      <c r="F52" s="27"/>
      <c r="G52" s="28" t="s">
        <v>279</v>
      </c>
      <c r="H52" s="29">
        <f>SUM(H18:H50)</f>
        <v>2169200</v>
      </c>
    </row>
    <row r="53" spans="1:8" ht="36">
      <c r="A53" s="27"/>
      <c r="B53" s="27"/>
      <c r="C53" s="27"/>
      <c r="D53" s="27"/>
      <c r="E53" s="27"/>
      <c r="F53" s="27"/>
      <c r="G53" s="50" t="s">
        <v>280</v>
      </c>
      <c r="H53" s="49">
        <v>130152</v>
      </c>
    </row>
    <row r="54" spans="1:8" ht="36">
      <c r="A54" s="27"/>
      <c r="B54" s="27"/>
      <c r="C54" s="27"/>
      <c r="D54" s="27"/>
      <c r="E54" s="27"/>
      <c r="F54" s="27"/>
      <c r="G54" s="50" t="s">
        <v>99</v>
      </c>
      <c r="H54" s="49">
        <f>SUM(H52:H53)</f>
        <v>2299352</v>
      </c>
    </row>
    <row r="55" spans="1:8" ht="18">
      <c r="A55" s="165" t="s">
        <v>281</v>
      </c>
      <c r="B55" s="165"/>
      <c r="C55" s="165"/>
      <c r="D55" s="165"/>
      <c r="E55" s="165"/>
      <c r="F55" s="165"/>
      <c r="G55" s="165"/>
      <c r="H55" s="166"/>
    </row>
    <row r="56" spans="1:8">
      <c r="A56" s="5"/>
      <c r="B56" s="6"/>
      <c r="C56" s="7"/>
      <c r="D56" s="6"/>
      <c r="E56" s="11"/>
      <c r="F56" s="8"/>
      <c r="G56" s="9"/>
      <c r="H56" s="9"/>
    </row>
    <row r="57" spans="1:8">
      <c r="A57" s="5"/>
      <c r="B57" s="6"/>
      <c r="C57" s="7"/>
      <c r="D57" s="6"/>
      <c r="E57" s="11"/>
      <c r="F57" s="8"/>
      <c r="G57" s="9"/>
      <c r="H57" s="9"/>
    </row>
    <row r="58" spans="1:8">
      <c r="A58" s="5"/>
      <c r="B58" s="6"/>
      <c r="C58" s="7"/>
      <c r="D58" s="6"/>
      <c r="E58" s="11"/>
      <c r="F58" s="8"/>
      <c r="G58" s="9"/>
      <c r="H58" s="9"/>
    </row>
    <row r="59" spans="1:8">
      <c r="A59" s="5"/>
      <c r="B59" s="6"/>
      <c r="C59" s="7"/>
      <c r="D59" s="6"/>
      <c r="E59" s="11"/>
      <c r="F59" s="8"/>
      <c r="G59" s="9"/>
      <c r="H59" s="9"/>
    </row>
    <row r="60" spans="1:8">
      <c r="A60" s="5"/>
      <c r="B60" s="6"/>
      <c r="C60" s="7"/>
      <c r="D60" s="6"/>
      <c r="E60" s="11"/>
      <c r="F60" s="8"/>
      <c r="G60" s="9"/>
      <c r="H60" s="9"/>
    </row>
    <row r="61" spans="1:8">
      <c r="A61" s="5"/>
      <c r="B61" s="6"/>
      <c r="C61" s="7"/>
      <c r="D61" s="6"/>
      <c r="E61" s="11"/>
      <c r="F61" s="8"/>
      <c r="G61" s="9"/>
      <c r="H61" s="9"/>
    </row>
    <row r="62" spans="1:8">
      <c r="A62" s="5"/>
      <c r="B62" s="6"/>
      <c r="C62" s="7"/>
      <c r="D62" s="6"/>
      <c r="E62" s="11"/>
      <c r="F62" s="8"/>
      <c r="G62" s="9"/>
      <c r="H62" s="9"/>
    </row>
    <row r="63" spans="1:8">
      <c r="A63" s="5"/>
      <c r="B63" s="6"/>
      <c r="C63" s="7"/>
      <c r="D63" s="6"/>
      <c r="E63" s="11"/>
      <c r="F63" s="8"/>
      <c r="G63" s="9"/>
      <c r="H63" s="9"/>
    </row>
    <row r="64" spans="1:8">
      <c r="A64" s="5"/>
      <c r="B64" s="6"/>
      <c r="C64" s="7"/>
      <c r="D64" s="6"/>
      <c r="E64" s="11"/>
      <c r="F64" s="8"/>
      <c r="G64" s="9"/>
      <c r="H64" s="9"/>
    </row>
    <row r="65" spans="1:8">
      <c r="A65" s="5"/>
      <c r="B65" s="6"/>
      <c r="C65" s="7"/>
      <c r="D65" s="6"/>
      <c r="E65" s="11"/>
      <c r="F65" s="8"/>
      <c r="G65" s="9"/>
      <c r="H65" s="9"/>
    </row>
    <row r="66" spans="1:8">
      <c r="A66" s="5"/>
      <c r="B66" s="6"/>
      <c r="C66" s="7"/>
      <c r="D66" s="6"/>
      <c r="E66" s="11"/>
      <c r="F66" s="8"/>
      <c r="G66" s="9"/>
      <c r="H66" s="9"/>
    </row>
    <row r="67" spans="1:8">
      <c r="A67" s="10"/>
      <c r="B67" s="6"/>
      <c r="C67" s="7"/>
      <c r="E67" s="11"/>
      <c r="F67" s="8"/>
      <c r="G67" s="9"/>
      <c r="H67" s="9"/>
    </row>
    <row r="68" spans="1:8">
      <c r="A68" s="5"/>
      <c r="B68" s="6"/>
      <c r="C68" s="7"/>
      <c r="D68" s="6"/>
      <c r="E68" s="11"/>
      <c r="F68" s="8"/>
      <c r="G68" s="9"/>
      <c r="H68" s="9"/>
    </row>
    <row r="69" spans="1:8">
      <c r="A69" s="5"/>
      <c r="B69" s="6"/>
      <c r="C69" s="7"/>
      <c r="D69" s="6"/>
      <c r="E69" s="11"/>
      <c r="F69" s="8"/>
      <c r="G69" s="9"/>
      <c r="H69" s="9"/>
    </row>
    <row r="70" spans="1:8">
      <c r="A70" s="5"/>
      <c r="B70" s="6"/>
      <c r="C70" s="7"/>
      <c r="D70" s="6"/>
      <c r="E70" s="11"/>
      <c r="F70" s="8"/>
      <c r="G70" s="9"/>
      <c r="H70" s="9"/>
    </row>
    <row r="71" spans="1:8">
      <c r="A71" s="10"/>
      <c r="B71" s="6"/>
      <c r="C71" s="7"/>
      <c r="F71" s="8"/>
      <c r="G71" s="9"/>
      <c r="H71" s="9"/>
    </row>
    <row r="72" spans="1:8">
      <c r="A72" s="5"/>
      <c r="B72" s="6"/>
      <c r="C72" s="7"/>
      <c r="D72" s="6"/>
      <c r="E72" s="11"/>
      <c r="F72" s="8"/>
      <c r="G72" s="9"/>
      <c r="H72" s="9"/>
    </row>
    <row r="73" spans="1:8">
      <c r="A73" s="10"/>
      <c r="B73" s="6"/>
      <c r="C73" s="7"/>
      <c r="D73" s="6"/>
      <c r="E73" s="6"/>
      <c r="F73" s="8"/>
      <c r="G73" s="9"/>
      <c r="H73" s="9"/>
    </row>
    <row r="74" spans="1:8">
      <c r="A74" s="5"/>
      <c r="B74" s="6"/>
      <c r="C74" s="7"/>
      <c r="D74" s="6"/>
      <c r="E74" s="6"/>
      <c r="F74" s="8"/>
      <c r="G74" s="9"/>
      <c r="H74" s="9"/>
    </row>
    <row r="75" spans="1:8">
      <c r="A75" s="10"/>
      <c r="B75" s="6"/>
      <c r="C75" s="7"/>
      <c r="D75" s="6"/>
      <c r="E75" s="6"/>
      <c r="F75" s="8"/>
      <c r="G75" s="9"/>
      <c r="H75" s="9"/>
    </row>
    <row r="76" spans="1:8">
      <c r="A76" s="5"/>
      <c r="B76" s="6"/>
      <c r="C76" s="7"/>
      <c r="D76" s="6"/>
      <c r="E76" s="6"/>
      <c r="F76" s="8"/>
      <c r="G76" s="9"/>
      <c r="H76" s="9"/>
    </row>
    <row r="77" spans="1:8">
      <c r="A77" s="10"/>
      <c r="B77" s="6"/>
      <c r="C77" s="7"/>
      <c r="D77" s="6"/>
      <c r="E77" s="6"/>
      <c r="F77" s="8"/>
      <c r="G77" s="9"/>
      <c r="H77" s="9"/>
    </row>
    <row r="78" spans="1:8">
      <c r="A78" s="5"/>
      <c r="B78" s="6"/>
      <c r="C78" s="7"/>
      <c r="D78" s="6"/>
      <c r="E78" s="6"/>
      <c r="F78" s="8"/>
      <c r="G78" s="9"/>
      <c r="H78" s="9"/>
    </row>
    <row r="79" spans="1:8">
      <c r="A79" s="5"/>
      <c r="B79" s="6"/>
      <c r="C79" s="7"/>
      <c r="D79" s="6"/>
      <c r="E79" s="6"/>
      <c r="F79" s="8"/>
      <c r="G79" s="9"/>
      <c r="H79" s="9"/>
    </row>
    <row r="80" spans="1:8">
      <c r="A80" s="10"/>
      <c r="B80" s="6"/>
      <c r="C80" s="7"/>
      <c r="D80" s="6"/>
      <c r="E80" s="6"/>
      <c r="F80" s="8"/>
      <c r="G80" s="9"/>
      <c r="H80" s="9"/>
    </row>
    <row r="81" spans="1:8" ht="28.5" customHeight="1">
      <c r="A81" s="5"/>
      <c r="B81" s="6"/>
      <c r="C81" s="7"/>
      <c r="D81" s="6"/>
      <c r="E81" s="6"/>
      <c r="F81" s="8"/>
      <c r="G81" s="9"/>
      <c r="H81" s="9"/>
    </row>
    <row r="82" spans="1:8">
      <c r="A82" s="10"/>
      <c r="B82" s="6"/>
      <c r="C82" s="7"/>
      <c r="D82" s="6"/>
      <c r="E82" s="6"/>
      <c r="F82" s="8"/>
      <c r="G82" s="9"/>
      <c r="H82" s="9"/>
    </row>
    <row r="83" spans="1:8">
      <c r="A83" s="5"/>
      <c r="B83" s="6"/>
      <c r="C83" s="7"/>
      <c r="D83" s="6"/>
      <c r="E83" s="6"/>
      <c r="F83" s="13"/>
      <c r="G83" s="13"/>
      <c r="H83" s="9"/>
    </row>
    <row r="84" spans="1:8">
      <c r="A84" s="5"/>
      <c r="B84" s="6"/>
      <c r="C84" s="7"/>
      <c r="D84" s="6"/>
      <c r="E84" s="6"/>
      <c r="F84" s="13"/>
      <c r="G84" s="13"/>
      <c r="H84" s="9"/>
    </row>
    <row r="85" spans="1:8">
      <c r="A85" s="5"/>
      <c r="C85" s="7"/>
    </row>
    <row r="86" spans="1:8">
      <c r="G86" s="14"/>
      <c r="H86" s="12"/>
    </row>
    <row r="87" spans="1:8">
      <c r="G87" s="2"/>
      <c r="H87" s="13"/>
    </row>
    <row r="88" spans="1:8">
      <c r="G88" s="15"/>
      <c r="H88" s="13"/>
    </row>
    <row r="89" spans="1:8">
      <c r="A89" s="158"/>
      <c r="B89" s="158"/>
      <c r="C89" s="158"/>
      <c r="D89" s="158"/>
      <c r="E89" s="158"/>
      <c r="F89" s="158"/>
      <c r="G89" s="158"/>
      <c r="H89" s="158"/>
    </row>
    <row r="90" spans="1:8">
      <c r="A90" s="158"/>
      <c r="B90" s="158"/>
      <c r="C90" s="158"/>
      <c r="D90" s="158"/>
      <c r="E90" s="158"/>
      <c r="F90" s="158"/>
      <c r="G90" s="158"/>
      <c r="H90" s="158"/>
    </row>
  </sheetData>
  <mergeCells count="9">
    <mergeCell ref="M10:O12"/>
    <mergeCell ref="M13:O14"/>
    <mergeCell ref="A55:H55"/>
    <mergeCell ref="A89:H89"/>
    <mergeCell ref="A90:H90"/>
    <mergeCell ref="A18:A20"/>
    <mergeCell ref="A21:A33"/>
    <mergeCell ref="A34:A45"/>
    <mergeCell ref="A46:A49"/>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2" manualBreakCount="2">
    <brk id="33" max="7" man="1"/>
    <brk id="58" max="8"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R61"/>
  <sheetViews>
    <sheetView showGridLines="0" topLeftCell="A8" zoomScaleNormal="100" workbookViewId="0">
      <selection activeCell="A26" sqref="A26:H26"/>
    </sheetView>
  </sheetViews>
  <sheetFormatPr defaultColWidth="11.42578125" defaultRowHeight="14.45"/>
  <cols>
    <col min="1" max="1" width="14.42578125" customWidth="1"/>
    <col min="2" max="2" width="4.42578125" bestFit="1" customWidth="1"/>
    <col min="3" max="3" width="61.5703125" customWidth="1"/>
    <col min="4" max="4" width="8.42578125" customWidth="1"/>
    <col min="5" max="5" width="10.28515625" bestFit="1" customWidth="1"/>
    <col min="6" max="7" width="18.140625" bestFit="1" customWidth="1"/>
    <col min="8" max="8" width="25.28515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ht="51" customHeight="1">
      <c r="M13" s="163"/>
      <c r="N13" s="164"/>
      <c r="O13" s="164"/>
      <c r="P13" s="1"/>
      <c r="Q13" s="1"/>
      <c r="R13" s="1"/>
    </row>
    <row r="14" spans="1:18" ht="20.25" customHeight="1">
      <c r="C14" s="48"/>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54">
      <c r="A18" s="30"/>
      <c r="B18" s="39">
        <v>1</v>
      </c>
      <c r="C18" s="19" t="s">
        <v>252</v>
      </c>
      <c r="D18" s="18" t="s">
        <v>145</v>
      </c>
      <c r="E18" s="20">
        <v>1</v>
      </c>
      <c r="F18" s="21">
        <v>76500</v>
      </c>
      <c r="G18" s="21">
        <v>75000</v>
      </c>
      <c r="H18" s="21">
        <f>(F18*E18)+(G18*E18)</f>
        <v>151500</v>
      </c>
    </row>
    <row r="19" spans="1:8" ht="54">
      <c r="A19" s="30"/>
      <c r="B19" s="39">
        <v>2</v>
      </c>
      <c r="C19" s="19" t="s">
        <v>266</v>
      </c>
      <c r="D19" s="18" t="s">
        <v>145</v>
      </c>
      <c r="E19" s="20">
        <v>1</v>
      </c>
      <c r="F19" s="21">
        <v>45132</v>
      </c>
      <c r="G19" s="21">
        <v>50000</v>
      </c>
      <c r="H19" s="21">
        <f t="shared" ref="H19:H23" si="0">(F19*E19)+(G19*E19)</f>
        <v>95132</v>
      </c>
    </row>
    <row r="20" spans="1:8" ht="54">
      <c r="A20" s="30"/>
      <c r="B20" s="39">
        <v>3</v>
      </c>
      <c r="C20" s="19" t="s">
        <v>282</v>
      </c>
      <c r="D20" s="18" t="s">
        <v>145</v>
      </c>
      <c r="E20" s="20">
        <v>1</v>
      </c>
      <c r="F20" s="21">
        <v>54500</v>
      </c>
      <c r="G20" s="21">
        <v>50000</v>
      </c>
      <c r="H20" s="21">
        <f t="shared" si="0"/>
        <v>104500</v>
      </c>
    </row>
    <row r="21" spans="1:8" ht="54">
      <c r="A21" s="30"/>
      <c r="B21" s="39"/>
      <c r="C21" s="19" t="s">
        <v>282</v>
      </c>
      <c r="D21" s="18"/>
      <c r="E21" s="20"/>
      <c r="F21" s="21"/>
      <c r="G21" s="21"/>
      <c r="H21" s="21"/>
    </row>
    <row r="22" spans="1:8" ht="36">
      <c r="A22" s="30"/>
      <c r="B22" s="39">
        <v>4</v>
      </c>
      <c r="C22" s="19" t="s">
        <v>267</v>
      </c>
      <c r="D22" s="18" t="s">
        <v>145</v>
      </c>
      <c r="E22" s="20">
        <v>1</v>
      </c>
      <c r="F22" s="21">
        <v>80000</v>
      </c>
      <c r="G22" s="21">
        <v>50000</v>
      </c>
      <c r="H22" s="21">
        <f t="shared" si="0"/>
        <v>130000</v>
      </c>
    </row>
    <row r="23" spans="1:8" ht="54">
      <c r="A23" s="30"/>
      <c r="B23" s="39">
        <v>5</v>
      </c>
      <c r="C23" s="19" t="s">
        <v>255</v>
      </c>
      <c r="D23" s="18" t="s">
        <v>145</v>
      </c>
      <c r="E23" s="20">
        <v>1</v>
      </c>
      <c r="F23" s="21">
        <v>70000</v>
      </c>
      <c r="G23" s="21">
        <v>40000</v>
      </c>
      <c r="H23" s="21">
        <f t="shared" si="0"/>
        <v>110000</v>
      </c>
    </row>
    <row r="24" spans="1:8" ht="18">
      <c r="A24" s="45"/>
      <c r="B24" s="23"/>
      <c r="C24" s="22"/>
      <c r="D24" s="23"/>
      <c r="E24" s="43"/>
      <c r="F24" s="26"/>
      <c r="G24" s="26"/>
      <c r="H24" s="26"/>
    </row>
    <row r="25" spans="1:8" ht="36">
      <c r="A25" s="27"/>
      <c r="B25" s="27"/>
      <c r="C25" s="27"/>
      <c r="D25" s="27"/>
      <c r="E25" s="27"/>
      <c r="F25" s="27"/>
      <c r="G25" s="50" t="s">
        <v>99</v>
      </c>
      <c r="H25" s="29">
        <f>SUM(H18:H24)</f>
        <v>591132</v>
      </c>
    </row>
    <row r="26" spans="1:8" ht="18">
      <c r="A26" s="165" t="s">
        <v>283</v>
      </c>
      <c r="B26" s="165"/>
      <c r="C26" s="165"/>
      <c r="D26" s="165"/>
      <c r="E26" s="165"/>
      <c r="F26" s="165"/>
      <c r="G26" s="165"/>
      <c r="H26" s="166"/>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10"/>
      <c r="B42" s="6"/>
      <c r="C42" s="7"/>
      <c r="F42" s="8"/>
      <c r="G42" s="9"/>
      <c r="H42" s="9"/>
    </row>
    <row r="43" spans="1:8">
      <c r="A43" s="5"/>
      <c r="B43" s="6"/>
      <c r="C43" s="7"/>
      <c r="D43" s="6"/>
      <c r="E43" s="11"/>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c r="A49" s="5"/>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ht="28.5" customHeight="1">
      <c r="A52" s="5"/>
      <c r="B52" s="6"/>
      <c r="C52" s="7"/>
      <c r="D52" s="6"/>
      <c r="E52" s="6"/>
      <c r="F52" s="8"/>
      <c r="G52" s="9"/>
      <c r="H52" s="9"/>
    </row>
    <row r="53" spans="1:8">
      <c r="A53" s="10"/>
      <c r="B53" s="6"/>
      <c r="C53" s="7"/>
      <c r="D53" s="6"/>
      <c r="E53" s="6"/>
      <c r="F53" s="8"/>
      <c r="G53" s="9"/>
      <c r="H53" s="9"/>
    </row>
    <row r="54" spans="1:8">
      <c r="A54" s="5"/>
      <c r="B54" s="6"/>
      <c r="C54" s="7"/>
      <c r="D54" s="6"/>
      <c r="E54" s="6"/>
      <c r="F54" s="13"/>
      <c r="G54" s="13"/>
      <c r="H54" s="9"/>
    </row>
    <row r="55" spans="1:8">
      <c r="A55" s="5"/>
      <c r="B55" s="6"/>
      <c r="C55" s="7"/>
      <c r="D55" s="6"/>
      <c r="E55" s="6"/>
      <c r="F55" s="13"/>
      <c r="G55" s="13"/>
      <c r="H55" s="9"/>
    </row>
    <row r="56" spans="1:8">
      <c r="A56" s="5"/>
      <c r="C56" s="7"/>
    </row>
    <row r="57" spans="1:8">
      <c r="G57" s="14"/>
      <c r="H57" s="12"/>
    </row>
    <row r="58" spans="1:8">
      <c r="G58" s="2"/>
      <c r="H58" s="13"/>
    </row>
    <row r="59" spans="1:8">
      <c r="G59" s="15"/>
      <c r="H59" s="13"/>
    </row>
    <row r="60" spans="1:8">
      <c r="A60" s="158"/>
      <c r="B60" s="158"/>
      <c r="C60" s="158"/>
      <c r="D60" s="158"/>
      <c r="E60" s="158"/>
      <c r="F60" s="158"/>
      <c r="G60" s="158"/>
      <c r="H60" s="158"/>
    </row>
    <row r="61" spans="1:8">
      <c r="A61" s="158"/>
      <c r="B61" s="158"/>
      <c r="C61" s="158"/>
      <c r="D61" s="158"/>
      <c r="E61" s="158"/>
      <c r="F61" s="158"/>
      <c r="G61" s="158"/>
      <c r="H61" s="158"/>
    </row>
  </sheetData>
  <mergeCells count="5">
    <mergeCell ref="A26:H26"/>
    <mergeCell ref="A60:H60"/>
    <mergeCell ref="A61:H61"/>
    <mergeCell ref="M10:O12"/>
    <mergeCell ref="M13:O14"/>
  </mergeCells>
  <printOptions horizontalCentered="1"/>
  <pageMargins left="0.23622047244094491" right="0.23622047244094491" top="0.74803149606299213" bottom="0.74803149606299213" header="0.31496062992125984" footer="0.31496062992125984"/>
  <pageSetup paperSize="9" scale="61" fitToHeight="0" orientation="portrait" r:id="rId1"/>
  <headerFooter>
    <oddFooter>&amp;R&amp;P de &amp;N</oddFooter>
  </headerFooter>
  <rowBreaks count="1" manualBreakCount="1">
    <brk id="29" max="8"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R60"/>
  <sheetViews>
    <sheetView showGridLines="0" topLeftCell="A26" zoomScaleNormal="100" workbookViewId="0">
      <selection activeCell="J22" sqref="J22"/>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56.25" customHeight="1">
      <c r="A18" s="229" t="s">
        <v>284</v>
      </c>
      <c r="B18" s="39">
        <v>1</v>
      </c>
      <c r="C18" s="19" t="s">
        <v>285</v>
      </c>
      <c r="D18" s="18" t="s">
        <v>134</v>
      </c>
      <c r="E18" s="20">
        <v>12</v>
      </c>
      <c r="F18" s="21">
        <v>28900</v>
      </c>
      <c r="G18" s="21">
        <v>20000</v>
      </c>
      <c r="H18" s="21">
        <f>(F18*E18)+(G18*E18)</f>
        <v>586800</v>
      </c>
    </row>
    <row r="19" spans="1:8" ht="18">
      <c r="A19" s="229"/>
      <c r="B19" s="39">
        <v>2</v>
      </c>
      <c r="C19" s="19" t="s">
        <v>286</v>
      </c>
      <c r="D19" s="18" t="s">
        <v>155</v>
      </c>
      <c r="E19" s="20">
        <v>36</v>
      </c>
      <c r="F19" s="21">
        <v>6000</v>
      </c>
      <c r="G19" s="21">
        <v>5000</v>
      </c>
      <c r="H19" s="21">
        <f t="shared" ref="H19:H23" si="0">(F19*E19)+(G19*E19)</f>
        <v>396000</v>
      </c>
    </row>
    <row r="20" spans="1:8" ht="18">
      <c r="A20" s="229"/>
      <c r="B20" s="39">
        <v>3</v>
      </c>
      <c r="C20" s="19" t="s">
        <v>287</v>
      </c>
      <c r="D20" s="18" t="s">
        <v>155</v>
      </c>
      <c r="E20" s="20">
        <v>33</v>
      </c>
      <c r="F20" s="21">
        <v>8000</v>
      </c>
      <c r="G20" s="21">
        <v>7000</v>
      </c>
      <c r="H20" s="21">
        <f t="shared" si="0"/>
        <v>495000</v>
      </c>
    </row>
    <row r="21" spans="1:8" ht="18">
      <c r="A21" s="229"/>
      <c r="B21" s="39">
        <v>4</v>
      </c>
      <c r="C21" s="19" t="s">
        <v>288</v>
      </c>
      <c r="D21" s="18" t="s">
        <v>155</v>
      </c>
      <c r="E21" s="20">
        <v>67</v>
      </c>
      <c r="F21" s="21">
        <v>5000</v>
      </c>
      <c r="G21" s="21">
        <v>4000</v>
      </c>
      <c r="H21" s="21">
        <f t="shared" si="0"/>
        <v>603000</v>
      </c>
    </row>
    <row r="22" spans="1:8" ht="18">
      <c r="A22" s="229"/>
      <c r="B22" s="39">
        <v>5</v>
      </c>
      <c r="C22" s="19" t="s">
        <v>289</v>
      </c>
      <c r="D22" s="18" t="s">
        <v>131</v>
      </c>
      <c r="E22" s="20">
        <v>73</v>
      </c>
      <c r="F22" s="21">
        <v>6500</v>
      </c>
      <c r="G22" s="21">
        <v>5000</v>
      </c>
      <c r="H22" s="21">
        <f t="shared" si="0"/>
        <v>839500</v>
      </c>
    </row>
    <row r="23" spans="1:8" ht="36">
      <c r="A23" s="30" t="s">
        <v>290</v>
      </c>
      <c r="B23" s="18">
        <v>6</v>
      </c>
      <c r="C23" s="19" t="s">
        <v>291</v>
      </c>
      <c r="D23" s="18" t="s">
        <v>145</v>
      </c>
      <c r="E23" s="20">
        <v>1</v>
      </c>
      <c r="F23" s="21">
        <v>85000</v>
      </c>
      <c r="G23" s="21">
        <v>70000</v>
      </c>
      <c r="H23" s="21">
        <f t="shared" si="0"/>
        <v>155000</v>
      </c>
    </row>
    <row r="24" spans="1:8" ht="18">
      <c r="A24" s="232"/>
      <c r="B24" s="232"/>
      <c r="C24" s="232"/>
      <c r="D24" s="232"/>
      <c r="E24" s="232"/>
      <c r="F24" s="232"/>
      <c r="G24" s="232"/>
      <c r="H24" s="26"/>
    </row>
    <row r="25" spans="1:8" ht="36">
      <c r="A25" s="27"/>
      <c r="B25" s="27"/>
      <c r="C25" s="27"/>
      <c r="D25" s="27"/>
      <c r="E25" s="27"/>
      <c r="F25" s="27"/>
      <c r="G25" s="28" t="s">
        <v>99</v>
      </c>
      <c r="H25" s="29">
        <f>SUM(H18:H24)</f>
        <v>3075300</v>
      </c>
    </row>
    <row r="26" spans="1:8" ht="18">
      <c r="A26" s="165" t="s">
        <v>292</v>
      </c>
      <c r="B26" s="165"/>
      <c r="C26" s="165"/>
      <c r="D26" s="165"/>
      <c r="E26" s="165"/>
      <c r="F26" s="165"/>
      <c r="G26" s="165"/>
      <c r="H26" s="165"/>
    </row>
    <row r="27" spans="1:8">
      <c r="A27" s="5"/>
      <c r="B27" s="6"/>
      <c r="C27" s="7"/>
      <c r="D27" s="6"/>
      <c r="E27" s="11"/>
      <c r="F27" s="8"/>
      <c r="G27" s="9"/>
      <c r="H27" s="9"/>
    </row>
    <row r="28" spans="1:8" ht="18">
      <c r="A28" s="230" t="s">
        <v>293</v>
      </c>
      <c r="B28" s="231"/>
      <c r="C28" s="231"/>
      <c r="D28" s="231"/>
      <c r="E28" s="231"/>
      <c r="F28" s="231"/>
      <c r="G28" s="231"/>
      <c r="H28" s="231"/>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F41" s="8"/>
      <c r="G41" s="9"/>
      <c r="H41" s="9"/>
    </row>
    <row r="42" spans="1:8">
      <c r="A42" s="5"/>
      <c r="B42" s="6"/>
      <c r="C42" s="7"/>
      <c r="D42" s="6"/>
      <c r="E42" s="11"/>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8">
    <mergeCell ref="M10:O12"/>
    <mergeCell ref="M13:O14"/>
    <mergeCell ref="A26:H26"/>
    <mergeCell ref="A59:H59"/>
    <mergeCell ref="A60:H60"/>
    <mergeCell ref="A18:A22"/>
    <mergeCell ref="A28:H28"/>
    <mergeCell ref="A24:G24"/>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8" max="8"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R60"/>
  <sheetViews>
    <sheetView showGridLines="0" topLeftCell="A4" zoomScaleNormal="100" workbookViewId="0">
      <selection activeCell="I23" sqref="I23"/>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9" max="9" width="14.57031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9" ht="46.9">
      <c r="A17" s="44" t="s">
        <v>1</v>
      </c>
      <c r="B17" s="16" t="s">
        <v>0</v>
      </c>
      <c r="C17" s="16" t="s">
        <v>124</v>
      </c>
      <c r="D17" s="17" t="s">
        <v>125</v>
      </c>
      <c r="E17" s="16" t="s">
        <v>14</v>
      </c>
      <c r="F17" s="17" t="s">
        <v>128</v>
      </c>
      <c r="G17" s="17" t="s">
        <v>16</v>
      </c>
      <c r="H17" s="17" t="s">
        <v>17</v>
      </c>
    </row>
    <row r="18" spans="1:9" ht="56.25" customHeight="1">
      <c r="A18" s="229" t="s">
        <v>284</v>
      </c>
      <c r="B18" s="39">
        <v>1</v>
      </c>
      <c r="C18" s="19" t="s">
        <v>285</v>
      </c>
      <c r="D18" s="18" t="s">
        <v>134</v>
      </c>
      <c r="E18" s="20">
        <v>12</v>
      </c>
      <c r="F18" s="21">
        <v>28900</v>
      </c>
      <c r="G18" s="21">
        <v>20000</v>
      </c>
      <c r="H18" s="21">
        <f>(F18*E18)+(G18*E18)</f>
        <v>586800</v>
      </c>
    </row>
    <row r="19" spans="1:9" ht="18">
      <c r="A19" s="229"/>
      <c r="B19" s="39">
        <v>2</v>
      </c>
      <c r="C19" s="19" t="s">
        <v>286</v>
      </c>
      <c r="D19" s="18" t="s">
        <v>155</v>
      </c>
      <c r="E19" s="20">
        <v>36</v>
      </c>
      <c r="F19" s="21">
        <v>6000</v>
      </c>
      <c r="G19" s="21">
        <v>5000</v>
      </c>
      <c r="H19" s="21">
        <f t="shared" ref="H19:H23" si="0">(F19*E19)+(G19*E19)</f>
        <v>396000</v>
      </c>
    </row>
    <row r="20" spans="1:9" ht="18">
      <c r="A20" s="229"/>
      <c r="B20" s="39">
        <v>3</v>
      </c>
      <c r="C20" s="19" t="s">
        <v>287</v>
      </c>
      <c r="D20" s="18" t="s">
        <v>155</v>
      </c>
      <c r="E20" s="20">
        <v>33</v>
      </c>
      <c r="F20" s="21">
        <v>8000</v>
      </c>
      <c r="G20" s="21">
        <v>7000</v>
      </c>
      <c r="H20" s="21">
        <f t="shared" si="0"/>
        <v>495000</v>
      </c>
    </row>
    <row r="21" spans="1:9" ht="18">
      <c r="A21" s="229"/>
      <c r="B21" s="39">
        <v>4</v>
      </c>
      <c r="C21" s="19" t="s">
        <v>288</v>
      </c>
      <c r="D21" s="18" t="s">
        <v>155</v>
      </c>
      <c r="E21" s="20">
        <v>67</v>
      </c>
      <c r="F21" s="21">
        <v>5000</v>
      </c>
      <c r="G21" s="21">
        <v>4000</v>
      </c>
      <c r="H21" s="21">
        <f t="shared" si="0"/>
        <v>603000</v>
      </c>
    </row>
    <row r="22" spans="1:9" ht="18">
      <c r="A22" s="229"/>
      <c r="B22" s="39">
        <v>5</v>
      </c>
      <c r="C22" s="19" t="s">
        <v>289</v>
      </c>
      <c r="D22" s="18" t="s">
        <v>131</v>
      </c>
      <c r="E22" s="20">
        <v>73</v>
      </c>
      <c r="F22" s="21">
        <v>6500</v>
      </c>
      <c r="G22" s="21">
        <v>5000</v>
      </c>
      <c r="H22" s="21">
        <f t="shared" si="0"/>
        <v>839500</v>
      </c>
      <c r="I22" s="52">
        <f>SUM(H18:H22)</f>
        <v>2920300</v>
      </c>
    </row>
    <row r="23" spans="1:9" ht="18">
      <c r="A23" s="30" t="s">
        <v>294</v>
      </c>
      <c r="B23" s="39">
        <v>6</v>
      </c>
      <c r="C23" s="19" t="s">
        <v>295</v>
      </c>
      <c r="D23" s="18" t="s">
        <v>131</v>
      </c>
      <c r="E23" s="20">
        <v>68</v>
      </c>
      <c r="F23" s="21">
        <v>1800</v>
      </c>
      <c r="G23" s="21">
        <v>1500</v>
      </c>
      <c r="H23" s="21">
        <f t="shared" si="0"/>
        <v>224400</v>
      </c>
    </row>
    <row r="24" spans="1:9" ht="18">
      <c r="A24" s="45"/>
      <c r="B24" s="23"/>
      <c r="C24" s="22"/>
      <c r="D24" s="23"/>
      <c r="E24" s="43"/>
      <c r="F24" s="26"/>
      <c r="G24" s="26"/>
      <c r="H24" s="26"/>
    </row>
    <row r="25" spans="1:9" ht="36">
      <c r="A25" s="27"/>
      <c r="B25" s="27"/>
      <c r="C25" s="27"/>
      <c r="D25" s="27"/>
      <c r="E25" s="27"/>
      <c r="F25" s="27"/>
      <c r="G25" s="28" t="s">
        <v>99</v>
      </c>
      <c r="H25" s="29">
        <f>SUM(H18:H24)</f>
        <v>3144700</v>
      </c>
    </row>
    <row r="26" spans="1:9">
      <c r="A26" s="5"/>
      <c r="B26" s="6"/>
      <c r="C26" s="7"/>
      <c r="D26" s="6"/>
      <c r="E26" s="11"/>
      <c r="F26" s="8"/>
      <c r="G26" s="9"/>
      <c r="H26" s="9"/>
    </row>
    <row r="27" spans="1:9">
      <c r="A27" s="5"/>
      <c r="B27" s="6"/>
      <c r="C27" s="7"/>
      <c r="D27" s="6"/>
      <c r="E27" s="11"/>
      <c r="F27" s="8"/>
      <c r="G27" s="9"/>
      <c r="H27" s="9"/>
    </row>
    <row r="28" spans="1:9">
      <c r="A28" s="5"/>
      <c r="B28" s="6"/>
      <c r="C28" s="7"/>
      <c r="D28" s="6"/>
      <c r="E28" s="11"/>
      <c r="F28" s="8"/>
      <c r="G28" s="9"/>
      <c r="H28" s="9"/>
    </row>
    <row r="29" spans="1:9">
      <c r="A29" s="5"/>
      <c r="B29" s="6"/>
      <c r="C29" s="7"/>
      <c r="D29" s="6"/>
      <c r="E29" s="11"/>
      <c r="F29" s="8"/>
      <c r="G29" s="9"/>
      <c r="H29" s="9"/>
    </row>
    <row r="30" spans="1:9">
      <c r="A30" s="5"/>
      <c r="B30" s="6"/>
      <c r="C30" s="7"/>
      <c r="D30" s="6"/>
      <c r="E30" s="11"/>
      <c r="F30" s="8"/>
      <c r="G30" s="9"/>
      <c r="H30" s="9"/>
    </row>
    <row r="31" spans="1:9">
      <c r="A31" s="5"/>
      <c r="B31" s="6"/>
      <c r="C31" s="7"/>
      <c r="D31" s="6"/>
      <c r="E31" s="11"/>
      <c r="F31" s="8"/>
      <c r="G31" s="9"/>
      <c r="H31" s="9"/>
    </row>
    <row r="32" spans="1:9">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F41" s="8"/>
      <c r="G41" s="9"/>
      <c r="H41" s="9"/>
    </row>
    <row r="42" spans="1:8">
      <c r="A42" s="5"/>
      <c r="B42" s="6"/>
      <c r="C42" s="7"/>
      <c r="D42" s="6"/>
      <c r="E42" s="11"/>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5">
    <mergeCell ref="A60:H60"/>
    <mergeCell ref="M10:O12"/>
    <mergeCell ref="M13:O14"/>
    <mergeCell ref="A18:A22"/>
    <mergeCell ref="A59:H59"/>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8" max="8"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R60"/>
  <sheetViews>
    <sheetView showGridLines="0" zoomScaleNormal="100" workbookViewId="0">
      <selection activeCell="J22" sqref="J22"/>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56.25" customHeight="1">
      <c r="A18" s="229" t="s">
        <v>284</v>
      </c>
      <c r="B18" s="39">
        <v>1</v>
      </c>
      <c r="C18" s="19" t="s">
        <v>285</v>
      </c>
      <c r="D18" s="18" t="s">
        <v>134</v>
      </c>
      <c r="E18" s="20">
        <v>12</v>
      </c>
      <c r="F18" s="21">
        <v>28900</v>
      </c>
      <c r="G18" s="21">
        <v>20000</v>
      </c>
      <c r="H18" s="21">
        <f>(F18*E18)+(G18*E18)</f>
        <v>586800</v>
      </c>
    </row>
    <row r="19" spans="1:8" ht="18">
      <c r="A19" s="229"/>
      <c r="B19" s="39">
        <v>2</v>
      </c>
      <c r="C19" s="19" t="s">
        <v>286</v>
      </c>
      <c r="D19" s="18" t="s">
        <v>155</v>
      </c>
      <c r="E19" s="20">
        <v>36</v>
      </c>
      <c r="F19" s="21">
        <v>6000</v>
      </c>
      <c r="G19" s="21">
        <v>5000</v>
      </c>
      <c r="H19" s="21">
        <f t="shared" ref="H19:H23" si="0">(F19*E19)+(G19*E19)</f>
        <v>396000</v>
      </c>
    </row>
    <row r="20" spans="1:8" ht="18">
      <c r="A20" s="229"/>
      <c r="B20" s="39">
        <v>3</v>
      </c>
      <c r="C20" s="19" t="s">
        <v>287</v>
      </c>
      <c r="D20" s="18" t="s">
        <v>155</v>
      </c>
      <c r="E20" s="20">
        <v>33</v>
      </c>
      <c r="F20" s="21">
        <v>8000</v>
      </c>
      <c r="G20" s="21">
        <v>7000</v>
      </c>
      <c r="H20" s="21">
        <f t="shared" si="0"/>
        <v>495000</v>
      </c>
    </row>
    <row r="21" spans="1:8" ht="18">
      <c r="A21" s="229"/>
      <c r="B21" s="39">
        <v>4</v>
      </c>
      <c r="C21" s="19" t="s">
        <v>288</v>
      </c>
      <c r="D21" s="18" t="s">
        <v>155</v>
      </c>
      <c r="E21" s="20">
        <v>67</v>
      </c>
      <c r="F21" s="21">
        <v>5000</v>
      </c>
      <c r="G21" s="21">
        <v>4000</v>
      </c>
      <c r="H21" s="21">
        <f t="shared" si="0"/>
        <v>603000</v>
      </c>
    </row>
    <row r="22" spans="1:8" ht="18">
      <c r="A22" s="229"/>
      <c r="B22" s="39">
        <v>5</v>
      </c>
      <c r="C22" s="19" t="s">
        <v>289</v>
      </c>
      <c r="D22" s="18" t="s">
        <v>131</v>
      </c>
      <c r="E22" s="20">
        <v>73</v>
      </c>
      <c r="F22" s="21">
        <v>6500</v>
      </c>
      <c r="G22" s="21">
        <v>5000</v>
      </c>
      <c r="H22" s="21">
        <f t="shared" si="0"/>
        <v>839500</v>
      </c>
    </row>
    <row r="23" spans="1:8" ht="36">
      <c r="A23" s="30" t="s">
        <v>290</v>
      </c>
      <c r="B23" s="18">
        <v>6</v>
      </c>
      <c r="C23" s="19" t="s">
        <v>291</v>
      </c>
      <c r="D23" s="18" t="s">
        <v>145</v>
      </c>
      <c r="E23" s="20">
        <v>1</v>
      </c>
      <c r="F23" s="21">
        <v>85000</v>
      </c>
      <c r="G23" s="21">
        <v>70000</v>
      </c>
      <c r="H23" s="21">
        <f t="shared" si="0"/>
        <v>155000</v>
      </c>
    </row>
    <row r="24" spans="1:8" ht="18">
      <c r="A24" s="232"/>
      <c r="B24" s="232"/>
      <c r="C24" s="232"/>
      <c r="D24" s="232"/>
      <c r="E24" s="232"/>
      <c r="F24" s="232"/>
      <c r="G24" s="232"/>
      <c r="H24" s="26"/>
    </row>
    <row r="25" spans="1:8" ht="36">
      <c r="A25" s="27"/>
      <c r="B25" s="27"/>
      <c r="C25" s="27"/>
      <c r="D25" s="27"/>
      <c r="E25" s="27"/>
      <c r="F25" s="27"/>
      <c r="G25" s="28" t="s">
        <v>99</v>
      </c>
      <c r="H25" s="29">
        <f>SUM(H18:H24)</f>
        <v>3075300</v>
      </c>
    </row>
    <row r="26" spans="1:8" ht="18">
      <c r="A26" s="165" t="s">
        <v>292</v>
      </c>
      <c r="B26" s="165"/>
      <c r="C26" s="165"/>
      <c r="D26" s="165"/>
      <c r="E26" s="165"/>
      <c r="F26" s="165"/>
      <c r="G26" s="165"/>
      <c r="H26" s="165"/>
    </row>
    <row r="27" spans="1:8">
      <c r="A27" s="5"/>
      <c r="B27" s="6"/>
      <c r="C27" s="7"/>
      <c r="D27" s="6"/>
      <c r="E27" s="11"/>
      <c r="F27" s="8"/>
      <c r="G27" s="9"/>
      <c r="H27" s="9"/>
    </row>
    <row r="28" spans="1:8" ht="18">
      <c r="A28" s="230" t="s">
        <v>293</v>
      </c>
      <c r="B28" s="231"/>
      <c r="C28" s="231"/>
      <c r="D28" s="231"/>
      <c r="E28" s="231"/>
      <c r="F28" s="231"/>
      <c r="G28" s="231"/>
      <c r="H28" s="231"/>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F41" s="8"/>
      <c r="G41" s="9"/>
      <c r="H41" s="9"/>
    </row>
    <row r="42" spans="1:8">
      <c r="A42" s="5"/>
      <c r="B42" s="6"/>
      <c r="C42" s="7"/>
      <c r="D42" s="6"/>
      <c r="E42" s="11"/>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8">
    <mergeCell ref="A59:H59"/>
    <mergeCell ref="A60:H60"/>
    <mergeCell ref="M10:O12"/>
    <mergeCell ref="M13:O14"/>
    <mergeCell ref="A18:A22"/>
    <mergeCell ref="A24:G24"/>
    <mergeCell ref="A26:H26"/>
    <mergeCell ref="A28:H28"/>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8" max="8"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60"/>
  <sheetViews>
    <sheetView showGridLines="0" zoomScaleNormal="100" workbookViewId="0">
      <selection activeCell="G18" sqref="G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11" ht="46.9">
      <c r="A17" s="44" t="s">
        <v>1</v>
      </c>
      <c r="B17" s="16" t="s">
        <v>0</v>
      </c>
      <c r="C17" s="16" t="s">
        <v>124</v>
      </c>
      <c r="D17" s="17" t="s">
        <v>125</v>
      </c>
      <c r="E17" s="16" t="s">
        <v>14</v>
      </c>
      <c r="F17" s="17" t="s">
        <v>128</v>
      </c>
      <c r="G17" s="17" t="s">
        <v>16</v>
      </c>
      <c r="H17" s="17" t="s">
        <v>17</v>
      </c>
    </row>
    <row r="18" spans="1:11" ht="90">
      <c r="A18" s="229"/>
      <c r="B18" s="39">
        <v>1</v>
      </c>
      <c r="C18" s="19" t="s">
        <v>296</v>
      </c>
      <c r="D18" s="18" t="s">
        <v>145</v>
      </c>
      <c r="E18" s="20">
        <v>1</v>
      </c>
      <c r="F18" s="21">
        <v>440000</v>
      </c>
      <c r="G18" s="21">
        <v>264000</v>
      </c>
      <c r="H18" s="21">
        <f>(F18*E18)+(G18*E18)</f>
        <v>704000</v>
      </c>
      <c r="J18">
        <v>240000</v>
      </c>
      <c r="K18" t="s">
        <v>297</v>
      </c>
    </row>
    <row r="19" spans="1:11" ht="18">
      <c r="A19" s="229"/>
      <c r="B19" s="39"/>
      <c r="C19" s="19"/>
      <c r="D19" s="18"/>
      <c r="E19" s="20"/>
      <c r="F19" s="21"/>
      <c r="G19" s="21"/>
      <c r="H19" s="21">
        <f t="shared" ref="H19:H23" si="0">(F19*E19)+(G19*E19)</f>
        <v>0</v>
      </c>
      <c r="J19">
        <v>200000</v>
      </c>
      <c r="K19" t="s">
        <v>298</v>
      </c>
    </row>
    <row r="20" spans="1:11" ht="18">
      <c r="A20" s="229"/>
      <c r="B20" s="39"/>
      <c r="C20" s="19"/>
      <c r="D20" s="18"/>
      <c r="E20" s="20"/>
      <c r="F20" s="21"/>
      <c r="G20" s="21"/>
      <c r="H20" s="21">
        <f t="shared" si="0"/>
        <v>0</v>
      </c>
      <c r="I20">
        <v>100</v>
      </c>
      <c r="J20">
        <f>SUM(J18:J19)</f>
        <v>440000</v>
      </c>
      <c r="K20" t="s">
        <v>299</v>
      </c>
    </row>
    <row r="21" spans="1:11" ht="18">
      <c r="A21" s="229"/>
      <c r="B21" s="39"/>
      <c r="C21" s="19"/>
      <c r="D21" s="18"/>
      <c r="E21" s="20"/>
      <c r="F21" s="21"/>
      <c r="G21" s="21"/>
      <c r="H21" s="21">
        <f t="shared" si="0"/>
        <v>0</v>
      </c>
      <c r="I21">
        <v>60</v>
      </c>
      <c r="J21">
        <f>(I21*J20)/I20</f>
        <v>264000</v>
      </c>
    </row>
    <row r="22" spans="1:11" ht="18">
      <c r="A22" s="229"/>
      <c r="B22" s="39"/>
      <c r="C22" s="19"/>
      <c r="D22" s="18"/>
      <c r="E22" s="20"/>
      <c r="F22" s="21"/>
      <c r="G22" s="21"/>
      <c r="H22" s="21">
        <f t="shared" si="0"/>
        <v>0</v>
      </c>
    </row>
    <row r="23" spans="1:11" ht="18">
      <c r="A23" s="30"/>
      <c r="B23" s="18"/>
      <c r="C23" s="19"/>
      <c r="D23" s="18"/>
      <c r="E23" s="20"/>
      <c r="F23" s="21"/>
      <c r="G23" s="21"/>
      <c r="H23" s="21">
        <f t="shared" si="0"/>
        <v>0</v>
      </c>
    </row>
    <row r="24" spans="1:11" ht="18">
      <c r="A24" s="232"/>
      <c r="B24" s="232"/>
      <c r="C24" s="232"/>
      <c r="D24" s="232"/>
      <c r="E24" s="232"/>
      <c r="F24" s="232"/>
      <c r="G24" s="232"/>
      <c r="H24" s="26"/>
    </row>
    <row r="25" spans="1:11" ht="36">
      <c r="A25" s="27"/>
      <c r="B25" s="27"/>
      <c r="C25" s="27"/>
      <c r="D25" s="27"/>
      <c r="E25" s="27"/>
      <c r="F25" s="27"/>
      <c r="G25" s="28" t="s">
        <v>99</v>
      </c>
      <c r="H25" s="29">
        <f>SUM(H18:H24)</f>
        <v>704000</v>
      </c>
    </row>
    <row r="26" spans="1:11" ht="18">
      <c r="A26" s="165" t="s">
        <v>300</v>
      </c>
      <c r="B26" s="165"/>
      <c r="C26" s="165"/>
      <c r="D26" s="165"/>
      <c r="E26" s="165"/>
      <c r="F26" s="165"/>
      <c r="G26" s="165"/>
      <c r="H26" s="165"/>
    </row>
    <row r="27" spans="1:11">
      <c r="A27" s="5"/>
      <c r="B27" s="6"/>
      <c r="C27" s="7"/>
      <c r="D27" s="6"/>
      <c r="E27" s="11"/>
      <c r="F27" s="8"/>
      <c r="G27" s="9"/>
      <c r="H27" s="9"/>
    </row>
    <row r="28" spans="1:11" ht="18">
      <c r="A28" s="230"/>
      <c r="B28" s="231"/>
      <c r="C28" s="231"/>
      <c r="D28" s="231"/>
      <c r="E28" s="231"/>
      <c r="F28" s="231"/>
      <c r="G28" s="231"/>
      <c r="H28" s="231"/>
    </row>
    <row r="29" spans="1:11">
      <c r="A29" s="5"/>
      <c r="B29" s="6"/>
      <c r="C29" s="7"/>
      <c r="D29" s="6"/>
      <c r="E29" s="11"/>
      <c r="F29" s="8"/>
      <c r="G29" s="9"/>
      <c r="H29" s="9"/>
    </row>
    <row r="30" spans="1:11">
      <c r="A30" s="5"/>
      <c r="B30" s="6"/>
      <c r="C30" s="7"/>
      <c r="D30" s="6"/>
      <c r="E30" s="11"/>
      <c r="F30" s="8"/>
      <c r="G30" s="9"/>
      <c r="H30" s="9"/>
    </row>
    <row r="31" spans="1:11">
      <c r="A31" s="5"/>
      <c r="B31" s="6"/>
      <c r="C31" s="7"/>
      <c r="D31" s="6"/>
      <c r="E31" s="11"/>
      <c r="F31" s="8"/>
      <c r="G31" s="9"/>
      <c r="H31" s="9"/>
    </row>
    <row r="32" spans="1:11">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F41" s="8"/>
      <c r="G41" s="9"/>
      <c r="H41" s="9"/>
    </row>
    <row r="42" spans="1:8">
      <c r="A42" s="5"/>
      <c r="B42" s="6"/>
      <c r="C42" s="7"/>
      <c r="D42" s="6"/>
      <c r="E42" s="11"/>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8">
    <mergeCell ref="A59:H59"/>
    <mergeCell ref="A60:H60"/>
    <mergeCell ref="M10:O12"/>
    <mergeCell ref="M13:O14"/>
    <mergeCell ref="A18:A22"/>
    <mergeCell ref="A24:G24"/>
    <mergeCell ref="A26:H26"/>
    <mergeCell ref="A28:H28"/>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8" max="8"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R55"/>
  <sheetViews>
    <sheetView showGridLines="0" zoomScaleNormal="100" workbookViewId="0">
      <selection activeCell="K18" sqref="K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72">
      <c r="A18" s="35"/>
      <c r="B18" s="39">
        <v>1</v>
      </c>
      <c r="C18" s="19" t="s">
        <v>301</v>
      </c>
      <c r="D18" s="18" t="s">
        <v>145</v>
      </c>
      <c r="E18" s="20">
        <v>1</v>
      </c>
      <c r="F18" s="21">
        <v>440000</v>
      </c>
      <c r="G18" s="21">
        <v>264000</v>
      </c>
      <c r="H18" s="21">
        <f>(F18*E18)+(G18*E18)</f>
        <v>704000</v>
      </c>
    </row>
    <row r="19" spans="1:8" ht="18">
      <c r="A19" s="232"/>
      <c r="B19" s="232"/>
      <c r="C19" s="232"/>
      <c r="D19" s="232"/>
      <c r="E19" s="232"/>
      <c r="F19" s="232"/>
      <c r="G19" s="232"/>
      <c r="H19" s="26"/>
    </row>
    <row r="20" spans="1:8" ht="36">
      <c r="A20" s="27"/>
      <c r="B20" s="27"/>
      <c r="C20" s="27"/>
      <c r="D20" s="27"/>
      <c r="E20" s="27"/>
      <c r="F20" s="27"/>
      <c r="G20" s="28" t="s">
        <v>99</v>
      </c>
      <c r="H20" s="29">
        <f>SUM(H18:H19)</f>
        <v>704000</v>
      </c>
    </row>
    <row r="21" spans="1:8" ht="18">
      <c r="A21" s="165" t="s">
        <v>302</v>
      </c>
      <c r="B21" s="165"/>
      <c r="C21" s="165"/>
      <c r="D21" s="165"/>
      <c r="E21" s="165"/>
      <c r="F21" s="165"/>
      <c r="G21" s="165"/>
      <c r="H21" s="165"/>
    </row>
    <row r="22" spans="1:8">
      <c r="A22" s="5"/>
      <c r="B22" s="6"/>
      <c r="C22" s="7"/>
      <c r="D22" s="6"/>
      <c r="E22" s="11"/>
      <c r="F22" s="8"/>
      <c r="G22" s="9"/>
      <c r="H22" s="9"/>
    </row>
    <row r="23" spans="1:8" ht="18">
      <c r="A23" s="230"/>
      <c r="B23" s="231"/>
      <c r="C23" s="231"/>
      <c r="D23" s="231"/>
      <c r="E23" s="231"/>
      <c r="F23" s="231"/>
      <c r="G23" s="231"/>
      <c r="H23" s="231"/>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10"/>
      <c r="B32" s="6"/>
      <c r="C32" s="7"/>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F36" s="8"/>
      <c r="G36" s="9"/>
      <c r="H36" s="9"/>
    </row>
    <row r="37" spans="1:8">
      <c r="A37" s="5"/>
      <c r="B37" s="6"/>
      <c r="C37" s="7"/>
      <c r="D37" s="6"/>
      <c r="E37" s="11"/>
      <c r="F37" s="8"/>
      <c r="G37" s="9"/>
      <c r="H37" s="9"/>
    </row>
    <row r="38" spans="1:8">
      <c r="A38" s="10"/>
      <c r="B38" s="6"/>
      <c r="C38" s="7"/>
      <c r="D38" s="6"/>
      <c r="E38" s="6"/>
      <c r="F38" s="8"/>
      <c r="G38" s="9"/>
      <c r="H38" s="9"/>
    </row>
    <row r="39" spans="1:8">
      <c r="A39" s="5"/>
      <c r="B39" s="6"/>
      <c r="C39" s="7"/>
      <c r="D39" s="6"/>
      <c r="E39" s="6"/>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ht="28.5" customHeight="1">
      <c r="A46" s="5"/>
      <c r="B46" s="6"/>
      <c r="C46" s="7"/>
      <c r="D46" s="6"/>
      <c r="E46" s="6"/>
      <c r="F46" s="8"/>
      <c r="G46" s="9"/>
      <c r="H46" s="9"/>
    </row>
    <row r="47" spans="1:8">
      <c r="A47" s="10"/>
      <c r="B47" s="6"/>
      <c r="C47" s="7"/>
      <c r="D47" s="6"/>
      <c r="E47" s="6"/>
      <c r="F47" s="8"/>
      <c r="G47" s="9"/>
      <c r="H47" s="9"/>
    </row>
    <row r="48" spans="1:8">
      <c r="A48" s="5"/>
      <c r="B48" s="6"/>
      <c r="C48" s="7"/>
      <c r="D48" s="6"/>
      <c r="E48" s="6"/>
      <c r="F48" s="13"/>
      <c r="G48" s="13"/>
      <c r="H48" s="9"/>
    </row>
    <row r="49" spans="1:8">
      <c r="A49" s="5"/>
      <c r="B49" s="6"/>
      <c r="C49" s="7"/>
      <c r="D49" s="6"/>
      <c r="E49" s="6"/>
      <c r="F49" s="13"/>
      <c r="G49" s="13"/>
      <c r="H49" s="9"/>
    </row>
    <row r="50" spans="1:8">
      <c r="A50" s="5"/>
      <c r="C50" s="7"/>
    </row>
    <row r="51" spans="1:8">
      <c r="G51" s="14"/>
      <c r="H51" s="12"/>
    </row>
    <row r="52" spans="1:8">
      <c r="G52" s="2"/>
      <c r="H52" s="13"/>
    </row>
    <row r="53" spans="1:8">
      <c r="G53" s="15"/>
      <c r="H53" s="13"/>
    </row>
    <row r="54" spans="1:8">
      <c r="A54" s="158"/>
      <c r="B54" s="158"/>
      <c r="C54" s="158"/>
      <c r="D54" s="158"/>
      <c r="E54" s="158"/>
      <c r="F54" s="158"/>
      <c r="G54" s="158"/>
      <c r="H54" s="158"/>
    </row>
    <row r="55" spans="1:8">
      <c r="A55" s="158"/>
      <c r="B55" s="158"/>
      <c r="C55" s="158"/>
      <c r="D55" s="158"/>
      <c r="E55" s="158"/>
      <c r="F55" s="158"/>
      <c r="G55" s="158"/>
      <c r="H55" s="158"/>
    </row>
  </sheetData>
  <mergeCells count="7">
    <mergeCell ref="A54:H54"/>
    <mergeCell ref="A55:H55"/>
    <mergeCell ref="M10:O12"/>
    <mergeCell ref="M13:O14"/>
    <mergeCell ref="A19:G19"/>
    <mergeCell ref="A21:H21"/>
    <mergeCell ref="A23:H23"/>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3" max="8"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R55"/>
  <sheetViews>
    <sheetView showGridLines="0" zoomScaleNormal="100" workbookViewId="0">
      <selection activeCell="I14" sqref="I14"/>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11" ht="46.9">
      <c r="A17" s="44" t="s">
        <v>1</v>
      </c>
      <c r="B17" s="16" t="s">
        <v>0</v>
      </c>
      <c r="C17" s="16" t="s">
        <v>124</v>
      </c>
      <c r="D17" s="17" t="s">
        <v>125</v>
      </c>
      <c r="E17" s="16" t="s">
        <v>14</v>
      </c>
      <c r="F17" s="17" t="s">
        <v>128</v>
      </c>
      <c r="G17" s="17" t="s">
        <v>16</v>
      </c>
      <c r="H17" s="17" t="s">
        <v>17</v>
      </c>
    </row>
    <row r="18" spans="1:11" ht="90">
      <c r="A18" s="35"/>
      <c r="B18" s="39">
        <v>1</v>
      </c>
      <c r="C18" s="19" t="s">
        <v>303</v>
      </c>
      <c r="D18" s="18" t="s">
        <v>145</v>
      </c>
      <c r="E18" s="20">
        <v>1</v>
      </c>
      <c r="F18" s="21">
        <v>0</v>
      </c>
      <c r="G18" s="21">
        <v>0</v>
      </c>
      <c r="H18" s="21">
        <v>930000</v>
      </c>
      <c r="J18">
        <v>240000</v>
      </c>
      <c r="K18" t="s">
        <v>297</v>
      </c>
    </row>
    <row r="19" spans="1:11" ht="18">
      <c r="A19" s="232"/>
      <c r="B19" s="232"/>
      <c r="C19" s="232"/>
      <c r="D19" s="232"/>
      <c r="E19" s="232"/>
      <c r="F19" s="232"/>
      <c r="G19" s="232"/>
      <c r="H19" s="26"/>
    </row>
    <row r="20" spans="1:11" ht="36">
      <c r="A20" s="27"/>
      <c r="B20" s="27"/>
      <c r="C20" s="27"/>
      <c r="D20" s="27"/>
      <c r="E20" s="27"/>
      <c r="F20" s="27"/>
      <c r="G20" s="28" t="s">
        <v>99</v>
      </c>
      <c r="H20" s="29">
        <f>SUM(H18:H19)</f>
        <v>930000</v>
      </c>
    </row>
    <row r="21" spans="1:11" ht="18">
      <c r="A21" s="165" t="s">
        <v>304</v>
      </c>
      <c r="B21" s="165"/>
      <c r="C21" s="165"/>
      <c r="D21" s="165"/>
      <c r="E21" s="165"/>
      <c r="F21" s="165"/>
      <c r="G21" s="165"/>
      <c r="H21" s="165"/>
    </row>
    <row r="22" spans="1:11">
      <c r="A22" s="5"/>
      <c r="B22" s="6"/>
      <c r="C22" s="7"/>
      <c r="D22" s="6"/>
      <c r="E22" s="11"/>
      <c r="F22" s="8"/>
      <c r="G22" s="9"/>
      <c r="H22" s="9"/>
    </row>
    <row r="23" spans="1:11" ht="18">
      <c r="A23" s="230"/>
      <c r="B23" s="231"/>
      <c r="C23" s="231"/>
      <c r="D23" s="231"/>
      <c r="E23" s="231"/>
      <c r="F23" s="231"/>
      <c r="G23" s="231"/>
      <c r="H23" s="231"/>
    </row>
    <row r="24" spans="1:11">
      <c r="A24" s="5"/>
      <c r="B24" s="6"/>
      <c r="C24" s="7"/>
      <c r="D24" s="6"/>
      <c r="E24" s="11"/>
      <c r="F24" s="8"/>
      <c r="G24" s="9"/>
      <c r="H24" s="9"/>
    </row>
    <row r="25" spans="1:11">
      <c r="A25" s="5"/>
      <c r="B25" s="6"/>
      <c r="C25" s="7"/>
      <c r="D25" s="6"/>
      <c r="E25" s="11"/>
      <c r="F25" s="8"/>
      <c r="G25" s="9"/>
      <c r="H25" s="9"/>
    </row>
    <row r="26" spans="1:11">
      <c r="A26" s="5"/>
      <c r="B26" s="6"/>
      <c r="C26" s="7"/>
      <c r="D26" s="6"/>
      <c r="E26" s="11"/>
      <c r="F26" s="8"/>
      <c r="G26" s="9"/>
      <c r="H26" s="9"/>
    </row>
    <row r="27" spans="1:11">
      <c r="A27" s="5"/>
      <c r="B27" s="6"/>
      <c r="C27" s="7"/>
      <c r="D27" s="6"/>
      <c r="E27" s="11"/>
      <c r="F27" s="8"/>
      <c r="G27" s="9"/>
      <c r="H27" s="9"/>
    </row>
    <row r="28" spans="1:11">
      <c r="A28" s="5"/>
      <c r="B28" s="6"/>
      <c r="C28" s="7"/>
      <c r="D28" s="6"/>
      <c r="E28" s="11"/>
      <c r="F28" s="8"/>
      <c r="G28" s="9"/>
      <c r="H28" s="9"/>
    </row>
    <row r="29" spans="1:11">
      <c r="A29" s="5"/>
      <c r="B29" s="6"/>
      <c r="C29" s="7"/>
      <c r="D29" s="6"/>
      <c r="E29" s="11"/>
      <c r="F29" s="8"/>
      <c r="G29" s="9"/>
      <c r="H29" s="9"/>
    </row>
    <row r="30" spans="1:11">
      <c r="A30" s="5"/>
      <c r="B30" s="6"/>
      <c r="C30" s="7"/>
      <c r="D30" s="6"/>
      <c r="E30" s="11"/>
      <c r="F30" s="8"/>
      <c r="G30" s="9"/>
      <c r="H30" s="9"/>
    </row>
    <row r="31" spans="1:11">
      <c r="A31" s="5"/>
      <c r="B31" s="6"/>
      <c r="C31" s="7"/>
      <c r="D31" s="6"/>
      <c r="E31" s="11"/>
      <c r="F31" s="8"/>
      <c r="G31" s="9"/>
      <c r="H31" s="9"/>
    </row>
    <row r="32" spans="1:11">
      <c r="A32" s="10"/>
      <c r="B32" s="6"/>
      <c r="C32" s="7"/>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F36" s="8"/>
      <c r="G36" s="9"/>
      <c r="H36" s="9"/>
    </row>
    <row r="37" spans="1:8">
      <c r="A37" s="5"/>
      <c r="B37" s="6"/>
      <c r="C37" s="7"/>
      <c r="D37" s="6"/>
      <c r="E37" s="11"/>
      <c r="F37" s="8"/>
      <c r="G37" s="9"/>
      <c r="H37" s="9"/>
    </row>
    <row r="38" spans="1:8">
      <c r="A38" s="10"/>
      <c r="B38" s="6"/>
      <c r="C38" s="7"/>
      <c r="D38" s="6"/>
      <c r="E38" s="6"/>
      <c r="F38" s="8"/>
      <c r="G38" s="9"/>
      <c r="H38" s="9"/>
    </row>
    <row r="39" spans="1:8">
      <c r="A39" s="5"/>
      <c r="B39" s="6"/>
      <c r="C39" s="7"/>
      <c r="D39" s="6"/>
      <c r="E39" s="6"/>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ht="28.5" customHeight="1">
      <c r="A46" s="5"/>
      <c r="B46" s="6"/>
      <c r="C46" s="7"/>
      <c r="D46" s="6"/>
      <c r="E46" s="6"/>
      <c r="F46" s="8"/>
      <c r="G46" s="9"/>
      <c r="H46" s="9"/>
    </row>
    <row r="47" spans="1:8">
      <c r="A47" s="10"/>
      <c r="B47" s="6"/>
      <c r="C47" s="7"/>
      <c r="D47" s="6"/>
      <c r="E47" s="6"/>
      <c r="F47" s="8"/>
      <c r="G47" s="9"/>
      <c r="H47" s="9"/>
    </row>
    <row r="48" spans="1:8">
      <c r="A48" s="5"/>
      <c r="B48" s="6"/>
      <c r="C48" s="7"/>
      <c r="D48" s="6"/>
      <c r="E48" s="6"/>
      <c r="F48" s="13"/>
      <c r="G48" s="13"/>
      <c r="H48" s="9"/>
    </row>
    <row r="49" spans="1:8">
      <c r="A49" s="5"/>
      <c r="B49" s="6"/>
      <c r="C49" s="7"/>
      <c r="D49" s="6"/>
      <c r="E49" s="6"/>
      <c r="F49" s="13"/>
      <c r="G49" s="13"/>
      <c r="H49" s="9"/>
    </row>
    <row r="50" spans="1:8">
      <c r="A50" s="5"/>
      <c r="C50" s="7"/>
    </row>
    <row r="51" spans="1:8">
      <c r="G51" s="14"/>
      <c r="H51" s="12"/>
    </row>
    <row r="52" spans="1:8">
      <c r="G52" s="2"/>
      <c r="H52" s="13"/>
    </row>
    <row r="53" spans="1:8">
      <c r="G53" s="15"/>
      <c r="H53" s="13"/>
    </row>
    <row r="54" spans="1:8">
      <c r="A54" s="158"/>
      <c r="B54" s="158"/>
      <c r="C54" s="158"/>
      <c r="D54" s="158"/>
      <c r="E54" s="158"/>
      <c r="F54" s="158"/>
      <c r="G54" s="158"/>
      <c r="H54" s="158"/>
    </row>
    <row r="55" spans="1:8">
      <c r="A55" s="158"/>
      <c r="B55" s="158"/>
      <c r="C55" s="158"/>
      <c r="D55" s="158"/>
      <c r="E55" s="158"/>
      <c r="F55" s="158"/>
      <c r="G55" s="158"/>
      <c r="H55" s="158"/>
    </row>
  </sheetData>
  <mergeCells count="7">
    <mergeCell ref="A54:H54"/>
    <mergeCell ref="A55:H55"/>
    <mergeCell ref="M10:O12"/>
    <mergeCell ref="M13:O14"/>
    <mergeCell ref="A19:G19"/>
    <mergeCell ref="A21:H21"/>
    <mergeCell ref="A23:H23"/>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3" max="8"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R131"/>
  <sheetViews>
    <sheetView showGridLines="0" zoomScaleNormal="100" workbookViewId="0">
      <selection activeCell="G80" sqref="G80"/>
    </sheetView>
  </sheetViews>
  <sheetFormatPr defaultColWidth="11.42578125" defaultRowHeight="14.45"/>
  <cols>
    <col min="1" max="1" width="14.5703125" customWidth="1"/>
    <col min="2" max="2" width="4.42578125" bestFit="1" customWidth="1"/>
    <col min="3" max="3" width="61.5703125" customWidth="1"/>
    <col min="4" max="4" width="7.85546875" customWidth="1"/>
    <col min="5" max="5" width="10.140625" customWidth="1"/>
    <col min="6" max="7" width="16.7109375" bestFit="1" customWidth="1"/>
    <col min="8" max="8" width="20.28515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8" ht="43.5" customHeight="1">
      <c r="A17" s="53" t="s">
        <v>1</v>
      </c>
      <c r="B17" s="53" t="s">
        <v>0</v>
      </c>
      <c r="C17" s="53" t="s">
        <v>124</v>
      </c>
      <c r="D17" s="54" t="s">
        <v>125</v>
      </c>
      <c r="E17" s="53" t="s">
        <v>14</v>
      </c>
      <c r="F17" s="54" t="s">
        <v>128</v>
      </c>
      <c r="G17" s="54" t="s">
        <v>16</v>
      </c>
      <c r="H17" s="54" t="s">
        <v>17</v>
      </c>
    </row>
    <row r="18" spans="1:8" ht="18">
      <c r="A18" s="229" t="s">
        <v>305</v>
      </c>
      <c r="B18" s="18">
        <v>1</v>
      </c>
      <c r="C18" s="19" t="s">
        <v>306</v>
      </c>
      <c r="D18" s="18" t="s">
        <v>307</v>
      </c>
      <c r="E18" s="20">
        <v>2</v>
      </c>
      <c r="F18" s="21">
        <v>1990</v>
      </c>
      <c r="G18" s="21">
        <v>0</v>
      </c>
      <c r="H18" s="21">
        <f>(E18*F18)+(E18*G18)</f>
        <v>3980</v>
      </c>
    </row>
    <row r="19" spans="1:8" ht="18">
      <c r="A19" s="229"/>
      <c r="B19" s="18">
        <v>2</v>
      </c>
      <c r="C19" s="19" t="s">
        <v>308</v>
      </c>
      <c r="D19" s="18" t="s">
        <v>307</v>
      </c>
      <c r="E19" s="20">
        <v>2</v>
      </c>
      <c r="F19" s="21">
        <v>1694</v>
      </c>
      <c r="G19" s="21">
        <v>0</v>
      </c>
      <c r="H19" s="21">
        <f t="shared" ref="H19:H82" si="0">(E19*F19)+(E19*G19)</f>
        <v>3388</v>
      </c>
    </row>
    <row r="20" spans="1:8" ht="18">
      <c r="A20" s="229"/>
      <c r="B20" s="18">
        <v>3</v>
      </c>
      <c r="C20" s="19" t="s">
        <v>309</v>
      </c>
      <c r="D20" s="18" t="s">
        <v>134</v>
      </c>
      <c r="E20" s="20">
        <v>10</v>
      </c>
      <c r="F20" s="21">
        <v>200</v>
      </c>
      <c r="G20" s="21">
        <v>0</v>
      </c>
      <c r="H20" s="21">
        <f t="shared" si="0"/>
        <v>2000</v>
      </c>
    </row>
    <row r="21" spans="1:8" ht="18">
      <c r="A21" s="30" t="s">
        <v>310</v>
      </c>
      <c r="B21" s="18">
        <v>4</v>
      </c>
      <c r="C21" s="19" t="s">
        <v>311</v>
      </c>
      <c r="D21" s="18" t="s">
        <v>312</v>
      </c>
      <c r="E21" s="20">
        <v>1</v>
      </c>
      <c r="F21" s="21">
        <v>5000</v>
      </c>
      <c r="G21" s="21">
        <v>0</v>
      </c>
      <c r="H21" s="21">
        <f t="shared" si="0"/>
        <v>5000</v>
      </c>
    </row>
    <row r="22" spans="1:8" ht="36">
      <c r="A22" s="30" t="s">
        <v>313</v>
      </c>
      <c r="B22" s="18">
        <v>5</v>
      </c>
      <c r="C22" s="19" t="s">
        <v>314</v>
      </c>
      <c r="D22" s="18" t="s">
        <v>134</v>
      </c>
      <c r="E22" s="20">
        <v>5</v>
      </c>
      <c r="F22" s="21">
        <v>1594</v>
      </c>
      <c r="G22" s="21">
        <v>0</v>
      </c>
      <c r="H22" s="21">
        <f t="shared" si="0"/>
        <v>7970</v>
      </c>
    </row>
    <row r="23" spans="1:8" ht="56.25" customHeight="1">
      <c r="A23" s="229" t="s">
        <v>315</v>
      </c>
      <c r="B23" s="18">
        <v>6</v>
      </c>
      <c r="C23" s="19" t="s">
        <v>316</v>
      </c>
      <c r="D23" s="18" t="s">
        <v>131</v>
      </c>
      <c r="E23" s="20">
        <v>14</v>
      </c>
      <c r="F23" s="21">
        <v>3625</v>
      </c>
      <c r="G23" s="21">
        <v>0</v>
      </c>
      <c r="H23" s="21">
        <f t="shared" si="0"/>
        <v>50750</v>
      </c>
    </row>
    <row r="24" spans="1:8" ht="18">
      <c r="A24" s="229"/>
      <c r="B24" s="18">
        <v>7</v>
      </c>
      <c r="C24" s="19" t="s">
        <v>317</v>
      </c>
      <c r="D24" s="18" t="s">
        <v>131</v>
      </c>
      <c r="E24" s="20">
        <v>52</v>
      </c>
      <c r="F24" s="21">
        <v>3625</v>
      </c>
      <c r="G24" s="21">
        <v>0</v>
      </c>
      <c r="H24" s="21">
        <f t="shared" si="0"/>
        <v>188500</v>
      </c>
    </row>
    <row r="25" spans="1:8" ht="18">
      <c r="A25" s="229"/>
      <c r="B25" s="18">
        <v>8</v>
      </c>
      <c r="C25" s="19" t="s">
        <v>318</v>
      </c>
      <c r="D25" s="18" t="s">
        <v>307</v>
      </c>
      <c r="E25" s="20">
        <v>8</v>
      </c>
      <c r="F25" s="21">
        <v>3128</v>
      </c>
      <c r="G25" s="21">
        <v>0</v>
      </c>
      <c r="H25" s="21">
        <f t="shared" si="0"/>
        <v>25024</v>
      </c>
    </row>
    <row r="26" spans="1:8" ht="18">
      <c r="A26" s="229"/>
      <c r="B26" s="18">
        <v>9</v>
      </c>
      <c r="C26" s="19" t="s">
        <v>319</v>
      </c>
      <c r="D26" s="18" t="s">
        <v>320</v>
      </c>
      <c r="E26" s="20">
        <v>10</v>
      </c>
      <c r="F26" s="21">
        <v>495</v>
      </c>
      <c r="G26" s="21">
        <v>0</v>
      </c>
      <c r="H26" s="21">
        <f t="shared" si="0"/>
        <v>4950</v>
      </c>
    </row>
    <row r="27" spans="1:8" ht="18">
      <c r="A27" s="229" t="s">
        <v>321</v>
      </c>
      <c r="B27" s="18">
        <v>10</v>
      </c>
      <c r="C27" s="19" t="s">
        <v>322</v>
      </c>
      <c r="D27" s="18" t="s">
        <v>134</v>
      </c>
      <c r="E27" s="20">
        <v>1</v>
      </c>
      <c r="F27" s="21">
        <v>15600</v>
      </c>
      <c r="G27" s="21">
        <v>0</v>
      </c>
      <c r="H27" s="21">
        <f t="shared" si="0"/>
        <v>15600</v>
      </c>
    </row>
    <row r="28" spans="1:8" ht="18">
      <c r="A28" s="229"/>
      <c r="B28" s="18">
        <v>11</v>
      </c>
      <c r="C28" s="19" t="s">
        <v>323</v>
      </c>
      <c r="D28" s="18" t="s">
        <v>134</v>
      </c>
      <c r="E28" s="20">
        <v>1</v>
      </c>
      <c r="F28" s="21">
        <v>5200</v>
      </c>
      <c r="G28" s="21">
        <v>0</v>
      </c>
      <c r="H28" s="21">
        <f t="shared" si="0"/>
        <v>5200</v>
      </c>
    </row>
    <row r="29" spans="1:8" ht="18">
      <c r="A29" s="229" t="s">
        <v>324</v>
      </c>
      <c r="B29" s="18">
        <v>12</v>
      </c>
      <c r="C29" s="19" t="s">
        <v>325</v>
      </c>
      <c r="D29" s="18" t="s">
        <v>134</v>
      </c>
      <c r="E29" s="20">
        <v>5</v>
      </c>
      <c r="F29" s="21">
        <v>2490</v>
      </c>
      <c r="G29" s="21">
        <v>0</v>
      </c>
      <c r="H29" s="21">
        <f t="shared" si="0"/>
        <v>12450</v>
      </c>
    </row>
    <row r="30" spans="1:8" ht="18">
      <c r="A30" s="229"/>
      <c r="B30" s="18">
        <v>13</v>
      </c>
      <c r="C30" s="19" t="s">
        <v>326</v>
      </c>
      <c r="D30" s="18" t="s">
        <v>134</v>
      </c>
      <c r="E30" s="20">
        <v>15</v>
      </c>
      <c r="F30" s="21">
        <v>1135</v>
      </c>
      <c r="G30" s="21">
        <v>0</v>
      </c>
      <c r="H30" s="21">
        <f t="shared" si="0"/>
        <v>17025</v>
      </c>
    </row>
    <row r="31" spans="1:8" ht="18">
      <c r="A31" s="229"/>
      <c r="B31" s="18">
        <v>14</v>
      </c>
      <c r="C31" s="19" t="s">
        <v>327</v>
      </c>
      <c r="D31" s="18" t="s">
        <v>134</v>
      </c>
      <c r="E31" s="20">
        <v>6</v>
      </c>
      <c r="F31" s="21">
        <v>1035</v>
      </c>
      <c r="G31" s="21">
        <v>0</v>
      </c>
      <c r="H31" s="21">
        <f t="shared" si="0"/>
        <v>6210</v>
      </c>
    </row>
    <row r="32" spans="1:8" ht="18">
      <c r="A32" s="229"/>
      <c r="B32" s="18">
        <v>15</v>
      </c>
      <c r="C32" s="19" t="s">
        <v>328</v>
      </c>
      <c r="D32" s="18" t="s">
        <v>134</v>
      </c>
      <c r="E32" s="20">
        <v>2</v>
      </c>
      <c r="F32" s="21">
        <v>1100</v>
      </c>
      <c r="G32" s="21">
        <v>0</v>
      </c>
      <c r="H32" s="21">
        <f t="shared" si="0"/>
        <v>2200</v>
      </c>
    </row>
    <row r="33" spans="1:8" ht="18">
      <c r="A33" s="229"/>
      <c r="B33" s="18">
        <v>16</v>
      </c>
      <c r="C33" s="19" t="s">
        <v>329</v>
      </c>
      <c r="D33" s="18" t="s">
        <v>134</v>
      </c>
      <c r="E33" s="20">
        <v>2</v>
      </c>
      <c r="F33" s="21">
        <v>562</v>
      </c>
      <c r="G33" s="21">
        <v>0</v>
      </c>
      <c r="H33" s="21">
        <f t="shared" si="0"/>
        <v>1124</v>
      </c>
    </row>
    <row r="34" spans="1:8" ht="18">
      <c r="A34" s="229"/>
      <c r="B34" s="18">
        <v>17</v>
      </c>
      <c r="C34" s="19" t="s">
        <v>330</v>
      </c>
      <c r="D34" s="18" t="s">
        <v>134</v>
      </c>
      <c r="E34" s="20">
        <v>1</v>
      </c>
      <c r="F34" s="21">
        <v>6656</v>
      </c>
      <c r="G34" s="21">
        <v>0</v>
      </c>
      <c r="H34" s="21">
        <f t="shared" si="0"/>
        <v>6656</v>
      </c>
    </row>
    <row r="35" spans="1:8" ht="18">
      <c r="A35" s="229"/>
      <c r="B35" s="18">
        <v>18</v>
      </c>
      <c r="C35" s="19" t="s">
        <v>331</v>
      </c>
      <c r="D35" s="18" t="s">
        <v>134</v>
      </c>
      <c r="E35" s="20">
        <v>1</v>
      </c>
      <c r="F35" s="21">
        <v>920</v>
      </c>
      <c r="G35" s="21">
        <v>0</v>
      </c>
      <c r="H35" s="21">
        <f t="shared" si="0"/>
        <v>920</v>
      </c>
    </row>
    <row r="36" spans="1:8" ht="18">
      <c r="A36" s="229"/>
      <c r="B36" s="18">
        <v>19</v>
      </c>
      <c r="C36" s="19" t="s">
        <v>332</v>
      </c>
      <c r="D36" s="18" t="s">
        <v>134</v>
      </c>
      <c r="E36" s="20">
        <v>3</v>
      </c>
      <c r="F36" s="21">
        <v>575</v>
      </c>
      <c r="G36" s="21">
        <v>0</v>
      </c>
      <c r="H36" s="21">
        <f t="shared" si="0"/>
        <v>1725</v>
      </c>
    </row>
    <row r="37" spans="1:8" ht="37.5" customHeight="1">
      <c r="A37" s="229" t="s">
        <v>333</v>
      </c>
      <c r="B37" s="18">
        <v>20</v>
      </c>
      <c r="C37" s="19" t="s">
        <v>334</v>
      </c>
      <c r="D37" s="18" t="s">
        <v>134</v>
      </c>
      <c r="E37" s="20">
        <v>2</v>
      </c>
      <c r="F37" s="21">
        <v>7118</v>
      </c>
      <c r="G37" s="21">
        <v>0</v>
      </c>
      <c r="H37" s="21">
        <f t="shared" si="0"/>
        <v>14236</v>
      </c>
    </row>
    <row r="38" spans="1:8" ht="18">
      <c r="A38" s="229"/>
      <c r="B38" s="18">
        <v>21</v>
      </c>
      <c r="C38" s="19" t="s">
        <v>335</v>
      </c>
      <c r="D38" s="18" t="s">
        <v>134</v>
      </c>
      <c r="E38" s="20">
        <v>2</v>
      </c>
      <c r="F38" s="21">
        <v>5652</v>
      </c>
      <c r="G38" s="21">
        <v>0</v>
      </c>
      <c r="H38" s="21">
        <f t="shared" si="0"/>
        <v>11304</v>
      </c>
    </row>
    <row r="39" spans="1:8" ht="18">
      <c r="A39" s="229"/>
      <c r="B39" s="18">
        <v>22</v>
      </c>
      <c r="C39" s="19" t="s">
        <v>336</v>
      </c>
      <c r="D39" s="18" t="s">
        <v>134</v>
      </c>
      <c r="E39" s="20">
        <v>2</v>
      </c>
      <c r="F39" s="21">
        <v>4084</v>
      </c>
      <c r="G39" s="21">
        <v>0</v>
      </c>
      <c r="H39" s="21">
        <f t="shared" si="0"/>
        <v>8168</v>
      </c>
    </row>
    <row r="40" spans="1:8" ht="18">
      <c r="A40" s="229"/>
      <c r="B40" s="18">
        <v>23</v>
      </c>
      <c r="C40" s="19" t="s">
        <v>337</v>
      </c>
      <c r="D40" s="18" t="s">
        <v>134</v>
      </c>
      <c r="E40" s="20">
        <v>2</v>
      </c>
      <c r="F40" s="21">
        <v>1983</v>
      </c>
      <c r="G40" s="21">
        <v>0</v>
      </c>
      <c r="H40" s="21">
        <f t="shared" si="0"/>
        <v>3966</v>
      </c>
    </row>
    <row r="41" spans="1:8" ht="18">
      <c r="A41" s="229"/>
      <c r="B41" s="18">
        <v>24</v>
      </c>
      <c r="C41" s="19" t="s">
        <v>338</v>
      </c>
      <c r="D41" s="18" t="s">
        <v>134</v>
      </c>
      <c r="E41" s="20">
        <v>2</v>
      </c>
      <c r="F41" s="21">
        <v>2148</v>
      </c>
      <c r="G41" s="21">
        <v>0</v>
      </c>
      <c r="H41" s="21">
        <f t="shared" si="0"/>
        <v>4296</v>
      </c>
    </row>
    <row r="42" spans="1:8" ht="18">
      <c r="A42" s="229"/>
      <c r="B42" s="18">
        <v>25</v>
      </c>
      <c r="C42" s="19" t="s">
        <v>339</v>
      </c>
      <c r="D42" s="18" t="s">
        <v>134</v>
      </c>
      <c r="E42" s="20">
        <v>2</v>
      </c>
      <c r="F42" s="21">
        <v>2113</v>
      </c>
      <c r="G42" s="21">
        <v>0</v>
      </c>
      <c r="H42" s="21">
        <f t="shared" si="0"/>
        <v>4226</v>
      </c>
    </row>
    <row r="43" spans="1:8" ht="18">
      <c r="A43" s="229"/>
      <c r="B43" s="18">
        <v>26</v>
      </c>
      <c r="C43" s="19" t="s">
        <v>340</v>
      </c>
      <c r="D43" s="18" t="s">
        <v>134</v>
      </c>
      <c r="E43" s="20">
        <v>2</v>
      </c>
      <c r="F43" s="21">
        <v>747</v>
      </c>
      <c r="G43" s="21">
        <v>0</v>
      </c>
      <c r="H43" s="21">
        <f t="shared" si="0"/>
        <v>1494</v>
      </c>
    </row>
    <row r="44" spans="1:8" ht="18">
      <c r="A44" s="229"/>
      <c r="B44" s="18">
        <v>27</v>
      </c>
      <c r="C44" s="19" t="s">
        <v>341</v>
      </c>
      <c r="D44" s="18" t="s">
        <v>134</v>
      </c>
      <c r="E44" s="20">
        <v>2</v>
      </c>
      <c r="F44" s="21">
        <v>2700</v>
      </c>
      <c r="G44" s="21">
        <v>0</v>
      </c>
      <c r="H44" s="21">
        <f t="shared" si="0"/>
        <v>5400</v>
      </c>
    </row>
    <row r="45" spans="1:8" ht="37.5" customHeight="1">
      <c r="A45" s="229" t="s">
        <v>342</v>
      </c>
      <c r="B45" s="18">
        <v>28</v>
      </c>
      <c r="C45" s="19" t="s">
        <v>343</v>
      </c>
      <c r="D45" s="18" t="s">
        <v>134</v>
      </c>
      <c r="E45" s="20">
        <v>3</v>
      </c>
      <c r="F45" s="21">
        <v>1386</v>
      </c>
      <c r="G45" s="21">
        <v>0</v>
      </c>
      <c r="H45" s="21">
        <f t="shared" si="0"/>
        <v>4158</v>
      </c>
    </row>
    <row r="46" spans="1:8" ht="18">
      <c r="A46" s="229"/>
      <c r="B46" s="18">
        <v>29</v>
      </c>
      <c r="C46" s="19" t="s">
        <v>344</v>
      </c>
      <c r="D46" s="18" t="s">
        <v>134</v>
      </c>
      <c r="E46" s="20">
        <v>5</v>
      </c>
      <c r="F46" s="21">
        <v>92.3</v>
      </c>
      <c r="G46" s="21">
        <v>0</v>
      </c>
      <c r="H46" s="21">
        <f t="shared" si="0"/>
        <v>461.5</v>
      </c>
    </row>
    <row r="47" spans="1:8" ht="18">
      <c r="A47" s="229"/>
      <c r="B47" s="18">
        <v>30</v>
      </c>
      <c r="C47" s="19" t="s">
        <v>345</v>
      </c>
      <c r="D47" s="18" t="s">
        <v>134</v>
      </c>
      <c r="E47" s="20">
        <v>4</v>
      </c>
      <c r="F47" s="21">
        <v>560</v>
      </c>
      <c r="G47" s="21">
        <v>0</v>
      </c>
      <c r="H47" s="21">
        <f t="shared" si="0"/>
        <v>2240</v>
      </c>
    </row>
    <row r="48" spans="1:8" ht="18">
      <c r="A48" s="229"/>
      <c r="B48" s="18">
        <v>31</v>
      </c>
      <c r="C48" s="19" t="s">
        <v>346</v>
      </c>
      <c r="D48" s="18" t="s">
        <v>134</v>
      </c>
      <c r="E48" s="20">
        <v>2</v>
      </c>
      <c r="F48" s="21">
        <v>130</v>
      </c>
      <c r="G48" s="21">
        <v>0</v>
      </c>
      <c r="H48" s="21">
        <f t="shared" si="0"/>
        <v>260</v>
      </c>
    </row>
    <row r="49" spans="1:8" ht="36">
      <c r="A49" s="229"/>
      <c r="B49" s="18">
        <v>32</v>
      </c>
      <c r="C49" s="19" t="s">
        <v>347</v>
      </c>
      <c r="D49" s="18" t="s">
        <v>134</v>
      </c>
      <c r="E49" s="20">
        <v>5</v>
      </c>
      <c r="F49" s="21">
        <v>714</v>
      </c>
      <c r="G49" s="21">
        <v>0</v>
      </c>
      <c r="H49" s="21">
        <f t="shared" si="0"/>
        <v>3570</v>
      </c>
    </row>
    <row r="50" spans="1:8" ht="18">
      <c r="A50" s="229"/>
      <c r="B50" s="18">
        <v>33</v>
      </c>
      <c r="C50" s="19" t="s">
        <v>348</v>
      </c>
      <c r="D50" s="18" t="s">
        <v>134</v>
      </c>
      <c r="E50" s="20">
        <v>5</v>
      </c>
      <c r="F50" s="21">
        <v>2768</v>
      </c>
      <c r="G50" s="21">
        <v>0</v>
      </c>
      <c r="H50" s="21">
        <f t="shared" si="0"/>
        <v>13840</v>
      </c>
    </row>
    <row r="51" spans="1:8" ht="18">
      <c r="A51" s="229"/>
      <c r="B51" s="18">
        <v>34</v>
      </c>
      <c r="C51" s="19" t="s">
        <v>349</v>
      </c>
      <c r="D51" s="18" t="s">
        <v>134</v>
      </c>
      <c r="E51" s="20">
        <v>3</v>
      </c>
      <c r="F51" s="21">
        <v>3828</v>
      </c>
      <c r="G51" s="21">
        <v>0</v>
      </c>
      <c r="H51" s="21">
        <f t="shared" si="0"/>
        <v>11484</v>
      </c>
    </row>
    <row r="52" spans="1:8" ht="18">
      <c r="A52" s="229"/>
      <c r="B52" s="18">
        <v>35</v>
      </c>
      <c r="C52" s="19" t="s">
        <v>350</v>
      </c>
      <c r="D52" s="18" t="s">
        <v>134</v>
      </c>
      <c r="E52" s="20">
        <v>2</v>
      </c>
      <c r="F52" s="21">
        <v>1039</v>
      </c>
      <c r="G52" s="21">
        <v>0</v>
      </c>
      <c r="H52" s="21">
        <f t="shared" si="0"/>
        <v>2078</v>
      </c>
    </row>
    <row r="53" spans="1:8" ht="18">
      <c r="A53" s="229"/>
      <c r="B53" s="18">
        <v>36</v>
      </c>
      <c r="C53" s="19" t="s">
        <v>351</v>
      </c>
      <c r="D53" s="18" t="s">
        <v>134</v>
      </c>
      <c r="E53" s="20">
        <v>2</v>
      </c>
      <c r="F53" s="21">
        <v>978</v>
      </c>
      <c r="G53" s="21">
        <v>0</v>
      </c>
      <c r="H53" s="21">
        <f t="shared" si="0"/>
        <v>1956</v>
      </c>
    </row>
    <row r="54" spans="1:8" ht="36">
      <c r="A54" s="229"/>
      <c r="B54" s="18">
        <v>37</v>
      </c>
      <c r="C54" s="19" t="s">
        <v>352</v>
      </c>
      <c r="D54" s="18" t="s">
        <v>134</v>
      </c>
      <c r="E54" s="20">
        <v>1</v>
      </c>
      <c r="F54" s="21">
        <v>787</v>
      </c>
      <c r="G54" s="21">
        <v>0</v>
      </c>
      <c r="H54" s="21">
        <f t="shared" si="0"/>
        <v>787</v>
      </c>
    </row>
    <row r="55" spans="1:8" ht="18">
      <c r="A55" s="229"/>
      <c r="B55" s="18">
        <v>38</v>
      </c>
      <c r="C55" s="19" t="s">
        <v>353</v>
      </c>
      <c r="D55" s="18" t="s">
        <v>134</v>
      </c>
      <c r="E55" s="20">
        <v>1</v>
      </c>
      <c r="F55" s="21">
        <v>1121</v>
      </c>
      <c r="G55" s="21">
        <v>0</v>
      </c>
      <c r="H55" s="21">
        <f t="shared" si="0"/>
        <v>1121</v>
      </c>
    </row>
    <row r="56" spans="1:8" ht="37.5" customHeight="1">
      <c r="A56" s="229" t="s">
        <v>354</v>
      </c>
      <c r="B56" s="18">
        <v>39</v>
      </c>
      <c r="C56" s="19" t="s">
        <v>355</v>
      </c>
      <c r="D56" s="18" t="s">
        <v>134</v>
      </c>
      <c r="E56" s="20">
        <v>1</v>
      </c>
      <c r="F56" s="21">
        <v>35500</v>
      </c>
      <c r="G56" s="21">
        <v>0</v>
      </c>
      <c r="H56" s="21">
        <f t="shared" si="0"/>
        <v>35500</v>
      </c>
    </row>
    <row r="57" spans="1:8" ht="18">
      <c r="A57" s="229"/>
      <c r="B57" s="18">
        <v>40</v>
      </c>
      <c r="C57" s="19" t="s">
        <v>356</v>
      </c>
      <c r="D57" s="18" t="s">
        <v>134</v>
      </c>
      <c r="E57" s="20">
        <v>1</v>
      </c>
      <c r="F57" s="21">
        <v>1060</v>
      </c>
      <c r="G57" s="21">
        <v>0</v>
      </c>
      <c r="H57" s="21">
        <f t="shared" si="0"/>
        <v>1060</v>
      </c>
    </row>
    <row r="58" spans="1:8" ht="18">
      <c r="A58" s="229"/>
      <c r="B58" s="18">
        <v>41</v>
      </c>
      <c r="C58" s="19" t="s">
        <v>357</v>
      </c>
      <c r="D58" s="18" t="s">
        <v>134</v>
      </c>
      <c r="E58" s="20">
        <v>3</v>
      </c>
      <c r="F58" s="21">
        <v>800</v>
      </c>
      <c r="G58" s="21">
        <v>0</v>
      </c>
      <c r="H58" s="21">
        <f t="shared" si="0"/>
        <v>2400</v>
      </c>
    </row>
    <row r="59" spans="1:8" ht="37.5" customHeight="1">
      <c r="A59" s="229" t="s">
        <v>358</v>
      </c>
      <c r="B59" s="18">
        <v>42</v>
      </c>
      <c r="C59" s="19" t="s">
        <v>359</v>
      </c>
      <c r="D59" s="18" t="s">
        <v>165</v>
      </c>
      <c r="E59" s="20">
        <v>20</v>
      </c>
      <c r="F59" s="21">
        <v>136</v>
      </c>
      <c r="G59" s="21">
        <v>0</v>
      </c>
      <c r="H59" s="21">
        <f t="shared" si="0"/>
        <v>2720</v>
      </c>
    </row>
    <row r="60" spans="1:8" ht="18">
      <c r="A60" s="229"/>
      <c r="B60" s="18">
        <v>43</v>
      </c>
      <c r="C60" s="19" t="s">
        <v>360</v>
      </c>
      <c r="D60" s="18" t="s">
        <v>165</v>
      </c>
      <c r="E60" s="20">
        <v>20</v>
      </c>
      <c r="F60" s="21">
        <v>136</v>
      </c>
      <c r="G60" s="21">
        <v>0</v>
      </c>
      <c r="H60" s="21">
        <f t="shared" si="0"/>
        <v>2720</v>
      </c>
    </row>
    <row r="61" spans="1:8" ht="18">
      <c r="A61" s="229"/>
      <c r="B61" s="18">
        <v>44</v>
      </c>
      <c r="C61" s="19" t="s">
        <v>361</v>
      </c>
      <c r="D61" s="18" t="s">
        <v>165</v>
      </c>
      <c r="E61" s="20">
        <v>20</v>
      </c>
      <c r="F61" s="21">
        <v>136</v>
      </c>
      <c r="G61" s="21">
        <v>0</v>
      </c>
      <c r="H61" s="21">
        <f t="shared" si="0"/>
        <v>2720</v>
      </c>
    </row>
    <row r="62" spans="1:8" ht="18">
      <c r="A62" s="229"/>
      <c r="B62" s="18">
        <v>45</v>
      </c>
      <c r="C62" s="19" t="s">
        <v>362</v>
      </c>
      <c r="D62" s="18" t="s">
        <v>165</v>
      </c>
      <c r="E62" s="20">
        <v>15</v>
      </c>
      <c r="F62" s="21">
        <v>112</v>
      </c>
      <c r="G62" s="21">
        <v>0</v>
      </c>
      <c r="H62" s="21">
        <f t="shared" si="0"/>
        <v>1680</v>
      </c>
    </row>
    <row r="63" spans="1:8" ht="18">
      <c r="A63" s="229"/>
      <c r="B63" s="18">
        <v>46</v>
      </c>
      <c r="C63" s="19" t="s">
        <v>363</v>
      </c>
      <c r="D63" s="18" t="s">
        <v>165</v>
      </c>
      <c r="E63" s="20">
        <v>15</v>
      </c>
      <c r="F63" s="21">
        <v>112</v>
      </c>
      <c r="G63" s="21">
        <v>0</v>
      </c>
      <c r="H63" s="21">
        <f t="shared" si="0"/>
        <v>1680</v>
      </c>
    </row>
    <row r="64" spans="1:8" ht="18">
      <c r="A64" s="229"/>
      <c r="B64" s="18">
        <v>47</v>
      </c>
      <c r="C64" s="19" t="s">
        <v>364</v>
      </c>
      <c r="D64" s="18" t="s">
        <v>134</v>
      </c>
      <c r="E64" s="20">
        <v>3</v>
      </c>
      <c r="F64" s="21">
        <v>11080</v>
      </c>
      <c r="G64" s="21">
        <v>0</v>
      </c>
      <c r="H64" s="21">
        <f t="shared" si="0"/>
        <v>33240</v>
      </c>
    </row>
    <row r="65" spans="1:9" ht="18">
      <c r="A65" s="229"/>
      <c r="B65" s="18">
        <v>48</v>
      </c>
      <c r="C65" s="19" t="s">
        <v>365</v>
      </c>
      <c r="D65" s="18" t="s">
        <v>134</v>
      </c>
      <c r="E65" s="20">
        <v>3</v>
      </c>
      <c r="F65" s="21">
        <v>937</v>
      </c>
      <c r="G65" s="21">
        <v>0</v>
      </c>
      <c r="H65" s="21">
        <f t="shared" si="0"/>
        <v>2811</v>
      </c>
      <c r="I65" t="s">
        <v>155</v>
      </c>
    </row>
    <row r="66" spans="1:9" ht="37.5" customHeight="1">
      <c r="A66" s="229" t="s">
        <v>366</v>
      </c>
      <c r="B66" s="18">
        <v>49</v>
      </c>
      <c r="C66" s="19" t="s">
        <v>367</v>
      </c>
      <c r="D66" s="18">
        <v>0</v>
      </c>
      <c r="E66" s="20">
        <v>1</v>
      </c>
      <c r="F66" s="21">
        <v>0</v>
      </c>
      <c r="G66" s="21">
        <v>12000</v>
      </c>
      <c r="H66" s="21">
        <f t="shared" si="0"/>
        <v>12000</v>
      </c>
    </row>
    <row r="67" spans="1:9" ht="18">
      <c r="A67" s="229"/>
      <c r="B67" s="18">
        <v>50</v>
      </c>
      <c r="C67" s="19" t="s">
        <v>368</v>
      </c>
      <c r="D67" s="18">
        <v>0</v>
      </c>
      <c r="E67" s="20">
        <v>1</v>
      </c>
      <c r="F67" s="21">
        <v>0</v>
      </c>
      <c r="G67" s="21">
        <v>10000</v>
      </c>
      <c r="H67" s="21">
        <f t="shared" si="0"/>
        <v>10000</v>
      </c>
    </row>
    <row r="68" spans="1:9" ht="18">
      <c r="A68" s="229"/>
      <c r="B68" s="18">
        <v>51</v>
      </c>
      <c r="C68" s="19" t="s">
        <v>369</v>
      </c>
      <c r="D68" s="18">
        <v>0</v>
      </c>
      <c r="E68" s="20">
        <v>48.4</v>
      </c>
      <c r="F68" s="21">
        <v>0</v>
      </c>
      <c r="G68" s="21">
        <v>2500</v>
      </c>
      <c r="H68" s="21">
        <f t="shared" si="0"/>
        <v>121000</v>
      </c>
    </row>
    <row r="69" spans="1:9" ht="18">
      <c r="A69" s="229"/>
      <c r="B69" s="18">
        <v>52</v>
      </c>
      <c r="C69" s="19" t="s">
        <v>370</v>
      </c>
      <c r="D69" s="18">
        <v>0</v>
      </c>
      <c r="E69" s="20">
        <v>11.65</v>
      </c>
      <c r="F69" s="21">
        <v>0</v>
      </c>
      <c r="G69" s="21">
        <v>3000</v>
      </c>
      <c r="H69" s="21">
        <f t="shared" si="0"/>
        <v>34950</v>
      </c>
    </row>
    <row r="70" spans="1:9" ht="36">
      <c r="A70" s="229"/>
      <c r="B70" s="18">
        <v>53</v>
      </c>
      <c r="C70" s="19" t="s">
        <v>371</v>
      </c>
      <c r="D70" s="18">
        <v>0</v>
      </c>
      <c r="E70" s="20">
        <v>1</v>
      </c>
      <c r="F70" s="21">
        <v>0</v>
      </c>
      <c r="G70" s="21">
        <v>0</v>
      </c>
      <c r="H70" s="21">
        <v>61000</v>
      </c>
    </row>
    <row r="71" spans="1:9" ht="36">
      <c r="A71" s="229"/>
      <c r="B71" s="18">
        <v>54</v>
      </c>
      <c r="C71" s="19" t="s">
        <v>372</v>
      </c>
      <c r="D71" s="18">
        <v>0</v>
      </c>
      <c r="E71" s="20">
        <v>1.8</v>
      </c>
      <c r="F71" s="21">
        <v>0</v>
      </c>
      <c r="G71" s="21">
        <v>12000</v>
      </c>
      <c r="H71" s="21">
        <f t="shared" si="0"/>
        <v>21600</v>
      </c>
    </row>
    <row r="72" spans="1:9" ht="18">
      <c r="A72" s="229"/>
      <c r="B72" s="18">
        <v>55</v>
      </c>
      <c r="C72" s="19" t="s">
        <v>373</v>
      </c>
      <c r="D72" s="18">
        <v>0</v>
      </c>
      <c r="E72" s="20">
        <v>1</v>
      </c>
      <c r="F72" s="21">
        <v>0</v>
      </c>
      <c r="G72" s="21">
        <v>15000</v>
      </c>
      <c r="H72" s="21">
        <f t="shared" si="0"/>
        <v>15000</v>
      </c>
    </row>
    <row r="73" spans="1:9" ht="18">
      <c r="A73" s="229"/>
      <c r="B73" s="18">
        <v>56</v>
      </c>
      <c r="C73" s="19" t="s">
        <v>374</v>
      </c>
      <c r="D73" s="18">
        <v>0</v>
      </c>
      <c r="E73" s="20">
        <v>1.5</v>
      </c>
      <c r="F73" s="21">
        <v>0</v>
      </c>
      <c r="G73" s="21">
        <v>9000</v>
      </c>
      <c r="H73" s="21">
        <f t="shared" si="0"/>
        <v>13500</v>
      </c>
    </row>
    <row r="74" spans="1:9" ht="18">
      <c r="A74" s="229"/>
      <c r="B74" s="18">
        <v>57</v>
      </c>
      <c r="C74" s="19" t="s">
        <v>375</v>
      </c>
      <c r="D74" s="18">
        <v>0</v>
      </c>
      <c r="E74" s="20">
        <v>11.65</v>
      </c>
      <c r="F74" s="21">
        <v>0</v>
      </c>
      <c r="G74" s="21">
        <v>2500</v>
      </c>
      <c r="H74" s="21">
        <f t="shared" si="0"/>
        <v>29125</v>
      </c>
    </row>
    <row r="75" spans="1:9" ht="36">
      <c r="A75" s="229" t="s">
        <v>290</v>
      </c>
      <c r="B75" s="18">
        <v>58</v>
      </c>
      <c r="C75" s="19" t="s">
        <v>376</v>
      </c>
      <c r="D75" s="18" t="s">
        <v>145</v>
      </c>
      <c r="E75" s="20">
        <v>1</v>
      </c>
      <c r="F75" s="21">
        <v>0</v>
      </c>
      <c r="G75" s="21">
        <v>62000</v>
      </c>
      <c r="H75" s="21">
        <f t="shared" si="0"/>
        <v>62000</v>
      </c>
    </row>
    <row r="76" spans="1:9" ht="18">
      <c r="A76" s="229"/>
      <c r="B76" s="18">
        <v>59</v>
      </c>
      <c r="C76" s="19" t="s">
        <v>377</v>
      </c>
      <c r="D76" s="18" t="s">
        <v>145</v>
      </c>
      <c r="E76" s="20">
        <v>1</v>
      </c>
      <c r="F76" s="21">
        <v>0</v>
      </c>
      <c r="G76" s="21">
        <v>94000</v>
      </c>
      <c r="H76" s="21">
        <f t="shared" si="0"/>
        <v>94000</v>
      </c>
    </row>
    <row r="77" spans="1:9" ht="36">
      <c r="A77" s="229"/>
      <c r="B77" s="18">
        <v>60</v>
      </c>
      <c r="C77" s="19" t="s">
        <v>378</v>
      </c>
      <c r="D77" s="18" t="s">
        <v>145</v>
      </c>
      <c r="E77" s="20">
        <v>8</v>
      </c>
      <c r="F77" s="21">
        <v>0</v>
      </c>
      <c r="G77" s="21">
        <v>8500</v>
      </c>
      <c r="H77" s="21">
        <f t="shared" si="0"/>
        <v>68000</v>
      </c>
    </row>
    <row r="78" spans="1:9" ht="18">
      <c r="A78" s="229"/>
      <c r="B78" s="18">
        <v>61</v>
      </c>
      <c r="C78" s="19" t="s">
        <v>379</v>
      </c>
      <c r="D78" s="18" t="s">
        <v>145</v>
      </c>
      <c r="E78" s="20">
        <v>1</v>
      </c>
      <c r="F78" s="21">
        <v>0</v>
      </c>
      <c r="G78" s="21">
        <v>8500</v>
      </c>
      <c r="H78" s="21">
        <f t="shared" si="0"/>
        <v>8500</v>
      </c>
    </row>
    <row r="79" spans="1:9" ht="36">
      <c r="A79" s="233" t="s">
        <v>380</v>
      </c>
      <c r="B79" s="18">
        <v>62</v>
      </c>
      <c r="C79" s="19" t="s">
        <v>381</v>
      </c>
      <c r="D79" s="18" t="s">
        <v>131</v>
      </c>
      <c r="E79" s="20">
        <v>3</v>
      </c>
      <c r="F79" s="21">
        <v>0</v>
      </c>
      <c r="G79" s="21">
        <v>3200</v>
      </c>
      <c r="H79" s="21">
        <f t="shared" si="0"/>
        <v>9600</v>
      </c>
    </row>
    <row r="80" spans="1:9" ht="18">
      <c r="A80" s="233"/>
      <c r="B80" s="18">
        <v>63</v>
      </c>
      <c r="C80" s="19" t="s">
        <v>382</v>
      </c>
      <c r="D80" s="18" t="s">
        <v>131</v>
      </c>
      <c r="E80" s="20">
        <v>21.78</v>
      </c>
      <c r="F80" s="21">
        <v>0</v>
      </c>
      <c r="G80" s="21">
        <v>1500</v>
      </c>
      <c r="H80" s="21">
        <f t="shared" si="0"/>
        <v>32670</v>
      </c>
    </row>
    <row r="81" spans="1:8" ht="36">
      <c r="A81" s="233"/>
      <c r="B81" s="18">
        <v>64</v>
      </c>
      <c r="C81" s="19" t="s">
        <v>383</v>
      </c>
      <c r="D81" s="18" t="s">
        <v>131</v>
      </c>
      <c r="E81" s="20">
        <v>48.4</v>
      </c>
      <c r="F81" s="21">
        <v>0</v>
      </c>
      <c r="G81" s="21">
        <v>3500</v>
      </c>
      <c r="H81" s="21">
        <f t="shared" si="0"/>
        <v>169400</v>
      </c>
    </row>
    <row r="82" spans="1:8" ht="18">
      <c r="A82" s="233"/>
      <c r="B82" s="18">
        <v>65</v>
      </c>
      <c r="C82" s="19" t="s">
        <v>384</v>
      </c>
      <c r="D82" s="18" t="s">
        <v>131</v>
      </c>
      <c r="E82" s="20">
        <v>11.65</v>
      </c>
      <c r="F82" s="21">
        <v>0</v>
      </c>
      <c r="G82" s="21">
        <v>2000</v>
      </c>
      <c r="H82" s="21">
        <f t="shared" si="0"/>
        <v>23300</v>
      </c>
    </row>
    <row r="83" spans="1:8" ht="18">
      <c r="A83" s="233"/>
      <c r="B83" s="18">
        <v>66</v>
      </c>
      <c r="C83" s="19" t="s">
        <v>385</v>
      </c>
      <c r="D83" s="18" t="s">
        <v>131</v>
      </c>
      <c r="E83" s="20">
        <v>11.65</v>
      </c>
      <c r="F83" s="21">
        <v>0</v>
      </c>
      <c r="G83" s="21">
        <v>1500</v>
      </c>
      <c r="H83" s="21">
        <f t="shared" ref="H83:H92" si="1">(E83*F83)+(E83*G83)</f>
        <v>17475</v>
      </c>
    </row>
    <row r="84" spans="1:8" ht="18">
      <c r="A84" s="233"/>
      <c r="B84" s="18">
        <v>67</v>
      </c>
      <c r="C84" s="19" t="s">
        <v>386</v>
      </c>
      <c r="D84" s="18" t="s">
        <v>131</v>
      </c>
      <c r="E84" s="20">
        <v>11.65</v>
      </c>
      <c r="F84" s="21">
        <v>0</v>
      </c>
      <c r="G84" s="21">
        <v>3500</v>
      </c>
      <c r="H84" s="21">
        <f t="shared" si="1"/>
        <v>40775</v>
      </c>
    </row>
    <row r="85" spans="1:8" ht="18">
      <c r="A85" s="35" t="s">
        <v>387</v>
      </c>
      <c r="B85" s="18">
        <v>68</v>
      </c>
      <c r="C85" s="19" t="s">
        <v>388</v>
      </c>
      <c r="D85" s="18" t="s">
        <v>131</v>
      </c>
      <c r="E85" s="20">
        <v>11.65</v>
      </c>
      <c r="F85" s="21">
        <v>0</v>
      </c>
      <c r="G85" s="21">
        <v>3000</v>
      </c>
      <c r="H85" s="21">
        <f t="shared" si="1"/>
        <v>34950</v>
      </c>
    </row>
    <row r="86" spans="1:8" ht="18">
      <c r="A86" s="229" t="s">
        <v>321</v>
      </c>
      <c r="B86" s="18">
        <v>69</v>
      </c>
      <c r="C86" s="19" t="s">
        <v>389</v>
      </c>
      <c r="D86" s="18" t="s">
        <v>131</v>
      </c>
      <c r="E86" s="20">
        <v>21.78</v>
      </c>
      <c r="F86" s="21">
        <v>0</v>
      </c>
      <c r="G86" s="21">
        <v>900</v>
      </c>
      <c r="H86" s="21">
        <f t="shared" si="1"/>
        <v>19602</v>
      </c>
    </row>
    <row r="87" spans="1:8" ht="18">
      <c r="A87" s="229"/>
      <c r="B87" s="18">
        <v>70</v>
      </c>
      <c r="C87" s="19" t="s">
        <v>390</v>
      </c>
      <c r="D87" s="18" t="s">
        <v>131</v>
      </c>
      <c r="E87" s="20">
        <v>11.65</v>
      </c>
      <c r="F87" s="21">
        <v>0</v>
      </c>
      <c r="G87" s="21">
        <v>900</v>
      </c>
      <c r="H87" s="21">
        <f t="shared" si="1"/>
        <v>10485</v>
      </c>
    </row>
    <row r="88" spans="1:8" ht="37.5" customHeight="1">
      <c r="A88" s="229" t="s">
        <v>391</v>
      </c>
      <c r="B88" s="18">
        <v>71</v>
      </c>
      <c r="C88" s="19" t="s">
        <v>392</v>
      </c>
      <c r="D88" s="18" t="s">
        <v>155</v>
      </c>
      <c r="E88" s="20">
        <v>5</v>
      </c>
      <c r="F88" s="21">
        <v>0</v>
      </c>
      <c r="G88" s="21">
        <v>1100</v>
      </c>
      <c r="H88" s="21">
        <f t="shared" si="1"/>
        <v>5500</v>
      </c>
    </row>
    <row r="89" spans="1:8" ht="36">
      <c r="A89" s="229"/>
      <c r="B89" s="18">
        <v>72</v>
      </c>
      <c r="C89" s="19" t="s">
        <v>393</v>
      </c>
      <c r="D89" s="18" t="s">
        <v>155</v>
      </c>
      <c r="E89" s="20">
        <v>5</v>
      </c>
      <c r="F89" s="21">
        <v>0</v>
      </c>
      <c r="G89" s="21">
        <v>3000</v>
      </c>
      <c r="H89" s="21">
        <f t="shared" si="1"/>
        <v>15000</v>
      </c>
    </row>
    <row r="90" spans="1:8" ht="18">
      <c r="A90" s="229"/>
      <c r="B90" s="18">
        <v>73</v>
      </c>
      <c r="C90" s="19" t="s">
        <v>394</v>
      </c>
      <c r="D90" s="18" t="s">
        <v>134</v>
      </c>
      <c r="E90" s="20">
        <v>3</v>
      </c>
      <c r="F90" s="21">
        <v>0</v>
      </c>
      <c r="G90" s="21">
        <v>1500</v>
      </c>
      <c r="H90" s="21">
        <f t="shared" si="1"/>
        <v>4500</v>
      </c>
    </row>
    <row r="91" spans="1:8" ht="18">
      <c r="A91" s="229"/>
      <c r="B91" s="18">
        <v>74</v>
      </c>
      <c r="C91" s="55" t="s">
        <v>395</v>
      </c>
      <c r="D91" s="18" t="s">
        <v>134</v>
      </c>
      <c r="E91" s="20">
        <v>3</v>
      </c>
      <c r="F91" s="21">
        <v>0</v>
      </c>
      <c r="G91" s="21">
        <v>1500</v>
      </c>
      <c r="H91" s="21">
        <f t="shared" si="1"/>
        <v>4500</v>
      </c>
    </row>
    <row r="92" spans="1:8" ht="36">
      <c r="A92" s="30" t="s">
        <v>396</v>
      </c>
      <c r="B92" s="18">
        <v>75</v>
      </c>
      <c r="C92" s="19" t="s">
        <v>397</v>
      </c>
      <c r="D92" s="18" t="s">
        <v>145</v>
      </c>
      <c r="E92" s="20">
        <v>1</v>
      </c>
      <c r="F92" s="21">
        <v>0</v>
      </c>
      <c r="G92" s="21">
        <v>22000</v>
      </c>
      <c r="H92" s="21">
        <f t="shared" si="1"/>
        <v>22000</v>
      </c>
    </row>
    <row r="93" spans="1:8" ht="18">
      <c r="A93" s="22"/>
      <c r="B93" s="23"/>
      <c r="C93" s="24"/>
      <c r="D93" s="23"/>
      <c r="E93" s="23"/>
      <c r="F93" s="25"/>
      <c r="G93" s="26"/>
      <c r="H93" s="26"/>
    </row>
    <row r="94" spans="1:8" ht="36">
      <c r="A94" s="27"/>
      <c r="B94" s="27"/>
      <c r="C94" s="27"/>
      <c r="D94" s="27"/>
      <c r="E94" s="27"/>
      <c r="F94" s="27"/>
      <c r="G94" s="28" t="s">
        <v>99</v>
      </c>
      <c r="H94" s="29">
        <f>SUM(H18:H92)</f>
        <v>1502680.5</v>
      </c>
    </row>
    <row r="95" spans="1:8" ht="18">
      <c r="A95" s="165" t="s">
        <v>398</v>
      </c>
      <c r="B95" s="165"/>
      <c r="C95" s="165"/>
      <c r="D95" s="165"/>
      <c r="E95" s="165"/>
      <c r="F95" s="165"/>
      <c r="G95" s="165"/>
      <c r="H95" s="166"/>
    </row>
    <row r="96" spans="1:8" ht="18">
      <c r="A96" s="165" t="s">
        <v>142</v>
      </c>
      <c r="B96" s="165"/>
      <c r="C96" s="165"/>
      <c r="D96" s="165"/>
      <c r="E96" s="165"/>
      <c r="F96" s="165"/>
      <c r="G96" s="165"/>
      <c r="H96" s="165"/>
    </row>
    <row r="97" spans="1:8">
      <c r="A97" s="5"/>
      <c r="B97" s="6"/>
      <c r="C97" s="7"/>
      <c r="D97" s="6"/>
      <c r="E97" s="11"/>
      <c r="F97" s="8"/>
      <c r="G97" s="9"/>
      <c r="H97" s="9"/>
    </row>
    <row r="98" spans="1:8">
      <c r="A98" s="5"/>
      <c r="B98" s="6"/>
      <c r="C98" s="7"/>
      <c r="D98" s="6"/>
      <c r="E98" s="11"/>
      <c r="F98" s="8"/>
      <c r="G98" s="9"/>
      <c r="H98" s="9"/>
    </row>
    <row r="99" spans="1:8">
      <c r="A99" s="5"/>
      <c r="B99" s="6"/>
      <c r="C99" s="7"/>
      <c r="D99" s="6"/>
      <c r="E99" s="11"/>
      <c r="F99" s="8"/>
      <c r="G99" s="9"/>
      <c r="H99" s="9"/>
    </row>
    <row r="100" spans="1:8">
      <c r="A100" s="5"/>
      <c r="B100" s="6"/>
      <c r="C100" s="7"/>
      <c r="D100" s="6"/>
      <c r="E100" s="11"/>
      <c r="F100" s="8"/>
      <c r="G100" s="9"/>
      <c r="H100" s="9"/>
    </row>
    <row r="101" spans="1:8">
      <c r="A101" s="5"/>
      <c r="B101" s="6"/>
      <c r="C101" s="7"/>
      <c r="D101" s="6"/>
      <c r="E101" s="11"/>
      <c r="F101" s="8"/>
      <c r="G101" s="9"/>
      <c r="H101" s="9"/>
    </row>
    <row r="102" spans="1:8">
      <c r="A102" s="5"/>
      <c r="B102" s="6"/>
      <c r="C102" s="7"/>
      <c r="D102" s="6"/>
      <c r="E102" s="11"/>
      <c r="F102" s="8"/>
      <c r="G102" s="9"/>
      <c r="H102" s="9"/>
    </row>
    <row r="103" spans="1:8">
      <c r="A103" s="5"/>
      <c r="B103" s="6"/>
      <c r="C103" s="7"/>
      <c r="D103" s="6"/>
      <c r="E103" s="11"/>
      <c r="F103" s="8"/>
      <c r="G103" s="9"/>
      <c r="H103" s="9"/>
    </row>
    <row r="104" spans="1:8">
      <c r="A104" s="5"/>
      <c r="B104" s="6"/>
      <c r="C104" s="7"/>
      <c r="D104" s="6"/>
      <c r="E104" s="11"/>
      <c r="F104" s="8"/>
      <c r="G104" s="9"/>
      <c r="H104" s="9"/>
    </row>
    <row r="105" spans="1:8">
      <c r="A105" s="5"/>
      <c r="B105" s="6"/>
      <c r="C105" s="7"/>
      <c r="D105" s="6"/>
      <c r="E105" s="11"/>
      <c r="F105" s="8"/>
      <c r="G105" s="9"/>
      <c r="H105" s="9"/>
    </row>
    <row r="106" spans="1:8">
      <c r="A106" s="5"/>
      <c r="B106" s="6"/>
      <c r="C106" s="7"/>
      <c r="D106" s="6"/>
      <c r="E106" s="11"/>
      <c r="F106" s="8"/>
      <c r="G106" s="9"/>
      <c r="H106" s="9"/>
    </row>
    <row r="107" spans="1:8">
      <c r="A107" s="5"/>
      <c r="B107" s="6"/>
      <c r="C107" s="7"/>
      <c r="D107" s="6"/>
      <c r="E107" s="11"/>
      <c r="F107" s="8"/>
      <c r="G107" s="9"/>
      <c r="H107" s="9"/>
    </row>
    <row r="108" spans="1:8">
      <c r="A108" s="10"/>
      <c r="B108" s="6"/>
      <c r="C108" s="7"/>
      <c r="E108" s="11"/>
      <c r="F108" s="8"/>
      <c r="G108" s="9"/>
      <c r="H108" s="9"/>
    </row>
    <row r="109" spans="1:8">
      <c r="A109" s="5"/>
      <c r="B109" s="6"/>
      <c r="C109" s="7"/>
      <c r="D109" s="6"/>
      <c r="E109" s="11"/>
      <c r="F109" s="8"/>
      <c r="G109" s="9"/>
      <c r="H109" s="9"/>
    </row>
    <row r="110" spans="1:8">
      <c r="A110" s="5"/>
      <c r="B110" s="6"/>
      <c r="C110" s="7"/>
      <c r="D110" s="6"/>
      <c r="E110" s="11"/>
      <c r="F110" s="8"/>
      <c r="G110" s="9"/>
      <c r="H110" s="9"/>
    </row>
    <row r="111" spans="1:8">
      <c r="A111" s="5"/>
      <c r="B111" s="6"/>
      <c r="C111" s="7"/>
      <c r="D111" s="6"/>
      <c r="E111" s="11"/>
      <c r="F111" s="8"/>
      <c r="G111" s="9"/>
      <c r="H111" s="9"/>
    </row>
    <row r="112" spans="1:8">
      <c r="A112" s="10"/>
      <c r="B112" s="6"/>
      <c r="C112" s="7"/>
      <c r="F112" s="8"/>
      <c r="G112" s="9"/>
      <c r="H112" s="9"/>
    </row>
    <row r="113" spans="1:8">
      <c r="A113" s="5"/>
      <c r="B113" s="6"/>
      <c r="C113" s="7"/>
      <c r="D113" s="6"/>
      <c r="E113" s="11"/>
      <c r="F113" s="8"/>
      <c r="G113" s="9"/>
      <c r="H113" s="9"/>
    </row>
    <row r="114" spans="1:8">
      <c r="A114" s="10"/>
      <c r="B114" s="6"/>
      <c r="C114" s="7"/>
      <c r="D114" s="6"/>
      <c r="E114" s="6"/>
      <c r="F114" s="8"/>
      <c r="G114" s="9"/>
      <c r="H114" s="9"/>
    </row>
    <row r="115" spans="1:8">
      <c r="A115" s="5"/>
      <c r="B115" s="6"/>
      <c r="C115" s="7"/>
      <c r="D115" s="6"/>
      <c r="E115" s="6"/>
      <c r="F115" s="8"/>
      <c r="G115" s="9"/>
      <c r="H115" s="9"/>
    </row>
    <row r="116" spans="1:8">
      <c r="A116" s="10"/>
      <c r="B116" s="6"/>
      <c r="C116" s="7"/>
      <c r="D116" s="6"/>
      <c r="E116" s="6"/>
      <c r="F116" s="8"/>
      <c r="G116" s="9"/>
      <c r="H116" s="9"/>
    </row>
    <row r="117" spans="1:8">
      <c r="A117" s="5"/>
      <c r="B117" s="6"/>
      <c r="C117" s="7"/>
      <c r="D117" s="6"/>
      <c r="E117" s="6"/>
      <c r="F117" s="8"/>
      <c r="G117" s="9"/>
      <c r="H117" s="9"/>
    </row>
    <row r="118" spans="1:8">
      <c r="A118" s="10"/>
      <c r="B118" s="6"/>
      <c r="C118" s="7"/>
      <c r="D118" s="6"/>
      <c r="E118" s="6"/>
      <c r="F118" s="8"/>
      <c r="G118" s="9"/>
      <c r="H118" s="9"/>
    </row>
    <row r="119" spans="1:8">
      <c r="A119" s="5"/>
      <c r="B119" s="6"/>
      <c r="C119" s="7"/>
      <c r="D119" s="6"/>
      <c r="E119" s="6"/>
      <c r="F119" s="8"/>
      <c r="G119" s="9"/>
      <c r="H119" s="9"/>
    </row>
    <row r="120" spans="1:8">
      <c r="A120" s="5"/>
      <c r="B120" s="6"/>
      <c r="C120" s="7"/>
      <c r="D120" s="6"/>
      <c r="E120" s="6"/>
      <c r="F120" s="8"/>
      <c r="G120" s="9"/>
      <c r="H120" s="9"/>
    </row>
    <row r="121" spans="1:8">
      <c r="A121" s="10"/>
      <c r="B121" s="6"/>
      <c r="C121" s="7"/>
      <c r="D121" s="6"/>
      <c r="E121" s="6"/>
      <c r="F121" s="8"/>
      <c r="G121" s="9"/>
      <c r="H121" s="9"/>
    </row>
    <row r="122" spans="1:8" ht="28.5" customHeight="1">
      <c r="A122" s="5"/>
      <c r="B122" s="6"/>
      <c r="C122" s="7"/>
      <c r="D122" s="6"/>
      <c r="E122" s="6"/>
      <c r="F122" s="8"/>
      <c r="G122" s="9"/>
      <c r="H122" s="9"/>
    </row>
    <row r="123" spans="1:8">
      <c r="A123" s="10"/>
      <c r="B123" s="6"/>
      <c r="C123" s="7"/>
      <c r="D123" s="6"/>
      <c r="E123" s="6"/>
      <c r="F123" s="8"/>
      <c r="G123" s="9"/>
      <c r="H123" s="9"/>
    </row>
    <row r="124" spans="1:8">
      <c r="A124" s="5"/>
      <c r="B124" s="6"/>
      <c r="C124" s="7"/>
      <c r="D124" s="6"/>
      <c r="E124" s="6"/>
      <c r="F124" s="13"/>
      <c r="G124" s="13"/>
      <c r="H124" s="9"/>
    </row>
    <row r="125" spans="1:8">
      <c r="A125" s="5"/>
      <c r="B125" s="6"/>
      <c r="C125" s="7"/>
      <c r="D125" s="6"/>
      <c r="E125" s="6"/>
      <c r="F125" s="13"/>
      <c r="G125" s="13"/>
      <c r="H125" s="9"/>
    </row>
    <row r="126" spans="1:8">
      <c r="A126" s="5"/>
      <c r="C126" s="7"/>
    </row>
    <row r="127" spans="1:8">
      <c r="G127" s="14"/>
      <c r="H127" s="12"/>
    </row>
    <row r="128" spans="1:8">
      <c r="G128" s="2"/>
      <c r="H128" s="13"/>
    </row>
    <row r="129" spans="1:8">
      <c r="G129" s="15"/>
      <c r="H129" s="13"/>
    </row>
    <row r="130" spans="1:8">
      <c r="A130" s="158"/>
      <c r="B130" s="158"/>
      <c r="C130" s="158"/>
      <c r="D130" s="158"/>
      <c r="E130" s="158"/>
      <c r="F130" s="158"/>
      <c r="G130" s="158"/>
      <c r="H130" s="158"/>
    </row>
    <row r="131" spans="1:8">
      <c r="A131" s="158"/>
      <c r="B131" s="158"/>
      <c r="C131" s="158"/>
      <c r="D131" s="158"/>
      <c r="E131" s="158"/>
      <c r="F131" s="158"/>
      <c r="G131" s="158"/>
      <c r="H131" s="158"/>
    </row>
  </sheetData>
  <mergeCells count="19">
    <mergeCell ref="A75:A78"/>
    <mergeCell ref="M10:O12"/>
    <mergeCell ref="M13:O14"/>
    <mergeCell ref="A18:A20"/>
    <mergeCell ref="A23:A26"/>
    <mergeCell ref="A27:A28"/>
    <mergeCell ref="A29:A36"/>
    <mergeCell ref="A37:A44"/>
    <mergeCell ref="A45:A55"/>
    <mergeCell ref="A56:A58"/>
    <mergeCell ref="A59:A65"/>
    <mergeCell ref="A66:A74"/>
    <mergeCell ref="A131:H131"/>
    <mergeCell ref="A79:A84"/>
    <mergeCell ref="A86:A87"/>
    <mergeCell ref="A88:A91"/>
    <mergeCell ref="A95:H95"/>
    <mergeCell ref="A96:H96"/>
    <mergeCell ref="A130:H130"/>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3" manualBreakCount="3">
    <brk id="44" max="7" man="1"/>
    <brk id="65" max="7" man="1"/>
    <brk id="99" max="8"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73"/>
  <sheetViews>
    <sheetView showGridLines="0" zoomScaleNormal="100" workbookViewId="0">
      <selection activeCell="C40" sqref="C40"/>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9" ht="43.5" customHeight="1">
      <c r="A17" s="53" t="s">
        <v>1</v>
      </c>
      <c r="B17" s="53" t="s">
        <v>0</v>
      </c>
      <c r="C17" s="53" t="s">
        <v>124</v>
      </c>
      <c r="D17" s="54" t="s">
        <v>125</v>
      </c>
      <c r="E17" s="53" t="s">
        <v>14</v>
      </c>
      <c r="F17" s="54" t="s">
        <v>128</v>
      </c>
      <c r="G17" s="54" t="s">
        <v>16</v>
      </c>
      <c r="H17" s="54" t="s">
        <v>17</v>
      </c>
    </row>
    <row r="18" spans="1:9" ht="18">
      <c r="A18" s="159" t="s">
        <v>399</v>
      </c>
      <c r="B18" s="18">
        <v>1</v>
      </c>
      <c r="C18" s="19" t="s">
        <v>400</v>
      </c>
      <c r="D18" s="18" t="s">
        <v>134</v>
      </c>
      <c r="E18" s="20">
        <v>6</v>
      </c>
      <c r="F18" s="21">
        <v>29280</v>
      </c>
      <c r="G18" s="21">
        <v>0</v>
      </c>
      <c r="H18" s="21">
        <f>(E18*F18)+(E18*G18)</f>
        <v>175680</v>
      </c>
      <c r="I18" t="s">
        <v>401</v>
      </c>
    </row>
    <row r="19" spans="1:9" ht="18">
      <c r="A19" s="226"/>
      <c r="B19" s="18">
        <v>2</v>
      </c>
      <c r="C19" s="19" t="s">
        <v>402</v>
      </c>
      <c r="D19" s="18" t="s">
        <v>403</v>
      </c>
      <c r="E19" s="20">
        <v>54</v>
      </c>
      <c r="F19" s="21">
        <v>310</v>
      </c>
      <c r="G19" s="21"/>
      <c r="H19" s="21">
        <f t="shared" ref="H19:H34" si="0">(E19*F19)+(E19*G19)</f>
        <v>16740</v>
      </c>
    </row>
    <row r="20" spans="1:9" ht="18">
      <c r="A20" s="226"/>
      <c r="B20" s="18">
        <v>3</v>
      </c>
      <c r="C20" s="19" t="s">
        <v>404</v>
      </c>
      <c r="D20" s="18" t="s">
        <v>134</v>
      </c>
      <c r="E20" s="20">
        <v>54</v>
      </c>
      <c r="F20" s="21">
        <v>723</v>
      </c>
      <c r="G20" s="21"/>
      <c r="H20" s="21">
        <f t="shared" si="0"/>
        <v>39042</v>
      </c>
    </row>
    <row r="21" spans="1:9" ht="18">
      <c r="A21" s="160"/>
      <c r="B21" s="18">
        <v>4</v>
      </c>
      <c r="C21" s="19" t="s">
        <v>405</v>
      </c>
      <c r="D21" s="18" t="s">
        <v>134</v>
      </c>
      <c r="E21" s="20">
        <v>6</v>
      </c>
      <c r="F21" s="21">
        <v>923</v>
      </c>
      <c r="G21" s="21"/>
      <c r="H21" s="21">
        <f t="shared" si="0"/>
        <v>5538</v>
      </c>
    </row>
    <row r="22" spans="1:9" ht="37.5" customHeight="1">
      <c r="A22" s="159" t="s">
        <v>391</v>
      </c>
      <c r="B22" s="18">
        <v>5</v>
      </c>
      <c r="C22" s="19" t="s">
        <v>406</v>
      </c>
      <c r="D22" s="18" t="s">
        <v>134</v>
      </c>
      <c r="E22" s="20">
        <v>72</v>
      </c>
      <c r="F22" s="21">
        <v>15600</v>
      </c>
      <c r="G22" s="21"/>
      <c r="H22" s="21">
        <f t="shared" si="0"/>
        <v>1123200</v>
      </c>
      <c r="I22" t="s">
        <v>407</v>
      </c>
    </row>
    <row r="23" spans="1:9" ht="18">
      <c r="A23" s="226"/>
      <c r="B23" s="18">
        <v>6</v>
      </c>
      <c r="C23" s="19" t="s">
        <v>408</v>
      </c>
      <c r="D23" s="18" t="s">
        <v>134</v>
      </c>
      <c r="E23" s="20">
        <v>72</v>
      </c>
      <c r="F23" s="21">
        <v>6000</v>
      </c>
      <c r="G23" s="21"/>
      <c r="H23" s="21">
        <f t="shared" si="0"/>
        <v>432000</v>
      </c>
    </row>
    <row r="24" spans="1:9" ht="18">
      <c r="A24" s="226"/>
      <c r="B24" s="18">
        <v>7</v>
      </c>
      <c r="C24" s="19" t="s">
        <v>409</v>
      </c>
      <c r="D24" s="18" t="s">
        <v>134</v>
      </c>
      <c r="E24" s="20">
        <v>9</v>
      </c>
      <c r="F24" s="21">
        <v>9537</v>
      </c>
      <c r="G24" s="21"/>
      <c r="H24" s="21">
        <f t="shared" si="0"/>
        <v>85833</v>
      </c>
    </row>
    <row r="25" spans="1:9" ht="18">
      <c r="A25" s="226"/>
      <c r="B25" s="18">
        <v>8</v>
      </c>
      <c r="C25" s="19" t="s">
        <v>410</v>
      </c>
      <c r="D25" s="18" t="s">
        <v>134</v>
      </c>
      <c r="E25" s="20">
        <v>24</v>
      </c>
      <c r="F25" s="21">
        <v>7565</v>
      </c>
      <c r="G25" s="21"/>
      <c r="H25" s="21">
        <f t="shared" si="0"/>
        <v>181560</v>
      </c>
    </row>
    <row r="26" spans="1:9" ht="18">
      <c r="A26" s="226"/>
      <c r="B26" s="18">
        <v>9</v>
      </c>
      <c r="C26" s="19" t="s">
        <v>411</v>
      </c>
      <c r="D26" s="18" t="s">
        <v>134</v>
      </c>
      <c r="E26" s="20">
        <v>9</v>
      </c>
      <c r="F26" s="21">
        <v>19900</v>
      </c>
      <c r="G26" s="21"/>
      <c r="H26" s="21">
        <f t="shared" si="0"/>
        <v>179100</v>
      </c>
    </row>
    <row r="27" spans="1:9" ht="18">
      <c r="A27" s="226"/>
      <c r="B27" s="18">
        <v>10</v>
      </c>
      <c r="C27" s="19" t="s">
        <v>412</v>
      </c>
      <c r="D27" s="18" t="s">
        <v>134</v>
      </c>
      <c r="E27" s="20">
        <v>30</v>
      </c>
      <c r="F27" s="21">
        <v>335</v>
      </c>
      <c r="G27" s="21"/>
      <c r="H27" s="21">
        <f t="shared" si="0"/>
        <v>10050</v>
      </c>
    </row>
    <row r="28" spans="1:9" ht="18">
      <c r="A28" s="226"/>
      <c r="B28" s="18">
        <v>11</v>
      </c>
      <c r="C28" s="19" t="s">
        <v>413</v>
      </c>
      <c r="D28" s="18" t="s">
        <v>134</v>
      </c>
      <c r="E28" s="20">
        <v>75</v>
      </c>
      <c r="F28" s="21">
        <v>459</v>
      </c>
      <c r="G28" s="21"/>
      <c r="H28" s="21">
        <f t="shared" si="0"/>
        <v>34425</v>
      </c>
    </row>
    <row r="29" spans="1:9" ht="18">
      <c r="A29" s="226"/>
      <c r="B29" s="18">
        <v>12</v>
      </c>
      <c r="C29" s="19" t="s">
        <v>414</v>
      </c>
      <c r="D29" s="18" t="s">
        <v>134</v>
      </c>
      <c r="E29" s="20">
        <v>150</v>
      </c>
      <c r="F29" s="21">
        <v>70</v>
      </c>
      <c r="G29" s="21"/>
      <c r="H29" s="21">
        <f t="shared" si="0"/>
        <v>10500</v>
      </c>
    </row>
    <row r="30" spans="1:9" ht="18">
      <c r="A30" s="226"/>
      <c r="B30" s="18">
        <v>13</v>
      </c>
      <c r="C30" s="19" t="s">
        <v>415</v>
      </c>
      <c r="D30" s="18" t="s">
        <v>134</v>
      </c>
      <c r="E30" s="20">
        <v>105</v>
      </c>
      <c r="F30" s="21">
        <v>70</v>
      </c>
      <c r="G30" s="21"/>
      <c r="H30" s="21">
        <f t="shared" si="0"/>
        <v>7350</v>
      </c>
    </row>
    <row r="31" spans="1:9" ht="18">
      <c r="A31" s="226"/>
      <c r="B31" s="18">
        <v>14</v>
      </c>
      <c r="C31" s="19" t="s">
        <v>416</v>
      </c>
      <c r="D31" s="18" t="s">
        <v>134</v>
      </c>
      <c r="E31" s="20">
        <v>60</v>
      </c>
      <c r="F31" s="21">
        <v>93</v>
      </c>
      <c r="G31" s="21"/>
      <c r="H31" s="21">
        <f t="shared" si="0"/>
        <v>5580</v>
      </c>
    </row>
    <row r="32" spans="1:9" ht="18">
      <c r="A32" s="160"/>
      <c r="B32" s="18">
        <v>15</v>
      </c>
      <c r="C32" s="19" t="s">
        <v>417</v>
      </c>
      <c r="D32" s="18" t="s">
        <v>134</v>
      </c>
      <c r="E32" s="20">
        <v>12</v>
      </c>
      <c r="F32" s="21">
        <v>410</v>
      </c>
      <c r="G32" s="21"/>
      <c r="H32" s="21">
        <f t="shared" si="0"/>
        <v>4920</v>
      </c>
    </row>
    <row r="33" spans="1:8" ht="18">
      <c r="A33" s="35" t="s">
        <v>399</v>
      </c>
      <c r="B33" s="18">
        <v>16</v>
      </c>
      <c r="C33" s="19" t="s">
        <v>418</v>
      </c>
      <c r="D33" s="18" t="s">
        <v>131</v>
      </c>
      <c r="E33" s="20">
        <v>511.92</v>
      </c>
      <c r="F33" s="21"/>
      <c r="G33" s="21">
        <v>872</v>
      </c>
      <c r="H33" s="21">
        <f t="shared" si="0"/>
        <v>446394.24</v>
      </c>
    </row>
    <row r="34" spans="1:8" ht="90">
      <c r="A34" s="35" t="s">
        <v>391</v>
      </c>
      <c r="B34" s="18">
        <v>17</v>
      </c>
      <c r="C34" s="19" t="s">
        <v>419</v>
      </c>
      <c r="D34" s="18" t="s">
        <v>134</v>
      </c>
      <c r="E34" s="20">
        <v>3</v>
      </c>
      <c r="F34" s="21"/>
      <c r="G34" s="21">
        <v>120000</v>
      </c>
      <c r="H34" s="21">
        <f t="shared" si="0"/>
        <v>360000</v>
      </c>
    </row>
    <row r="35" spans="1:8" ht="18">
      <c r="A35" s="22"/>
      <c r="B35" s="23"/>
      <c r="C35" s="24"/>
      <c r="D35" s="23"/>
      <c r="E35" s="23"/>
      <c r="F35" s="25"/>
      <c r="G35" s="26"/>
      <c r="H35" s="26"/>
    </row>
    <row r="36" spans="1:8" ht="36">
      <c r="A36" s="27"/>
      <c r="B36" s="27"/>
      <c r="C36" s="27"/>
      <c r="D36" s="27"/>
      <c r="E36" s="27"/>
      <c r="F36" s="27"/>
      <c r="G36" s="28" t="s">
        <v>99</v>
      </c>
      <c r="H36" s="29">
        <f>SUM(H18:H34)</f>
        <v>3117912.24</v>
      </c>
    </row>
    <row r="37" spans="1:8" ht="18">
      <c r="A37" s="165" t="s">
        <v>420</v>
      </c>
      <c r="B37" s="165"/>
      <c r="C37" s="165"/>
      <c r="D37" s="165"/>
      <c r="E37" s="165"/>
      <c r="F37" s="165"/>
      <c r="G37" s="165"/>
      <c r="H37" s="166"/>
    </row>
    <row r="38" spans="1:8" ht="18">
      <c r="A38" s="165" t="s">
        <v>142</v>
      </c>
      <c r="B38" s="165"/>
      <c r="C38" s="165"/>
      <c r="D38" s="165"/>
      <c r="E38" s="165"/>
      <c r="F38" s="165"/>
      <c r="G38" s="165"/>
      <c r="H38" s="165"/>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5"/>
      <c r="B47" s="6"/>
      <c r="C47" s="7"/>
      <c r="D47" s="6"/>
      <c r="E47" s="11"/>
      <c r="F47" s="8"/>
      <c r="G47" s="9"/>
      <c r="H47" s="9"/>
    </row>
    <row r="48" spans="1:8">
      <c r="A48" s="5"/>
      <c r="B48" s="6"/>
      <c r="C48" s="7"/>
      <c r="D48" s="6"/>
      <c r="E48" s="11"/>
      <c r="F48" s="8"/>
      <c r="G48" s="9"/>
      <c r="H48" s="9"/>
    </row>
    <row r="49" spans="1:8">
      <c r="A49" s="5"/>
      <c r="B49" s="6"/>
      <c r="C49" s="7"/>
      <c r="D49" s="6"/>
      <c r="E49" s="11"/>
      <c r="F49" s="8"/>
      <c r="G49" s="9"/>
      <c r="H49" s="9"/>
    </row>
    <row r="50" spans="1:8">
      <c r="A50" s="10"/>
      <c r="B50" s="6"/>
      <c r="C50" s="7"/>
      <c r="E50" s="11"/>
      <c r="F50" s="8"/>
      <c r="G50" s="9"/>
      <c r="H50" s="9"/>
    </row>
    <row r="51" spans="1:8">
      <c r="A51" s="5"/>
      <c r="B51" s="6"/>
      <c r="C51" s="7"/>
      <c r="D51" s="6"/>
      <c r="E51" s="11"/>
      <c r="F51" s="8"/>
      <c r="G51" s="9"/>
      <c r="H51" s="9"/>
    </row>
    <row r="52" spans="1:8">
      <c r="A52" s="5"/>
      <c r="B52" s="6"/>
      <c r="C52" s="7"/>
      <c r="D52" s="6"/>
      <c r="E52" s="11"/>
      <c r="F52" s="8"/>
      <c r="G52" s="9"/>
      <c r="H52" s="9"/>
    </row>
    <row r="53" spans="1:8">
      <c r="A53" s="5"/>
      <c r="B53" s="6"/>
      <c r="C53" s="7"/>
      <c r="D53" s="6"/>
      <c r="E53" s="11"/>
      <c r="F53" s="8"/>
      <c r="G53" s="9"/>
      <c r="H53" s="9"/>
    </row>
    <row r="54" spans="1:8">
      <c r="A54" s="10"/>
      <c r="B54" s="6"/>
      <c r="C54" s="7"/>
      <c r="F54" s="8"/>
      <c r="G54" s="9"/>
      <c r="H54" s="9"/>
    </row>
    <row r="55" spans="1:8">
      <c r="A55" s="5"/>
      <c r="B55" s="6"/>
      <c r="C55" s="7"/>
      <c r="D55" s="6"/>
      <c r="E55" s="11"/>
      <c r="F55" s="8"/>
      <c r="G55" s="9"/>
      <c r="H55" s="9"/>
    </row>
    <row r="56" spans="1:8">
      <c r="A56" s="10"/>
      <c r="B56" s="6"/>
      <c r="C56" s="7"/>
      <c r="D56" s="6"/>
      <c r="E56" s="6"/>
      <c r="F56" s="8"/>
      <c r="G56" s="9"/>
      <c r="H56" s="9"/>
    </row>
    <row r="57" spans="1:8">
      <c r="A57" s="5"/>
      <c r="B57" s="6"/>
      <c r="C57" s="7"/>
      <c r="D57" s="6"/>
      <c r="E57" s="6"/>
      <c r="F57" s="8"/>
      <c r="G57" s="9"/>
      <c r="H57" s="9"/>
    </row>
    <row r="58" spans="1:8">
      <c r="A58" s="10"/>
      <c r="B58" s="6"/>
      <c r="C58" s="7"/>
      <c r="D58" s="6"/>
      <c r="E58" s="6"/>
      <c r="F58" s="8"/>
      <c r="G58" s="9"/>
      <c r="H58" s="9"/>
    </row>
    <row r="59" spans="1:8">
      <c r="A59" s="5"/>
      <c r="B59" s="6"/>
      <c r="C59" s="7"/>
      <c r="D59" s="6"/>
      <c r="E59" s="6"/>
      <c r="F59" s="8"/>
      <c r="G59" s="9"/>
      <c r="H59" s="9"/>
    </row>
    <row r="60" spans="1:8">
      <c r="A60" s="10"/>
      <c r="B60" s="6"/>
      <c r="C60" s="7"/>
      <c r="D60" s="6"/>
      <c r="E60" s="6"/>
      <c r="F60" s="8"/>
      <c r="G60" s="9"/>
      <c r="H60" s="9"/>
    </row>
    <row r="61" spans="1:8">
      <c r="A61" s="5"/>
      <c r="B61" s="6"/>
      <c r="C61" s="7"/>
      <c r="D61" s="6"/>
      <c r="E61" s="6"/>
      <c r="F61" s="8"/>
      <c r="G61" s="9"/>
      <c r="H61" s="9"/>
    </row>
    <row r="62" spans="1:8">
      <c r="A62" s="5"/>
      <c r="B62" s="6"/>
      <c r="C62" s="7"/>
      <c r="D62" s="6"/>
      <c r="E62" s="6"/>
      <c r="F62" s="8"/>
      <c r="G62" s="9"/>
      <c r="H62" s="9"/>
    </row>
    <row r="63" spans="1:8">
      <c r="A63" s="10"/>
      <c r="B63" s="6"/>
      <c r="C63" s="7"/>
      <c r="D63" s="6"/>
      <c r="E63" s="6"/>
      <c r="F63" s="8"/>
      <c r="G63" s="9"/>
      <c r="H63" s="9"/>
    </row>
    <row r="64" spans="1:8" ht="28.5" customHeight="1">
      <c r="A64" s="5"/>
      <c r="B64" s="6"/>
      <c r="C64" s="7"/>
      <c r="D64" s="6"/>
      <c r="E64" s="6"/>
      <c r="F64" s="8"/>
      <c r="G64" s="9"/>
      <c r="H64" s="9"/>
    </row>
    <row r="65" spans="1:8">
      <c r="A65" s="10"/>
      <c r="B65" s="6"/>
      <c r="C65" s="7"/>
      <c r="D65" s="6"/>
      <c r="E65" s="6"/>
      <c r="F65" s="8"/>
      <c r="G65" s="9"/>
      <c r="H65" s="9"/>
    </row>
    <row r="66" spans="1:8">
      <c r="A66" s="5"/>
      <c r="B66" s="6"/>
      <c r="C66" s="7"/>
      <c r="D66" s="6"/>
      <c r="E66" s="6"/>
      <c r="F66" s="13"/>
      <c r="G66" s="13"/>
      <c r="H66" s="9"/>
    </row>
    <row r="67" spans="1:8">
      <c r="A67" s="5"/>
      <c r="B67" s="6"/>
      <c r="C67" s="7"/>
      <c r="D67" s="6"/>
      <c r="E67" s="6"/>
      <c r="F67" s="13"/>
      <c r="G67" s="13"/>
      <c r="H67" s="9"/>
    </row>
    <row r="68" spans="1:8">
      <c r="A68" s="5"/>
      <c r="C68" s="7"/>
    </row>
    <row r="69" spans="1:8">
      <c r="G69" s="14"/>
      <c r="H69" s="12"/>
    </row>
    <row r="70" spans="1:8">
      <c r="G70" s="2"/>
      <c r="H70" s="13"/>
    </row>
    <row r="71" spans="1:8">
      <c r="G71" s="15"/>
      <c r="H71" s="13"/>
    </row>
    <row r="72" spans="1:8">
      <c r="A72" s="158"/>
      <c r="B72" s="158"/>
      <c r="C72" s="158"/>
      <c r="D72" s="158"/>
      <c r="E72" s="158"/>
      <c r="F72" s="158"/>
      <c r="G72" s="158"/>
      <c r="H72" s="158"/>
    </row>
    <row r="73" spans="1:8">
      <c r="A73" s="158"/>
      <c r="B73" s="158"/>
      <c r="C73" s="158"/>
      <c r="D73" s="158"/>
      <c r="E73" s="158"/>
      <c r="F73" s="158"/>
      <c r="G73" s="158"/>
      <c r="H73" s="158"/>
    </row>
  </sheetData>
  <mergeCells count="8">
    <mergeCell ref="A72:H72"/>
    <mergeCell ref="A73:H73"/>
    <mergeCell ref="M10:O12"/>
    <mergeCell ref="M13:O14"/>
    <mergeCell ref="A18:A21"/>
    <mergeCell ref="A22:A32"/>
    <mergeCell ref="A37:H37"/>
    <mergeCell ref="A38:H38"/>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41" max="8"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163"/>
  <sheetViews>
    <sheetView showGridLines="0" zoomScaleNormal="100" workbookViewId="0">
      <selection activeCell="C47" sqref="C47"/>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7" width="16.5703125" bestFit="1" customWidth="1"/>
    <col min="8" max="8" width="20.140625" bestFit="1" customWidth="1"/>
    <col min="9" max="9" width="1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8" ht="43.5" customHeight="1">
      <c r="A17" s="53" t="s">
        <v>1</v>
      </c>
      <c r="B17" s="53" t="s">
        <v>0</v>
      </c>
      <c r="C17" s="53" t="s">
        <v>124</v>
      </c>
      <c r="D17" s="54" t="s">
        <v>125</v>
      </c>
      <c r="E17" s="53" t="s">
        <v>14</v>
      </c>
      <c r="F17" s="54" t="s">
        <v>128</v>
      </c>
      <c r="G17" s="54" t="s">
        <v>16</v>
      </c>
      <c r="H17" s="54" t="s">
        <v>17</v>
      </c>
    </row>
    <row r="18" spans="1:8" ht="18">
      <c r="A18" s="56" t="s">
        <v>421</v>
      </c>
      <c r="B18" s="18">
        <v>1</v>
      </c>
      <c r="C18" s="19" t="s">
        <v>422</v>
      </c>
      <c r="D18" s="18" t="s">
        <v>134</v>
      </c>
      <c r="E18" s="20">
        <v>5</v>
      </c>
      <c r="F18" s="21">
        <v>12000</v>
      </c>
      <c r="G18" s="21">
        <v>0</v>
      </c>
      <c r="H18" s="21">
        <f>(E18*F18)+(E18*G18)</f>
        <v>60000</v>
      </c>
    </row>
    <row r="19" spans="1:8" ht="18">
      <c r="A19" s="159" t="s">
        <v>423</v>
      </c>
      <c r="B19" s="18">
        <v>2</v>
      </c>
      <c r="C19" s="19" t="s">
        <v>424</v>
      </c>
      <c r="D19" s="18" t="s">
        <v>134</v>
      </c>
      <c r="E19" s="20">
        <v>23</v>
      </c>
      <c r="F19" s="21">
        <v>1990</v>
      </c>
      <c r="G19" s="21">
        <v>0</v>
      </c>
      <c r="H19" s="21">
        <f t="shared" ref="H19:H82" si="0">(E19*F19)+(E19*G19)</f>
        <v>45770</v>
      </c>
    </row>
    <row r="20" spans="1:8" ht="18">
      <c r="A20" s="226"/>
      <c r="B20" s="18">
        <v>3</v>
      </c>
      <c r="C20" s="19" t="s">
        <v>425</v>
      </c>
      <c r="D20" s="18" t="s">
        <v>312</v>
      </c>
      <c r="E20" s="20">
        <v>4.5</v>
      </c>
      <c r="F20" s="21">
        <v>5000</v>
      </c>
      <c r="G20" s="21">
        <v>0</v>
      </c>
      <c r="H20" s="21">
        <f t="shared" si="0"/>
        <v>22500</v>
      </c>
    </row>
    <row r="21" spans="1:8" ht="18">
      <c r="A21" s="226"/>
      <c r="B21" s="18">
        <v>4</v>
      </c>
      <c r="C21" s="19" t="s">
        <v>426</v>
      </c>
      <c r="D21" s="18" t="s">
        <v>134</v>
      </c>
      <c r="E21" s="20">
        <v>1</v>
      </c>
      <c r="F21" s="21">
        <v>2042</v>
      </c>
      <c r="G21" s="21">
        <v>0</v>
      </c>
      <c r="H21" s="21">
        <f t="shared" si="0"/>
        <v>2042</v>
      </c>
    </row>
    <row r="22" spans="1:8" ht="36">
      <c r="A22" s="226"/>
      <c r="B22" s="18">
        <v>5</v>
      </c>
      <c r="C22" s="19" t="s">
        <v>427</v>
      </c>
      <c r="D22" s="18" t="s">
        <v>131</v>
      </c>
      <c r="E22" s="20">
        <v>60</v>
      </c>
      <c r="F22" s="21">
        <v>7984</v>
      </c>
      <c r="G22" s="21">
        <v>0</v>
      </c>
      <c r="H22" s="21">
        <f t="shared" si="0"/>
        <v>479040</v>
      </c>
    </row>
    <row r="23" spans="1:8" ht="18">
      <c r="A23" s="160"/>
      <c r="B23" s="18">
        <v>6</v>
      </c>
      <c r="C23" s="19" t="s">
        <v>428</v>
      </c>
      <c r="D23" s="18" t="s">
        <v>320</v>
      </c>
      <c r="E23" s="20">
        <v>6</v>
      </c>
      <c r="F23" s="21">
        <v>3000</v>
      </c>
      <c r="G23" s="21">
        <v>0</v>
      </c>
      <c r="H23" s="21">
        <f t="shared" si="0"/>
        <v>18000</v>
      </c>
    </row>
    <row r="24" spans="1:8" ht="37.5" customHeight="1">
      <c r="A24" s="159" t="s">
        <v>429</v>
      </c>
      <c r="B24" s="18">
        <v>7</v>
      </c>
      <c r="C24" s="19" t="s">
        <v>430</v>
      </c>
      <c r="D24" s="18" t="s">
        <v>134</v>
      </c>
      <c r="E24" s="20">
        <v>360</v>
      </c>
      <c r="F24" s="21">
        <v>40</v>
      </c>
      <c r="G24" s="21">
        <v>0</v>
      </c>
      <c r="H24" s="21">
        <f t="shared" si="0"/>
        <v>14400</v>
      </c>
    </row>
    <row r="25" spans="1:8" ht="18">
      <c r="A25" s="226"/>
      <c r="B25" s="18">
        <v>8</v>
      </c>
      <c r="C25" s="19" t="s">
        <v>431</v>
      </c>
      <c r="D25" s="18" t="s">
        <v>134</v>
      </c>
      <c r="E25" s="20">
        <v>1</v>
      </c>
      <c r="F25" s="21">
        <v>1990</v>
      </c>
      <c r="G25" s="21">
        <v>0</v>
      </c>
      <c r="H25" s="21">
        <f t="shared" si="0"/>
        <v>1990</v>
      </c>
    </row>
    <row r="26" spans="1:8" ht="18">
      <c r="A26" s="226"/>
      <c r="B26" s="18">
        <v>9</v>
      </c>
      <c r="C26" s="19" t="s">
        <v>432</v>
      </c>
      <c r="D26" s="18" t="s">
        <v>134</v>
      </c>
      <c r="E26" s="20">
        <v>1</v>
      </c>
      <c r="F26" s="21">
        <v>1750</v>
      </c>
      <c r="G26" s="21">
        <v>0</v>
      </c>
      <c r="H26" s="21">
        <f t="shared" si="0"/>
        <v>1750</v>
      </c>
    </row>
    <row r="27" spans="1:8" ht="18">
      <c r="A27" s="160"/>
      <c r="B27" s="18">
        <v>10</v>
      </c>
      <c r="C27" s="19" t="s">
        <v>425</v>
      </c>
      <c r="D27" s="18" t="s">
        <v>312</v>
      </c>
      <c r="E27" s="20">
        <v>0.5</v>
      </c>
      <c r="F27" s="21">
        <v>5000</v>
      </c>
      <c r="G27" s="21">
        <v>0</v>
      </c>
      <c r="H27" s="21">
        <f t="shared" si="0"/>
        <v>2500</v>
      </c>
    </row>
    <row r="28" spans="1:8" ht="18">
      <c r="A28" s="159" t="s">
        <v>433</v>
      </c>
      <c r="B28" s="18">
        <v>11</v>
      </c>
      <c r="C28" s="19" t="s">
        <v>434</v>
      </c>
      <c r="D28" s="18" t="s">
        <v>134</v>
      </c>
      <c r="E28" s="20">
        <v>16</v>
      </c>
      <c r="F28" s="21">
        <v>1694</v>
      </c>
      <c r="G28" s="21">
        <v>0</v>
      </c>
      <c r="H28" s="21">
        <f t="shared" si="0"/>
        <v>27104</v>
      </c>
    </row>
    <row r="29" spans="1:8" ht="18">
      <c r="A29" s="226"/>
      <c r="B29" s="18">
        <v>12</v>
      </c>
      <c r="C29" s="19" t="s">
        <v>311</v>
      </c>
      <c r="D29" s="18" t="s">
        <v>312</v>
      </c>
      <c r="E29" s="20">
        <v>3.5</v>
      </c>
      <c r="F29" s="21">
        <v>5000</v>
      </c>
      <c r="G29" s="21">
        <v>0</v>
      </c>
      <c r="H29" s="21">
        <f t="shared" si="0"/>
        <v>17500</v>
      </c>
    </row>
    <row r="30" spans="1:8" ht="18">
      <c r="A30" s="226"/>
      <c r="B30" s="18">
        <v>13</v>
      </c>
      <c r="C30" s="19" t="s">
        <v>435</v>
      </c>
      <c r="D30" s="18" t="s">
        <v>134</v>
      </c>
      <c r="E30" s="20">
        <v>10</v>
      </c>
      <c r="F30" s="21">
        <v>1952</v>
      </c>
      <c r="G30" s="21">
        <v>0</v>
      </c>
      <c r="H30" s="21">
        <f t="shared" si="0"/>
        <v>19520</v>
      </c>
    </row>
    <row r="31" spans="1:8" ht="18">
      <c r="A31" s="160"/>
      <c r="B31" s="18">
        <v>14</v>
      </c>
      <c r="C31" s="19" t="s">
        <v>436</v>
      </c>
      <c r="D31" s="18" t="s">
        <v>134</v>
      </c>
      <c r="E31" s="20">
        <v>20</v>
      </c>
      <c r="F31" s="21">
        <v>1594</v>
      </c>
      <c r="G31" s="21">
        <v>0</v>
      </c>
      <c r="H31" s="21">
        <f t="shared" si="0"/>
        <v>31880</v>
      </c>
    </row>
    <row r="32" spans="1:8" ht="18">
      <c r="A32" s="159" t="s">
        <v>137</v>
      </c>
      <c r="B32" s="18">
        <v>15</v>
      </c>
      <c r="C32" s="19" t="s">
        <v>437</v>
      </c>
      <c r="D32" s="18" t="s">
        <v>134</v>
      </c>
      <c r="E32" s="20">
        <v>16</v>
      </c>
      <c r="F32" s="21">
        <v>1035</v>
      </c>
      <c r="G32" s="21">
        <v>0</v>
      </c>
      <c r="H32" s="21">
        <f t="shared" si="0"/>
        <v>16560</v>
      </c>
    </row>
    <row r="33" spans="1:8" ht="18">
      <c r="A33" s="226"/>
      <c r="B33" s="18">
        <v>16</v>
      </c>
      <c r="C33" s="19" t="s">
        <v>438</v>
      </c>
      <c r="D33" s="18" t="s">
        <v>134</v>
      </c>
      <c r="E33" s="20">
        <v>43</v>
      </c>
      <c r="F33" s="21">
        <v>1135</v>
      </c>
      <c r="G33" s="21">
        <v>0</v>
      </c>
      <c r="H33" s="21">
        <f t="shared" si="0"/>
        <v>48805</v>
      </c>
    </row>
    <row r="34" spans="1:8" ht="18">
      <c r="A34" s="226"/>
      <c r="B34" s="18">
        <v>17</v>
      </c>
      <c r="C34" s="19" t="s">
        <v>439</v>
      </c>
      <c r="D34" s="18" t="s">
        <v>134</v>
      </c>
      <c r="E34" s="20">
        <v>435</v>
      </c>
      <c r="F34" s="21">
        <v>10</v>
      </c>
      <c r="G34" s="21">
        <v>0</v>
      </c>
      <c r="H34" s="21">
        <f t="shared" si="0"/>
        <v>4350</v>
      </c>
    </row>
    <row r="35" spans="1:8" ht="18">
      <c r="A35" s="226"/>
      <c r="B35" s="18">
        <v>18</v>
      </c>
      <c r="C35" s="19" t="s">
        <v>440</v>
      </c>
      <c r="D35" s="18" t="s">
        <v>134</v>
      </c>
      <c r="E35" s="20">
        <v>510</v>
      </c>
      <c r="F35" s="21">
        <v>6</v>
      </c>
      <c r="G35" s="21">
        <v>0</v>
      </c>
      <c r="H35" s="21">
        <f t="shared" si="0"/>
        <v>3060</v>
      </c>
    </row>
    <row r="36" spans="1:8" ht="18">
      <c r="A36" s="226"/>
      <c r="B36" s="18">
        <v>19</v>
      </c>
      <c r="C36" s="19" t="s">
        <v>441</v>
      </c>
      <c r="D36" s="18" t="s">
        <v>134</v>
      </c>
      <c r="E36" s="20">
        <v>220</v>
      </c>
      <c r="F36" s="21">
        <v>7</v>
      </c>
      <c r="G36" s="21">
        <v>0</v>
      </c>
      <c r="H36" s="21">
        <f t="shared" si="0"/>
        <v>1540</v>
      </c>
    </row>
    <row r="37" spans="1:8" ht="18">
      <c r="A37" s="226"/>
      <c r="B37" s="18">
        <v>20</v>
      </c>
      <c r="C37" s="19" t="s">
        <v>442</v>
      </c>
      <c r="D37" s="18" t="s">
        <v>134</v>
      </c>
      <c r="E37" s="20">
        <v>1</v>
      </c>
      <c r="F37" s="21">
        <v>1700</v>
      </c>
      <c r="G37" s="21">
        <v>0</v>
      </c>
      <c r="H37" s="21">
        <f t="shared" si="0"/>
        <v>1700</v>
      </c>
    </row>
    <row r="38" spans="1:8" ht="18">
      <c r="A38" s="226"/>
      <c r="B38" s="18">
        <v>21</v>
      </c>
      <c r="C38" s="19" t="s">
        <v>443</v>
      </c>
      <c r="D38" s="18" t="s">
        <v>134</v>
      </c>
      <c r="E38" s="20">
        <v>2</v>
      </c>
      <c r="F38" s="21">
        <v>6656</v>
      </c>
      <c r="G38" s="21">
        <v>0</v>
      </c>
      <c r="H38" s="21">
        <f t="shared" si="0"/>
        <v>13312</v>
      </c>
    </row>
    <row r="39" spans="1:8" ht="18">
      <c r="A39" s="226"/>
      <c r="B39" s="18">
        <v>22</v>
      </c>
      <c r="C39" s="19" t="s">
        <v>444</v>
      </c>
      <c r="D39" s="18" t="s">
        <v>134</v>
      </c>
      <c r="E39" s="20">
        <v>14</v>
      </c>
      <c r="F39" s="21">
        <v>2490</v>
      </c>
      <c r="G39" s="21">
        <v>0</v>
      </c>
      <c r="H39" s="21">
        <f t="shared" si="0"/>
        <v>34860</v>
      </c>
    </row>
    <row r="40" spans="1:8" ht="36">
      <c r="A40" s="160"/>
      <c r="B40" s="18">
        <v>23</v>
      </c>
      <c r="C40" s="19" t="s">
        <v>445</v>
      </c>
      <c r="D40" s="18" t="s">
        <v>134</v>
      </c>
      <c r="E40" s="20">
        <v>3</v>
      </c>
      <c r="F40" s="21">
        <v>24772</v>
      </c>
      <c r="G40" s="21">
        <v>0</v>
      </c>
      <c r="H40" s="21">
        <f t="shared" si="0"/>
        <v>74316</v>
      </c>
    </row>
    <row r="41" spans="1:8" ht="18">
      <c r="A41" s="159" t="s">
        <v>446</v>
      </c>
      <c r="B41" s="18">
        <v>24</v>
      </c>
      <c r="C41" s="19" t="s">
        <v>447</v>
      </c>
      <c r="D41" s="18" t="s">
        <v>131</v>
      </c>
      <c r="E41" s="20">
        <v>70</v>
      </c>
      <c r="F41" s="21">
        <v>4300</v>
      </c>
      <c r="G41" s="21">
        <v>0</v>
      </c>
      <c r="H41" s="21">
        <f t="shared" si="0"/>
        <v>301000</v>
      </c>
    </row>
    <row r="42" spans="1:8" ht="18">
      <c r="A42" s="226"/>
      <c r="B42" s="18">
        <v>25</v>
      </c>
      <c r="C42" s="19" t="s">
        <v>448</v>
      </c>
      <c r="D42" s="18" t="s">
        <v>134</v>
      </c>
      <c r="E42" s="20">
        <v>9</v>
      </c>
      <c r="F42" s="21">
        <v>25300</v>
      </c>
      <c r="G42" s="21">
        <v>0</v>
      </c>
      <c r="H42" s="21">
        <f t="shared" si="0"/>
        <v>227700</v>
      </c>
    </row>
    <row r="43" spans="1:8" ht="18">
      <c r="A43" s="226"/>
      <c r="B43" s="18">
        <v>26</v>
      </c>
      <c r="C43" s="19" t="s">
        <v>449</v>
      </c>
      <c r="D43" s="18" t="s">
        <v>134</v>
      </c>
      <c r="E43" s="20">
        <v>5</v>
      </c>
      <c r="F43" s="21">
        <v>7060</v>
      </c>
      <c r="G43" s="21">
        <v>0</v>
      </c>
      <c r="H43" s="21">
        <f t="shared" si="0"/>
        <v>35300</v>
      </c>
    </row>
    <row r="44" spans="1:8" ht="18">
      <c r="A44" s="226"/>
      <c r="B44" s="18">
        <v>27</v>
      </c>
      <c r="C44" s="19" t="s">
        <v>450</v>
      </c>
      <c r="D44" s="18" t="s">
        <v>403</v>
      </c>
      <c r="E44" s="20">
        <v>14</v>
      </c>
      <c r="F44" s="21">
        <v>1040</v>
      </c>
      <c r="G44" s="21">
        <v>0</v>
      </c>
      <c r="H44" s="21">
        <f t="shared" si="0"/>
        <v>14560</v>
      </c>
    </row>
    <row r="45" spans="1:8" ht="18">
      <c r="A45" s="226"/>
      <c r="B45" s="18">
        <v>28</v>
      </c>
      <c r="C45" s="19" t="s">
        <v>405</v>
      </c>
      <c r="D45" s="18" t="s">
        <v>134</v>
      </c>
      <c r="E45" s="20">
        <v>3</v>
      </c>
      <c r="F45" s="21">
        <v>923</v>
      </c>
      <c r="G45" s="21">
        <v>0</v>
      </c>
      <c r="H45" s="21">
        <f t="shared" si="0"/>
        <v>2769</v>
      </c>
    </row>
    <row r="46" spans="1:8" ht="18">
      <c r="A46" s="226"/>
      <c r="B46" s="18">
        <v>29</v>
      </c>
      <c r="C46" s="19" t="s">
        <v>451</v>
      </c>
      <c r="D46" s="18" t="s">
        <v>134</v>
      </c>
      <c r="E46" s="20">
        <v>450</v>
      </c>
      <c r="F46" s="21">
        <v>70.459999999999994</v>
      </c>
      <c r="G46" s="21">
        <v>0</v>
      </c>
      <c r="H46" s="21">
        <f t="shared" si="0"/>
        <v>31706.999999999996</v>
      </c>
    </row>
    <row r="47" spans="1:8" ht="18">
      <c r="A47" s="226"/>
      <c r="B47" s="18">
        <v>30</v>
      </c>
      <c r="C47" s="19" t="s">
        <v>452</v>
      </c>
      <c r="D47" s="18" t="s">
        <v>131</v>
      </c>
      <c r="E47" s="20">
        <v>2.4</v>
      </c>
      <c r="F47" s="21">
        <v>21000</v>
      </c>
      <c r="G47" s="21">
        <v>0</v>
      </c>
      <c r="H47" s="21">
        <f t="shared" si="0"/>
        <v>50400</v>
      </c>
    </row>
    <row r="48" spans="1:8" ht="18">
      <c r="A48" s="160"/>
      <c r="B48" s="18">
        <v>31</v>
      </c>
      <c r="C48" s="19" t="s">
        <v>451</v>
      </c>
      <c r="D48" s="18" t="s">
        <v>134</v>
      </c>
      <c r="E48" s="20">
        <v>42</v>
      </c>
      <c r="F48" s="21">
        <v>70.459999999999994</v>
      </c>
      <c r="G48" s="21">
        <v>0</v>
      </c>
      <c r="H48" s="21">
        <f t="shared" si="0"/>
        <v>2959.3199999999997</v>
      </c>
    </row>
    <row r="49" spans="1:9" ht="37.5" customHeight="1">
      <c r="A49" s="159" t="s">
        <v>453</v>
      </c>
      <c r="B49" s="18">
        <v>32</v>
      </c>
      <c r="C49" s="19" t="s">
        <v>424</v>
      </c>
      <c r="D49" s="18" t="s">
        <v>134</v>
      </c>
      <c r="E49" s="20">
        <v>6</v>
      </c>
      <c r="F49" s="21">
        <v>1990</v>
      </c>
      <c r="G49" s="21">
        <v>0</v>
      </c>
      <c r="H49" s="21">
        <f t="shared" si="0"/>
        <v>11940</v>
      </c>
    </row>
    <row r="50" spans="1:9" ht="18">
      <c r="A50" s="160"/>
      <c r="B50" s="18">
        <v>33</v>
      </c>
      <c r="C50" s="19" t="s">
        <v>311</v>
      </c>
      <c r="D50" s="18" t="s">
        <v>312</v>
      </c>
      <c r="E50" s="20">
        <v>0.9</v>
      </c>
      <c r="F50" s="21">
        <v>5000</v>
      </c>
      <c r="G50" s="21">
        <v>0</v>
      </c>
      <c r="H50" s="21">
        <f t="shared" si="0"/>
        <v>4500</v>
      </c>
    </row>
    <row r="51" spans="1:9" ht="18">
      <c r="A51" s="159" t="s">
        <v>454</v>
      </c>
      <c r="B51" s="18">
        <v>34</v>
      </c>
      <c r="C51" s="19" t="s">
        <v>455</v>
      </c>
      <c r="D51" s="18" t="s">
        <v>131</v>
      </c>
      <c r="E51" s="20">
        <v>37.770000000000003</v>
      </c>
      <c r="F51" s="21">
        <v>5700</v>
      </c>
      <c r="G51" s="21">
        <v>0</v>
      </c>
      <c r="H51" s="21">
        <f t="shared" si="0"/>
        <v>215289.00000000003</v>
      </c>
      <c r="I51" s="37">
        <v>4100</v>
      </c>
    </row>
    <row r="52" spans="1:9" ht="18">
      <c r="A52" s="226"/>
      <c r="B52" s="18">
        <v>35</v>
      </c>
      <c r="C52" s="19" t="s">
        <v>425</v>
      </c>
      <c r="D52" s="18" t="s">
        <v>312</v>
      </c>
      <c r="E52" s="20">
        <v>1</v>
      </c>
      <c r="F52" s="21">
        <v>5000</v>
      </c>
      <c r="G52" s="21">
        <v>0</v>
      </c>
      <c r="H52" s="21">
        <f t="shared" si="0"/>
        <v>5000</v>
      </c>
    </row>
    <row r="53" spans="1:9" ht="18">
      <c r="A53" s="226"/>
      <c r="B53" s="18">
        <v>36</v>
      </c>
      <c r="C53" s="19" t="s">
        <v>456</v>
      </c>
      <c r="D53" s="18" t="s">
        <v>320</v>
      </c>
      <c r="E53" s="20">
        <v>97.13</v>
      </c>
      <c r="F53" s="21">
        <v>1750</v>
      </c>
      <c r="G53" s="21">
        <v>0</v>
      </c>
      <c r="H53" s="21">
        <f t="shared" si="0"/>
        <v>169977.5</v>
      </c>
    </row>
    <row r="54" spans="1:9" ht="18">
      <c r="A54" s="226"/>
      <c r="B54" s="18">
        <v>37</v>
      </c>
      <c r="C54" s="19" t="s">
        <v>431</v>
      </c>
      <c r="D54" s="18" t="s">
        <v>134</v>
      </c>
      <c r="E54" s="20">
        <v>2</v>
      </c>
      <c r="F54" s="21">
        <v>1990</v>
      </c>
      <c r="G54" s="21">
        <v>0</v>
      </c>
      <c r="H54" s="21">
        <f t="shared" si="0"/>
        <v>3980</v>
      </c>
    </row>
    <row r="55" spans="1:9" ht="18">
      <c r="A55" s="160"/>
      <c r="B55" s="18">
        <v>38</v>
      </c>
      <c r="C55" s="19" t="s">
        <v>457</v>
      </c>
      <c r="D55" s="18" t="s">
        <v>134</v>
      </c>
      <c r="E55" s="20">
        <v>7</v>
      </c>
      <c r="F55" s="21">
        <v>495</v>
      </c>
      <c r="G55" s="21">
        <v>0</v>
      </c>
      <c r="H55" s="21">
        <f t="shared" si="0"/>
        <v>3465</v>
      </c>
    </row>
    <row r="56" spans="1:9" ht="18">
      <c r="A56" s="159" t="s">
        <v>458</v>
      </c>
      <c r="B56" s="18">
        <v>39</v>
      </c>
      <c r="C56" s="19" t="s">
        <v>459</v>
      </c>
      <c r="D56" s="18" t="s">
        <v>155</v>
      </c>
      <c r="E56" s="20">
        <v>23.73</v>
      </c>
      <c r="F56" s="21">
        <v>3100</v>
      </c>
      <c r="G56" s="21">
        <v>0</v>
      </c>
      <c r="H56" s="21">
        <f t="shared" si="0"/>
        <v>73563</v>
      </c>
    </row>
    <row r="57" spans="1:9" ht="18">
      <c r="A57" s="226"/>
      <c r="B57" s="18">
        <v>40</v>
      </c>
      <c r="C57" s="19" t="s">
        <v>460</v>
      </c>
      <c r="D57" s="18" t="s">
        <v>134</v>
      </c>
      <c r="E57" s="20">
        <v>1</v>
      </c>
      <c r="F57" s="21">
        <v>3128</v>
      </c>
      <c r="G57" s="21">
        <v>0</v>
      </c>
      <c r="H57" s="21">
        <f t="shared" si="0"/>
        <v>3128</v>
      </c>
    </row>
    <row r="58" spans="1:9" ht="18">
      <c r="A58" s="226"/>
      <c r="B58" s="18">
        <v>41</v>
      </c>
      <c r="C58" s="19" t="s">
        <v>424</v>
      </c>
      <c r="D58" s="18" t="s">
        <v>134</v>
      </c>
      <c r="E58" s="20">
        <v>4</v>
      </c>
      <c r="F58" s="21">
        <v>1990</v>
      </c>
      <c r="G58" s="21">
        <v>0</v>
      </c>
      <c r="H58" s="21">
        <f t="shared" si="0"/>
        <v>7960</v>
      </c>
    </row>
    <row r="59" spans="1:9" ht="18">
      <c r="A59" s="160"/>
      <c r="B59" s="18">
        <v>42</v>
      </c>
      <c r="C59" s="19" t="s">
        <v>311</v>
      </c>
      <c r="D59" s="18" t="s">
        <v>312</v>
      </c>
      <c r="E59" s="20">
        <v>0.35</v>
      </c>
      <c r="F59" s="21">
        <v>5000</v>
      </c>
      <c r="G59" s="21">
        <v>0</v>
      </c>
      <c r="H59" s="21">
        <f t="shared" si="0"/>
        <v>1750</v>
      </c>
    </row>
    <row r="60" spans="1:9" ht="18">
      <c r="A60" s="159" t="s">
        <v>321</v>
      </c>
      <c r="B60" s="18">
        <v>43</v>
      </c>
      <c r="C60" s="19" t="s">
        <v>461</v>
      </c>
      <c r="D60" s="18" t="s">
        <v>134</v>
      </c>
      <c r="E60" s="20">
        <v>1</v>
      </c>
      <c r="F60" s="21">
        <v>24470</v>
      </c>
      <c r="G60" s="21">
        <v>0</v>
      </c>
      <c r="H60" s="21">
        <f t="shared" si="0"/>
        <v>24470</v>
      </c>
    </row>
    <row r="61" spans="1:9" ht="18">
      <c r="A61" s="226"/>
      <c r="B61" s="18">
        <v>44</v>
      </c>
      <c r="C61" s="19" t="s">
        <v>462</v>
      </c>
      <c r="D61" s="18" t="s">
        <v>134</v>
      </c>
      <c r="E61" s="20">
        <v>1</v>
      </c>
      <c r="F61" s="21">
        <v>39649</v>
      </c>
      <c r="G61" s="21">
        <v>0</v>
      </c>
      <c r="H61" s="21">
        <f t="shared" si="0"/>
        <v>39649</v>
      </c>
    </row>
    <row r="62" spans="1:9" ht="18">
      <c r="A62" s="226"/>
      <c r="B62" s="18">
        <v>45</v>
      </c>
      <c r="C62" s="19" t="s">
        <v>405</v>
      </c>
      <c r="D62" s="18" t="s">
        <v>134</v>
      </c>
      <c r="E62" s="20">
        <v>1</v>
      </c>
      <c r="F62" s="21">
        <v>923</v>
      </c>
      <c r="G62" s="21">
        <v>0</v>
      </c>
      <c r="H62" s="21">
        <f t="shared" si="0"/>
        <v>923</v>
      </c>
    </row>
    <row r="63" spans="1:9" ht="18">
      <c r="A63" s="226"/>
      <c r="B63" s="18">
        <v>46</v>
      </c>
      <c r="C63" s="19" t="s">
        <v>463</v>
      </c>
      <c r="D63" s="18" t="s">
        <v>134</v>
      </c>
      <c r="E63" s="20">
        <v>2</v>
      </c>
      <c r="F63" s="21">
        <v>1655</v>
      </c>
      <c r="G63" s="21">
        <v>0</v>
      </c>
      <c r="H63" s="21">
        <f t="shared" si="0"/>
        <v>3310</v>
      </c>
    </row>
    <row r="64" spans="1:9" ht="18">
      <c r="A64" s="226"/>
      <c r="B64" s="18">
        <v>47</v>
      </c>
      <c r="C64" s="19" t="s">
        <v>464</v>
      </c>
      <c r="D64" s="18" t="s">
        <v>134</v>
      </c>
      <c r="E64" s="20">
        <v>1</v>
      </c>
      <c r="F64" s="21">
        <v>799</v>
      </c>
      <c r="G64" s="21">
        <v>0</v>
      </c>
      <c r="H64" s="21">
        <f t="shared" si="0"/>
        <v>799</v>
      </c>
    </row>
    <row r="65" spans="1:9" ht="18">
      <c r="A65" s="226"/>
      <c r="B65" s="18">
        <v>48</v>
      </c>
      <c r="C65" s="19" t="s">
        <v>465</v>
      </c>
      <c r="D65" s="18" t="s">
        <v>134</v>
      </c>
      <c r="E65" s="20">
        <v>10</v>
      </c>
      <c r="F65" s="21">
        <v>200</v>
      </c>
      <c r="G65" s="21">
        <v>0</v>
      </c>
      <c r="H65" s="21">
        <f t="shared" si="0"/>
        <v>2000</v>
      </c>
    </row>
    <row r="66" spans="1:9" ht="18">
      <c r="A66" s="226"/>
      <c r="B66" s="18">
        <v>49</v>
      </c>
      <c r="C66" s="19" t="s">
        <v>466</v>
      </c>
      <c r="D66" s="18" t="s">
        <v>134</v>
      </c>
      <c r="E66" s="20">
        <v>1</v>
      </c>
      <c r="F66" s="21">
        <v>19830</v>
      </c>
      <c r="G66" s="21">
        <v>0</v>
      </c>
      <c r="H66" s="21">
        <f t="shared" si="0"/>
        <v>19830</v>
      </c>
    </row>
    <row r="67" spans="1:9" ht="18">
      <c r="A67" s="226"/>
      <c r="B67" s="18">
        <v>50</v>
      </c>
      <c r="C67" s="19" t="s">
        <v>405</v>
      </c>
      <c r="D67" s="18" t="s">
        <v>134</v>
      </c>
      <c r="E67" s="20">
        <v>1</v>
      </c>
      <c r="F67" s="21">
        <v>923</v>
      </c>
      <c r="G67" s="21">
        <v>0</v>
      </c>
      <c r="H67" s="21">
        <f t="shared" si="0"/>
        <v>923</v>
      </c>
    </row>
    <row r="68" spans="1:9" ht="18">
      <c r="A68" s="226"/>
      <c r="B68" s="18">
        <v>51</v>
      </c>
      <c r="C68" s="19" t="s">
        <v>467</v>
      </c>
      <c r="D68" s="18" t="s">
        <v>134</v>
      </c>
      <c r="E68" s="20">
        <v>1</v>
      </c>
      <c r="F68" s="21">
        <v>1655</v>
      </c>
      <c r="G68" s="21">
        <v>0</v>
      </c>
      <c r="H68" s="21">
        <f t="shared" si="0"/>
        <v>1655</v>
      </c>
    </row>
    <row r="69" spans="1:9" ht="18">
      <c r="A69" s="226"/>
      <c r="B69" s="18">
        <v>52</v>
      </c>
      <c r="C69" s="19" t="s">
        <v>461</v>
      </c>
      <c r="D69" s="18" t="s">
        <v>134</v>
      </c>
      <c r="E69" s="20">
        <v>1</v>
      </c>
      <c r="F69" s="21">
        <v>24470</v>
      </c>
      <c r="G69" s="21">
        <v>0</v>
      </c>
      <c r="H69" s="21">
        <f t="shared" si="0"/>
        <v>24470</v>
      </c>
      <c r="I69" t="s">
        <v>468</v>
      </c>
    </row>
    <row r="70" spans="1:9" ht="18">
      <c r="A70" s="226"/>
      <c r="B70" s="18">
        <v>53</v>
      </c>
      <c r="C70" s="19" t="s">
        <v>461</v>
      </c>
      <c r="D70" s="18" t="s">
        <v>134</v>
      </c>
      <c r="E70" s="20">
        <v>1</v>
      </c>
      <c r="F70" s="21">
        <v>24470</v>
      </c>
      <c r="G70" s="21">
        <v>0</v>
      </c>
      <c r="H70" s="21">
        <f t="shared" si="0"/>
        <v>24470</v>
      </c>
      <c r="I70" t="s">
        <v>469</v>
      </c>
    </row>
    <row r="71" spans="1:9" ht="18">
      <c r="A71" s="226"/>
      <c r="B71" s="18">
        <v>54</v>
      </c>
      <c r="C71" s="19" t="s">
        <v>470</v>
      </c>
      <c r="D71" s="18" t="s">
        <v>134</v>
      </c>
      <c r="E71" s="20">
        <v>1</v>
      </c>
      <c r="F71" s="21">
        <v>23623</v>
      </c>
      <c r="G71" s="21">
        <v>0</v>
      </c>
      <c r="H71" s="21">
        <f t="shared" si="0"/>
        <v>23623</v>
      </c>
    </row>
    <row r="72" spans="1:9" ht="18">
      <c r="A72" s="226"/>
      <c r="B72" s="18">
        <v>55</v>
      </c>
      <c r="C72" s="19" t="s">
        <v>471</v>
      </c>
      <c r="D72" s="18" t="s">
        <v>134</v>
      </c>
      <c r="E72" s="20">
        <v>20</v>
      </c>
      <c r="F72" s="21">
        <v>842</v>
      </c>
      <c r="G72" s="21">
        <v>0</v>
      </c>
      <c r="H72" s="21">
        <f t="shared" si="0"/>
        <v>16840</v>
      </c>
    </row>
    <row r="73" spans="1:9" ht="18">
      <c r="A73" s="226"/>
      <c r="B73" s="18">
        <v>56</v>
      </c>
      <c r="C73" s="19" t="s">
        <v>405</v>
      </c>
      <c r="D73" s="18" t="s">
        <v>134</v>
      </c>
      <c r="E73" s="20">
        <v>1</v>
      </c>
      <c r="F73" s="21">
        <v>923</v>
      </c>
      <c r="G73" s="21">
        <v>0</v>
      </c>
      <c r="H73" s="21">
        <f t="shared" si="0"/>
        <v>923</v>
      </c>
    </row>
    <row r="74" spans="1:9" ht="18">
      <c r="A74" s="226"/>
      <c r="B74" s="18">
        <v>57</v>
      </c>
      <c r="C74" s="19" t="s">
        <v>472</v>
      </c>
      <c r="D74" s="18" t="s">
        <v>134</v>
      </c>
      <c r="E74" s="20">
        <v>1</v>
      </c>
      <c r="F74" s="21">
        <v>1655</v>
      </c>
      <c r="G74" s="21">
        <v>0</v>
      </c>
      <c r="H74" s="21">
        <f t="shared" si="0"/>
        <v>1655</v>
      </c>
    </row>
    <row r="75" spans="1:9" ht="18">
      <c r="A75" s="226"/>
      <c r="B75" s="18">
        <v>58</v>
      </c>
      <c r="C75" s="19" t="s">
        <v>464</v>
      </c>
      <c r="D75" s="18" t="s">
        <v>155</v>
      </c>
      <c r="E75" s="20">
        <v>1</v>
      </c>
      <c r="F75" s="21">
        <v>799</v>
      </c>
      <c r="G75" s="21">
        <v>0</v>
      </c>
      <c r="H75" s="21">
        <f t="shared" si="0"/>
        <v>799</v>
      </c>
    </row>
    <row r="76" spans="1:9" ht="18">
      <c r="A76" s="226"/>
      <c r="B76" s="18">
        <v>59</v>
      </c>
      <c r="C76" s="19" t="s">
        <v>465</v>
      </c>
      <c r="D76" s="18" t="s">
        <v>134</v>
      </c>
      <c r="E76" s="20">
        <v>12</v>
      </c>
      <c r="F76" s="21">
        <v>200</v>
      </c>
      <c r="G76" s="21">
        <v>0</v>
      </c>
      <c r="H76" s="21">
        <f t="shared" si="0"/>
        <v>2400</v>
      </c>
    </row>
    <row r="77" spans="1:9" ht="18">
      <c r="A77" s="226"/>
      <c r="B77" s="18">
        <v>60</v>
      </c>
      <c r="C77" s="19" t="s">
        <v>473</v>
      </c>
      <c r="D77" s="18" t="s">
        <v>134</v>
      </c>
      <c r="E77" s="20">
        <v>2</v>
      </c>
      <c r="F77" s="21">
        <v>13973</v>
      </c>
      <c r="G77" s="21">
        <v>0</v>
      </c>
      <c r="H77" s="21">
        <f t="shared" si="0"/>
        <v>27946</v>
      </c>
    </row>
    <row r="78" spans="1:9" ht="18">
      <c r="A78" s="226"/>
      <c r="B78" s="18">
        <v>61</v>
      </c>
      <c r="C78" s="19" t="s">
        <v>465</v>
      </c>
      <c r="D78" s="18" t="s">
        <v>134</v>
      </c>
      <c r="E78" s="20">
        <v>7</v>
      </c>
      <c r="F78" s="21">
        <v>200</v>
      </c>
      <c r="G78" s="21">
        <v>0</v>
      </c>
      <c r="H78" s="21">
        <f t="shared" si="0"/>
        <v>1400</v>
      </c>
    </row>
    <row r="79" spans="1:9" ht="18">
      <c r="A79" s="226"/>
      <c r="B79" s="18">
        <v>62</v>
      </c>
      <c r="C79" s="19" t="s">
        <v>449</v>
      </c>
      <c r="D79" s="18" t="s">
        <v>134</v>
      </c>
      <c r="E79" s="20">
        <v>1</v>
      </c>
      <c r="F79" s="21">
        <v>7060</v>
      </c>
      <c r="G79" s="21">
        <v>0</v>
      </c>
      <c r="H79" s="21">
        <f t="shared" si="0"/>
        <v>7060</v>
      </c>
    </row>
    <row r="80" spans="1:9" ht="18">
      <c r="A80" s="226"/>
      <c r="B80" s="18">
        <v>63</v>
      </c>
      <c r="C80" s="19" t="s">
        <v>450</v>
      </c>
      <c r="D80" s="18" t="s">
        <v>474</v>
      </c>
      <c r="E80" s="20">
        <v>6</v>
      </c>
      <c r="F80" s="21">
        <v>1040</v>
      </c>
      <c r="G80" s="21">
        <v>0</v>
      </c>
      <c r="H80" s="21">
        <f t="shared" si="0"/>
        <v>6240</v>
      </c>
    </row>
    <row r="81" spans="1:8" ht="18">
      <c r="A81" s="160"/>
      <c r="B81" s="18">
        <v>64</v>
      </c>
      <c r="C81" s="19" t="s">
        <v>405</v>
      </c>
      <c r="D81" s="18" t="s">
        <v>134</v>
      </c>
      <c r="E81" s="20">
        <v>1</v>
      </c>
      <c r="F81" s="21">
        <v>923</v>
      </c>
      <c r="G81" s="21">
        <v>0</v>
      </c>
      <c r="H81" s="21">
        <f t="shared" si="0"/>
        <v>923</v>
      </c>
    </row>
    <row r="82" spans="1:8" ht="18">
      <c r="A82" s="159" t="s">
        <v>475</v>
      </c>
      <c r="B82" s="18">
        <v>65</v>
      </c>
      <c r="C82" s="19" t="s">
        <v>476</v>
      </c>
      <c r="D82" s="18" t="s">
        <v>134</v>
      </c>
      <c r="E82" s="20">
        <v>1</v>
      </c>
      <c r="F82" s="21">
        <v>1935</v>
      </c>
      <c r="G82" s="21">
        <v>0</v>
      </c>
      <c r="H82" s="21">
        <f t="shared" si="0"/>
        <v>1935</v>
      </c>
    </row>
    <row r="83" spans="1:8" ht="18">
      <c r="A83" s="226"/>
      <c r="B83" s="18">
        <v>66</v>
      </c>
      <c r="C83" s="19" t="s">
        <v>477</v>
      </c>
      <c r="D83" s="18" t="s">
        <v>320</v>
      </c>
      <c r="E83" s="20">
        <v>10</v>
      </c>
      <c r="F83" s="21">
        <v>1990</v>
      </c>
      <c r="G83" s="21">
        <v>0</v>
      </c>
      <c r="H83" s="21">
        <f t="shared" ref="H83:H121" si="1">(E83*F83)+(E83*G83)</f>
        <v>19900</v>
      </c>
    </row>
    <row r="84" spans="1:8" ht="18">
      <c r="A84" s="226"/>
      <c r="B84" s="18">
        <v>67</v>
      </c>
      <c r="C84" s="19" t="s">
        <v>311</v>
      </c>
      <c r="D84" s="18" t="s">
        <v>312</v>
      </c>
      <c r="E84" s="20">
        <v>0.2</v>
      </c>
      <c r="F84" s="21">
        <v>5000</v>
      </c>
      <c r="G84" s="21">
        <v>0</v>
      </c>
      <c r="H84" s="21">
        <f t="shared" si="1"/>
        <v>1000</v>
      </c>
    </row>
    <row r="85" spans="1:8" ht="18">
      <c r="A85" s="226"/>
      <c r="B85" s="18">
        <v>68</v>
      </c>
      <c r="C85" s="19" t="s">
        <v>478</v>
      </c>
      <c r="D85" s="18" t="s">
        <v>134</v>
      </c>
      <c r="E85" s="20">
        <v>2</v>
      </c>
      <c r="F85" s="21">
        <v>19900</v>
      </c>
      <c r="G85" s="21">
        <v>0</v>
      </c>
      <c r="H85" s="21">
        <f t="shared" si="1"/>
        <v>39800</v>
      </c>
    </row>
    <row r="86" spans="1:8" ht="18">
      <c r="A86" s="226"/>
      <c r="B86" s="18">
        <v>69</v>
      </c>
      <c r="C86" s="19" t="s">
        <v>479</v>
      </c>
      <c r="D86" s="18" t="s">
        <v>134</v>
      </c>
      <c r="E86" s="20">
        <v>1</v>
      </c>
      <c r="F86" s="21">
        <v>23800</v>
      </c>
      <c r="G86" s="21">
        <v>0</v>
      </c>
      <c r="H86" s="21">
        <f t="shared" si="1"/>
        <v>23800</v>
      </c>
    </row>
    <row r="87" spans="1:8" ht="18">
      <c r="A87" s="226"/>
      <c r="B87" s="18">
        <v>70</v>
      </c>
      <c r="C87" s="19" t="s">
        <v>480</v>
      </c>
      <c r="D87" s="18" t="s">
        <v>134</v>
      </c>
      <c r="E87" s="20">
        <v>18</v>
      </c>
      <c r="F87" s="21">
        <v>300</v>
      </c>
      <c r="G87" s="21">
        <v>0</v>
      </c>
      <c r="H87" s="21">
        <f t="shared" si="1"/>
        <v>5400</v>
      </c>
    </row>
    <row r="88" spans="1:8" ht="18">
      <c r="A88" s="226"/>
      <c r="B88" s="18">
        <v>71</v>
      </c>
      <c r="C88" s="19" t="s">
        <v>481</v>
      </c>
      <c r="D88" s="18" t="s">
        <v>134</v>
      </c>
      <c r="E88" s="20">
        <v>10</v>
      </c>
      <c r="F88" s="21">
        <v>372</v>
      </c>
      <c r="G88" s="21">
        <v>0</v>
      </c>
      <c r="H88" s="21">
        <f t="shared" si="1"/>
        <v>3720</v>
      </c>
    </row>
    <row r="89" spans="1:8" ht="18">
      <c r="A89" s="226"/>
      <c r="B89" s="18">
        <v>72</v>
      </c>
      <c r="C89" s="19" t="s">
        <v>482</v>
      </c>
      <c r="D89" s="18" t="s">
        <v>134</v>
      </c>
      <c r="E89" s="20">
        <v>16</v>
      </c>
      <c r="F89" s="21">
        <v>142</v>
      </c>
      <c r="G89" s="21">
        <v>0</v>
      </c>
      <c r="H89" s="21">
        <f t="shared" si="1"/>
        <v>2272</v>
      </c>
    </row>
    <row r="90" spans="1:8" ht="18">
      <c r="A90" s="226"/>
      <c r="B90" s="18">
        <v>73</v>
      </c>
      <c r="C90" s="19" t="s">
        <v>483</v>
      </c>
      <c r="D90" s="18" t="s">
        <v>134</v>
      </c>
      <c r="E90" s="20">
        <v>12</v>
      </c>
      <c r="F90" s="21">
        <v>459</v>
      </c>
      <c r="G90" s="21">
        <v>0</v>
      </c>
      <c r="H90" s="21">
        <f t="shared" si="1"/>
        <v>5508</v>
      </c>
    </row>
    <row r="91" spans="1:8" ht="18">
      <c r="A91" s="226"/>
      <c r="B91" s="18">
        <v>74</v>
      </c>
      <c r="C91" s="19" t="s">
        <v>414</v>
      </c>
      <c r="D91" s="18" t="s">
        <v>134</v>
      </c>
      <c r="E91" s="20">
        <v>12</v>
      </c>
      <c r="F91" s="21">
        <v>70</v>
      </c>
      <c r="G91" s="21">
        <v>0</v>
      </c>
      <c r="H91" s="21">
        <f t="shared" si="1"/>
        <v>840</v>
      </c>
    </row>
    <row r="92" spans="1:8" ht="18">
      <c r="A92" s="226"/>
      <c r="B92" s="18">
        <v>75</v>
      </c>
      <c r="C92" s="19" t="s">
        <v>416</v>
      </c>
      <c r="D92" s="18" t="s">
        <v>134</v>
      </c>
      <c r="E92" s="20">
        <v>20</v>
      </c>
      <c r="F92" s="21">
        <v>93</v>
      </c>
      <c r="G92" s="21">
        <v>0</v>
      </c>
      <c r="H92" s="21">
        <f t="shared" si="1"/>
        <v>1860</v>
      </c>
    </row>
    <row r="93" spans="1:8" ht="18">
      <c r="A93" s="226"/>
      <c r="B93" s="18">
        <v>76</v>
      </c>
      <c r="C93" s="19" t="s">
        <v>484</v>
      </c>
      <c r="D93" s="18" t="s">
        <v>134</v>
      </c>
      <c r="E93" s="20">
        <v>2</v>
      </c>
      <c r="F93" s="21">
        <v>410</v>
      </c>
      <c r="G93" s="21">
        <v>0</v>
      </c>
      <c r="H93" s="21">
        <f t="shared" si="1"/>
        <v>820</v>
      </c>
    </row>
    <row r="94" spans="1:8" ht="36">
      <c r="A94" s="226"/>
      <c r="B94" s="18">
        <v>77</v>
      </c>
      <c r="C94" s="19" t="s">
        <v>485</v>
      </c>
      <c r="D94" s="18" t="s">
        <v>134</v>
      </c>
      <c r="E94" s="20">
        <v>3</v>
      </c>
      <c r="F94" s="21">
        <v>1157</v>
      </c>
      <c r="G94" s="21">
        <v>0</v>
      </c>
      <c r="H94" s="21">
        <f t="shared" si="1"/>
        <v>3471</v>
      </c>
    </row>
    <row r="95" spans="1:8" ht="36">
      <c r="A95" s="226"/>
      <c r="B95" s="18">
        <v>78</v>
      </c>
      <c r="C95" s="19" t="s">
        <v>486</v>
      </c>
      <c r="D95" s="18" t="s">
        <v>134</v>
      </c>
      <c r="E95" s="20">
        <v>6</v>
      </c>
      <c r="F95" s="21">
        <v>1010</v>
      </c>
      <c r="G95" s="21">
        <v>0</v>
      </c>
      <c r="H95" s="21">
        <f t="shared" si="1"/>
        <v>6060</v>
      </c>
    </row>
    <row r="96" spans="1:8" ht="18">
      <c r="A96" s="226"/>
      <c r="B96" s="18">
        <v>79</v>
      </c>
      <c r="C96" s="19" t="s">
        <v>487</v>
      </c>
      <c r="D96" s="18" t="s">
        <v>134</v>
      </c>
      <c r="E96" s="20">
        <v>1</v>
      </c>
      <c r="F96" s="21">
        <v>842</v>
      </c>
      <c r="G96" s="21">
        <v>0</v>
      </c>
      <c r="H96" s="21">
        <f t="shared" si="1"/>
        <v>842</v>
      </c>
    </row>
    <row r="97" spans="1:8" ht="36">
      <c r="A97" s="226"/>
      <c r="B97" s="18">
        <v>80</v>
      </c>
      <c r="C97" s="19" t="s">
        <v>488</v>
      </c>
      <c r="D97" s="18" t="s">
        <v>134</v>
      </c>
      <c r="E97" s="20">
        <v>1</v>
      </c>
      <c r="F97" s="21">
        <v>6530</v>
      </c>
      <c r="G97" s="21">
        <v>0</v>
      </c>
      <c r="H97" s="21">
        <f t="shared" si="1"/>
        <v>6530</v>
      </c>
    </row>
    <row r="98" spans="1:8" ht="18">
      <c r="A98" s="226"/>
      <c r="B98" s="18">
        <v>81</v>
      </c>
      <c r="C98" s="19" t="s">
        <v>489</v>
      </c>
      <c r="D98" s="18" t="s">
        <v>134</v>
      </c>
      <c r="E98" s="20">
        <v>9</v>
      </c>
      <c r="F98" s="21">
        <v>11080</v>
      </c>
      <c r="G98" s="21">
        <v>0</v>
      </c>
      <c r="H98" s="21">
        <f t="shared" si="1"/>
        <v>99720</v>
      </c>
    </row>
    <row r="99" spans="1:8" ht="36">
      <c r="A99" s="226"/>
      <c r="B99" s="18">
        <v>82</v>
      </c>
      <c r="C99" s="19" t="s">
        <v>490</v>
      </c>
      <c r="D99" s="18" t="s">
        <v>134</v>
      </c>
      <c r="E99" s="20">
        <v>5</v>
      </c>
      <c r="F99" s="21">
        <v>3150</v>
      </c>
      <c r="G99" s="21">
        <v>0</v>
      </c>
      <c r="H99" s="21">
        <f t="shared" si="1"/>
        <v>15750</v>
      </c>
    </row>
    <row r="100" spans="1:8" ht="36">
      <c r="A100" s="160"/>
      <c r="B100" s="18">
        <v>83</v>
      </c>
      <c r="C100" s="19" t="s">
        <v>491</v>
      </c>
      <c r="D100" s="18" t="s">
        <v>134</v>
      </c>
      <c r="E100" s="20">
        <v>4</v>
      </c>
      <c r="F100" s="21">
        <v>7600</v>
      </c>
      <c r="G100" s="21">
        <v>0</v>
      </c>
      <c r="H100" s="21">
        <f t="shared" si="1"/>
        <v>30400</v>
      </c>
    </row>
    <row r="101" spans="1:8" ht="18">
      <c r="A101" s="159" t="s">
        <v>421</v>
      </c>
      <c r="B101" s="18">
        <v>84</v>
      </c>
      <c r="C101" s="19" t="s">
        <v>492</v>
      </c>
      <c r="D101" s="18" t="s">
        <v>131</v>
      </c>
      <c r="E101" s="20">
        <v>50.75</v>
      </c>
      <c r="F101" s="21">
        <v>0</v>
      </c>
      <c r="G101" s="21">
        <v>8500</v>
      </c>
      <c r="H101" s="21">
        <f t="shared" si="1"/>
        <v>431375</v>
      </c>
    </row>
    <row r="102" spans="1:8" ht="18">
      <c r="A102" s="226"/>
      <c r="B102" s="18">
        <v>85</v>
      </c>
      <c r="C102" s="19" t="s">
        <v>493</v>
      </c>
      <c r="D102" s="18" t="s">
        <v>131</v>
      </c>
      <c r="E102" s="20">
        <v>77.959999999999994</v>
      </c>
      <c r="F102" s="21">
        <v>0</v>
      </c>
      <c r="G102" s="21">
        <v>3000</v>
      </c>
      <c r="H102" s="21">
        <f t="shared" si="1"/>
        <v>233879.99999999997</v>
      </c>
    </row>
    <row r="103" spans="1:8" ht="18">
      <c r="A103" s="160"/>
      <c r="B103" s="18">
        <v>86</v>
      </c>
      <c r="C103" s="19" t="s">
        <v>494</v>
      </c>
      <c r="D103" s="18" t="s">
        <v>131</v>
      </c>
      <c r="E103" s="20">
        <v>12.96</v>
      </c>
      <c r="F103" s="21">
        <v>0</v>
      </c>
      <c r="G103" s="21">
        <v>3000</v>
      </c>
      <c r="H103" s="21">
        <f t="shared" si="1"/>
        <v>38880</v>
      </c>
    </row>
    <row r="104" spans="1:8" ht="18">
      <c r="A104" s="159" t="s">
        <v>423</v>
      </c>
      <c r="B104" s="18">
        <v>87</v>
      </c>
      <c r="C104" s="19" t="s">
        <v>495</v>
      </c>
      <c r="D104" s="18" t="s">
        <v>131</v>
      </c>
      <c r="E104" s="20">
        <v>142.04</v>
      </c>
      <c r="F104" s="21">
        <v>0</v>
      </c>
      <c r="G104" s="21">
        <v>2000</v>
      </c>
      <c r="H104" s="21">
        <f t="shared" si="1"/>
        <v>284080</v>
      </c>
    </row>
    <row r="105" spans="1:8" ht="18">
      <c r="A105" s="160"/>
      <c r="B105" s="18">
        <v>88</v>
      </c>
      <c r="C105" s="19" t="s">
        <v>496</v>
      </c>
      <c r="D105" s="18" t="s">
        <v>131</v>
      </c>
      <c r="E105" s="20">
        <v>56</v>
      </c>
      <c r="F105" s="21">
        <v>0</v>
      </c>
      <c r="G105" s="21">
        <v>2000</v>
      </c>
      <c r="H105" s="21">
        <f t="shared" si="1"/>
        <v>112000</v>
      </c>
    </row>
    <row r="106" spans="1:8" ht="36">
      <c r="A106" s="35" t="s">
        <v>429</v>
      </c>
      <c r="B106" s="18">
        <v>89</v>
      </c>
      <c r="C106" s="19" t="s">
        <v>497</v>
      </c>
      <c r="D106" s="18" t="s">
        <v>312</v>
      </c>
      <c r="E106" s="20">
        <v>0.99</v>
      </c>
      <c r="F106" s="21">
        <v>0</v>
      </c>
      <c r="G106" s="21">
        <v>15000</v>
      </c>
      <c r="H106" s="21">
        <f t="shared" si="1"/>
        <v>14850</v>
      </c>
    </row>
    <row r="107" spans="1:8" ht="36">
      <c r="A107" s="159" t="s">
        <v>433</v>
      </c>
      <c r="B107" s="18">
        <v>90</v>
      </c>
      <c r="C107" s="19" t="s">
        <v>498</v>
      </c>
      <c r="D107" s="18" t="s">
        <v>131</v>
      </c>
      <c r="E107" s="20">
        <v>142.04</v>
      </c>
      <c r="F107" s="21">
        <v>0</v>
      </c>
      <c r="G107" s="21">
        <v>2700</v>
      </c>
      <c r="H107" s="21">
        <f t="shared" si="1"/>
        <v>383508</v>
      </c>
    </row>
    <row r="108" spans="1:8" ht="18">
      <c r="A108" s="226"/>
      <c r="B108" s="18">
        <v>91</v>
      </c>
      <c r="C108" s="19" t="s">
        <v>499</v>
      </c>
      <c r="D108" s="18" t="s">
        <v>131</v>
      </c>
      <c r="E108" s="20">
        <v>77.959999999999994</v>
      </c>
      <c r="F108" s="21">
        <v>0</v>
      </c>
      <c r="G108" s="21">
        <v>2200</v>
      </c>
      <c r="H108" s="21">
        <f t="shared" si="1"/>
        <v>171512</v>
      </c>
    </row>
    <row r="109" spans="1:8" ht="18">
      <c r="A109" s="160"/>
      <c r="B109" s="18">
        <v>92</v>
      </c>
      <c r="C109" s="19" t="s">
        <v>500</v>
      </c>
      <c r="D109" s="18" t="s">
        <v>131</v>
      </c>
      <c r="E109" s="20">
        <v>64.08</v>
      </c>
      <c r="F109" s="21">
        <v>0</v>
      </c>
      <c r="G109" s="21">
        <v>1800</v>
      </c>
      <c r="H109" s="21">
        <f t="shared" si="1"/>
        <v>115344</v>
      </c>
    </row>
    <row r="110" spans="1:8" ht="18">
      <c r="A110" s="159" t="s">
        <v>446</v>
      </c>
      <c r="B110" s="18">
        <v>93</v>
      </c>
      <c r="C110" s="19" t="s">
        <v>501</v>
      </c>
      <c r="D110" s="18" t="s">
        <v>131</v>
      </c>
      <c r="E110" s="20">
        <v>56</v>
      </c>
      <c r="F110" s="21">
        <v>0</v>
      </c>
      <c r="G110" s="21">
        <v>5000</v>
      </c>
      <c r="H110" s="21">
        <f t="shared" si="1"/>
        <v>280000</v>
      </c>
    </row>
    <row r="111" spans="1:8" ht="18">
      <c r="A111" s="160"/>
      <c r="B111" s="18">
        <v>94</v>
      </c>
      <c r="C111" s="19" t="s">
        <v>502</v>
      </c>
      <c r="D111" s="18" t="s">
        <v>155</v>
      </c>
      <c r="E111" s="20">
        <v>6.84</v>
      </c>
      <c r="F111" s="21">
        <v>0</v>
      </c>
      <c r="G111" s="21">
        <v>3000</v>
      </c>
      <c r="H111" s="21">
        <f t="shared" si="1"/>
        <v>20520</v>
      </c>
    </row>
    <row r="112" spans="1:8" ht="18">
      <c r="A112" s="35" t="s">
        <v>453</v>
      </c>
      <c r="B112" s="18">
        <v>95</v>
      </c>
      <c r="C112" s="19" t="s">
        <v>503</v>
      </c>
      <c r="D112" s="18" t="s">
        <v>131</v>
      </c>
      <c r="E112" s="20">
        <v>35.97</v>
      </c>
      <c r="F112" s="21">
        <v>0</v>
      </c>
      <c r="G112" s="21">
        <v>1700</v>
      </c>
      <c r="H112" s="21">
        <f t="shared" si="1"/>
        <v>61149</v>
      </c>
    </row>
    <row r="113" spans="1:8" ht="36">
      <c r="A113" s="35" t="s">
        <v>454</v>
      </c>
      <c r="B113" s="18">
        <v>96</v>
      </c>
      <c r="C113" s="19" t="s">
        <v>504</v>
      </c>
      <c r="D113" s="18" t="s">
        <v>131</v>
      </c>
      <c r="E113" s="20">
        <v>35.97</v>
      </c>
      <c r="F113" s="21">
        <v>0</v>
      </c>
      <c r="G113" s="21">
        <v>3000</v>
      </c>
      <c r="H113" s="21">
        <f t="shared" si="1"/>
        <v>107910</v>
      </c>
    </row>
    <row r="114" spans="1:8" ht="36">
      <c r="A114" s="159" t="s">
        <v>458</v>
      </c>
      <c r="B114" s="18">
        <v>97</v>
      </c>
      <c r="C114" s="19" t="s">
        <v>505</v>
      </c>
      <c r="D114" s="18" t="s">
        <v>155</v>
      </c>
      <c r="E114" s="20">
        <v>22.6</v>
      </c>
      <c r="F114" s="21">
        <v>0</v>
      </c>
      <c r="G114" s="21">
        <v>1800</v>
      </c>
      <c r="H114" s="21">
        <f t="shared" si="1"/>
        <v>40680</v>
      </c>
    </row>
    <row r="115" spans="1:8" ht="18">
      <c r="A115" s="160"/>
      <c r="B115" s="18">
        <v>98</v>
      </c>
      <c r="C115" s="19" t="s">
        <v>506</v>
      </c>
      <c r="D115" s="18" t="s">
        <v>131</v>
      </c>
      <c r="E115" s="20">
        <v>17.420000000000002</v>
      </c>
      <c r="F115" s="21">
        <v>0</v>
      </c>
      <c r="G115" s="21">
        <v>1800</v>
      </c>
      <c r="H115" s="21">
        <f t="shared" si="1"/>
        <v>31356.000000000004</v>
      </c>
    </row>
    <row r="116" spans="1:8" ht="18">
      <c r="A116" s="159" t="s">
        <v>321</v>
      </c>
      <c r="B116" s="18">
        <v>99</v>
      </c>
      <c r="C116" s="19" t="s">
        <v>507</v>
      </c>
      <c r="D116" s="18" t="s">
        <v>131</v>
      </c>
      <c r="E116" s="20">
        <v>64.08</v>
      </c>
      <c r="F116" s="21">
        <v>0</v>
      </c>
      <c r="G116" s="21">
        <v>1100</v>
      </c>
      <c r="H116" s="21">
        <f t="shared" si="1"/>
        <v>70488</v>
      </c>
    </row>
    <row r="117" spans="1:8" ht="18">
      <c r="A117" s="226"/>
      <c r="B117" s="18">
        <v>100</v>
      </c>
      <c r="C117" s="19" t="s">
        <v>508</v>
      </c>
      <c r="D117" s="18" t="s">
        <v>131</v>
      </c>
      <c r="E117" s="20">
        <v>35.97</v>
      </c>
      <c r="F117" s="21">
        <v>0</v>
      </c>
      <c r="G117" s="21">
        <v>970</v>
      </c>
      <c r="H117" s="21">
        <f t="shared" si="1"/>
        <v>34890.9</v>
      </c>
    </row>
    <row r="118" spans="1:8" ht="18">
      <c r="A118" s="226"/>
      <c r="B118" s="18">
        <v>101</v>
      </c>
      <c r="C118" s="19" t="s">
        <v>509</v>
      </c>
      <c r="D118" s="18" t="s">
        <v>131</v>
      </c>
      <c r="E118" s="20">
        <v>77.959999999999994</v>
      </c>
      <c r="F118" s="21">
        <v>0</v>
      </c>
      <c r="G118" s="21">
        <v>970</v>
      </c>
      <c r="H118" s="21">
        <f t="shared" si="1"/>
        <v>75621.2</v>
      </c>
    </row>
    <row r="119" spans="1:8" ht="18">
      <c r="A119" s="226"/>
      <c r="B119" s="18">
        <v>102</v>
      </c>
      <c r="C119" s="19" t="s">
        <v>510</v>
      </c>
      <c r="D119" s="18" t="s">
        <v>131</v>
      </c>
      <c r="E119" s="20">
        <v>64.08</v>
      </c>
      <c r="F119" s="21">
        <v>0</v>
      </c>
      <c r="G119" s="21">
        <v>1470</v>
      </c>
      <c r="H119" s="21">
        <f t="shared" si="1"/>
        <v>94197.599999999991</v>
      </c>
    </row>
    <row r="120" spans="1:8" ht="18">
      <c r="A120" s="160"/>
      <c r="B120" s="18">
        <v>103</v>
      </c>
      <c r="C120" s="19" t="s">
        <v>511</v>
      </c>
      <c r="D120" s="18" t="s">
        <v>131</v>
      </c>
      <c r="E120" s="20">
        <v>24</v>
      </c>
      <c r="F120" s="21">
        <v>0</v>
      </c>
      <c r="G120" s="21">
        <v>1000</v>
      </c>
      <c r="H120" s="21">
        <f t="shared" si="1"/>
        <v>24000</v>
      </c>
    </row>
    <row r="121" spans="1:8" ht="18">
      <c r="A121" s="35" t="s">
        <v>475</v>
      </c>
      <c r="B121" s="18">
        <v>104</v>
      </c>
      <c r="C121" s="19" t="s">
        <v>512</v>
      </c>
      <c r="D121" s="18" t="s">
        <v>513</v>
      </c>
      <c r="E121" s="20">
        <v>1</v>
      </c>
      <c r="F121" s="21">
        <v>0</v>
      </c>
      <c r="G121" s="21">
        <v>9700</v>
      </c>
      <c r="H121" s="21">
        <f t="shared" si="1"/>
        <v>9700</v>
      </c>
    </row>
    <row r="122" spans="1:8" ht="18">
      <c r="A122" s="159" t="s">
        <v>391</v>
      </c>
      <c r="B122" s="18">
        <v>105</v>
      </c>
      <c r="C122" s="19" t="s">
        <v>514</v>
      </c>
      <c r="D122" s="18" t="s">
        <v>145</v>
      </c>
      <c r="E122" s="20">
        <v>1</v>
      </c>
      <c r="F122" s="21">
        <v>0</v>
      </c>
      <c r="G122" s="21">
        <v>0</v>
      </c>
      <c r="H122" s="21">
        <v>86000</v>
      </c>
    </row>
    <row r="123" spans="1:8" ht="54">
      <c r="A123" s="160"/>
      <c r="B123" s="18">
        <v>106</v>
      </c>
      <c r="C123" s="19" t="s">
        <v>515</v>
      </c>
      <c r="D123" s="18" t="s">
        <v>145</v>
      </c>
      <c r="E123" s="20">
        <v>1</v>
      </c>
      <c r="F123" s="21">
        <v>0</v>
      </c>
      <c r="G123" s="21">
        <v>0</v>
      </c>
      <c r="H123" s="21">
        <v>100000</v>
      </c>
    </row>
    <row r="124" spans="1:8" ht="18">
      <c r="A124" s="30"/>
      <c r="B124" s="18"/>
      <c r="C124" s="19"/>
      <c r="D124" s="18"/>
      <c r="E124" s="20"/>
      <c r="F124" s="21"/>
      <c r="G124" s="21"/>
      <c r="H124" s="21"/>
    </row>
    <row r="125" spans="1:8" ht="18">
      <c r="A125" s="22"/>
      <c r="B125" s="23"/>
      <c r="C125" s="24"/>
      <c r="D125" s="23"/>
      <c r="E125" s="23"/>
      <c r="F125" s="25"/>
      <c r="G125" s="26"/>
      <c r="H125" s="26"/>
    </row>
    <row r="126" spans="1:8" ht="36">
      <c r="A126" s="27"/>
      <c r="B126" s="27"/>
      <c r="C126" s="27"/>
      <c r="D126" s="27"/>
      <c r="E126" s="27"/>
      <c r="F126" s="27"/>
      <c r="G126" s="28" t="s">
        <v>99</v>
      </c>
      <c r="H126" s="29">
        <f>SUM(H18:H124)</f>
        <v>5433324.5200000005</v>
      </c>
    </row>
    <row r="127" spans="1:8" ht="42" customHeight="1">
      <c r="A127" s="234" t="s">
        <v>516</v>
      </c>
      <c r="B127" s="235"/>
      <c r="C127" s="235"/>
      <c r="D127" s="235"/>
      <c r="E127" s="235"/>
      <c r="F127" s="235"/>
      <c r="G127" s="235"/>
      <c r="H127" s="236"/>
    </row>
    <row r="128" spans="1:8" ht="18">
      <c r="A128" s="165" t="s">
        <v>142</v>
      </c>
      <c r="B128" s="165"/>
      <c r="C128" s="165"/>
      <c r="D128" s="165"/>
      <c r="E128" s="165"/>
      <c r="F128" s="165"/>
      <c r="G128" s="165"/>
      <c r="H128" s="165"/>
    </row>
    <row r="129" spans="1:8">
      <c r="A129" s="5"/>
      <c r="B129" s="6"/>
      <c r="C129" s="7"/>
      <c r="D129" s="6"/>
      <c r="E129" s="11"/>
      <c r="F129" s="8"/>
      <c r="G129" s="9"/>
      <c r="H129" s="9"/>
    </row>
    <row r="130" spans="1:8">
      <c r="A130" s="5"/>
      <c r="B130" s="6"/>
      <c r="C130" s="7"/>
      <c r="D130" s="6"/>
      <c r="E130" s="11"/>
      <c r="F130" s="8"/>
      <c r="G130" s="9"/>
      <c r="H130" s="9"/>
    </row>
    <row r="131" spans="1:8">
      <c r="A131" s="5"/>
      <c r="B131" s="6"/>
      <c r="C131" s="7"/>
      <c r="D131" s="6"/>
      <c r="E131" s="11"/>
      <c r="F131" s="8"/>
      <c r="G131" s="9"/>
      <c r="H131" s="9"/>
    </row>
    <row r="132" spans="1:8">
      <c r="A132" s="5"/>
      <c r="B132" s="6"/>
      <c r="C132" s="7"/>
      <c r="D132" s="6"/>
      <c r="E132" s="11"/>
      <c r="F132" s="8"/>
      <c r="G132" s="9"/>
      <c r="H132" s="9"/>
    </row>
    <row r="133" spans="1:8">
      <c r="A133" s="5"/>
      <c r="B133" s="6"/>
      <c r="C133" s="7"/>
      <c r="D133" s="6"/>
      <c r="E133" s="11"/>
      <c r="F133" s="8"/>
      <c r="G133" s="9"/>
      <c r="H133" s="9"/>
    </row>
    <row r="134" spans="1:8">
      <c r="A134" s="5"/>
      <c r="B134" s="6"/>
      <c r="C134" s="7"/>
      <c r="D134" s="6"/>
      <c r="E134" s="11"/>
      <c r="F134" s="8"/>
      <c r="G134" s="9"/>
      <c r="H134" s="9"/>
    </row>
    <row r="135" spans="1:8">
      <c r="A135" s="5"/>
      <c r="B135" s="6"/>
      <c r="C135" s="7"/>
      <c r="D135" s="6"/>
      <c r="E135" s="11"/>
      <c r="F135" s="8"/>
      <c r="G135" s="9"/>
      <c r="H135" s="9"/>
    </row>
    <row r="136" spans="1:8">
      <c r="A136" s="5"/>
      <c r="B136" s="6"/>
      <c r="C136" s="7"/>
      <c r="D136" s="6"/>
      <c r="E136" s="11"/>
      <c r="F136" s="8"/>
      <c r="G136" s="9"/>
      <c r="H136" s="9"/>
    </row>
    <row r="137" spans="1:8">
      <c r="A137" s="5"/>
      <c r="B137" s="6"/>
      <c r="C137" s="7"/>
      <c r="D137" s="6"/>
      <c r="E137" s="11"/>
      <c r="F137" s="8"/>
      <c r="G137" s="9"/>
      <c r="H137" s="9"/>
    </row>
    <row r="138" spans="1:8">
      <c r="A138" s="5"/>
      <c r="B138" s="6"/>
      <c r="C138" s="7"/>
      <c r="D138" s="6"/>
      <c r="E138" s="11"/>
      <c r="F138" s="8"/>
      <c r="G138" s="9"/>
      <c r="H138" s="9"/>
    </row>
    <row r="139" spans="1:8">
      <c r="A139" s="5"/>
      <c r="B139" s="6"/>
      <c r="C139" s="7"/>
      <c r="D139" s="6"/>
      <c r="E139" s="11"/>
      <c r="F139" s="8"/>
      <c r="G139" s="9"/>
      <c r="H139" s="9"/>
    </row>
    <row r="140" spans="1:8">
      <c r="A140" s="10"/>
      <c r="B140" s="6"/>
      <c r="C140" s="7"/>
      <c r="E140" s="11"/>
      <c r="F140" s="8"/>
      <c r="G140" s="9"/>
      <c r="H140" s="9"/>
    </row>
    <row r="141" spans="1:8">
      <c r="A141" s="5"/>
      <c r="B141" s="6"/>
      <c r="C141" s="7"/>
      <c r="D141" s="6"/>
      <c r="E141" s="11"/>
      <c r="F141" s="8"/>
      <c r="G141" s="9"/>
      <c r="H141" s="9"/>
    </row>
    <row r="142" spans="1:8">
      <c r="A142" s="5"/>
      <c r="B142" s="6"/>
      <c r="C142" s="7"/>
      <c r="D142" s="6"/>
      <c r="E142" s="11"/>
      <c r="F142" s="8"/>
      <c r="G142" s="9"/>
      <c r="H142" s="9"/>
    </row>
    <row r="143" spans="1:8">
      <c r="A143" s="5"/>
      <c r="B143" s="6"/>
      <c r="C143" s="7"/>
      <c r="D143" s="6"/>
      <c r="E143" s="11"/>
      <c r="F143" s="8"/>
      <c r="G143" s="9"/>
      <c r="H143" s="9"/>
    </row>
    <row r="144" spans="1:8">
      <c r="A144" s="10"/>
      <c r="B144" s="6"/>
      <c r="C144" s="7"/>
      <c r="F144" s="8"/>
      <c r="G144" s="9"/>
      <c r="H144" s="9"/>
    </row>
    <row r="145" spans="1:8">
      <c r="A145" s="5"/>
      <c r="B145" s="6"/>
      <c r="C145" s="7"/>
      <c r="D145" s="6"/>
      <c r="E145" s="11"/>
      <c r="F145" s="8"/>
      <c r="G145" s="9"/>
      <c r="H145" s="9"/>
    </row>
    <row r="146" spans="1:8">
      <c r="A146" s="10"/>
      <c r="B146" s="6"/>
      <c r="C146" s="7"/>
      <c r="D146" s="6"/>
      <c r="E146" s="6"/>
      <c r="F146" s="8"/>
      <c r="G146" s="9"/>
      <c r="H146" s="9"/>
    </row>
    <row r="147" spans="1:8">
      <c r="A147" s="5"/>
      <c r="B147" s="6"/>
      <c r="C147" s="7"/>
      <c r="D147" s="6"/>
      <c r="E147" s="6"/>
      <c r="F147" s="8"/>
      <c r="G147" s="9"/>
      <c r="H147" s="9"/>
    </row>
    <row r="148" spans="1:8">
      <c r="A148" s="10"/>
      <c r="B148" s="6"/>
      <c r="C148" s="7"/>
      <c r="D148" s="6"/>
      <c r="E148" s="6"/>
      <c r="F148" s="8"/>
      <c r="G148" s="9"/>
      <c r="H148" s="9"/>
    </row>
    <row r="149" spans="1:8">
      <c r="A149" s="5"/>
      <c r="B149" s="6"/>
      <c r="C149" s="7"/>
      <c r="D149" s="6"/>
      <c r="E149" s="6"/>
      <c r="F149" s="8"/>
      <c r="G149" s="9"/>
      <c r="H149" s="9"/>
    </row>
    <row r="150" spans="1:8">
      <c r="A150" s="10"/>
      <c r="B150" s="6"/>
      <c r="C150" s="7"/>
      <c r="D150" s="6"/>
      <c r="E150" s="6"/>
      <c r="F150" s="8"/>
      <c r="G150" s="9"/>
      <c r="H150" s="9"/>
    </row>
    <row r="151" spans="1:8">
      <c r="A151" s="5"/>
      <c r="B151" s="6"/>
      <c r="C151" s="7"/>
      <c r="D151" s="6"/>
      <c r="E151" s="6"/>
      <c r="F151" s="8"/>
      <c r="G151" s="9"/>
      <c r="H151" s="9"/>
    </row>
    <row r="152" spans="1:8">
      <c r="A152" s="5"/>
      <c r="B152" s="6"/>
      <c r="C152" s="7"/>
      <c r="D152" s="6"/>
      <c r="E152" s="6"/>
      <c r="F152" s="8"/>
      <c r="G152" s="9"/>
      <c r="H152" s="9"/>
    </row>
    <row r="153" spans="1:8">
      <c r="A153" s="10"/>
      <c r="B153" s="6"/>
      <c r="C153" s="7"/>
      <c r="D153" s="6"/>
      <c r="E153" s="6"/>
      <c r="F153" s="8"/>
      <c r="G153" s="9"/>
      <c r="H153" s="9"/>
    </row>
    <row r="154" spans="1:8" ht="28.5" customHeight="1">
      <c r="A154" s="5"/>
      <c r="B154" s="6"/>
      <c r="C154" s="7"/>
      <c r="D154" s="6"/>
      <c r="E154" s="6"/>
      <c r="F154" s="8"/>
      <c r="G154" s="9"/>
      <c r="H154" s="9"/>
    </row>
    <row r="155" spans="1:8">
      <c r="A155" s="10"/>
      <c r="B155" s="6"/>
      <c r="C155" s="7"/>
      <c r="D155" s="6"/>
      <c r="E155" s="6"/>
      <c r="F155" s="8"/>
      <c r="G155" s="9"/>
      <c r="H155" s="9"/>
    </row>
    <row r="156" spans="1:8">
      <c r="A156" s="5"/>
      <c r="B156" s="6"/>
      <c r="C156" s="7"/>
      <c r="D156" s="6"/>
      <c r="E156" s="6"/>
      <c r="F156" s="13"/>
      <c r="G156" s="13"/>
      <c r="H156" s="9"/>
    </row>
    <row r="157" spans="1:8">
      <c r="A157" s="5"/>
      <c r="B157" s="6"/>
      <c r="C157" s="7"/>
      <c r="D157" s="6"/>
      <c r="E157" s="6"/>
      <c r="F157" s="13"/>
      <c r="G157" s="13"/>
      <c r="H157" s="9"/>
    </row>
    <row r="158" spans="1:8">
      <c r="A158" s="5"/>
      <c r="C158" s="7"/>
    </row>
    <row r="159" spans="1:8">
      <c r="G159" s="14"/>
      <c r="H159" s="12"/>
    </row>
    <row r="160" spans="1:8">
      <c r="G160" s="2"/>
      <c r="H160" s="13"/>
    </row>
    <row r="161" spans="1:8">
      <c r="G161" s="15"/>
      <c r="H161" s="13"/>
    </row>
    <row r="162" spans="1:8">
      <c r="A162" s="158"/>
      <c r="B162" s="158"/>
      <c r="C162" s="158"/>
      <c r="D162" s="158"/>
      <c r="E162" s="158"/>
      <c r="F162" s="158"/>
      <c r="G162" s="158"/>
      <c r="H162" s="158"/>
    </row>
    <row r="163" spans="1:8">
      <c r="A163" s="158"/>
      <c r="B163" s="158"/>
      <c r="C163" s="158"/>
      <c r="D163" s="158"/>
      <c r="E163" s="158"/>
      <c r="F163" s="158"/>
      <c r="G163" s="158"/>
      <c r="H163" s="158"/>
    </row>
  </sheetData>
  <mergeCells count="23">
    <mergeCell ref="A32:A40"/>
    <mergeCell ref="M10:O12"/>
    <mergeCell ref="M13:O14"/>
    <mergeCell ref="A19:A23"/>
    <mergeCell ref="A24:A27"/>
    <mergeCell ref="A28:A31"/>
    <mergeCell ref="A116:A120"/>
    <mergeCell ref="A41:A48"/>
    <mergeCell ref="A49:A50"/>
    <mergeCell ref="A51:A55"/>
    <mergeCell ref="A56:A59"/>
    <mergeCell ref="A60:A81"/>
    <mergeCell ref="A82:A100"/>
    <mergeCell ref="A101:A103"/>
    <mergeCell ref="A104:A105"/>
    <mergeCell ref="A107:A109"/>
    <mergeCell ref="A110:A111"/>
    <mergeCell ref="A114:A115"/>
    <mergeCell ref="A122:A123"/>
    <mergeCell ref="A127:H127"/>
    <mergeCell ref="A128:H128"/>
    <mergeCell ref="A162:H162"/>
    <mergeCell ref="A163:H163"/>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4" manualBreakCount="4">
    <brk id="48" max="7" man="1"/>
    <brk id="81" max="7" man="1"/>
    <brk id="100" max="7" man="1"/>
    <brk id="131" max="8"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60"/>
  <sheetViews>
    <sheetView showGridLines="0" zoomScaleNormal="100" workbookViewId="0">
      <selection activeCell="I17" sqref="I17"/>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11" ht="46.9">
      <c r="A17" s="44" t="s">
        <v>1</v>
      </c>
      <c r="B17" s="16" t="s">
        <v>0</v>
      </c>
      <c r="C17" s="16" t="s">
        <v>124</v>
      </c>
      <c r="D17" s="17" t="s">
        <v>125</v>
      </c>
      <c r="E17" s="16" t="s">
        <v>14</v>
      </c>
      <c r="F17" s="17" t="s">
        <v>128</v>
      </c>
      <c r="G17" s="17" t="s">
        <v>16</v>
      </c>
      <c r="H17" s="17" t="s">
        <v>17</v>
      </c>
    </row>
    <row r="18" spans="1:11" ht="36">
      <c r="A18" s="35"/>
      <c r="B18" s="39">
        <v>1</v>
      </c>
      <c r="C18" s="19" t="s">
        <v>517</v>
      </c>
      <c r="D18" s="18" t="s">
        <v>145</v>
      </c>
      <c r="E18" s="20">
        <v>1</v>
      </c>
      <c r="F18" s="21">
        <v>0</v>
      </c>
      <c r="G18" s="21">
        <v>0</v>
      </c>
      <c r="H18" s="21">
        <v>76000</v>
      </c>
      <c r="J18">
        <v>240000</v>
      </c>
      <c r="K18" t="s">
        <v>297</v>
      </c>
    </row>
    <row r="19" spans="1:11" ht="36">
      <c r="A19" s="35"/>
      <c r="B19" s="39">
        <v>2</v>
      </c>
      <c r="C19" s="19" t="s">
        <v>518</v>
      </c>
      <c r="D19" s="18" t="s">
        <v>145</v>
      </c>
      <c r="E19" s="20">
        <v>1</v>
      </c>
      <c r="F19" s="21">
        <v>0</v>
      </c>
      <c r="G19" s="21">
        <v>0</v>
      </c>
      <c r="H19" s="21">
        <v>52000</v>
      </c>
    </row>
    <row r="20" spans="1:11" ht="36">
      <c r="A20" s="35"/>
      <c r="B20" s="39">
        <v>3</v>
      </c>
      <c r="C20" s="19" t="s">
        <v>519</v>
      </c>
      <c r="D20" s="18" t="s">
        <v>145</v>
      </c>
      <c r="E20" s="20">
        <v>1</v>
      </c>
      <c r="F20" s="21">
        <v>0</v>
      </c>
      <c r="G20" s="21">
        <v>0</v>
      </c>
      <c r="H20" s="21">
        <v>48000</v>
      </c>
    </row>
    <row r="21" spans="1:11" ht="36">
      <c r="A21" s="35"/>
      <c r="B21" s="39">
        <v>4</v>
      </c>
      <c r="C21" s="19" t="s">
        <v>520</v>
      </c>
      <c r="D21" s="18" t="s">
        <v>145</v>
      </c>
      <c r="E21" s="20">
        <v>1</v>
      </c>
      <c r="F21" s="21">
        <v>0</v>
      </c>
      <c r="G21" s="21">
        <v>0</v>
      </c>
      <c r="H21" s="21">
        <v>120000</v>
      </c>
    </row>
    <row r="22" spans="1:11" ht="18">
      <c r="A22" s="35"/>
      <c r="B22" s="39">
        <v>5</v>
      </c>
      <c r="C22" s="19" t="s">
        <v>521</v>
      </c>
      <c r="D22" s="18" t="s">
        <v>145</v>
      </c>
      <c r="E22" s="20">
        <v>1</v>
      </c>
      <c r="F22" s="21">
        <v>0</v>
      </c>
      <c r="G22" s="21">
        <v>0</v>
      </c>
      <c r="H22" s="21">
        <v>100000</v>
      </c>
    </row>
    <row r="23" spans="1:11" ht="18">
      <c r="A23" s="35"/>
      <c r="B23" s="39">
        <v>6</v>
      </c>
      <c r="C23" s="19" t="s">
        <v>522</v>
      </c>
      <c r="D23" s="18" t="s">
        <v>145</v>
      </c>
      <c r="E23" s="20">
        <v>1</v>
      </c>
      <c r="F23" s="21">
        <v>0</v>
      </c>
      <c r="G23" s="21">
        <v>0</v>
      </c>
      <c r="H23" s="21">
        <v>32000</v>
      </c>
    </row>
    <row r="24" spans="1:11" ht="18">
      <c r="A24" s="232"/>
      <c r="B24" s="232"/>
      <c r="C24" s="232"/>
      <c r="D24" s="232"/>
      <c r="E24" s="232"/>
      <c r="F24" s="232"/>
      <c r="G24" s="232"/>
      <c r="H24" s="26"/>
    </row>
    <row r="25" spans="1:11" ht="36">
      <c r="A25" s="27"/>
      <c r="B25" s="27"/>
      <c r="C25" s="27"/>
      <c r="D25" s="27"/>
      <c r="E25" s="27"/>
      <c r="F25" s="27"/>
      <c r="G25" s="28" t="s">
        <v>99</v>
      </c>
      <c r="H25" s="29">
        <f>SUM(H18:H24)</f>
        <v>428000</v>
      </c>
    </row>
    <row r="26" spans="1:11" ht="18">
      <c r="A26" s="165" t="s">
        <v>523</v>
      </c>
      <c r="B26" s="165"/>
      <c r="C26" s="165"/>
      <c r="D26" s="165"/>
      <c r="E26" s="165"/>
      <c r="F26" s="165"/>
      <c r="G26" s="165"/>
      <c r="H26" s="165"/>
    </row>
    <row r="27" spans="1:11">
      <c r="A27" s="5"/>
      <c r="B27" s="6"/>
      <c r="C27" s="7"/>
      <c r="D27" s="6"/>
      <c r="E27" s="11"/>
      <c r="F27" s="8"/>
      <c r="G27" s="9"/>
      <c r="H27" s="9"/>
    </row>
    <row r="28" spans="1:11" ht="18">
      <c r="A28" s="230"/>
      <c r="B28" s="231"/>
      <c r="C28" s="231"/>
      <c r="D28" s="231"/>
      <c r="E28" s="231"/>
      <c r="F28" s="231"/>
      <c r="G28" s="231"/>
      <c r="H28" s="231"/>
    </row>
    <row r="29" spans="1:11">
      <c r="A29" s="5"/>
      <c r="B29" s="6"/>
      <c r="C29" s="7"/>
      <c r="D29" s="6"/>
      <c r="E29" s="11"/>
      <c r="F29" s="8"/>
      <c r="G29" s="9"/>
      <c r="H29" s="9"/>
    </row>
    <row r="30" spans="1:11">
      <c r="A30" s="5"/>
      <c r="B30" s="6"/>
      <c r="C30" s="7"/>
      <c r="D30" s="6"/>
      <c r="E30" s="11"/>
      <c r="F30" s="8"/>
      <c r="G30" s="9"/>
      <c r="H30" s="9"/>
    </row>
    <row r="31" spans="1:11">
      <c r="A31" s="5"/>
      <c r="B31" s="6"/>
      <c r="C31" s="7"/>
      <c r="D31" s="6"/>
      <c r="E31" s="11"/>
      <c r="F31" s="8"/>
      <c r="G31" s="9"/>
      <c r="H31" s="9"/>
    </row>
    <row r="32" spans="1:11">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F41" s="8"/>
      <c r="G41" s="9"/>
      <c r="H41" s="9"/>
    </row>
    <row r="42" spans="1:8">
      <c r="A42" s="5"/>
      <c r="B42" s="6"/>
      <c r="C42" s="7"/>
      <c r="D42" s="6"/>
      <c r="E42" s="11"/>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7">
    <mergeCell ref="A60:H60"/>
    <mergeCell ref="M10:O12"/>
    <mergeCell ref="M13:O14"/>
    <mergeCell ref="A24:G24"/>
    <mergeCell ref="A26:H26"/>
    <mergeCell ref="A28:H28"/>
    <mergeCell ref="A59:H59"/>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8" max="8"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63"/>
  <sheetViews>
    <sheetView showGridLines="0" zoomScaleNormal="100" workbookViewId="0">
      <selection activeCell="J21" sqref="J21"/>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52.5" customHeight="1">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36">
      <c r="A18" s="30"/>
      <c r="B18" s="39">
        <v>1</v>
      </c>
      <c r="C18" s="19" t="s">
        <v>524</v>
      </c>
      <c r="D18" s="18">
        <v>1</v>
      </c>
      <c r="E18" s="20" t="s">
        <v>145</v>
      </c>
      <c r="F18" s="21">
        <v>0</v>
      </c>
      <c r="G18" s="21">
        <v>0</v>
      </c>
      <c r="H18" s="21">
        <v>170000</v>
      </c>
    </row>
    <row r="19" spans="1:8" ht="36">
      <c r="A19" s="30"/>
      <c r="B19" s="39">
        <v>2</v>
      </c>
      <c r="C19" s="19" t="s">
        <v>525</v>
      </c>
      <c r="D19" s="18" t="s">
        <v>526</v>
      </c>
      <c r="E19" s="20" t="s">
        <v>145</v>
      </c>
      <c r="F19" s="21">
        <v>0</v>
      </c>
      <c r="G19" s="21">
        <v>0</v>
      </c>
      <c r="H19" s="21">
        <v>260000</v>
      </c>
    </row>
    <row r="20" spans="1:8" ht="36">
      <c r="A20" s="30"/>
      <c r="B20" s="39">
        <v>3</v>
      </c>
      <c r="C20" s="19" t="s">
        <v>527</v>
      </c>
      <c r="D20" s="18" t="s">
        <v>145</v>
      </c>
      <c r="E20" s="20">
        <v>1</v>
      </c>
      <c r="F20" s="21">
        <v>0</v>
      </c>
      <c r="G20" s="21">
        <v>0</v>
      </c>
      <c r="H20" s="21">
        <v>340000</v>
      </c>
    </row>
    <row r="21" spans="1:8" ht="36">
      <c r="A21" s="30"/>
      <c r="B21" s="39">
        <v>4</v>
      </c>
      <c r="C21" s="19" t="s">
        <v>528</v>
      </c>
      <c r="D21" s="18" t="s">
        <v>131</v>
      </c>
      <c r="E21" s="20">
        <v>740</v>
      </c>
      <c r="F21" s="21">
        <v>0</v>
      </c>
      <c r="G21" s="21">
        <v>0</v>
      </c>
      <c r="H21" s="21">
        <v>2300000</v>
      </c>
    </row>
    <row r="22" spans="1:8" ht="72">
      <c r="A22" s="30"/>
      <c r="B22" s="39">
        <v>5</v>
      </c>
      <c r="C22" s="19" t="s">
        <v>529</v>
      </c>
      <c r="D22" s="18">
        <v>1</v>
      </c>
      <c r="E22" s="20" t="s">
        <v>145</v>
      </c>
      <c r="F22" s="21">
        <v>0</v>
      </c>
      <c r="G22" s="21">
        <v>0</v>
      </c>
      <c r="H22" s="21">
        <v>3000000</v>
      </c>
    </row>
    <row r="23" spans="1:8" ht="36">
      <c r="A23" s="30"/>
      <c r="B23" s="39">
        <v>6</v>
      </c>
      <c r="C23" s="19" t="s">
        <v>530</v>
      </c>
      <c r="D23" s="18">
        <v>1</v>
      </c>
      <c r="E23" s="20" t="s">
        <v>145</v>
      </c>
      <c r="F23" s="21">
        <v>0</v>
      </c>
      <c r="G23" s="21">
        <v>0</v>
      </c>
      <c r="H23" s="21">
        <v>1250000</v>
      </c>
    </row>
    <row r="24" spans="1:8" ht="36">
      <c r="A24" s="30"/>
      <c r="B24" s="39">
        <v>7</v>
      </c>
      <c r="C24" s="19" t="s">
        <v>531</v>
      </c>
      <c r="D24" s="18">
        <v>1</v>
      </c>
      <c r="E24" s="20" t="s">
        <v>145</v>
      </c>
      <c r="F24" s="21">
        <v>0</v>
      </c>
      <c r="G24" s="21">
        <v>0</v>
      </c>
      <c r="H24" s="21">
        <v>350000</v>
      </c>
    </row>
    <row r="25" spans="1:8" ht="36">
      <c r="A25" s="30"/>
      <c r="B25" s="39">
        <v>8</v>
      </c>
      <c r="C25" s="19" t="s">
        <v>532</v>
      </c>
      <c r="D25" s="18">
        <v>1</v>
      </c>
      <c r="E25" s="20" t="s">
        <v>145</v>
      </c>
      <c r="F25" s="21">
        <v>0</v>
      </c>
      <c r="G25" s="21">
        <v>0</v>
      </c>
      <c r="H25" s="21">
        <v>300000</v>
      </c>
    </row>
    <row r="26" spans="1:8" ht="36">
      <c r="A26" s="30"/>
      <c r="B26" s="39">
        <v>9</v>
      </c>
      <c r="C26" s="19" t="s">
        <v>533</v>
      </c>
      <c r="D26" s="18">
        <v>1</v>
      </c>
      <c r="E26" s="20" t="s">
        <v>145</v>
      </c>
      <c r="F26" s="21">
        <v>0</v>
      </c>
      <c r="G26" s="21">
        <v>0</v>
      </c>
      <c r="H26" s="21">
        <v>250000</v>
      </c>
    </row>
    <row r="27" spans="1:8" ht="18">
      <c r="A27" s="232"/>
      <c r="B27" s="232"/>
      <c r="C27" s="232"/>
      <c r="D27" s="232"/>
      <c r="E27" s="232"/>
      <c r="F27" s="232"/>
      <c r="G27" s="232"/>
      <c r="H27" s="26"/>
    </row>
    <row r="28" spans="1:8" ht="36">
      <c r="A28" s="27"/>
      <c r="B28" s="27"/>
      <c r="C28" s="27"/>
      <c r="D28" s="27"/>
      <c r="E28" s="27"/>
      <c r="F28" s="27"/>
      <c r="G28" s="28" t="s">
        <v>99</v>
      </c>
      <c r="H28" s="29">
        <f>SUM(H18:H27)</f>
        <v>8220000</v>
      </c>
    </row>
    <row r="29" spans="1:8" ht="18">
      <c r="A29" s="165" t="s">
        <v>534</v>
      </c>
      <c r="B29" s="165"/>
      <c r="C29" s="165"/>
      <c r="D29" s="165"/>
      <c r="E29" s="165"/>
      <c r="F29" s="165"/>
      <c r="G29" s="165"/>
      <c r="H29" s="165"/>
    </row>
    <row r="30" spans="1:8">
      <c r="A30" s="5"/>
      <c r="B30" s="6"/>
      <c r="C30" s="7"/>
      <c r="D30" s="6"/>
      <c r="E30" s="11"/>
      <c r="F30" s="8"/>
      <c r="G30" s="9"/>
      <c r="H30" s="9"/>
    </row>
    <row r="31" spans="1:8" ht="18">
      <c r="A31" s="230"/>
      <c r="B31" s="231"/>
      <c r="C31" s="231"/>
      <c r="D31" s="231"/>
      <c r="E31" s="231"/>
      <c r="F31" s="231"/>
      <c r="G31" s="231"/>
      <c r="H31" s="231"/>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10"/>
      <c r="B44" s="6"/>
      <c r="C44" s="7"/>
      <c r="F44" s="8"/>
      <c r="G44" s="9"/>
      <c r="H44" s="9"/>
    </row>
    <row r="45" spans="1:8">
      <c r="A45" s="5"/>
      <c r="B45" s="6"/>
      <c r="C45" s="7"/>
      <c r="D45" s="6"/>
      <c r="E45" s="11"/>
      <c r="F45" s="8"/>
      <c r="G45" s="9"/>
      <c r="H45" s="9"/>
    </row>
    <row r="46" spans="1:8">
      <c r="A46" s="10"/>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5"/>
      <c r="B52" s="6"/>
      <c r="C52" s="7"/>
      <c r="D52" s="6"/>
      <c r="E52" s="6"/>
      <c r="F52" s="8"/>
      <c r="G52" s="9"/>
      <c r="H52" s="9"/>
    </row>
    <row r="53" spans="1:8">
      <c r="A53" s="10"/>
      <c r="B53" s="6"/>
      <c r="C53" s="7"/>
      <c r="D53" s="6"/>
      <c r="E53" s="6"/>
      <c r="F53" s="8"/>
      <c r="G53" s="9"/>
      <c r="H53" s="9"/>
    </row>
    <row r="54" spans="1:8" ht="28.5" customHeight="1">
      <c r="A54" s="5"/>
      <c r="B54" s="6"/>
      <c r="C54" s="7"/>
      <c r="D54" s="6"/>
      <c r="E54" s="6"/>
      <c r="F54" s="8"/>
      <c r="G54" s="9"/>
      <c r="H54" s="9"/>
    </row>
    <row r="55" spans="1:8">
      <c r="A55" s="10"/>
      <c r="B55" s="6"/>
      <c r="C55" s="7"/>
      <c r="D55" s="6"/>
      <c r="E55" s="6"/>
      <c r="F55" s="8"/>
      <c r="G55" s="9"/>
      <c r="H55" s="9"/>
    </row>
    <row r="56" spans="1:8">
      <c r="A56" s="5"/>
      <c r="B56" s="6"/>
      <c r="C56" s="7"/>
      <c r="D56" s="6"/>
      <c r="E56" s="6"/>
      <c r="F56" s="13"/>
      <c r="G56" s="13"/>
      <c r="H56" s="9"/>
    </row>
    <row r="57" spans="1:8">
      <c r="A57" s="5"/>
      <c r="B57" s="6"/>
      <c r="C57" s="7"/>
      <c r="D57" s="6"/>
      <c r="E57" s="6"/>
      <c r="F57" s="13"/>
      <c r="G57" s="13"/>
      <c r="H57" s="9"/>
    </row>
    <row r="58" spans="1:8">
      <c r="A58" s="5"/>
      <c r="C58" s="7"/>
    </row>
    <row r="59" spans="1:8">
      <c r="G59" s="14"/>
      <c r="H59" s="12"/>
    </row>
    <row r="60" spans="1:8">
      <c r="G60" s="2"/>
      <c r="H60" s="13"/>
    </row>
    <row r="61" spans="1:8">
      <c r="G61" s="15"/>
      <c r="H61" s="13"/>
    </row>
    <row r="62" spans="1:8">
      <c r="A62" s="158"/>
      <c r="B62" s="158"/>
      <c r="C62" s="158"/>
      <c r="D62" s="158"/>
      <c r="E62" s="158"/>
      <c r="F62" s="158"/>
      <c r="G62" s="158"/>
      <c r="H62" s="158"/>
    </row>
    <row r="63" spans="1:8">
      <c r="A63" s="158"/>
      <c r="B63" s="158"/>
      <c r="C63" s="158"/>
      <c r="D63" s="158"/>
      <c r="E63" s="158"/>
      <c r="F63" s="158"/>
      <c r="G63" s="158"/>
      <c r="H63" s="158"/>
    </row>
  </sheetData>
  <mergeCells count="7">
    <mergeCell ref="A62:H62"/>
    <mergeCell ref="A63:H63"/>
    <mergeCell ref="M10:O12"/>
    <mergeCell ref="M13:O14"/>
    <mergeCell ref="A27:G27"/>
    <mergeCell ref="A29:H29"/>
    <mergeCell ref="A31:H31"/>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31" max="8"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57"/>
  <sheetViews>
    <sheetView showGridLines="0" zoomScaleNormal="100" workbookViewId="0">
      <selection activeCell="J15" sqref="J15"/>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8" width="18"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9.5" customHeight="1"/>
    <row r="17" spans="1:8" ht="46.9">
      <c r="A17" s="16" t="s">
        <v>1</v>
      </c>
      <c r="B17" s="16" t="s">
        <v>0</v>
      </c>
      <c r="C17" s="16" t="s">
        <v>124</v>
      </c>
      <c r="D17" s="17" t="s">
        <v>125</v>
      </c>
      <c r="E17" s="16" t="s">
        <v>14</v>
      </c>
      <c r="F17" s="17" t="s">
        <v>128</v>
      </c>
      <c r="G17" s="17" t="s">
        <v>16</v>
      </c>
      <c r="H17" s="17" t="s">
        <v>17</v>
      </c>
    </row>
    <row r="18" spans="1:8" ht="234">
      <c r="A18" s="30"/>
      <c r="B18" s="18">
        <v>1</v>
      </c>
      <c r="C18" s="19" t="s">
        <v>535</v>
      </c>
      <c r="D18" s="18" t="s">
        <v>145</v>
      </c>
      <c r="E18" s="20">
        <v>1</v>
      </c>
      <c r="F18" s="21">
        <v>0</v>
      </c>
      <c r="G18" s="21">
        <v>0</v>
      </c>
      <c r="H18" s="21">
        <v>676000</v>
      </c>
    </row>
    <row r="19" spans="1:8" ht="18">
      <c r="A19" s="22"/>
      <c r="B19" s="23"/>
      <c r="C19" s="24"/>
      <c r="D19" s="23"/>
      <c r="E19" s="23"/>
      <c r="F19" s="25"/>
      <c r="G19" s="26"/>
      <c r="H19" s="26"/>
    </row>
    <row r="20" spans="1:8" ht="36">
      <c r="A20" s="27"/>
      <c r="B20" s="27"/>
      <c r="C20" s="27"/>
      <c r="D20" s="27"/>
      <c r="E20" s="27"/>
      <c r="F20" s="27"/>
      <c r="G20" s="28" t="s">
        <v>99</v>
      </c>
      <c r="H20" s="29">
        <f>SUM(H18:H18)</f>
        <v>676000</v>
      </c>
    </row>
    <row r="21" spans="1:8" ht="18">
      <c r="A21" s="165" t="s">
        <v>536</v>
      </c>
      <c r="B21" s="165"/>
      <c r="C21" s="165"/>
      <c r="D21" s="165"/>
      <c r="E21" s="165"/>
      <c r="F21" s="165"/>
      <c r="G21" s="165"/>
      <c r="H21" s="166"/>
    </row>
    <row r="22" spans="1:8" ht="18">
      <c r="A22" s="165" t="s">
        <v>537</v>
      </c>
      <c r="B22" s="165"/>
      <c r="C22" s="165"/>
      <c r="D22" s="165"/>
      <c r="E22" s="165"/>
      <c r="F22" s="165"/>
      <c r="G22" s="165"/>
      <c r="H22" s="165"/>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11">
      <c r="A33" s="5"/>
      <c r="B33" s="6"/>
      <c r="C33" s="7"/>
      <c r="D33" s="6"/>
      <c r="E33" s="11"/>
      <c r="F33" s="8"/>
      <c r="G33" s="9"/>
      <c r="H33" s="9"/>
    </row>
    <row r="34" spans="1:11" ht="25.9">
      <c r="A34" s="10"/>
      <c r="B34" s="6"/>
      <c r="C34" s="7"/>
      <c r="E34" s="11"/>
      <c r="F34" s="8"/>
      <c r="G34" s="9"/>
      <c r="H34" s="9"/>
      <c r="K34" s="57"/>
    </row>
    <row r="35" spans="1:11">
      <c r="A35" s="5"/>
      <c r="B35" s="6"/>
      <c r="C35" s="7"/>
      <c r="D35" s="6"/>
      <c r="E35" s="11"/>
      <c r="F35" s="8"/>
      <c r="G35" s="9"/>
      <c r="H35" s="9"/>
    </row>
    <row r="36" spans="1:11">
      <c r="A36" s="5"/>
      <c r="B36" s="6"/>
      <c r="C36" s="7"/>
      <c r="D36" s="6"/>
      <c r="E36" s="11"/>
      <c r="F36" s="8"/>
      <c r="G36" s="9"/>
      <c r="H36" s="9"/>
    </row>
    <row r="37" spans="1:11">
      <c r="A37" s="5"/>
      <c r="B37" s="6"/>
      <c r="C37" s="7"/>
      <c r="D37" s="6"/>
      <c r="E37" s="11"/>
      <c r="F37" s="8"/>
      <c r="G37" s="9"/>
      <c r="H37" s="9"/>
    </row>
    <row r="38" spans="1:11">
      <c r="A38" s="10"/>
      <c r="B38" s="6"/>
      <c r="C38" s="7"/>
      <c r="F38" s="8"/>
      <c r="G38" s="9"/>
      <c r="H38" s="9"/>
    </row>
    <row r="39" spans="1:11">
      <c r="A39" s="5"/>
      <c r="B39" s="6"/>
      <c r="C39" s="7"/>
      <c r="D39" s="6"/>
      <c r="E39" s="11"/>
      <c r="F39" s="8"/>
      <c r="G39" s="9"/>
      <c r="H39" s="9"/>
    </row>
    <row r="40" spans="1:11">
      <c r="A40" s="10"/>
      <c r="B40" s="6"/>
      <c r="C40" s="7"/>
      <c r="D40" s="6"/>
      <c r="E40" s="6"/>
      <c r="F40" s="8"/>
      <c r="G40" s="9"/>
      <c r="H40" s="9"/>
    </row>
    <row r="41" spans="1:11">
      <c r="A41" s="5"/>
      <c r="B41" s="6"/>
      <c r="C41" s="7"/>
      <c r="D41" s="6"/>
      <c r="E41" s="6"/>
      <c r="F41" s="8"/>
      <c r="G41" s="9"/>
      <c r="H41" s="9"/>
    </row>
    <row r="42" spans="1:11">
      <c r="A42" s="10"/>
      <c r="B42" s="6"/>
      <c r="C42" s="7"/>
      <c r="D42" s="6"/>
      <c r="E42" s="6"/>
      <c r="F42" s="8"/>
      <c r="G42" s="9"/>
      <c r="H42" s="9"/>
    </row>
    <row r="43" spans="1:11">
      <c r="A43" s="5"/>
      <c r="B43" s="6"/>
      <c r="C43" s="7"/>
      <c r="D43" s="6"/>
      <c r="E43" s="6"/>
      <c r="F43" s="8"/>
      <c r="G43" s="9"/>
      <c r="H43" s="9"/>
    </row>
    <row r="44" spans="1:11">
      <c r="A44" s="10"/>
      <c r="B44" s="6"/>
      <c r="C44" s="7"/>
      <c r="D44" s="6"/>
      <c r="E44" s="6"/>
      <c r="F44" s="8"/>
      <c r="G44" s="9"/>
      <c r="H44" s="9"/>
    </row>
    <row r="45" spans="1:11">
      <c r="A45" s="5"/>
      <c r="B45" s="6"/>
      <c r="C45" s="7"/>
      <c r="D45" s="6"/>
      <c r="E45" s="6"/>
      <c r="F45" s="8"/>
      <c r="G45" s="9"/>
      <c r="H45" s="9"/>
    </row>
    <row r="46" spans="1:11">
      <c r="A46" s="5"/>
      <c r="B46" s="6"/>
      <c r="C46" s="7"/>
      <c r="D46" s="6"/>
      <c r="E46" s="6"/>
      <c r="F46" s="8"/>
      <c r="G46" s="9"/>
      <c r="H46" s="9"/>
    </row>
    <row r="47" spans="1:11">
      <c r="A47" s="10"/>
      <c r="B47" s="6"/>
      <c r="C47" s="7"/>
      <c r="D47" s="6"/>
      <c r="E47" s="6"/>
      <c r="F47" s="8"/>
      <c r="G47" s="9"/>
      <c r="H47" s="9"/>
    </row>
    <row r="48" spans="1:11"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5" max="8"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79"/>
  <sheetViews>
    <sheetView showGridLines="0" zoomScale="106" zoomScaleNormal="106" workbookViewId="0">
      <selection activeCell="I47" sqref="I47"/>
    </sheetView>
  </sheetViews>
  <sheetFormatPr defaultColWidth="11.42578125" defaultRowHeight="14.45"/>
  <cols>
    <col min="1" max="1" width="16" customWidth="1"/>
    <col min="2" max="2" width="4.85546875" customWidth="1"/>
    <col min="3" max="3" width="61.5703125" customWidth="1"/>
    <col min="4" max="4" width="8.42578125" customWidth="1"/>
    <col min="5" max="5" width="10.28515625" bestFit="1" customWidth="1"/>
    <col min="6" max="8" width="20.42578125" bestFit="1" customWidth="1"/>
    <col min="11" max="11" width="16.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1.25" customHeight="1"/>
    <row r="17" spans="1:11" ht="46.9">
      <c r="A17" s="16" t="s">
        <v>1</v>
      </c>
      <c r="B17" s="16" t="s">
        <v>0</v>
      </c>
      <c r="C17" s="16" t="s">
        <v>124</v>
      </c>
      <c r="D17" s="17" t="s">
        <v>125</v>
      </c>
      <c r="E17" s="16" t="s">
        <v>14</v>
      </c>
      <c r="F17" s="17" t="s">
        <v>128</v>
      </c>
      <c r="G17" s="17" t="s">
        <v>16</v>
      </c>
      <c r="H17" s="17" t="s">
        <v>17</v>
      </c>
    </row>
    <row r="18" spans="1:11" ht="18">
      <c r="A18" s="159" t="s">
        <v>421</v>
      </c>
      <c r="B18" s="18">
        <v>1</v>
      </c>
      <c r="C18" s="19" t="s">
        <v>538</v>
      </c>
      <c r="D18" s="18" t="s">
        <v>131</v>
      </c>
      <c r="E18" s="20">
        <v>160</v>
      </c>
      <c r="F18" s="21">
        <v>0</v>
      </c>
      <c r="G18" s="21">
        <v>2000</v>
      </c>
      <c r="H18" s="21">
        <f>(E18*F18)+(G18*E18)</f>
        <v>320000</v>
      </c>
    </row>
    <row r="19" spans="1:11" ht="18">
      <c r="A19" s="226"/>
      <c r="B19" s="18">
        <v>2</v>
      </c>
      <c r="C19" s="19" t="s">
        <v>539</v>
      </c>
      <c r="D19" s="18" t="s">
        <v>131</v>
      </c>
      <c r="E19" s="20">
        <v>28.8</v>
      </c>
      <c r="F19" s="21">
        <v>0</v>
      </c>
      <c r="G19" s="21">
        <v>3100</v>
      </c>
      <c r="H19" s="21">
        <f t="shared" ref="H19:H39" si="0">(E19*F19)+(G19*E19)</f>
        <v>89280</v>
      </c>
    </row>
    <row r="20" spans="1:11" ht="18">
      <c r="A20" s="226"/>
      <c r="B20" s="18">
        <v>3</v>
      </c>
      <c r="C20" s="19" t="s">
        <v>540</v>
      </c>
      <c r="D20" s="18" t="s">
        <v>131</v>
      </c>
      <c r="E20" s="20">
        <v>60</v>
      </c>
      <c r="F20" s="21">
        <v>0</v>
      </c>
      <c r="G20" s="21">
        <v>1200</v>
      </c>
      <c r="H20" s="21">
        <f t="shared" si="0"/>
        <v>72000</v>
      </c>
    </row>
    <row r="21" spans="1:11" ht="18">
      <c r="A21" s="160"/>
      <c r="B21" s="18">
        <v>4</v>
      </c>
      <c r="C21" s="19" t="s">
        <v>541</v>
      </c>
      <c r="D21" s="18" t="s">
        <v>134</v>
      </c>
      <c r="E21" s="20">
        <v>14</v>
      </c>
      <c r="F21" s="21">
        <v>0</v>
      </c>
      <c r="G21" s="21">
        <v>1300</v>
      </c>
      <c r="H21" s="21">
        <f t="shared" si="0"/>
        <v>18200</v>
      </c>
    </row>
    <row r="22" spans="1:11" ht="18">
      <c r="A22" s="159" t="s">
        <v>423</v>
      </c>
      <c r="B22" s="18">
        <v>5</v>
      </c>
      <c r="C22" s="19" t="s">
        <v>542</v>
      </c>
      <c r="D22" s="18" t="s">
        <v>131</v>
      </c>
      <c r="E22" s="20">
        <v>25.2</v>
      </c>
      <c r="F22" s="21">
        <v>1100</v>
      </c>
      <c r="G22" s="21">
        <v>1400</v>
      </c>
      <c r="H22" s="21">
        <f t="shared" si="0"/>
        <v>63000</v>
      </c>
    </row>
    <row r="23" spans="1:11" ht="18">
      <c r="A23" s="160"/>
      <c r="B23" s="18">
        <v>6</v>
      </c>
      <c r="C23" s="19" t="s">
        <v>543</v>
      </c>
      <c r="D23" s="18" t="s">
        <v>131</v>
      </c>
      <c r="E23" s="20">
        <v>25.2</v>
      </c>
      <c r="F23" s="21">
        <v>3300</v>
      </c>
      <c r="G23" s="21">
        <v>1200</v>
      </c>
      <c r="H23" s="21">
        <f t="shared" si="0"/>
        <v>113400</v>
      </c>
    </row>
    <row r="24" spans="1:11" ht="36">
      <c r="A24" s="159" t="s">
        <v>433</v>
      </c>
      <c r="B24" s="18">
        <v>7</v>
      </c>
      <c r="C24" s="19" t="s">
        <v>544</v>
      </c>
      <c r="D24" s="18" t="s">
        <v>131</v>
      </c>
      <c r="E24" s="20">
        <v>160</v>
      </c>
      <c r="F24" s="21">
        <v>1300</v>
      </c>
      <c r="G24" s="21">
        <v>1650</v>
      </c>
      <c r="H24" s="21">
        <f t="shared" si="0"/>
        <v>472000</v>
      </c>
    </row>
    <row r="25" spans="1:11" ht="18">
      <c r="A25" s="226"/>
      <c r="B25" s="18">
        <v>8</v>
      </c>
      <c r="C25" s="19" t="s">
        <v>545</v>
      </c>
      <c r="D25" s="18" t="s">
        <v>131</v>
      </c>
      <c r="E25" s="20">
        <v>160</v>
      </c>
      <c r="F25" s="21">
        <v>900</v>
      </c>
      <c r="G25" s="21">
        <v>1200</v>
      </c>
      <c r="H25" s="21">
        <f t="shared" si="0"/>
        <v>336000</v>
      </c>
    </row>
    <row r="26" spans="1:11" ht="18">
      <c r="A26" s="160"/>
      <c r="B26" s="18">
        <v>9</v>
      </c>
      <c r="C26" s="19" t="s">
        <v>546</v>
      </c>
      <c r="D26" s="18" t="s">
        <v>134</v>
      </c>
      <c r="E26" s="20">
        <v>14</v>
      </c>
      <c r="F26" s="21">
        <v>1100</v>
      </c>
      <c r="G26" s="21">
        <v>2000</v>
      </c>
      <c r="H26" s="21">
        <f t="shared" si="0"/>
        <v>43400</v>
      </c>
    </row>
    <row r="27" spans="1:11" ht="18">
      <c r="A27" s="159" t="s">
        <v>547</v>
      </c>
      <c r="B27" s="18">
        <v>10</v>
      </c>
      <c r="C27" s="19" t="s">
        <v>548</v>
      </c>
      <c r="D27" s="18" t="s">
        <v>131</v>
      </c>
      <c r="E27" s="20">
        <v>160</v>
      </c>
      <c r="F27" s="21">
        <v>5600</v>
      </c>
      <c r="G27" s="21">
        <v>3400</v>
      </c>
      <c r="H27" s="21">
        <f t="shared" si="0"/>
        <v>1440000</v>
      </c>
    </row>
    <row r="28" spans="1:11" ht="18">
      <c r="A28" s="160"/>
      <c r="B28" s="18">
        <v>11</v>
      </c>
      <c r="C28" s="19" t="s">
        <v>549</v>
      </c>
      <c r="D28" s="18" t="s">
        <v>155</v>
      </c>
      <c r="E28" s="20">
        <v>64</v>
      </c>
      <c r="F28" s="21">
        <v>1600</v>
      </c>
      <c r="G28" s="21">
        <v>1500</v>
      </c>
      <c r="H28" s="21">
        <f t="shared" si="0"/>
        <v>198400</v>
      </c>
    </row>
    <row r="29" spans="1:11" ht="36">
      <c r="A29" s="35" t="s">
        <v>550</v>
      </c>
      <c r="B29" s="18">
        <v>12</v>
      </c>
      <c r="C29" s="19" t="s">
        <v>551</v>
      </c>
      <c r="D29" s="18" t="s">
        <v>131</v>
      </c>
      <c r="E29" s="20">
        <v>60</v>
      </c>
      <c r="F29" s="21">
        <v>3500</v>
      </c>
      <c r="G29" s="21">
        <v>4500</v>
      </c>
      <c r="H29" s="21">
        <f t="shared" si="0"/>
        <v>480000</v>
      </c>
    </row>
    <row r="30" spans="1:11" ht="37.5" customHeight="1">
      <c r="A30" s="159" t="s">
        <v>453</v>
      </c>
      <c r="B30" s="18">
        <v>13</v>
      </c>
      <c r="C30" s="19" t="s">
        <v>552</v>
      </c>
      <c r="D30" s="18" t="s">
        <v>131</v>
      </c>
      <c r="E30" s="20">
        <v>28.8</v>
      </c>
      <c r="F30" s="21">
        <v>2500</v>
      </c>
      <c r="G30" s="21">
        <v>2000</v>
      </c>
      <c r="H30" s="21">
        <f t="shared" si="0"/>
        <v>129600</v>
      </c>
      <c r="K30" t="s">
        <v>553</v>
      </c>
    </row>
    <row r="31" spans="1:11" ht="36">
      <c r="A31" s="226"/>
      <c r="B31" s="18">
        <v>14</v>
      </c>
      <c r="C31" s="19" t="s">
        <v>554</v>
      </c>
      <c r="D31" s="18" t="s">
        <v>131</v>
      </c>
      <c r="E31" s="20">
        <v>25.2</v>
      </c>
      <c r="F31" s="21">
        <v>3200</v>
      </c>
      <c r="G31" s="21">
        <v>2600</v>
      </c>
      <c r="H31" s="21">
        <f t="shared" si="0"/>
        <v>146160</v>
      </c>
      <c r="K31" t="s">
        <v>555</v>
      </c>
    </row>
    <row r="32" spans="1:11" ht="18">
      <c r="A32" s="226"/>
      <c r="B32" s="18">
        <v>15</v>
      </c>
      <c r="C32" s="19" t="s">
        <v>556</v>
      </c>
      <c r="D32" s="18" t="s">
        <v>131</v>
      </c>
      <c r="E32" s="20">
        <v>25.2</v>
      </c>
      <c r="F32" s="21">
        <v>1100</v>
      </c>
      <c r="G32" s="21">
        <v>1400</v>
      </c>
      <c r="H32" s="21">
        <f t="shared" si="0"/>
        <v>63000</v>
      </c>
    </row>
    <row r="33" spans="1:11" ht="18">
      <c r="A33" s="160"/>
      <c r="B33" s="18">
        <v>16</v>
      </c>
      <c r="C33" s="19" t="s">
        <v>557</v>
      </c>
      <c r="D33" s="18" t="s">
        <v>131</v>
      </c>
      <c r="E33" s="20">
        <v>7.2</v>
      </c>
      <c r="F33" s="21">
        <v>3000</v>
      </c>
      <c r="G33" s="21">
        <v>3500</v>
      </c>
      <c r="H33" s="21">
        <f t="shared" si="0"/>
        <v>46800</v>
      </c>
      <c r="K33" t="s">
        <v>558</v>
      </c>
    </row>
    <row r="34" spans="1:11" ht="18">
      <c r="A34" s="35" t="s">
        <v>454</v>
      </c>
      <c r="B34" s="18">
        <v>17</v>
      </c>
      <c r="C34" s="19" t="s">
        <v>559</v>
      </c>
      <c r="D34" s="18" t="s">
        <v>131</v>
      </c>
      <c r="E34" s="20">
        <v>28.8</v>
      </c>
      <c r="F34" s="21">
        <v>5600</v>
      </c>
      <c r="G34" s="21">
        <v>3400</v>
      </c>
      <c r="H34" s="21">
        <f t="shared" si="0"/>
        <v>259200</v>
      </c>
    </row>
    <row r="35" spans="1:11" ht="36">
      <c r="A35" s="35" t="s">
        <v>560</v>
      </c>
      <c r="B35" s="18">
        <v>18</v>
      </c>
      <c r="C35" s="19" t="s">
        <v>561</v>
      </c>
      <c r="D35" s="18" t="s">
        <v>155</v>
      </c>
      <c r="E35" s="20">
        <v>64</v>
      </c>
      <c r="F35" s="21">
        <v>1200</v>
      </c>
      <c r="G35" s="21">
        <v>1300</v>
      </c>
      <c r="H35" s="21">
        <f t="shared" si="0"/>
        <v>160000</v>
      </c>
      <c r="K35" t="s">
        <v>562</v>
      </c>
    </row>
    <row r="36" spans="1:11" ht="18">
      <c r="A36" s="159" t="s">
        <v>475</v>
      </c>
      <c r="B36" s="18">
        <v>19</v>
      </c>
      <c r="C36" s="19" t="s">
        <v>563</v>
      </c>
      <c r="D36" s="18" t="s">
        <v>131</v>
      </c>
      <c r="E36" s="20">
        <v>7.2</v>
      </c>
      <c r="F36" s="21">
        <v>26000</v>
      </c>
      <c r="G36" s="21">
        <v>4000</v>
      </c>
      <c r="H36" s="21">
        <f t="shared" si="0"/>
        <v>216000</v>
      </c>
    </row>
    <row r="37" spans="1:11" ht="18">
      <c r="A37" s="226"/>
      <c r="B37" s="18">
        <v>20</v>
      </c>
      <c r="C37" s="19" t="s">
        <v>564</v>
      </c>
      <c r="D37" s="18" t="s">
        <v>134</v>
      </c>
      <c r="E37" s="20">
        <v>4</v>
      </c>
      <c r="F37" s="21">
        <v>8500</v>
      </c>
      <c r="G37" s="21">
        <v>5000</v>
      </c>
      <c r="H37" s="21">
        <f t="shared" si="0"/>
        <v>54000</v>
      </c>
      <c r="K37" t="s">
        <v>565</v>
      </c>
    </row>
    <row r="38" spans="1:11" ht="18">
      <c r="A38" s="160"/>
      <c r="B38" s="18">
        <v>21</v>
      </c>
      <c r="C38" s="19" t="s">
        <v>566</v>
      </c>
      <c r="D38" s="18" t="s">
        <v>134</v>
      </c>
      <c r="E38" s="20">
        <v>8</v>
      </c>
      <c r="F38" s="21">
        <v>1000</v>
      </c>
      <c r="G38" s="21">
        <v>1000</v>
      </c>
      <c r="H38" s="21">
        <f t="shared" si="0"/>
        <v>16000</v>
      </c>
      <c r="K38" t="s">
        <v>567</v>
      </c>
    </row>
    <row r="39" spans="1:11" ht="54">
      <c r="A39" s="36" t="s">
        <v>290</v>
      </c>
      <c r="B39" s="18">
        <v>22</v>
      </c>
      <c r="C39" s="19" t="s">
        <v>568</v>
      </c>
      <c r="D39" s="18" t="s">
        <v>145</v>
      </c>
      <c r="E39" s="20">
        <v>1</v>
      </c>
      <c r="F39" s="21">
        <v>2740000</v>
      </c>
      <c r="G39" s="21">
        <v>2150000</v>
      </c>
      <c r="H39" s="21">
        <f t="shared" si="0"/>
        <v>4890000</v>
      </c>
    </row>
    <row r="40" spans="1:11" ht="18">
      <c r="A40" s="35" t="s">
        <v>569</v>
      </c>
      <c r="B40" s="18">
        <v>23</v>
      </c>
      <c r="C40" s="19" t="s">
        <v>570</v>
      </c>
      <c r="D40" s="18" t="s">
        <v>145</v>
      </c>
      <c r="E40" s="20">
        <v>1</v>
      </c>
      <c r="F40" s="21">
        <v>0</v>
      </c>
      <c r="G40" s="21">
        <v>0</v>
      </c>
      <c r="H40" s="21">
        <v>120000</v>
      </c>
    </row>
    <row r="41" spans="1:11" ht="18">
      <c r="A41" s="22"/>
      <c r="B41" s="23"/>
      <c r="C41" s="24"/>
      <c r="D41" s="23"/>
      <c r="E41" s="23"/>
      <c r="F41" s="25"/>
      <c r="G41" s="26"/>
      <c r="H41" s="26"/>
    </row>
    <row r="42" spans="1:11" ht="18">
      <c r="A42" s="27"/>
      <c r="B42" s="27"/>
      <c r="C42" s="27"/>
      <c r="D42" s="27"/>
      <c r="E42" s="27"/>
      <c r="F42" s="27"/>
      <c r="G42" s="28" t="s">
        <v>99</v>
      </c>
      <c r="H42" s="29">
        <f>SUM(H18:H41)</f>
        <v>9746440</v>
      </c>
      <c r="K42" s="52">
        <f>H42</f>
        <v>9746440</v>
      </c>
    </row>
    <row r="43" spans="1:11" ht="18">
      <c r="A43" s="165" t="s">
        <v>571</v>
      </c>
      <c r="B43" s="165"/>
      <c r="C43" s="165"/>
      <c r="D43" s="165"/>
      <c r="E43" s="165"/>
      <c r="F43" s="165"/>
      <c r="G43" s="165"/>
      <c r="H43" s="166"/>
    </row>
    <row r="44" spans="1:11" ht="18">
      <c r="A44" s="165" t="s">
        <v>537</v>
      </c>
      <c r="B44" s="165"/>
      <c r="C44" s="165"/>
      <c r="D44" s="165"/>
      <c r="E44" s="165"/>
      <c r="F44" s="165"/>
      <c r="G44" s="165"/>
      <c r="H44" s="165"/>
    </row>
    <row r="45" spans="1:11">
      <c r="A45" s="5"/>
      <c r="B45" s="6"/>
      <c r="C45" s="7"/>
      <c r="D45" s="6"/>
      <c r="E45" s="11"/>
      <c r="F45" s="8"/>
      <c r="G45" s="9"/>
      <c r="H45" s="9"/>
    </row>
    <row r="46" spans="1:11" ht="18">
      <c r="A46" s="237" t="s">
        <v>572</v>
      </c>
      <c r="B46" s="158"/>
      <c r="C46" s="158"/>
      <c r="D46" s="158"/>
      <c r="E46" s="158"/>
      <c r="F46" s="158"/>
      <c r="G46" s="158"/>
      <c r="H46" s="158"/>
    </row>
    <row r="47" spans="1:11">
      <c r="A47" s="5"/>
      <c r="B47" s="6"/>
      <c r="C47" s="7"/>
      <c r="D47" s="6"/>
      <c r="E47" s="11"/>
      <c r="F47" s="8"/>
      <c r="G47" s="9"/>
      <c r="H47" s="9"/>
    </row>
    <row r="48" spans="1:11">
      <c r="A48" s="5"/>
      <c r="B48" s="6"/>
      <c r="C48" s="7"/>
      <c r="D48" s="6"/>
      <c r="E48" s="11"/>
      <c r="F48" s="8"/>
      <c r="G48" s="9"/>
      <c r="H48" s="9"/>
    </row>
    <row r="49" spans="1:11">
      <c r="A49" s="5"/>
      <c r="B49" s="6"/>
      <c r="C49" s="7"/>
      <c r="D49" s="6"/>
      <c r="E49" s="11"/>
      <c r="F49" s="8"/>
      <c r="G49" s="9"/>
      <c r="H49" s="9"/>
    </row>
    <row r="50" spans="1:11">
      <c r="A50" s="5"/>
      <c r="B50" s="6"/>
      <c r="C50" s="7"/>
      <c r="D50" s="6"/>
      <c r="E50" s="11"/>
      <c r="F50" s="8"/>
      <c r="G50" s="9"/>
      <c r="H50" s="9"/>
    </row>
    <row r="51" spans="1:11">
      <c r="A51" s="5"/>
      <c r="B51" s="6"/>
      <c r="C51" s="7"/>
      <c r="D51" s="6"/>
      <c r="E51" s="11"/>
      <c r="F51" s="8"/>
      <c r="G51" s="9"/>
      <c r="H51" s="9"/>
    </row>
    <row r="52" spans="1:11">
      <c r="A52" s="5"/>
      <c r="B52" s="6"/>
      <c r="C52" s="7"/>
      <c r="D52" s="6"/>
      <c r="E52" s="11"/>
      <c r="F52" s="8"/>
      <c r="G52" s="9"/>
      <c r="H52" s="9"/>
    </row>
    <row r="53" spans="1:11">
      <c r="A53" s="5"/>
      <c r="B53" s="6"/>
      <c r="C53" s="7"/>
      <c r="D53" s="6"/>
      <c r="E53" s="11"/>
      <c r="F53" s="8"/>
      <c r="G53" s="9"/>
      <c r="H53" s="9"/>
    </row>
    <row r="54" spans="1:11">
      <c r="A54" s="5"/>
      <c r="B54" s="6"/>
      <c r="C54" s="7"/>
      <c r="D54" s="6"/>
      <c r="E54" s="11"/>
      <c r="F54" s="8"/>
      <c r="G54" s="9"/>
      <c r="H54" s="9"/>
    </row>
    <row r="55" spans="1:11">
      <c r="A55" s="5"/>
      <c r="B55" s="6"/>
      <c r="C55" s="7"/>
      <c r="D55" s="6"/>
      <c r="E55" s="11"/>
      <c r="F55" s="8"/>
      <c r="G55" s="9"/>
      <c r="H55" s="9"/>
    </row>
    <row r="56" spans="1:11" ht="25.9">
      <c r="A56" s="10"/>
      <c r="B56" s="6"/>
      <c r="C56" s="7"/>
      <c r="E56" s="11"/>
      <c r="F56" s="8"/>
      <c r="G56" s="9"/>
      <c r="H56" s="9"/>
      <c r="K56" s="57"/>
    </row>
    <row r="57" spans="1:11">
      <c r="A57" s="5"/>
      <c r="B57" s="6"/>
      <c r="C57" s="7"/>
      <c r="D57" s="6"/>
      <c r="E57" s="11"/>
      <c r="F57" s="8"/>
      <c r="G57" s="9"/>
      <c r="H57" s="9"/>
    </row>
    <row r="58" spans="1:11">
      <c r="A58" s="5"/>
      <c r="B58" s="6"/>
      <c r="C58" s="7"/>
      <c r="D58" s="6"/>
      <c r="E58" s="11"/>
      <c r="F58" s="8"/>
      <c r="G58" s="9"/>
      <c r="H58" s="9"/>
    </row>
    <row r="59" spans="1:11">
      <c r="A59" s="5"/>
      <c r="B59" s="6"/>
      <c r="C59" s="7"/>
      <c r="D59" s="6"/>
      <c r="E59" s="11"/>
      <c r="F59" s="8"/>
      <c r="G59" s="9"/>
      <c r="H59" s="9"/>
    </row>
    <row r="60" spans="1:11">
      <c r="A60" s="10"/>
      <c r="B60" s="6"/>
      <c r="C60" s="7"/>
      <c r="F60" s="8"/>
      <c r="G60" s="9"/>
      <c r="H60" s="9"/>
    </row>
    <row r="61" spans="1:11">
      <c r="A61" s="5"/>
      <c r="B61" s="6"/>
      <c r="C61" s="7"/>
      <c r="D61" s="6"/>
      <c r="E61" s="11"/>
      <c r="F61" s="8"/>
      <c r="G61" s="9"/>
      <c r="H61" s="9"/>
    </row>
    <row r="62" spans="1:11">
      <c r="A62" s="10"/>
      <c r="B62" s="6"/>
      <c r="C62" s="7"/>
      <c r="D62" s="6"/>
      <c r="E62" s="6"/>
      <c r="F62" s="8"/>
      <c r="G62" s="9"/>
      <c r="H62" s="9"/>
    </row>
    <row r="63" spans="1:11">
      <c r="A63" s="5"/>
      <c r="B63" s="6"/>
      <c r="C63" s="7"/>
      <c r="D63" s="6"/>
      <c r="E63" s="6"/>
      <c r="F63" s="8"/>
      <c r="G63" s="9"/>
      <c r="H63" s="9"/>
    </row>
    <row r="64" spans="1:11">
      <c r="A64" s="10"/>
      <c r="B64" s="6"/>
      <c r="C64" s="7"/>
      <c r="D64" s="6"/>
      <c r="E64" s="6"/>
      <c r="F64" s="8"/>
      <c r="G64" s="9"/>
      <c r="H64" s="9"/>
    </row>
    <row r="65" spans="1:8">
      <c r="A65" s="5"/>
      <c r="B65" s="6"/>
      <c r="C65" s="7"/>
      <c r="D65" s="6"/>
      <c r="E65" s="6"/>
      <c r="F65" s="8"/>
      <c r="G65" s="9"/>
      <c r="H65" s="9"/>
    </row>
    <row r="66" spans="1:8">
      <c r="A66" s="10"/>
      <c r="B66" s="6"/>
      <c r="C66" s="7"/>
      <c r="D66" s="6"/>
      <c r="E66" s="6"/>
      <c r="F66" s="8"/>
      <c r="G66" s="9"/>
      <c r="H66" s="9"/>
    </row>
    <row r="67" spans="1:8">
      <c r="A67" s="5"/>
      <c r="B67" s="6"/>
      <c r="C67" s="7"/>
      <c r="D67" s="6"/>
      <c r="E67" s="6"/>
      <c r="F67" s="8"/>
      <c r="G67" s="9"/>
      <c r="H67" s="9"/>
    </row>
    <row r="68" spans="1:8">
      <c r="A68" s="5"/>
      <c r="B68" s="6"/>
      <c r="C68" s="7"/>
      <c r="D68" s="6"/>
      <c r="E68" s="6"/>
      <c r="F68" s="8"/>
      <c r="G68" s="9"/>
      <c r="H68" s="9"/>
    </row>
    <row r="69" spans="1:8">
      <c r="A69" s="10"/>
      <c r="B69" s="6"/>
      <c r="C69" s="7"/>
      <c r="D69" s="6"/>
      <c r="E69" s="6"/>
      <c r="F69" s="8"/>
      <c r="G69" s="9"/>
      <c r="H69" s="9"/>
    </row>
    <row r="70" spans="1:8" ht="28.5" customHeight="1">
      <c r="A70" s="5"/>
      <c r="B70" s="6"/>
      <c r="C70" s="7"/>
      <c r="D70" s="6"/>
      <c r="E70" s="6"/>
      <c r="F70" s="8"/>
      <c r="G70" s="9"/>
      <c r="H70" s="9"/>
    </row>
    <row r="71" spans="1:8">
      <c r="A71" s="10"/>
      <c r="B71" s="6"/>
      <c r="C71" s="7"/>
      <c r="D71" s="6"/>
      <c r="E71" s="6"/>
      <c r="F71" s="8"/>
      <c r="G71" s="9"/>
      <c r="H71" s="9"/>
    </row>
    <row r="72" spans="1:8">
      <c r="A72" s="5"/>
      <c r="B72" s="6"/>
      <c r="C72" s="7"/>
      <c r="D72" s="6"/>
      <c r="E72" s="6"/>
      <c r="F72" s="13"/>
      <c r="G72" s="13"/>
      <c r="H72" s="9"/>
    </row>
    <row r="73" spans="1:8">
      <c r="A73" s="5"/>
      <c r="B73" s="6"/>
      <c r="C73" s="7"/>
      <c r="D73" s="6"/>
      <c r="E73" s="6"/>
      <c r="F73" s="13"/>
      <c r="G73" s="13"/>
      <c r="H73" s="9"/>
    </row>
    <row r="74" spans="1:8">
      <c r="A74" s="5"/>
      <c r="C74" s="7"/>
    </row>
    <row r="75" spans="1:8">
      <c r="G75" s="14"/>
      <c r="H75" s="12"/>
    </row>
    <row r="76" spans="1:8">
      <c r="G76" s="2"/>
      <c r="H76" s="13"/>
    </row>
    <row r="77" spans="1:8">
      <c r="G77" s="15"/>
      <c r="H77" s="13"/>
    </row>
    <row r="78" spans="1:8">
      <c r="A78" s="158"/>
      <c r="B78" s="158"/>
      <c r="C78" s="158"/>
      <c r="D78" s="158"/>
      <c r="E78" s="158"/>
      <c r="F78" s="158"/>
      <c r="G78" s="158"/>
      <c r="H78" s="158"/>
    </row>
    <row r="79" spans="1:8">
      <c r="A79" s="158"/>
      <c r="B79" s="158"/>
      <c r="C79" s="158"/>
      <c r="D79" s="158"/>
      <c r="E79" s="158"/>
      <c r="F79" s="158"/>
      <c r="G79" s="158"/>
      <c r="H79" s="158"/>
    </row>
  </sheetData>
  <mergeCells count="13">
    <mergeCell ref="A79:H79"/>
    <mergeCell ref="A46:H46"/>
    <mergeCell ref="A30:A33"/>
    <mergeCell ref="A36:A38"/>
    <mergeCell ref="A43:H43"/>
    <mergeCell ref="A44:H44"/>
    <mergeCell ref="A78:H78"/>
    <mergeCell ref="A27:A28"/>
    <mergeCell ref="M10:O12"/>
    <mergeCell ref="M13:O14"/>
    <mergeCell ref="A18:A21"/>
    <mergeCell ref="A22:A23"/>
    <mergeCell ref="A24:A26"/>
  </mergeCells>
  <printOptions horizontalCentered="1"/>
  <pageMargins left="0.23622047244094491" right="0.23622047244094491" top="0.74803149606299213" bottom="0.74803149606299213" header="0.31496062992125984" footer="0.31496062992125984"/>
  <pageSetup paperSize="9" scale="61" fitToHeight="0" orientation="portrait" r:id="rId1"/>
  <headerFooter>
    <oddFooter>&amp;R&amp;P de &amp;N</oddFooter>
  </headerFooter>
  <rowBreaks count="1" manualBreakCount="1">
    <brk id="47" max="8"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60"/>
  <sheetViews>
    <sheetView showGridLines="0" topLeftCell="A19" zoomScale="106" zoomScaleNormal="106" workbookViewId="0">
      <selection activeCell="E32" sqref="E32"/>
    </sheetView>
  </sheetViews>
  <sheetFormatPr defaultColWidth="11.42578125" defaultRowHeight="14.45"/>
  <cols>
    <col min="1" max="1" width="16" customWidth="1"/>
    <col min="2" max="2" width="4.85546875" customWidth="1"/>
    <col min="3" max="3" width="61.5703125" customWidth="1"/>
    <col min="4" max="4" width="8.42578125" customWidth="1"/>
    <col min="5" max="5" width="10.28515625" bestFit="1" customWidth="1"/>
    <col min="6" max="7" width="20.42578125" bestFit="1" customWidth="1"/>
    <col min="8" max="8" width="21.5703125" bestFit="1" customWidth="1"/>
    <col min="11" max="11" width="16.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2.5" customHeight="1">
      <c r="J16" t="s">
        <v>573</v>
      </c>
      <c r="K16" t="s">
        <v>574</v>
      </c>
    </row>
    <row r="17" spans="1:12" ht="46.9">
      <c r="A17" s="16" t="s">
        <v>1</v>
      </c>
      <c r="B17" s="16" t="s">
        <v>0</v>
      </c>
      <c r="C17" s="16" t="s">
        <v>124</v>
      </c>
      <c r="D17" s="17" t="s">
        <v>125</v>
      </c>
      <c r="E17" s="16" t="s">
        <v>14</v>
      </c>
      <c r="F17" s="17" t="s">
        <v>128</v>
      </c>
      <c r="G17" s="17" t="s">
        <v>16</v>
      </c>
      <c r="H17" s="17" t="s">
        <v>17</v>
      </c>
    </row>
    <row r="18" spans="1:12" ht="307.5" customHeight="1">
      <c r="A18" s="30" t="s">
        <v>421</v>
      </c>
      <c r="B18" s="18">
        <v>1</v>
      </c>
      <c r="C18" s="19" t="s">
        <v>575</v>
      </c>
      <c r="D18" s="18" t="s">
        <v>145</v>
      </c>
      <c r="E18" s="20"/>
      <c r="F18" s="21">
        <v>0</v>
      </c>
      <c r="G18" s="21">
        <v>0</v>
      </c>
      <c r="H18" s="21">
        <v>13820000</v>
      </c>
    </row>
    <row r="19" spans="1:12" ht="155.25" customHeight="1">
      <c r="A19" s="30" t="s">
        <v>576</v>
      </c>
      <c r="B19" s="18">
        <v>2</v>
      </c>
      <c r="C19" s="19" t="s">
        <v>577</v>
      </c>
      <c r="D19" s="18" t="s">
        <v>145</v>
      </c>
      <c r="E19" s="20"/>
      <c r="F19" s="21">
        <v>0</v>
      </c>
      <c r="G19" s="21">
        <v>0</v>
      </c>
      <c r="H19" s="21">
        <v>2380000</v>
      </c>
      <c r="J19">
        <v>4326</v>
      </c>
      <c r="K19">
        <v>2900</v>
      </c>
      <c r="L19">
        <f>SUM(J19:K19)</f>
        <v>7226</v>
      </c>
    </row>
    <row r="20" spans="1:12" ht="155.25" customHeight="1">
      <c r="A20" s="30" t="s">
        <v>576</v>
      </c>
      <c r="B20" s="18">
        <v>3</v>
      </c>
      <c r="C20" s="19" t="s">
        <v>578</v>
      </c>
      <c r="D20" s="18" t="s">
        <v>145</v>
      </c>
      <c r="E20" s="20"/>
      <c r="F20" s="21"/>
      <c r="G20" s="21"/>
      <c r="H20" s="21">
        <v>3394000</v>
      </c>
    </row>
    <row r="21" spans="1:12" ht="119.25" customHeight="1">
      <c r="A21" s="30" t="s">
        <v>579</v>
      </c>
      <c r="B21" s="18">
        <v>4</v>
      </c>
      <c r="C21" s="19" t="s">
        <v>580</v>
      </c>
      <c r="D21" s="18" t="s">
        <v>145</v>
      </c>
      <c r="E21" s="20"/>
      <c r="F21" s="21">
        <v>0</v>
      </c>
      <c r="G21" s="21">
        <v>0</v>
      </c>
      <c r="H21" s="21">
        <v>1290000</v>
      </c>
      <c r="J21">
        <v>1326</v>
      </c>
      <c r="K21" s="41">
        <v>992</v>
      </c>
      <c r="L21">
        <f>SUM(J21:K21)</f>
        <v>2318</v>
      </c>
    </row>
    <row r="22" spans="1:12" ht="18">
      <c r="A22" s="22"/>
      <c r="B22" s="23"/>
      <c r="C22" s="24"/>
      <c r="D22" s="23"/>
      <c r="E22" s="23"/>
      <c r="F22" s="25"/>
      <c r="G22" s="26"/>
      <c r="H22" s="26"/>
    </row>
    <row r="23" spans="1:12" ht="18">
      <c r="A23" s="27"/>
      <c r="B23" s="27"/>
      <c r="C23" s="27"/>
      <c r="D23" s="27"/>
      <c r="E23" s="27"/>
      <c r="F23" s="27"/>
      <c r="G23" s="28" t="s">
        <v>99</v>
      </c>
      <c r="H23" s="29">
        <f>SUM(H18:H22)</f>
        <v>20884000</v>
      </c>
      <c r="K23" s="52">
        <f>H23</f>
        <v>20884000</v>
      </c>
    </row>
    <row r="24" spans="1:12" ht="18">
      <c r="A24" s="165" t="s">
        <v>581</v>
      </c>
      <c r="B24" s="165"/>
      <c r="C24" s="165"/>
      <c r="D24" s="165"/>
      <c r="E24" s="165"/>
      <c r="F24" s="165"/>
      <c r="G24" s="165"/>
      <c r="H24" s="166"/>
    </row>
    <row r="25" spans="1:12" ht="18">
      <c r="A25" s="165" t="s">
        <v>537</v>
      </c>
      <c r="B25" s="165"/>
      <c r="C25" s="165"/>
      <c r="D25" s="165"/>
      <c r="E25" s="165"/>
      <c r="F25" s="165"/>
      <c r="G25" s="165"/>
      <c r="H25" s="165"/>
      <c r="J25">
        <v>3660</v>
      </c>
    </row>
    <row r="26" spans="1:12">
      <c r="A26" s="5"/>
      <c r="B26" s="6"/>
      <c r="C26" s="7"/>
      <c r="D26" s="6"/>
      <c r="E26" s="11"/>
      <c r="F26" s="8"/>
      <c r="G26" s="9"/>
      <c r="H26" s="9"/>
    </row>
    <row r="27" spans="1:12" ht="18">
      <c r="A27" s="237"/>
      <c r="B27" s="158"/>
      <c r="C27" s="158"/>
      <c r="D27" s="158"/>
      <c r="E27" s="158"/>
      <c r="F27" s="158"/>
      <c r="G27" s="158"/>
      <c r="H27" s="158"/>
    </row>
    <row r="28" spans="1:12">
      <c r="A28" s="5"/>
      <c r="B28" s="6"/>
      <c r="C28" s="7"/>
      <c r="D28" s="6"/>
      <c r="E28" s="11"/>
      <c r="F28" s="8"/>
      <c r="G28" s="9"/>
      <c r="H28" s="9"/>
    </row>
    <row r="29" spans="1:12">
      <c r="A29" s="5"/>
      <c r="B29" s="6"/>
      <c r="C29" s="7"/>
      <c r="D29" s="6"/>
      <c r="E29" s="11"/>
      <c r="F29" s="8"/>
      <c r="G29" s="9"/>
      <c r="H29" s="9"/>
    </row>
    <row r="30" spans="1:12">
      <c r="A30" s="5"/>
      <c r="B30" s="6"/>
      <c r="C30" s="7"/>
      <c r="D30" s="6"/>
      <c r="E30" s="11"/>
      <c r="F30" s="8"/>
      <c r="G30" s="9"/>
      <c r="H30" s="9"/>
    </row>
    <row r="31" spans="1:12">
      <c r="A31" s="5"/>
      <c r="B31" s="6"/>
      <c r="C31" s="7"/>
      <c r="D31" s="6"/>
      <c r="E31" s="11"/>
      <c r="F31" s="8"/>
      <c r="G31" s="9"/>
      <c r="H31" s="9"/>
    </row>
    <row r="32" spans="1:12">
      <c r="A32" s="5"/>
      <c r="B32" s="6"/>
      <c r="C32" s="7"/>
      <c r="D32" s="6"/>
      <c r="E32" s="11"/>
      <c r="F32" s="8"/>
      <c r="G32" s="9"/>
      <c r="H32" s="9"/>
    </row>
    <row r="33" spans="1:11">
      <c r="A33" s="5"/>
      <c r="B33" s="6"/>
      <c r="C33" s="7"/>
      <c r="D33" s="6"/>
      <c r="E33" s="11"/>
      <c r="F33" s="8"/>
      <c r="G33" s="9"/>
      <c r="H33" s="9"/>
    </row>
    <row r="34" spans="1:11">
      <c r="A34" s="5"/>
      <c r="B34" s="6"/>
      <c r="C34" s="7"/>
      <c r="D34" s="6"/>
      <c r="E34" s="11"/>
      <c r="F34" s="8"/>
      <c r="G34" s="9"/>
      <c r="H34" s="9"/>
    </row>
    <row r="35" spans="1:11">
      <c r="A35" s="5"/>
      <c r="B35" s="6"/>
      <c r="C35" s="7"/>
      <c r="D35" s="6"/>
      <c r="E35" s="11"/>
      <c r="F35" s="8"/>
      <c r="G35" s="9"/>
      <c r="H35" s="9"/>
    </row>
    <row r="36" spans="1:11">
      <c r="A36" s="5"/>
      <c r="B36" s="6"/>
      <c r="C36" s="7"/>
      <c r="D36" s="6"/>
      <c r="E36" s="11"/>
      <c r="F36" s="8"/>
      <c r="G36" s="9"/>
      <c r="H36" s="9"/>
    </row>
    <row r="37" spans="1:11" ht="25.9">
      <c r="A37" s="10"/>
      <c r="B37" s="6"/>
      <c r="C37" s="7"/>
      <c r="E37" s="11"/>
      <c r="F37" s="8"/>
      <c r="G37" s="9"/>
      <c r="H37" s="9"/>
      <c r="K37" s="57"/>
    </row>
    <row r="38" spans="1:11">
      <c r="A38" s="5"/>
      <c r="B38" s="6"/>
      <c r="C38" s="7"/>
      <c r="D38" s="6"/>
      <c r="E38" s="11"/>
      <c r="F38" s="8"/>
      <c r="G38" s="9"/>
      <c r="H38" s="9"/>
    </row>
    <row r="39" spans="1:11">
      <c r="A39" s="5"/>
      <c r="B39" s="6"/>
      <c r="C39" s="7"/>
      <c r="D39" s="6"/>
      <c r="E39" s="11"/>
      <c r="F39" s="8"/>
      <c r="G39" s="9"/>
      <c r="H39" s="9"/>
    </row>
    <row r="40" spans="1:11">
      <c r="A40" s="5"/>
      <c r="B40" s="6"/>
      <c r="C40" s="7"/>
      <c r="D40" s="6"/>
      <c r="E40" s="11"/>
      <c r="F40" s="8"/>
      <c r="G40" s="9"/>
      <c r="H40" s="9"/>
    </row>
    <row r="41" spans="1:11">
      <c r="A41" s="10"/>
      <c r="B41" s="6"/>
      <c r="C41" s="7"/>
      <c r="F41" s="8"/>
      <c r="G41" s="9"/>
      <c r="H41" s="9"/>
    </row>
    <row r="42" spans="1:11">
      <c r="A42" s="5"/>
      <c r="B42" s="6"/>
      <c r="C42" s="7"/>
      <c r="D42" s="6"/>
      <c r="E42" s="11"/>
      <c r="F42" s="8"/>
      <c r="G42" s="9"/>
      <c r="H42" s="9"/>
    </row>
    <row r="43" spans="1:11">
      <c r="A43" s="10"/>
      <c r="B43" s="6"/>
      <c r="C43" s="7"/>
      <c r="D43" s="6"/>
      <c r="E43" s="6"/>
      <c r="F43" s="8"/>
      <c r="G43" s="9"/>
      <c r="H43" s="9"/>
    </row>
    <row r="44" spans="1:11">
      <c r="A44" s="5"/>
      <c r="B44" s="6"/>
      <c r="C44" s="7"/>
      <c r="D44" s="6"/>
      <c r="E44" s="6"/>
      <c r="F44" s="8"/>
      <c r="G44" s="9"/>
      <c r="H44" s="9"/>
    </row>
    <row r="45" spans="1:11">
      <c r="A45" s="10"/>
      <c r="B45" s="6"/>
      <c r="C45" s="7"/>
      <c r="D45" s="6"/>
      <c r="E45" s="6"/>
      <c r="F45" s="8"/>
      <c r="G45" s="9"/>
      <c r="H45" s="9"/>
    </row>
    <row r="46" spans="1:11">
      <c r="A46" s="5"/>
      <c r="B46" s="6"/>
      <c r="C46" s="7"/>
      <c r="D46" s="6"/>
      <c r="E46" s="6"/>
      <c r="F46" s="8"/>
      <c r="G46" s="9"/>
      <c r="H46" s="9"/>
    </row>
    <row r="47" spans="1:11">
      <c r="A47" s="10"/>
      <c r="B47" s="6"/>
      <c r="C47" s="7"/>
      <c r="D47" s="6"/>
      <c r="E47" s="6"/>
      <c r="F47" s="8"/>
      <c r="G47" s="9"/>
      <c r="H47" s="9"/>
    </row>
    <row r="48" spans="1:11">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7">
    <mergeCell ref="M10:O12"/>
    <mergeCell ref="M13:O14"/>
    <mergeCell ref="A60:H60"/>
    <mergeCell ref="A24:H24"/>
    <mergeCell ref="A25:H25"/>
    <mergeCell ref="A27:H27"/>
    <mergeCell ref="A59:H59"/>
  </mergeCells>
  <printOptions horizontalCentered="1"/>
  <pageMargins left="0.23622047244094491" right="0.23622047244094491" top="0.74803149606299213" bottom="0.74803149606299213" header="0.31496062992125984" footer="0.31496062992125984"/>
  <pageSetup paperSize="9" scale="60" fitToHeight="0" orientation="portrait" r:id="rId1"/>
  <headerFooter>
    <oddFooter>&amp;R&amp;P de &amp;N</oddFooter>
  </headerFooter>
  <rowBreaks count="1" manualBreakCount="1">
    <brk id="28" max="8"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57"/>
  <sheetViews>
    <sheetView showGridLines="0" zoomScaleNormal="100" workbookViewId="0">
      <selection activeCell="M17" sqref="M17"/>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5" bestFit="1" customWidth="1"/>
    <col min="7" max="7" width="16.5703125" bestFit="1"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8" ht="46.9">
      <c r="A17" s="16" t="s">
        <v>1</v>
      </c>
      <c r="B17" s="16" t="s">
        <v>0</v>
      </c>
      <c r="C17" s="16" t="s">
        <v>124</v>
      </c>
      <c r="D17" s="17" t="s">
        <v>125</v>
      </c>
      <c r="E17" s="16" t="s">
        <v>14</v>
      </c>
      <c r="F17" s="17" t="s">
        <v>128</v>
      </c>
      <c r="G17" s="17" t="s">
        <v>16</v>
      </c>
      <c r="H17" s="17" t="s">
        <v>17</v>
      </c>
    </row>
    <row r="18" spans="1:8" ht="108">
      <c r="A18" s="30"/>
      <c r="B18" s="18"/>
      <c r="C18" s="19" t="s">
        <v>582</v>
      </c>
      <c r="D18" s="18" t="s">
        <v>145</v>
      </c>
      <c r="E18" s="20">
        <v>1</v>
      </c>
      <c r="F18" s="21"/>
      <c r="G18" s="21"/>
      <c r="H18" s="21">
        <v>148000</v>
      </c>
    </row>
    <row r="19" spans="1:8" ht="18">
      <c r="A19" s="22"/>
      <c r="B19" s="23"/>
      <c r="C19" s="24"/>
      <c r="D19" s="23"/>
      <c r="E19" s="23"/>
      <c r="F19" s="25"/>
      <c r="G19" s="26"/>
      <c r="H19" s="26"/>
    </row>
    <row r="20" spans="1:8" ht="36">
      <c r="A20" s="27"/>
      <c r="B20" s="27"/>
      <c r="C20" s="27"/>
      <c r="D20" s="27"/>
      <c r="E20" s="27"/>
      <c r="F20" s="27"/>
      <c r="G20" s="28" t="s">
        <v>99</v>
      </c>
      <c r="H20" s="29">
        <f>SUM(H18:H18)</f>
        <v>148000</v>
      </c>
    </row>
    <row r="21" spans="1:8" ht="18">
      <c r="A21" s="165" t="s">
        <v>583</v>
      </c>
      <c r="B21" s="165"/>
      <c r="C21" s="165"/>
      <c r="D21" s="165"/>
      <c r="E21" s="165"/>
      <c r="F21" s="165"/>
      <c r="G21" s="165"/>
      <c r="H21" s="166"/>
    </row>
    <row r="22" spans="1:8" ht="18">
      <c r="A22" s="165" t="s">
        <v>142</v>
      </c>
      <c r="B22" s="165"/>
      <c r="C22" s="165"/>
      <c r="D22" s="165"/>
      <c r="E22" s="165"/>
      <c r="F22" s="165"/>
      <c r="G22" s="165"/>
      <c r="H22" s="165"/>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25" max="8" man="1"/>
  </rowBreak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56"/>
  <sheetViews>
    <sheetView showGridLines="0" topLeftCell="A4" zoomScaleNormal="100" workbookViewId="0">
      <selection activeCell="C23" sqref="C23"/>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2.42578125" bestFit="1" customWidth="1"/>
    <col min="7" max="7" width="13.5703125" customWidth="1"/>
    <col min="8" max="8" width="18"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61.5" customHeight="1"/>
    <row r="17" spans="1:8" ht="46.9">
      <c r="A17" s="16" t="s">
        <v>1</v>
      </c>
      <c r="B17" s="16" t="s">
        <v>0</v>
      </c>
      <c r="C17" s="16" t="s">
        <v>124</v>
      </c>
      <c r="D17" s="17" t="s">
        <v>125</v>
      </c>
      <c r="E17" s="16" t="s">
        <v>14</v>
      </c>
      <c r="F17" s="17" t="s">
        <v>128</v>
      </c>
      <c r="G17" s="17" t="s">
        <v>16</v>
      </c>
      <c r="H17" s="17" t="s">
        <v>17</v>
      </c>
    </row>
    <row r="18" spans="1:8" ht="72">
      <c r="A18" s="30"/>
      <c r="B18" s="39">
        <v>1</v>
      </c>
      <c r="C18" s="19" t="s">
        <v>584</v>
      </c>
      <c r="D18" s="18" t="s">
        <v>145</v>
      </c>
      <c r="E18" s="20">
        <v>1</v>
      </c>
      <c r="F18" s="21">
        <v>0</v>
      </c>
      <c r="G18" s="21">
        <v>0</v>
      </c>
      <c r="H18" s="21">
        <v>657600</v>
      </c>
    </row>
    <row r="19" spans="1:8" ht="36">
      <c r="A19" s="27"/>
      <c r="B19" s="27"/>
      <c r="C19" s="27"/>
      <c r="D19" s="27"/>
      <c r="E19" s="27"/>
      <c r="F19" s="27"/>
      <c r="G19" s="28" t="s">
        <v>99</v>
      </c>
      <c r="H19" s="29">
        <f>SUM(H18:H18)</f>
        <v>657600</v>
      </c>
    </row>
    <row r="20" spans="1:8" ht="18">
      <c r="A20" s="165" t="s">
        <v>585</v>
      </c>
      <c r="B20" s="165"/>
      <c r="C20" s="165"/>
      <c r="D20" s="165"/>
      <c r="E20" s="165"/>
      <c r="F20" s="165"/>
      <c r="G20" s="165"/>
      <c r="H20" s="166"/>
    </row>
    <row r="21" spans="1:8" ht="18">
      <c r="A21" s="165" t="s">
        <v>142</v>
      </c>
      <c r="B21" s="165"/>
      <c r="C21" s="165"/>
      <c r="D21" s="165"/>
      <c r="E21" s="165"/>
      <c r="F21" s="165"/>
      <c r="G21" s="165"/>
      <c r="H21" s="165"/>
    </row>
    <row r="22" spans="1:8">
      <c r="A22" s="5"/>
      <c r="B22" s="6"/>
      <c r="C22" s="7"/>
      <c r="D22" s="6"/>
      <c r="E22" s="11"/>
      <c r="F22" s="8"/>
      <c r="G22" s="9"/>
      <c r="H22" s="9"/>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10"/>
      <c r="B33" s="6"/>
      <c r="C33" s="7"/>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F37" s="8"/>
      <c r="G37" s="9"/>
      <c r="H37" s="9"/>
    </row>
    <row r="38" spans="1:8">
      <c r="A38" s="5"/>
      <c r="B38" s="6"/>
      <c r="C38" s="7"/>
      <c r="D38" s="6"/>
      <c r="E38" s="11"/>
      <c r="F38" s="8"/>
      <c r="G38" s="9"/>
      <c r="H38" s="9"/>
    </row>
    <row r="39" spans="1:8">
      <c r="A39" s="10"/>
      <c r="B39" s="6"/>
      <c r="C39" s="7"/>
      <c r="D39" s="6"/>
      <c r="E39" s="6"/>
      <c r="F39" s="8"/>
      <c r="G39" s="9"/>
      <c r="H39" s="9"/>
    </row>
    <row r="40" spans="1:8">
      <c r="A40" s="5"/>
      <c r="B40" s="6"/>
      <c r="C40" s="7"/>
      <c r="D40" s="6"/>
      <c r="E40" s="6"/>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ht="28.5" customHeight="1">
      <c r="A47" s="5"/>
      <c r="B47" s="6"/>
      <c r="C47" s="7"/>
      <c r="D47" s="6"/>
      <c r="E47" s="6"/>
      <c r="F47" s="8"/>
      <c r="G47" s="9"/>
      <c r="H47" s="9"/>
    </row>
    <row r="48" spans="1:8">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6">
    <mergeCell ref="A56:H56"/>
    <mergeCell ref="M10:O12"/>
    <mergeCell ref="M13:O14"/>
    <mergeCell ref="A20:H20"/>
    <mergeCell ref="A21:H21"/>
    <mergeCell ref="A55:H55"/>
  </mergeCells>
  <printOptions horizontalCentered="1"/>
  <pageMargins left="0.23622047244094491" right="0.23622047244094491" top="0.74803149606299213" bottom="0.74803149606299213" header="0.31496062992125984" footer="0.31496062992125984"/>
  <pageSetup paperSize="9" scale="69" fitToHeight="0" orientation="portrait" r:id="rId1"/>
  <headerFooter>
    <oddFooter>&amp;R&amp;P de &amp;N</oddFooter>
  </headerFooter>
  <rowBreaks count="1" manualBreakCount="1">
    <brk id="24" max="8" man="1"/>
  </row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R56"/>
  <sheetViews>
    <sheetView showGridLines="0" topLeftCell="A4" zoomScaleNormal="100" workbookViewId="0">
      <selection activeCell="G18" sqref="G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52.5" customHeight="1">
      <c r="M14" s="164"/>
      <c r="N14" s="164"/>
      <c r="O14" s="164"/>
    </row>
    <row r="15" spans="1:18" ht="26.25" hidden="1" customHeight="1">
      <c r="C15" s="46"/>
      <c r="L15" s="33"/>
    </row>
    <row r="16" spans="1:18" ht="0.75" hidden="1" customHeight="1"/>
    <row r="17" spans="1:8" ht="46.9">
      <c r="A17" s="44" t="s">
        <v>1</v>
      </c>
      <c r="B17" s="16" t="s">
        <v>0</v>
      </c>
      <c r="C17" s="16" t="s">
        <v>124</v>
      </c>
      <c r="D17" s="17" t="s">
        <v>125</v>
      </c>
      <c r="E17" s="16" t="s">
        <v>14</v>
      </c>
      <c r="F17" s="17" t="s">
        <v>128</v>
      </c>
      <c r="G17" s="17" t="s">
        <v>16</v>
      </c>
      <c r="H17" s="17" t="s">
        <v>17</v>
      </c>
    </row>
    <row r="18" spans="1:8" ht="72">
      <c r="A18" s="30"/>
      <c r="B18" s="39">
        <v>1</v>
      </c>
      <c r="C18" s="19" t="s">
        <v>586</v>
      </c>
      <c r="D18" s="18">
        <v>1</v>
      </c>
      <c r="E18" s="20" t="s">
        <v>145</v>
      </c>
      <c r="F18" s="21">
        <v>191000</v>
      </c>
      <c r="G18" s="21">
        <v>133700</v>
      </c>
      <c r="H18" s="21">
        <f>(F18*D18)+(G18*D18)</f>
        <v>324700</v>
      </c>
    </row>
    <row r="19" spans="1:8" ht="18">
      <c r="A19" s="30"/>
      <c r="B19" s="39">
        <v>9</v>
      </c>
      <c r="C19" s="19"/>
      <c r="D19" s="18"/>
      <c r="E19" s="20"/>
      <c r="F19" s="21"/>
      <c r="G19" s="21"/>
      <c r="H19" s="21"/>
    </row>
    <row r="20" spans="1:8" ht="18">
      <c r="A20" s="232"/>
      <c r="B20" s="232"/>
      <c r="C20" s="232"/>
      <c r="D20" s="232"/>
      <c r="E20" s="232"/>
      <c r="F20" s="232"/>
      <c r="G20" s="232"/>
      <c r="H20" s="26"/>
    </row>
    <row r="21" spans="1:8" ht="36">
      <c r="A21" s="27"/>
      <c r="B21" s="27"/>
      <c r="C21" s="27"/>
      <c r="D21" s="27"/>
      <c r="E21" s="27"/>
      <c r="F21" s="27"/>
      <c r="G21" s="28" t="s">
        <v>99</v>
      </c>
      <c r="H21" s="29">
        <f>SUM(H18:H20)</f>
        <v>324700</v>
      </c>
    </row>
    <row r="22" spans="1:8" ht="18">
      <c r="A22" s="165" t="s">
        <v>587</v>
      </c>
      <c r="B22" s="165"/>
      <c r="C22" s="165"/>
      <c r="D22" s="165"/>
      <c r="E22" s="165"/>
      <c r="F22" s="165"/>
      <c r="G22" s="165"/>
      <c r="H22" s="165"/>
    </row>
    <row r="23" spans="1:8">
      <c r="A23" s="5"/>
      <c r="B23" s="6"/>
      <c r="C23" s="7"/>
      <c r="D23" s="6"/>
      <c r="E23" s="11"/>
      <c r="F23" s="8"/>
      <c r="G23" s="9"/>
      <c r="H23" s="9"/>
    </row>
    <row r="24" spans="1:8" ht="18">
      <c r="A24" s="230"/>
      <c r="B24" s="231"/>
      <c r="C24" s="231"/>
      <c r="D24" s="231"/>
      <c r="E24" s="231"/>
      <c r="F24" s="231"/>
      <c r="G24" s="231"/>
      <c r="H24" s="231"/>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10"/>
      <c r="B33" s="6"/>
      <c r="C33" s="7"/>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F37" s="8"/>
      <c r="G37" s="9"/>
      <c r="H37" s="9"/>
    </row>
    <row r="38" spans="1:8">
      <c r="A38" s="5"/>
      <c r="B38" s="6"/>
      <c r="C38" s="7"/>
      <c r="D38" s="6"/>
      <c r="E38" s="11"/>
      <c r="F38" s="8"/>
      <c r="G38" s="9"/>
      <c r="H38" s="9"/>
    </row>
    <row r="39" spans="1:8">
      <c r="A39" s="10"/>
      <c r="B39" s="6"/>
      <c r="C39" s="7"/>
      <c r="D39" s="6"/>
      <c r="E39" s="6"/>
      <c r="F39" s="8"/>
      <c r="G39" s="9"/>
      <c r="H39" s="9"/>
    </row>
    <row r="40" spans="1:8">
      <c r="A40" s="5"/>
      <c r="B40" s="6"/>
      <c r="C40" s="7"/>
      <c r="D40" s="6"/>
      <c r="E40" s="6"/>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ht="28.5" customHeight="1">
      <c r="A47" s="5"/>
      <c r="B47" s="6"/>
      <c r="C47" s="7"/>
      <c r="D47" s="6"/>
      <c r="E47" s="6"/>
      <c r="F47" s="8"/>
      <c r="G47" s="9"/>
      <c r="H47" s="9"/>
    </row>
    <row r="48" spans="1:8">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7">
    <mergeCell ref="A56:H56"/>
    <mergeCell ref="M10:O12"/>
    <mergeCell ref="M13:O14"/>
    <mergeCell ref="A20:G20"/>
    <mergeCell ref="A22:H22"/>
    <mergeCell ref="A24:H24"/>
    <mergeCell ref="A55:H55"/>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4" max="8"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R102"/>
  <sheetViews>
    <sheetView showGridLines="0" topLeftCell="A16" zoomScaleNormal="100" workbookViewId="0">
      <selection activeCell="L62" sqref="L62"/>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6.5703125" bestFit="1" customWidth="1"/>
    <col min="8" max="8" width="20.140625" bestFit="1" customWidth="1"/>
    <col min="10" max="10" width="16.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10" ht="46.9">
      <c r="A17" s="16" t="s">
        <v>1</v>
      </c>
      <c r="B17" s="16" t="s">
        <v>0</v>
      </c>
      <c r="C17" s="16" t="s">
        <v>124</v>
      </c>
      <c r="D17" s="17" t="s">
        <v>125</v>
      </c>
      <c r="E17" s="16" t="s">
        <v>14</v>
      </c>
      <c r="F17" s="17" t="s">
        <v>128</v>
      </c>
      <c r="G17" s="17" t="s">
        <v>16</v>
      </c>
      <c r="H17" s="17" t="s">
        <v>17</v>
      </c>
    </row>
    <row r="18" spans="1:10" ht="36">
      <c r="A18" s="229" t="s">
        <v>321</v>
      </c>
      <c r="B18" s="39">
        <v>1</v>
      </c>
      <c r="C18" s="19" t="s">
        <v>588</v>
      </c>
      <c r="D18" s="18" t="s">
        <v>134</v>
      </c>
      <c r="E18" s="20">
        <v>9</v>
      </c>
      <c r="F18" s="21">
        <v>17900</v>
      </c>
      <c r="G18" s="21">
        <v>0</v>
      </c>
      <c r="H18" s="21">
        <f>(E18*F18)+(E18*G18)</f>
        <v>161100</v>
      </c>
      <c r="J18" s="40">
        <v>15219</v>
      </c>
    </row>
    <row r="19" spans="1:10" ht="36">
      <c r="A19" s="229"/>
      <c r="B19" s="39">
        <v>2</v>
      </c>
      <c r="C19" s="19" t="s">
        <v>589</v>
      </c>
      <c r="D19" s="18" t="s">
        <v>134</v>
      </c>
      <c r="E19" s="20">
        <v>17</v>
      </c>
      <c r="F19" s="21">
        <v>17700</v>
      </c>
      <c r="G19" s="21">
        <v>0</v>
      </c>
      <c r="H19" s="21">
        <f t="shared" ref="H19:H63" si="0">(E19*F19)+(E19*G19)</f>
        <v>300900</v>
      </c>
    </row>
    <row r="20" spans="1:10" ht="18">
      <c r="A20" s="229"/>
      <c r="B20" s="39">
        <v>3</v>
      </c>
      <c r="C20" s="19" t="s">
        <v>590</v>
      </c>
      <c r="D20" s="18" t="s">
        <v>134</v>
      </c>
      <c r="E20" s="20">
        <v>15</v>
      </c>
      <c r="F20" s="21">
        <v>9800</v>
      </c>
      <c r="G20" s="21">
        <v>0</v>
      </c>
      <c r="H20" s="21">
        <f t="shared" si="0"/>
        <v>147000</v>
      </c>
      <c r="J20" s="40">
        <v>5800</v>
      </c>
    </row>
    <row r="21" spans="1:10" ht="18">
      <c r="A21" s="229"/>
      <c r="B21" s="39">
        <v>4</v>
      </c>
      <c r="C21" s="19" t="s">
        <v>591</v>
      </c>
      <c r="D21" s="18" t="s">
        <v>134</v>
      </c>
      <c r="E21" s="20">
        <v>1</v>
      </c>
      <c r="F21" s="21">
        <v>9500</v>
      </c>
      <c r="G21" s="21">
        <v>0</v>
      </c>
      <c r="H21" s="21">
        <f t="shared" si="0"/>
        <v>9500</v>
      </c>
      <c r="J21" s="40">
        <v>7500</v>
      </c>
    </row>
    <row r="22" spans="1:10" ht="18">
      <c r="A22" s="229"/>
      <c r="B22" s="39">
        <v>5</v>
      </c>
      <c r="C22" s="19" t="s">
        <v>592</v>
      </c>
      <c r="D22" s="18" t="s">
        <v>134</v>
      </c>
      <c r="E22" s="20">
        <v>1</v>
      </c>
      <c r="F22" s="21">
        <v>15000</v>
      </c>
      <c r="G22" s="21">
        <v>0</v>
      </c>
      <c r="H22" s="21">
        <f t="shared" si="0"/>
        <v>15000</v>
      </c>
      <c r="J22" s="40">
        <v>8300</v>
      </c>
    </row>
    <row r="23" spans="1:10" ht="18">
      <c r="A23" s="229"/>
      <c r="B23" s="39">
        <v>6</v>
      </c>
      <c r="C23" s="19" t="s">
        <v>593</v>
      </c>
      <c r="D23" s="18" t="s">
        <v>134</v>
      </c>
      <c r="E23" s="20">
        <v>1</v>
      </c>
      <c r="F23" s="21">
        <v>13900</v>
      </c>
      <c r="G23" s="21">
        <v>0</v>
      </c>
      <c r="H23" s="21">
        <f t="shared" si="0"/>
        <v>13900</v>
      </c>
      <c r="J23" s="41">
        <v>6300</v>
      </c>
    </row>
    <row r="24" spans="1:10" ht="18">
      <c r="A24" s="229"/>
      <c r="B24" s="39">
        <v>7</v>
      </c>
      <c r="C24" s="19" t="s">
        <v>594</v>
      </c>
      <c r="D24" s="18" t="s">
        <v>134</v>
      </c>
      <c r="E24" s="20">
        <v>5</v>
      </c>
      <c r="F24" s="21">
        <v>380</v>
      </c>
      <c r="G24" s="21">
        <v>0</v>
      </c>
      <c r="H24" s="21">
        <f t="shared" si="0"/>
        <v>1900</v>
      </c>
      <c r="J24" s="40">
        <v>170</v>
      </c>
    </row>
    <row r="25" spans="1:10" ht="18">
      <c r="A25" s="229"/>
      <c r="B25" s="39">
        <v>8</v>
      </c>
      <c r="C25" s="19" t="s">
        <v>595</v>
      </c>
      <c r="D25" s="18" t="s">
        <v>134</v>
      </c>
      <c r="E25" s="20">
        <v>5</v>
      </c>
      <c r="F25" s="21">
        <v>470</v>
      </c>
      <c r="G25" s="21">
        <v>0</v>
      </c>
      <c r="H25" s="21">
        <f t="shared" si="0"/>
        <v>2350</v>
      </c>
      <c r="J25" s="40">
        <v>250</v>
      </c>
    </row>
    <row r="26" spans="1:10" ht="18">
      <c r="A26" s="229"/>
      <c r="B26" s="39">
        <v>9</v>
      </c>
      <c r="C26" s="19" t="s">
        <v>596</v>
      </c>
      <c r="D26" s="18" t="s">
        <v>134</v>
      </c>
      <c r="E26" s="20">
        <v>5</v>
      </c>
      <c r="F26" s="21">
        <v>1000</v>
      </c>
      <c r="G26" s="21">
        <v>0</v>
      </c>
      <c r="H26" s="21">
        <f t="shared" si="0"/>
        <v>5000</v>
      </c>
      <c r="J26" s="40">
        <v>550</v>
      </c>
    </row>
    <row r="27" spans="1:10" ht="18">
      <c r="A27" s="229"/>
      <c r="B27" s="39">
        <v>10</v>
      </c>
      <c r="C27" s="31" t="s">
        <v>597</v>
      </c>
      <c r="D27" s="18" t="s">
        <v>134</v>
      </c>
      <c r="E27" s="20">
        <v>5</v>
      </c>
      <c r="F27" s="21">
        <v>250</v>
      </c>
      <c r="G27" s="21">
        <v>0</v>
      </c>
      <c r="H27" s="21">
        <f t="shared" si="0"/>
        <v>1250</v>
      </c>
      <c r="J27" s="41">
        <v>120</v>
      </c>
    </row>
    <row r="28" spans="1:10" ht="18">
      <c r="A28" s="229"/>
      <c r="B28" s="39">
        <v>11</v>
      </c>
      <c r="C28" s="31" t="s">
        <v>598</v>
      </c>
      <c r="D28" s="18" t="s">
        <v>134</v>
      </c>
      <c r="E28" s="20">
        <v>5</v>
      </c>
      <c r="F28" s="21">
        <v>330</v>
      </c>
      <c r="G28" s="21">
        <v>0</v>
      </c>
      <c r="H28" s="21">
        <f t="shared" si="0"/>
        <v>1650</v>
      </c>
      <c r="J28" s="41">
        <v>140</v>
      </c>
    </row>
    <row r="29" spans="1:10" ht="18">
      <c r="A29" s="229"/>
      <c r="B29" s="39">
        <v>12</v>
      </c>
      <c r="C29" s="31" t="s">
        <v>599</v>
      </c>
      <c r="D29" s="18" t="s">
        <v>134</v>
      </c>
      <c r="E29" s="20">
        <v>5</v>
      </c>
      <c r="F29" s="21">
        <v>360</v>
      </c>
      <c r="G29" s="21">
        <v>0</v>
      </c>
      <c r="H29" s="21">
        <f t="shared" si="0"/>
        <v>1800</v>
      </c>
      <c r="J29" s="41">
        <v>170</v>
      </c>
    </row>
    <row r="30" spans="1:10" ht="18">
      <c r="A30" s="229"/>
      <c r="B30" s="39">
        <v>13</v>
      </c>
      <c r="C30" s="31" t="s">
        <v>600</v>
      </c>
      <c r="D30" s="18" t="s">
        <v>134</v>
      </c>
      <c r="E30" s="20">
        <v>70</v>
      </c>
      <c r="F30" s="21">
        <v>180</v>
      </c>
      <c r="G30" s="21">
        <v>0</v>
      </c>
      <c r="H30" s="21">
        <f t="shared" si="0"/>
        <v>12600</v>
      </c>
      <c r="J30" s="41">
        <v>80</v>
      </c>
    </row>
    <row r="31" spans="1:10" ht="18">
      <c r="A31" s="229"/>
      <c r="B31" s="39">
        <v>14</v>
      </c>
      <c r="C31" s="31" t="s">
        <v>601</v>
      </c>
      <c r="D31" s="18" t="s">
        <v>134</v>
      </c>
      <c r="E31" s="20">
        <v>15</v>
      </c>
      <c r="F31" s="21">
        <v>710</v>
      </c>
      <c r="G31" s="21">
        <v>0</v>
      </c>
      <c r="H31" s="21">
        <f t="shared" si="0"/>
        <v>10650</v>
      </c>
      <c r="J31" s="41">
        <v>340</v>
      </c>
    </row>
    <row r="32" spans="1:10" ht="18">
      <c r="A32" s="229"/>
      <c r="B32" s="39">
        <v>15</v>
      </c>
      <c r="C32" s="31" t="s">
        <v>471</v>
      </c>
      <c r="D32" s="18" t="s">
        <v>134</v>
      </c>
      <c r="E32" s="20">
        <v>6</v>
      </c>
      <c r="F32" s="21">
        <v>590</v>
      </c>
      <c r="G32" s="21">
        <v>0</v>
      </c>
      <c r="H32" s="21">
        <f t="shared" si="0"/>
        <v>3540</v>
      </c>
      <c r="J32" s="41">
        <v>330</v>
      </c>
    </row>
    <row r="33" spans="1:10" ht="18">
      <c r="A33" s="229"/>
      <c r="B33" s="39">
        <v>16</v>
      </c>
      <c r="C33" s="31" t="s">
        <v>464</v>
      </c>
      <c r="D33" s="18" t="s">
        <v>134</v>
      </c>
      <c r="E33" s="20">
        <v>3</v>
      </c>
      <c r="F33" s="21">
        <v>680</v>
      </c>
      <c r="G33" s="21">
        <v>0</v>
      </c>
      <c r="H33" s="21">
        <f t="shared" si="0"/>
        <v>2040</v>
      </c>
      <c r="J33" s="41">
        <v>420</v>
      </c>
    </row>
    <row r="34" spans="1:10" ht="18">
      <c r="A34" s="229"/>
      <c r="B34" s="39">
        <v>17</v>
      </c>
      <c r="C34" s="31" t="s">
        <v>602</v>
      </c>
      <c r="D34" s="18" t="s">
        <v>134</v>
      </c>
      <c r="E34" s="20">
        <v>5</v>
      </c>
      <c r="F34" s="21">
        <v>1400</v>
      </c>
      <c r="G34" s="21">
        <v>0</v>
      </c>
      <c r="H34" s="21">
        <f t="shared" si="0"/>
        <v>7000</v>
      </c>
      <c r="J34" s="41">
        <v>500</v>
      </c>
    </row>
    <row r="35" spans="1:10" ht="18">
      <c r="A35" s="229"/>
      <c r="B35" s="39">
        <v>18</v>
      </c>
      <c r="C35" s="31" t="s">
        <v>603</v>
      </c>
      <c r="D35" s="18" t="s">
        <v>134</v>
      </c>
      <c r="E35" s="20">
        <v>3</v>
      </c>
      <c r="F35" s="21">
        <v>1300</v>
      </c>
      <c r="G35" s="21">
        <v>0</v>
      </c>
      <c r="H35" s="21">
        <f t="shared" si="0"/>
        <v>3900</v>
      </c>
      <c r="J35" s="41">
        <v>450</v>
      </c>
    </row>
    <row r="36" spans="1:10" ht="18">
      <c r="A36" s="229"/>
      <c r="B36" s="39">
        <v>19</v>
      </c>
      <c r="C36" s="31" t="s">
        <v>604</v>
      </c>
      <c r="D36" s="18" t="s">
        <v>134</v>
      </c>
      <c r="E36" s="20">
        <v>5</v>
      </c>
      <c r="F36" s="21">
        <v>700</v>
      </c>
      <c r="G36" s="21">
        <v>0</v>
      </c>
      <c r="H36" s="21">
        <f t="shared" si="0"/>
        <v>3500</v>
      </c>
      <c r="J36" s="41">
        <v>380</v>
      </c>
    </row>
    <row r="37" spans="1:10" ht="18">
      <c r="A37" s="229"/>
      <c r="B37" s="39">
        <v>20</v>
      </c>
      <c r="C37" s="31" t="s">
        <v>605</v>
      </c>
      <c r="D37" s="18" t="s">
        <v>134</v>
      </c>
      <c r="E37" s="20">
        <v>3</v>
      </c>
      <c r="F37" s="21">
        <v>420</v>
      </c>
      <c r="G37" s="21">
        <v>0</v>
      </c>
      <c r="H37" s="21">
        <f t="shared" si="0"/>
        <v>1260</v>
      </c>
      <c r="J37" s="41">
        <v>180</v>
      </c>
    </row>
    <row r="38" spans="1:10" ht="18">
      <c r="A38" s="229"/>
      <c r="B38" s="39">
        <v>21</v>
      </c>
      <c r="C38" s="31" t="s">
        <v>606</v>
      </c>
      <c r="D38" s="18" t="s">
        <v>134</v>
      </c>
      <c r="E38" s="20">
        <v>4</v>
      </c>
      <c r="F38" s="21">
        <v>4500</v>
      </c>
      <c r="G38" s="21">
        <v>0</v>
      </c>
      <c r="H38" s="21">
        <f t="shared" si="0"/>
        <v>18000</v>
      </c>
      <c r="J38" s="41">
        <v>2300</v>
      </c>
    </row>
    <row r="39" spans="1:10" ht="18">
      <c r="A39" s="229"/>
      <c r="B39" s="39">
        <v>22</v>
      </c>
      <c r="C39" s="31" t="s">
        <v>607</v>
      </c>
      <c r="D39" s="18" t="s">
        <v>134</v>
      </c>
      <c r="E39" s="20">
        <v>1</v>
      </c>
      <c r="F39" s="21">
        <v>6700</v>
      </c>
      <c r="G39" s="21">
        <v>0</v>
      </c>
      <c r="H39" s="21">
        <f t="shared" si="0"/>
        <v>6700</v>
      </c>
      <c r="J39" s="41">
        <v>4200</v>
      </c>
    </row>
    <row r="40" spans="1:10" ht="18">
      <c r="A40" s="159" t="s">
        <v>608</v>
      </c>
      <c r="B40" s="39">
        <v>23</v>
      </c>
      <c r="C40" s="31" t="s">
        <v>609</v>
      </c>
      <c r="D40" s="18" t="s">
        <v>134</v>
      </c>
      <c r="E40" s="20">
        <v>4</v>
      </c>
      <c r="F40" s="21">
        <v>15600</v>
      </c>
      <c r="G40" s="21">
        <v>0</v>
      </c>
      <c r="H40" s="21">
        <f t="shared" si="0"/>
        <v>62400</v>
      </c>
    </row>
    <row r="41" spans="1:10" ht="18">
      <c r="A41" s="226"/>
      <c r="B41" s="39">
        <v>24</v>
      </c>
      <c r="C41" s="31" t="s">
        <v>610</v>
      </c>
      <c r="D41" s="18" t="s">
        <v>134</v>
      </c>
      <c r="E41" s="20">
        <v>100</v>
      </c>
      <c r="F41" s="21">
        <v>560</v>
      </c>
      <c r="G41" s="21">
        <v>0</v>
      </c>
      <c r="H41" s="21">
        <f t="shared" si="0"/>
        <v>56000</v>
      </c>
    </row>
    <row r="42" spans="1:10" ht="18">
      <c r="A42" s="226"/>
      <c r="B42" s="39">
        <v>25</v>
      </c>
      <c r="C42" s="31" t="s">
        <v>611</v>
      </c>
      <c r="D42" s="18" t="s">
        <v>134</v>
      </c>
      <c r="E42" s="20">
        <v>1</v>
      </c>
      <c r="F42" s="21">
        <v>1042</v>
      </c>
      <c r="G42" s="21">
        <v>0</v>
      </c>
      <c r="H42" s="21">
        <f t="shared" si="0"/>
        <v>1042</v>
      </c>
    </row>
    <row r="43" spans="1:10" ht="18">
      <c r="A43" s="226"/>
      <c r="B43" s="39">
        <v>26</v>
      </c>
      <c r="C43" s="31" t="s">
        <v>612</v>
      </c>
      <c r="D43" s="18" t="s">
        <v>134</v>
      </c>
      <c r="E43" s="20">
        <v>1</v>
      </c>
      <c r="F43" s="21">
        <v>1090</v>
      </c>
      <c r="G43" s="21">
        <v>0</v>
      </c>
      <c r="H43" s="21">
        <f t="shared" si="0"/>
        <v>1090</v>
      </c>
    </row>
    <row r="44" spans="1:10" ht="36">
      <c r="A44" s="160"/>
      <c r="B44" s="39">
        <v>27</v>
      </c>
      <c r="C44" s="31" t="s">
        <v>613</v>
      </c>
      <c r="D44" s="18" t="s">
        <v>145</v>
      </c>
      <c r="E44" s="20">
        <v>1</v>
      </c>
      <c r="F44" s="21">
        <v>1500</v>
      </c>
      <c r="G44" s="21">
        <v>0</v>
      </c>
      <c r="H44" s="21">
        <f t="shared" si="0"/>
        <v>1500</v>
      </c>
    </row>
    <row r="45" spans="1:10" ht="36">
      <c r="A45" s="159" t="s">
        <v>137</v>
      </c>
      <c r="B45" s="39">
        <v>28</v>
      </c>
      <c r="C45" s="31" t="s">
        <v>614</v>
      </c>
      <c r="D45" s="18" t="s">
        <v>134</v>
      </c>
      <c r="E45" s="20">
        <v>5</v>
      </c>
      <c r="F45" s="21">
        <v>1850</v>
      </c>
      <c r="G45" s="21">
        <v>0</v>
      </c>
      <c r="H45" s="21">
        <f t="shared" si="0"/>
        <v>9250</v>
      </c>
    </row>
    <row r="46" spans="1:10" ht="18">
      <c r="A46" s="226"/>
      <c r="B46" s="39">
        <v>29</v>
      </c>
      <c r="C46" s="31" t="s">
        <v>615</v>
      </c>
      <c r="D46" s="18" t="s">
        <v>134</v>
      </c>
      <c r="E46" s="20">
        <v>5</v>
      </c>
      <c r="F46" s="21">
        <v>890</v>
      </c>
      <c r="G46" s="21">
        <v>0</v>
      </c>
      <c r="H46" s="21">
        <f t="shared" si="0"/>
        <v>4450</v>
      </c>
    </row>
    <row r="47" spans="1:10" ht="18">
      <c r="A47" s="226"/>
      <c r="B47" s="39">
        <v>30</v>
      </c>
      <c r="C47" s="31" t="s">
        <v>616</v>
      </c>
      <c r="D47" s="18" t="s">
        <v>134</v>
      </c>
      <c r="E47" s="20">
        <v>15</v>
      </c>
      <c r="F47" s="21">
        <v>990</v>
      </c>
      <c r="G47" s="21">
        <v>0</v>
      </c>
      <c r="H47" s="21">
        <f t="shared" si="0"/>
        <v>14850</v>
      </c>
    </row>
    <row r="48" spans="1:10" ht="18">
      <c r="A48" s="226"/>
      <c r="B48" s="39">
        <v>31</v>
      </c>
      <c r="C48" s="31" t="s">
        <v>617</v>
      </c>
      <c r="D48" s="18" t="s">
        <v>134</v>
      </c>
      <c r="E48" s="20">
        <v>3</v>
      </c>
      <c r="F48" s="21">
        <v>650</v>
      </c>
      <c r="G48" s="21">
        <v>0</v>
      </c>
      <c r="H48" s="21">
        <f t="shared" si="0"/>
        <v>1950</v>
      </c>
      <c r="J48" s="40">
        <v>450</v>
      </c>
    </row>
    <row r="49" spans="1:10" ht="18">
      <c r="A49" s="226"/>
      <c r="B49" s="39">
        <v>32</v>
      </c>
      <c r="C49" s="31" t="s">
        <v>618</v>
      </c>
      <c r="D49" s="18" t="s">
        <v>134</v>
      </c>
      <c r="E49" s="20">
        <v>3</v>
      </c>
      <c r="F49" s="21">
        <v>600</v>
      </c>
      <c r="G49" s="21">
        <v>0</v>
      </c>
      <c r="H49" s="21">
        <f t="shared" si="0"/>
        <v>1800</v>
      </c>
      <c r="J49" s="40">
        <v>400</v>
      </c>
    </row>
    <row r="50" spans="1:10" ht="18">
      <c r="A50" s="226"/>
      <c r="B50" s="39">
        <v>33</v>
      </c>
      <c r="C50" s="31" t="s">
        <v>619</v>
      </c>
      <c r="D50" s="18" t="s">
        <v>134</v>
      </c>
      <c r="E50" s="20">
        <v>1</v>
      </c>
      <c r="F50" s="21">
        <v>650</v>
      </c>
      <c r="G50" s="21">
        <v>0</v>
      </c>
      <c r="H50" s="21">
        <f t="shared" si="0"/>
        <v>650</v>
      </c>
      <c r="J50" s="40">
        <v>450</v>
      </c>
    </row>
    <row r="51" spans="1:10" ht="18">
      <c r="A51" s="226"/>
      <c r="B51" s="39">
        <v>34</v>
      </c>
      <c r="C51" s="31" t="s">
        <v>620</v>
      </c>
      <c r="D51" s="18" t="s">
        <v>134</v>
      </c>
      <c r="E51" s="20">
        <v>1</v>
      </c>
      <c r="F51" s="21">
        <v>750</v>
      </c>
      <c r="G51" s="21">
        <v>0</v>
      </c>
      <c r="H51" s="21">
        <f t="shared" si="0"/>
        <v>750</v>
      </c>
      <c r="J51" s="41">
        <v>550</v>
      </c>
    </row>
    <row r="52" spans="1:10" ht="18">
      <c r="A52" s="160"/>
      <c r="B52" s="39">
        <v>35</v>
      </c>
      <c r="C52" s="31" t="s">
        <v>621</v>
      </c>
      <c r="D52" s="18" t="s">
        <v>134</v>
      </c>
      <c r="E52" s="20">
        <v>2</v>
      </c>
      <c r="F52" s="21">
        <v>4200</v>
      </c>
      <c r="G52" s="21">
        <v>0</v>
      </c>
      <c r="H52" s="21">
        <f t="shared" si="0"/>
        <v>8400</v>
      </c>
      <c r="J52" s="40">
        <v>1200</v>
      </c>
    </row>
    <row r="53" spans="1:10" ht="18">
      <c r="A53" s="229" t="s">
        <v>433</v>
      </c>
      <c r="B53" s="39">
        <v>36</v>
      </c>
      <c r="C53" s="31" t="s">
        <v>622</v>
      </c>
      <c r="D53" s="18" t="s">
        <v>134</v>
      </c>
      <c r="E53" s="20">
        <v>12</v>
      </c>
      <c r="F53" s="21">
        <v>940</v>
      </c>
      <c r="G53" s="21">
        <v>0</v>
      </c>
      <c r="H53" s="21">
        <f t="shared" si="0"/>
        <v>11280</v>
      </c>
    </row>
    <row r="54" spans="1:10" ht="18">
      <c r="A54" s="229"/>
      <c r="B54" s="39">
        <v>37</v>
      </c>
      <c r="C54" s="31" t="s">
        <v>311</v>
      </c>
      <c r="D54" s="18" t="s">
        <v>312</v>
      </c>
      <c r="E54" s="20">
        <v>2</v>
      </c>
      <c r="F54" s="21">
        <v>5600</v>
      </c>
      <c r="G54" s="21">
        <v>0</v>
      </c>
      <c r="H54" s="21">
        <f t="shared" si="0"/>
        <v>11200</v>
      </c>
    </row>
    <row r="55" spans="1:10" ht="18">
      <c r="A55" s="229" t="s">
        <v>623</v>
      </c>
      <c r="B55" s="39">
        <v>38</v>
      </c>
      <c r="C55" s="31" t="s">
        <v>624</v>
      </c>
      <c r="D55" s="18" t="s">
        <v>131</v>
      </c>
      <c r="E55" s="20">
        <v>36</v>
      </c>
      <c r="F55" s="21">
        <v>0</v>
      </c>
      <c r="G55" s="21">
        <v>600</v>
      </c>
      <c r="H55" s="21">
        <f t="shared" si="0"/>
        <v>21600</v>
      </c>
    </row>
    <row r="56" spans="1:10" ht="18">
      <c r="A56" s="229"/>
      <c r="B56" s="39">
        <v>39</v>
      </c>
      <c r="C56" s="31" t="s">
        <v>625</v>
      </c>
      <c r="D56" s="18" t="s">
        <v>131</v>
      </c>
      <c r="E56" s="20">
        <v>20</v>
      </c>
      <c r="F56" s="21">
        <v>0</v>
      </c>
      <c r="G56" s="21">
        <v>600</v>
      </c>
      <c r="H56" s="21">
        <f t="shared" si="0"/>
        <v>12000</v>
      </c>
    </row>
    <row r="57" spans="1:10" ht="18">
      <c r="A57" s="229"/>
      <c r="B57" s="39">
        <v>40</v>
      </c>
      <c r="C57" s="31" t="s">
        <v>626</v>
      </c>
      <c r="D57" s="18" t="s">
        <v>131</v>
      </c>
      <c r="E57" s="20">
        <v>75</v>
      </c>
      <c r="F57" s="21">
        <v>0</v>
      </c>
      <c r="G57" s="21">
        <v>750</v>
      </c>
      <c r="H57" s="21">
        <f t="shared" si="0"/>
        <v>56250</v>
      </c>
    </row>
    <row r="58" spans="1:10" ht="18">
      <c r="A58" s="229"/>
      <c r="B58" s="39">
        <v>41</v>
      </c>
      <c r="C58" s="31" t="s">
        <v>627</v>
      </c>
      <c r="D58" s="18" t="s">
        <v>131</v>
      </c>
      <c r="E58" s="20">
        <v>376</v>
      </c>
      <c r="F58" s="21">
        <v>0</v>
      </c>
      <c r="G58" s="21">
        <v>1500</v>
      </c>
      <c r="H58" s="21">
        <f t="shared" si="0"/>
        <v>564000</v>
      </c>
    </row>
    <row r="59" spans="1:10" ht="18">
      <c r="A59" s="229"/>
      <c r="B59" s="39">
        <v>42</v>
      </c>
      <c r="C59" s="31" t="s">
        <v>628</v>
      </c>
      <c r="D59" s="18" t="s">
        <v>131</v>
      </c>
      <c r="E59" s="20">
        <v>60</v>
      </c>
      <c r="F59" s="21">
        <v>0</v>
      </c>
      <c r="G59" s="21">
        <v>1000</v>
      </c>
      <c r="H59" s="21">
        <f t="shared" si="0"/>
        <v>60000</v>
      </c>
    </row>
    <row r="60" spans="1:10" ht="18">
      <c r="A60" s="229"/>
      <c r="B60" s="39">
        <v>43</v>
      </c>
      <c r="C60" s="31" t="s">
        <v>629</v>
      </c>
      <c r="D60" s="18" t="s">
        <v>131</v>
      </c>
      <c r="E60" s="20">
        <v>20</v>
      </c>
      <c r="F60" s="21">
        <v>0</v>
      </c>
      <c r="G60" s="21">
        <v>500</v>
      </c>
      <c r="H60" s="21">
        <f t="shared" si="0"/>
        <v>10000</v>
      </c>
    </row>
    <row r="61" spans="1:10" ht="36">
      <c r="A61" s="30" t="s">
        <v>391</v>
      </c>
      <c r="B61" s="39">
        <v>44</v>
      </c>
      <c r="C61" s="31" t="s">
        <v>630</v>
      </c>
      <c r="D61" s="18" t="s">
        <v>134</v>
      </c>
      <c r="E61" s="20">
        <v>1</v>
      </c>
      <c r="F61" s="21">
        <v>0</v>
      </c>
      <c r="G61" s="21">
        <v>13000</v>
      </c>
      <c r="H61" s="21">
        <f t="shared" si="0"/>
        <v>13000</v>
      </c>
    </row>
    <row r="62" spans="1:10" ht="36">
      <c r="A62" s="30" t="s">
        <v>631</v>
      </c>
      <c r="B62" s="39">
        <v>45</v>
      </c>
      <c r="C62" s="31" t="s">
        <v>632</v>
      </c>
      <c r="D62" s="18" t="s">
        <v>134</v>
      </c>
      <c r="E62" s="20">
        <v>10</v>
      </c>
      <c r="F62" s="21">
        <v>0</v>
      </c>
      <c r="G62" s="21">
        <v>20000</v>
      </c>
      <c r="H62" s="21">
        <f t="shared" si="0"/>
        <v>200000</v>
      </c>
    </row>
    <row r="63" spans="1:10" ht="36">
      <c r="A63" s="30" t="s">
        <v>633</v>
      </c>
      <c r="B63" s="39">
        <v>46</v>
      </c>
      <c r="C63" s="31" t="s">
        <v>634</v>
      </c>
      <c r="D63" s="18" t="s">
        <v>134</v>
      </c>
      <c r="E63" s="20">
        <v>50</v>
      </c>
      <c r="F63" s="21">
        <v>0</v>
      </c>
      <c r="G63" s="21">
        <v>920</v>
      </c>
      <c r="H63" s="21">
        <f t="shared" si="0"/>
        <v>46000</v>
      </c>
    </row>
    <row r="64" spans="1:10" ht="18">
      <c r="A64" s="22"/>
      <c r="B64" s="23"/>
      <c r="C64" s="24"/>
      <c r="D64" s="23"/>
      <c r="E64" s="23"/>
      <c r="F64" s="25"/>
      <c r="G64" s="26"/>
      <c r="H64" s="26"/>
    </row>
    <row r="65" spans="1:10" ht="36">
      <c r="A65" s="27"/>
      <c r="B65" s="27"/>
      <c r="C65" s="27"/>
      <c r="D65" s="27"/>
      <c r="E65" s="27"/>
      <c r="F65" s="27"/>
      <c r="G65" s="28" t="s">
        <v>99</v>
      </c>
      <c r="H65" s="29">
        <v>1900000</v>
      </c>
      <c r="J65">
        <v>19000000</v>
      </c>
    </row>
    <row r="66" spans="1:10" ht="18">
      <c r="A66" s="165" t="s">
        <v>635</v>
      </c>
      <c r="B66" s="165"/>
      <c r="C66" s="165"/>
      <c r="D66" s="165"/>
      <c r="E66" s="165"/>
      <c r="F66" s="165"/>
      <c r="G66" s="165"/>
      <c r="H66" s="166"/>
    </row>
    <row r="67" spans="1:10" ht="18">
      <c r="A67" s="165" t="s">
        <v>142</v>
      </c>
      <c r="B67" s="165"/>
      <c r="C67" s="165"/>
      <c r="D67" s="165"/>
      <c r="E67" s="165"/>
      <c r="F67" s="165"/>
      <c r="G67" s="165"/>
      <c r="H67" s="165"/>
    </row>
    <row r="68" spans="1:10">
      <c r="A68" s="5"/>
      <c r="B68" s="6"/>
      <c r="C68" s="7"/>
      <c r="D68" s="6"/>
      <c r="E68" s="11"/>
      <c r="F68" s="8"/>
      <c r="G68" s="9"/>
      <c r="H68" s="9"/>
    </row>
    <row r="69" spans="1:10">
      <c r="A69" s="5"/>
      <c r="B69" s="6"/>
      <c r="C69" s="7"/>
      <c r="D69" s="6"/>
      <c r="E69" s="11"/>
      <c r="F69" s="8"/>
      <c r="G69" s="9"/>
      <c r="H69" s="9"/>
    </row>
    <row r="70" spans="1:10">
      <c r="A70" s="5"/>
      <c r="B70" s="6"/>
      <c r="C70" s="7"/>
      <c r="D70" s="6"/>
      <c r="E70" s="11"/>
      <c r="F70" s="8"/>
      <c r="G70" s="9"/>
      <c r="H70" s="9"/>
    </row>
    <row r="71" spans="1:10">
      <c r="A71" s="5"/>
      <c r="B71" s="6"/>
      <c r="C71" s="7"/>
      <c r="D71" s="6"/>
      <c r="E71" s="11"/>
      <c r="F71" s="8"/>
      <c r="G71" s="9"/>
      <c r="H71" s="9"/>
    </row>
    <row r="72" spans="1:10">
      <c r="A72" s="5"/>
      <c r="B72" s="6"/>
      <c r="C72" s="7"/>
      <c r="D72" s="6"/>
      <c r="E72" s="11"/>
      <c r="F72" s="8"/>
      <c r="G72" s="9"/>
      <c r="H72" s="9"/>
    </row>
    <row r="73" spans="1:10">
      <c r="A73" s="5"/>
      <c r="B73" s="6"/>
      <c r="C73" s="7"/>
      <c r="D73" s="6"/>
      <c r="E73" s="11"/>
      <c r="F73" s="8"/>
      <c r="G73" s="9"/>
      <c r="H73" s="9"/>
    </row>
    <row r="74" spans="1:10">
      <c r="A74" s="5"/>
      <c r="B74" s="6"/>
      <c r="C74" s="7"/>
      <c r="D74" s="6"/>
      <c r="E74" s="11"/>
      <c r="F74" s="8"/>
      <c r="G74" s="9"/>
      <c r="H74" s="9"/>
    </row>
    <row r="75" spans="1:10">
      <c r="A75" s="5"/>
      <c r="B75" s="6"/>
      <c r="C75" s="7"/>
      <c r="D75" s="6"/>
      <c r="E75" s="11"/>
      <c r="F75" s="8"/>
      <c r="G75" s="9"/>
      <c r="H75" s="9"/>
    </row>
    <row r="76" spans="1:10">
      <c r="A76" s="5"/>
      <c r="B76" s="6"/>
      <c r="C76" s="7"/>
      <c r="D76" s="6"/>
      <c r="E76" s="11"/>
      <c r="F76" s="8"/>
      <c r="G76" s="9"/>
      <c r="H76" s="9"/>
    </row>
    <row r="77" spans="1:10">
      <c r="A77" s="5"/>
      <c r="B77" s="6"/>
      <c r="C77" s="7"/>
      <c r="D77" s="6"/>
      <c r="E77" s="11"/>
      <c r="F77" s="8"/>
      <c r="G77" s="9"/>
      <c r="H77" s="9"/>
    </row>
    <row r="78" spans="1:10">
      <c r="A78" s="5"/>
      <c r="B78" s="6"/>
      <c r="C78" s="7"/>
      <c r="D78" s="6"/>
      <c r="E78" s="11"/>
      <c r="F78" s="8"/>
      <c r="G78" s="9"/>
      <c r="H78" s="9"/>
    </row>
    <row r="79" spans="1:10">
      <c r="A79" s="10"/>
      <c r="B79" s="6"/>
      <c r="C79" s="7"/>
      <c r="E79" s="11"/>
      <c r="F79" s="8"/>
      <c r="G79" s="9"/>
      <c r="H79" s="9"/>
    </row>
    <row r="80" spans="1:10">
      <c r="A80" s="5"/>
      <c r="B80" s="6"/>
      <c r="C80" s="7"/>
      <c r="D80" s="6"/>
      <c r="E80" s="11"/>
      <c r="F80" s="8"/>
      <c r="G80" s="9"/>
      <c r="H80" s="9"/>
    </row>
    <row r="81" spans="1:8">
      <c r="A81" s="5"/>
      <c r="B81" s="6"/>
      <c r="C81" s="7"/>
      <c r="D81" s="6"/>
      <c r="E81" s="11"/>
      <c r="F81" s="8"/>
      <c r="G81" s="9"/>
      <c r="H81" s="9"/>
    </row>
    <row r="82" spans="1:8">
      <c r="A82" s="5"/>
      <c r="B82" s="6"/>
      <c r="C82" s="7"/>
      <c r="D82" s="6"/>
      <c r="E82" s="11"/>
      <c r="F82" s="8"/>
      <c r="G82" s="9"/>
      <c r="H82" s="9"/>
    </row>
    <row r="83" spans="1:8">
      <c r="A83" s="10"/>
      <c r="B83" s="6"/>
      <c r="C83" s="7"/>
      <c r="F83" s="8"/>
      <c r="G83" s="9"/>
      <c r="H83" s="9"/>
    </row>
    <row r="84" spans="1:8">
      <c r="A84" s="5"/>
      <c r="B84" s="6"/>
      <c r="C84" s="7"/>
      <c r="D84" s="6"/>
      <c r="E84" s="11"/>
      <c r="F84" s="8"/>
      <c r="G84" s="9"/>
      <c r="H84" s="9"/>
    </row>
    <row r="85" spans="1:8">
      <c r="A85" s="10"/>
      <c r="B85" s="6"/>
      <c r="C85" s="7"/>
      <c r="D85" s="6"/>
      <c r="E85" s="6"/>
      <c r="F85" s="8"/>
      <c r="G85" s="9"/>
      <c r="H85" s="9"/>
    </row>
    <row r="86" spans="1:8">
      <c r="A86" s="5"/>
      <c r="B86" s="6"/>
      <c r="C86" s="7"/>
      <c r="D86" s="6"/>
      <c r="E86" s="6"/>
      <c r="F86" s="8"/>
      <c r="G86" s="9"/>
      <c r="H86" s="9"/>
    </row>
    <row r="87" spans="1:8">
      <c r="A87" s="10"/>
      <c r="B87" s="6"/>
      <c r="C87" s="7"/>
      <c r="D87" s="6"/>
      <c r="E87" s="6"/>
      <c r="F87" s="8"/>
      <c r="G87" s="9"/>
      <c r="H87" s="9"/>
    </row>
    <row r="88" spans="1:8">
      <c r="A88" s="5"/>
      <c r="B88" s="6"/>
      <c r="C88" s="7"/>
      <c r="D88" s="6"/>
      <c r="E88" s="6"/>
      <c r="F88" s="8"/>
      <c r="G88" s="9"/>
      <c r="H88" s="9"/>
    </row>
    <row r="89" spans="1:8">
      <c r="A89" s="10"/>
      <c r="B89" s="6"/>
      <c r="C89" s="7"/>
      <c r="D89" s="6"/>
      <c r="E89" s="6"/>
      <c r="F89" s="8"/>
      <c r="G89" s="9"/>
      <c r="H89" s="9"/>
    </row>
    <row r="90" spans="1:8">
      <c r="A90" s="5"/>
      <c r="B90" s="6"/>
      <c r="C90" s="7"/>
      <c r="D90" s="6"/>
      <c r="E90" s="6"/>
      <c r="F90" s="8"/>
      <c r="G90" s="9"/>
      <c r="H90" s="9"/>
    </row>
    <row r="91" spans="1:8">
      <c r="A91" s="5"/>
      <c r="B91" s="6"/>
      <c r="C91" s="7"/>
      <c r="D91" s="6"/>
      <c r="E91" s="6"/>
      <c r="F91" s="8"/>
      <c r="G91" s="9"/>
      <c r="H91" s="9"/>
    </row>
    <row r="92" spans="1:8">
      <c r="A92" s="10"/>
      <c r="B92" s="6"/>
      <c r="C92" s="7"/>
      <c r="D92" s="6"/>
      <c r="E92" s="6"/>
      <c r="F92" s="8"/>
      <c r="G92" s="9"/>
      <c r="H92" s="9"/>
    </row>
    <row r="93" spans="1:8" ht="28.5" customHeight="1">
      <c r="A93" s="5"/>
      <c r="B93" s="6"/>
      <c r="C93" s="7"/>
      <c r="D93" s="6"/>
      <c r="E93" s="6"/>
      <c r="F93" s="8"/>
      <c r="G93" s="9"/>
      <c r="H93" s="9"/>
    </row>
    <row r="94" spans="1:8">
      <c r="A94" s="10"/>
      <c r="B94" s="6"/>
      <c r="C94" s="7"/>
      <c r="D94" s="6"/>
      <c r="E94" s="6"/>
      <c r="F94" s="8"/>
      <c r="G94" s="9"/>
      <c r="H94" s="9"/>
    </row>
    <row r="95" spans="1:8">
      <c r="A95" s="5"/>
      <c r="B95" s="6"/>
      <c r="C95" s="7"/>
      <c r="D95" s="6"/>
      <c r="E95" s="6"/>
      <c r="F95" s="13"/>
      <c r="G95" s="13"/>
      <c r="H95" s="9"/>
    </row>
    <row r="96" spans="1:8">
      <c r="A96" s="5"/>
      <c r="B96" s="6"/>
      <c r="C96" s="7"/>
      <c r="D96" s="6"/>
      <c r="E96" s="6"/>
      <c r="F96" s="13"/>
      <c r="G96" s="13"/>
      <c r="H96" s="9"/>
    </row>
    <row r="97" spans="1:8">
      <c r="A97" s="5"/>
      <c r="C97" s="7"/>
    </row>
    <row r="98" spans="1:8">
      <c r="G98" s="14"/>
      <c r="H98" s="12"/>
    </row>
    <row r="99" spans="1:8">
      <c r="G99" s="2"/>
      <c r="H99" s="13"/>
    </row>
    <row r="100" spans="1:8">
      <c r="G100" s="15"/>
      <c r="H100" s="13"/>
    </row>
    <row r="101" spans="1:8">
      <c r="A101" s="158"/>
      <c r="B101" s="158"/>
      <c r="C101" s="158"/>
      <c r="D101" s="158"/>
      <c r="E101" s="158"/>
      <c r="F101" s="158"/>
      <c r="G101" s="158"/>
      <c r="H101" s="158"/>
    </row>
    <row r="102" spans="1:8">
      <c r="A102" s="158"/>
      <c r="B102" s="158"/>
      <c r="C102" s="158"/>
      <c r="D102" s="158"/>
      <c r="E102" s="158"/>
      <c r="F102" s="158"/>
      <c r="G102" s="158"/>
      <c r="H102" s="158"/>
    </row>
  </sheetData>
  <mergeCells count="11">
    <mergeCell ref="A53:A54"/>
    <mergeCell ref="M10:O12"/>
    <mergeCell ref="M13:O14"/>
    <mergeCell ref="A18:A39"/>
    <mergeCell ref="A40:A44"/>
    <mergeCell ref="A45:A52"/>
    <mergeCell ref="A55:A60"/>
    <mergeCell ref="A66:H66"/>
    <mergeCell ref="A67:H67"/>
    <mergeCell ref="A101:H101"/>
    <mergeCell ref="A102:H102"/>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2" manualBreakCount="2">
    <brk id="52" max="7" man="1"/>
    <brk id="70" max="8"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R57"/>
  <sheetViews>
    <sheetView showGridLines="0" topLeftCell="A14" zoomScaleNormal="100" workbookViewId="0">
      <selection activeCell="K17" sqref="K17"/>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0.140625" bestFit="1" customWidth="1"/>
    <col min="10" max="10" width="23.140625" bestFit="1" customWidth="1"/>
    <col min="11" max="11" width="12"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ht="42.75" customHeight="1">
      <c r="M14" s="164"/>
      <c r="N14" s="164"/>
      <c r="O14" s="164"/>
    </row>
    <row r="15" spans="1:18" ht="26.25" hidden="1" customHeight="1">
      <c r="C15" s="46"/>
      <c r="L15" s="33"/>
    </row>
    <row r="16" spans="1:18" ht="0.75" hidden="1" customHeight="1"/>
    <row r="17" spans="1:11" ht="46.9">
      <c r="A17" s="44" t="s">
        <v>1</v>
      </c>
      <c r="B17" s="16" t="s">
        <v>0</v>
      </c>
      <c r="C17" s="16" t="s">
        <v>124</v>
      </c>
      <c r="D17" s="17" t="s">
        <v>125</v>
      </c>
      <c r="E17" s="16" t="s">
        <v>14</v>
      </c>
      <c r="F17" s="17" t="s">
        <v>128</v>
      </c>
      <c r="G17" s="17" t="s">
        <v>16</v>
      </c>
      <c r="H17" s="17" t="s">
        <v>17</v>
      </c>
    </row>
    <row r="18" spans="1:11" ht="108">
      <c r="A18" s="35"/>
      <c r="B18" s="39">
        <v>1</v>
      </c>
      <c r="C18" s="19" t="s">
        <v>636</v>
      </c>
      <c r="D18" s="18" t="s">
        <v>145</v>
      </c>
      <c r="E18" s="20">
        <v>1</v>
      </c>
      <c r="F18" s="21">
        <v>0</v>
      </c>
      <c r="G18" s="21">
        <v>0</v>
      </c>
      <c r="H18" s="21">
        <v>394000</v>
      </c>
      <c r="I18" s="37"/>
      <c r="J18">
        <v>240000</v>
      </c>
      <c r="K18" t="s">
        <v>297</v>
      </c>
    </row>
    <row r="19" spans="1:11" ht="54">
      <c r="A19" s="35"/>
      <c r="B19" s="39">
        <v>2</v>
      </c>
      <c r="C19" s="19" t="s">
        <v>637</v>
      </c>
      <c r="D19" s="18" t="s">
        <v>145</v>
      </c>
      <c r="E19" s="20">
        <v>1</v>
      </c>
      <c r="F19" s="21">
        <v>0</v>
      </c>
      <c r="G19" s="21">
        <v>0</v>
      </c>
      <c r="H19" s="21">
        <v>45000</v>
      </c>
    </row>
    <row r="20" spans="1:11" ht="108">
      <c r="A20" s="35"/>
      <c r="B20" s="39">
        <v>3</v>
      </c>
      <c r="C20" s="19" t="s">
        <v>638</v>
      </c>
      <c r="D20" s="18" t="s">
        <v>145</v>
      </c>
      <c r="E20" s="20">
        <v>1</v>
      </c>
      <c r="F20" s="21">
        <v>0</v>
      </c>
      <c r="G20" s="21">
        <v>0</v>
      </c>
      <c r="H20" s="21">
        <v>462000</v>
      </c>
    </row>
    <row r="21" spans="1:11" ht="18">
      <c r="A21" s="232"/>
      <c r="B21" s="232"/>
      <c r="C21" s="232"/>
      <c r="D21" s="232"/>
      <c r="E21" s="232"/>
      <c r="F21" s="232"/>
      <c r="G21" s="232"/>
      <c r="H21" s="26"/>
    </row>
    <row r="22" spans="1:11" ht="36">
      <c r="A22" s="27"/>
      <c r="B22" s="27"/>
      <c r="C22" s="27"/>
      <c r="D22" s="27"/>
      <c r="E22" s="27"/>
      <c r="F22" s="27"/>
      <c r="G22" s="28" t="s">
        <v>99</v>
      </c>
      <c r="H22" s="29" t="s">
        <v>104</v>
      </c>
    </row>
    <row r="23" spans="1:11" ht="18">
      <c r="A23" s="165" t="s">
        <v>639</v>
      </c>
      <c r="B23" s="165"/>
      <c r="C23" s="165"/>
      <c r="D23" s="165"/>
      <c r="E23" s="165"/>
      <c r="F23" s="165"/>
      <c r="G23" s="165"/>
      <c r="H23" s="165"/>
    </row>
    <row r="24" spans="1:11">
      <c r="A24" s="5"/>
      <c r="B24" s="6"/>
      <c r="C24" s="7"/>
      <c r="D24" s="6"/>
      <c r="E24" s="11"/>
      <c r="F24" s="8"/>
      <c r="G24" s="9"/>
      <c r="H24" s="9"/>
    </row>
    <row r="25" spans="1:11" ht="18">
      <c r="A25" s="230"/>
      <c r="B25" s="231"/>
      <c r="C25" s="231"/>
      <c r="D25" s="231"/>
      <c r="E25" s="231"/>
      <c r="F25" s="231"/>
      <c r="G25" s="231"/>
      <c r="H25" s="231"/>
    </row>
    <row r="26" spans="1:11">
      <c r="A26" s="5"/>
      <c r="B26" s="6"/>
      <c r="C26" s="7"/>
      <c r="D26" s="6"/>
      <c r="E26" s="11"/>
      <c r="F26" s="8"/>
      <c r="G26" s="9"/>
      <c r="H26" s="9"/>
    </row>
    <row r="27" spans="1:11">
      <c r="A27" s="5"/>
      <c r="B27" s="6"/>
      <c r="C27" s="7"/>
      <c r="D27" s="6"/>
      <c r="E27" s="11"/>
      <c r="F27" s="8"/>
      <c r="G27" s="9"/>
      <c r="H27" s="9"/>
    </row>
    <row r="28" spans="1:11">
      <c r="A28" s="5"/>
      <c r="B28" s="6"/>
      <c r="C28" s="7"/>
      <c r="D28" s="6"/>
      <c r="E28" s="11"/>
      <c r="F28" s="8"/>
      <c r="G28" s="9"/>
      <c r="H28" s="9"/>
    </row>
    <row r="29" spans="1:11">
      <c r="A29" s="5"/>
      <c r="B29" s="6"/>
      <c r="C29" s="7"/>
      <c r="D29" s="6"/>
      <c r="E29" s="11"/>
      <c r="F29" s="8"/>
      <c r="G29" s="9"/>
      <c r="H29" s="9"/>
    </row>
    <row r="30" spans="1:11">
      <c r="A30" s="5"/>
      <c r="B30" s="6"/>
      <c r="C30" s="7"/>
      <c r="D30" s="6"/>
      <c r="E30" s="11"/>
      <c r="F30" s="8"/>
      <c r="G30" s="9"/>
      <c r="H30" s="9"/>
    </row>
    <row r="31" spans="1:11">
      <c r="A31" s="5"/>
      <c r="B31" s="6"/>
      <c r="C31" s="7"/>
      <c r="D31" s="6"/>
      <c r="E31" s="11"/>
      <c r="F31" s="8"/>
      <c r="G31" s="9"/>
      <c r="H31" s="9"/>
    </row>
    <row r="32" spans="1:11">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7">
    <mergeCell ref="A57:H57"/>
    <mergeCell ref="M10:O12"/>
    <mergeCell ref="M13:O14"/>
    <mergeCell ref="A21:G21"/>
    <mergeCell ref="A23:H23"/>
    <mergeCell ref="A25:H25"/>
    <mergeCell ref="A56:H56"/>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5" max="8"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R92"/>
  <sheetViews>
    <sheetView showGridLines="0" topLeftCell="A40" zoomScaleNormal="100" workbookViewId="0">
      <selection activeCell="F22" sqref="F22"/>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6" width="16.5703125" bestFit="1" customWidth="1"/>
    <col min="7" max="7" width="13.5703125" customWidth="1"/>
    <col min="8" max="8" width="20.140625" bestFit="1" customWidth="1"/>
    <col min="9" max="9" width="16.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9" ht="43.5" customHeight="1">
      <c r="A17" s="53" t="s">
        <v>1</v>
      </c>
      <c r="B17" s="53" t="s">
        <v>0</v>
      </c>
      <c r="C17" s="53" t="s">
        <v>124</v>
      </c>
      <c r="D17" s="54" t="s">
        <v>125</v>
      </c>
      <c r="E17" s="53" t="s">
        <v>14</v>
      </c>
      <c r="F17" s="54" t="s">
        <v>128</v>
      </c>
      <c r="G17" s="54" t="s">
        <v>16</v>
      </c>
      <c r="H17" s="54" t="s">
        <v>17</v>
      </c>
    </row>
    <row r="18" spans="1:9" ht="37.5" customHeight="1">
      <c r="A18" s="159" t="s">
        <v>453</v>
      </c>
      <c r="B18" s="18">
        <v>1</v>
      </c>
      <c r="C18" s="19" t="s">
        <v>640</v>
      </c>
      <c r="D18" s="18" t="s">
        <v>134</v>
      </c>
      <c r="E18" s="20">
        <v>16</v>
      </c>
      <c r="F18" s="21">
        <v>2100</v>
      </c>
      <c r="G18" s="21">
        <v>0</v>
      </c>
      <c r="H18" s="21">
        <f>(E18*F18)+(E18*G18)</f>
        <v>33600</v>
      </c>
    </row>
    <row r="19" spans="1:9" ht="18">
      <c r="A19" s="226"/>
      <c r="B19" s="18">
        <v>2</v>
      </c>
      <c r="C19" s="19" t="s">
        <v>311</v>
      </c>
      <c r="D19" s="18" t="s">
        <v>312</v>
      </c>
      <c r="E19" s="20">
        <v>3</v>
      </c>
      <c r="F19" s="21">
        <v>6000</v>
      </c>
      <c r="G19" s="21">
        <v>0</v>
      </c>
      <c r="H19" s="21">
        <f t="shared" ref="H19:H53" si="0">(E19*F19)+(E19*G19)</f>
        <v>18000</v>
      </c>
    </row>
    <row r="20" spans="1:9" ht="18">
      <c r="A20" s="229" t="s">
        <v>454</v>
      </c>
      <c r="B20" s="18">
        <v>3</v>
      </c>
      <c r="C20" s="19" t="s">
        <v>641</v>
      </c>
      <c r="D20" s="18" t="s">
        <v>134</v>
      </c>
      <c r="E20" s="20">
        <v>12</v>
      </c>
      <c r="F20" s="21">
        <v>4500</v>
      </c>
      <c r="G20" s="21">
        <v>0</v>
      </c>
      <c r="H20" s="21">
        <f t="shared" si="0"/>
        <v>54000</v>
      </c>
    </row>
    <row r="21" spans="1:9" ht="18">
      <c r="A21" s="229"/>
      <c r="B21" s="18">
        <v>4</v>
      </c>
      <c r="C21" s="19" t="s">
        <v>642</v>
      </c>
      <c r="D21" s="18" t="s">
        <v>134</v>
      </c>
      <c r="E21" s="20">
        <v>23</v>
      </c>
      <c r="F21" s="21">
        <v>1000</v>
      </c>
      <c r="G21" s="21">
        <v>0</v>
      </c>
      <c r="H21" s="21">
        <f t="shared" si="0"/>
        <v>23000</v>
      </c>
    </row>
    <row r="22" spans="1:9" ht="18">
      <c r="A22" s="229"/>
      <c r="B22" s="18">
        <v>5</v>
      </c>
      <c r="C22" s="19" t="s">
        <v>643</v>
      </c>
      <c r="D22" s="18" t="s">
        <v>131</v>
      </c>
      <c r="E22" s="20">
        <v>95</v>
      </c>
      <c r="F22" s="21">
        <v>5100</v>
      </c>
      <c r="G22" s="21">
        <v>0</v>
      </c>
      <c r="H22" s="21">
        <f t="shared" si="0"/>
        <v>484500</v>
      </c>
    </row>
    <row r="23" spans="1:9" ht="18">
      <c r="A23" s="229" t="s">
        <v>644</v>
      </c>
      <c r="B23" s="18">
        <v>6</v>
      </c>
      <c r="C23" s="19" t="s">
        <v>641</v>
      </c>
      <c r="D23" s="18" t="s">
        <v>134</v>
      </c>
      <c r="E23" s="20">
        <v>2</v>
      </c>
      <c r="F23" s="21">
        <v>4500</v>
      </c>
      <c r="G23" s="21">
        <v>0</v>
      </c>
      <c r="H23" s="21">
        <f t="shared" si="0"/>
        <v>9000</v>
      </c>
    </row>
    <row r="24" spans="1:9" ht="18">
      <c r="A24" s="229"/>
      <c r="B24" s="18">
        <v>7</v>
      </c>
      <c r="C24" s="19" t="s">
        <v>642</v>
      </c>
      <c r="D24" s="18" t="s">
        <v>134</v>
      </c>
      <c r="E24" s="20">
        <v>2</v>
      </c>
      <c r="F24" s="21">
        <v>1000</v>
      </c>
      <c r="G24" s="21">
        <v>0</v>
      </c>
      <c r="H24" s="21">
        <f t="shared" si="0"/>
        <v>2000</v>
      </c>
    </row>
    <row r="25" spans="1:9" ht="18">
      <c r="A25" s="229"/>
      <c r="B25" s="18">
        <v>8</v>
      </c>
      <c r="C25" s="19" t="s">
        <v>643</v>
      </c>
      <c r="D25" s="18" t="s">
        <v>134</v>
      </c>
      <c r="E25" s="20">
        <v>5</v>
      </c>
      <c r="F25" s="21">
        <v>5100</v>
      </c>
      <c r="G25" s="21">
        <v>0</v>
      </c>
      <c r="H25" s="21">
        <f t="shared" si="0"/>
        <v>25500</v>
      </c>
    </row>
    <row r="26" spans="1:9" ht="18">
      <c r="A26" s="229" t="s">
        <v>321</v>
      </c>
      <c r="B26" s="18">
        <v>9</v>
      </c>
      <c r="C26" s="19" t="s">
        <v>645</v>
      </c>
      <c r="D26" s="18" t="s">
        <v>134</v>
      </c>
      <c r="E26" s="20">
        <v>12</v>
      </c>
      <c r="F26" s="21">
        <v>27000</v>
      </c>
      <c r="G26" s="21">
        <v>0</v>
      </c>
      <c r="H26" s="21">
        <f t="shared" si="0"/>
        <v>324000</v>
      </c>
      <c r="I26" s="37">
        <v>24719</v>
      </c>
    </row>
    <row r="27" spans="1:9" ht="18">
      <c r="A27" s="229"/>
      <c r="B27" s="18">
        <v>10</v>
      </c>
      <c r="C27" s="19" t="s">
        <v>646</v>
      </c>
      <c r="D27" s="18" t="s">
        <v>134</v>
      </c>
      <c r="E27" s="20">
        <v>1</v>
      </c>
      <c r="F27" s="21">
        <v>27000</v>
      </c>
      <c r="G27" s="21">
        <v>0</v>
      </c>
      <c r="H27" s="21">
        <f t="shared" si="0"/>
        <v>27000</v>
      </c>
      <c r="I27" s="37">
        <v>11028</v>
      </c>
    </row>
    <row r="28" spans="1:9" ht="18">
      <c r="A28" s="229"/>
      <c r="B28" s="18">
        <v>11</v>
      </c>
      <c r="C28" s="19" t="s">
        <v>647</v>
      </c>
      <c r="D28" s="18" t="s">
        <v>134</v>
      </c>
      <c r="E28" s="20">
        <v>1</v>
      </c>
      <c r="F28" s="21">
        <v>32000</v>
      </c>
      <c r="G28" s="21">
        <v>0</v>
      </c>
      <c r="H28" s="21">
        <f t="shared" si="0"/>
        <v>32000</v>
      </c>
      <c r="I28" s="37">
        <v>15028</v>
      </c>
    </row>
    <row r="29" spans="1:9" ht="18">
      <c r="A29" s="229"/>
      <c r="B29" s="18">
        <v>12</v>
      </c>
      <c r="C29" s="19" t="s">
        <v>405</v>
      </c>
      <c r="D29" s="18" t="s">
        <v>134</v>
      </c>
      <c r="E29" s="20">
        <v>4</v>
      </c>
      <c r="F29" s="21">
        <v>920</v>
      </c>
      <c r="G29" s="21">
        <v>0</v>
      </c>
      <c r="H29" s="21">
        <f t="shared" si="0"/>
        <v>3680</v>
      </c>
      <c r="I29" s="40">
        <v>620</v>
      </c>
    </row>
    <row r="30" spans="1:9" ht="18">
      <c r="A30" s="229"/>
      <c r="B30" s="18">
        <v>13</v>
      </c>
      <c r="C30" s="19" t="s">
        <v>472</v>
      </c>
      <c r="D30" s="18" t="s">
        <v>134</v>
      </c>
      <c r="E30" s="20">
        <v>2</v>
      </c>
      <c r="F30" s="21">
        <v>2900</v>
      </c>
      <c r="G30" s="21">
        <v>0</v>
      </c>
      <c r="H30" s="21">
        <f t="shared" si="0"/>
        <v>5800</v>
      </c>
      <c r="I30" s="40">
        <v>1794</v>
      </c>
    </row>
    <row r="31" spans="1:9" ht="18">
      <c r="A31" s="229"/>
      <c r="B31" s="18">
        <v>14</v>
      </c>
      <c r="C31" s="19" t="s">
        <v>465</v>
      </c>
      <c r="D31" s="18" t="s">
        <v>134</v>
      </c>
      <c r="E31" s="20">
        <v>47</v>
      </c>
      <c r="F31" s="21">
        <v>250</v>
      </c>
      <c r="G31" s="21">
        <v>0</v>
      </c>
      <c r="H31" s="21">
        <f t="shared" si="0"/>
        <v>11750</v>
      </c>
      <c r="I31" s="40">
        <v>119</v>
      </c>
    </row>
    <row r="32" spans="1:9" ht="18">
      <c r="A32" s="229"/>
      <c r="B32" s="18">
        <v>15</v>
      </c>
      <c r="C32" s="19" t="s">
        <v>450</v>
      </c>
      <c r="D32" s="18" t="s">
        <v>134</v>
      </c>
      <c r="E32" s="20">
        <v>59</v>
      </c>
      <c r="F32" s="21">
        <v>1300</v>
      </c>
      <c r="G32" s="21">
        <v>0</v>
      </c>
      <c r="H32" s="21">
        <f t="shared" si="0"/>
        <v>76700</v>
      </c>
      <c r="I32" s="40">
        <v>880</v>
      </c>
    </row>
    <row r="33" spans="1:9" ht="18">
      <c r="A33" s="229"/>
      <c r="B33" s="18">
        <v>16</v>
      </c>
      <c r="C33" s="19" t="s">
        <v>471</v>
      </c>
      <c r="D33" s="18" t="s">
        <v>134</v>
      </c>
      <c r="E33" s="20">
        <v>19</v>
      </c>
      <c r="F33" s="21">
        <v>820</v>
      </c>
      <c r="G33" s="21">
        <v>0</v>
      </c>
      <c r="H33" s="21">
        <f t="shared" si="0"/>
        <v>15580</v>
      </c>
    </row>
    <row r="34" spans="1:9" ht="18">
      <c r="A34" s="229"/>
      <c r="B34" s="18">
        <v>17</v>
      </c>
      <c r="C34" s="19" t="s">
        <v>464</v>
      </c>
      <c r="D34" s="18" t="s">
        <v>134</v>
      </c>
      <c r="E34" s="20">
        <v>1</v>
      </c>
      <c r="F34" s="21">
        <v>715</v>
      </c>
      <c r="G34" s="21">
        <v>0</v>
      </c>
      <c r="H34" s="21">
        <f t="shared" si="0"/>
        <v>715</v>
      </c>
      <c r="I34" s="40">
        <v>514</v>
      </c>
    </row>
    <row r="35" spans="1:9" ht="18">
      <c r="A35" s="229"/>
      <c r="B35" s="18">
        <v>18</v>
      </c>
      <c r="C35" s="19" t="s">
        <v>463</v>
      </c>
      <c r="D35" s="18" t="s">
        <v>134</v>
      </c>
      <c r="E35" s="20">
        <v>5</v>
      </c>
      <c r="F35" s="21">
        <v>2900</v>
      </c>
      <c r="G35" s="21">
        <v>0</v>
      </c>
      <c r="H35" s="21">
        <f t="shared" si="0"/>
        <v>14500</v>
      </c>
    </row>
    <row r="36" spans="1:9" ht="36">
      <c r="A36" s="229" t="s">
        <v>290</v>
      </c>
      <c r="B36" s="18">
        <v>19</v>
      </c>
      <c r="C36" s="19" t="s">
        <v>648</v>
      </c>
      <c r="D36" s="18" t="s">
        <v>134</v>
      </c>
      <c r="E36" s="20">
        <v>1</v>
      </c>
      <c r="F36" s="21">
        <v>0</v>
      </c>
      <c r="G36" s="21">
        <v>0</v>
      </c>
      <c r="H36" s="21">
        <f t="shared" si="0"/>
        <v>0</v>
      </c>
    </row>
    <row r="37" spans="1:9" ht="18">
      <c r="A37" s="229"/>
      <c r="B37" s="18">
        <v>20</v>
      </c>
      <c r="C37" s="59" t="s">
        <v>649</v>
      </c>
      <c r="D37" s="18" t="s">
        <v>134</v>
      </c>
      <c r="E37" s="20">
        <v>4</v>
      </c>
      <c r="F37" s="21">
        <v>0</v>
      </c>
      <c r="G37" s="21">
        <v>0</v>
      </c>
      <c r="H37" s="21">
        <f t="shared" si="0"/>
        <v>0</v>
      </c>
    </row>
    <row r="38" spans="1:9" ht="18">
      <c r="A38" s="229"/>
      <c r="B38" s="18">
        <v>21</v>
      </c>
      <c r="C38" s="19" t="s">
        <v>650</v>
      </c>
      <c r="D38" s="18" t="s">
        <v>134</v>
      </c>
      <c r="E38" s="20">
        <v>4</v>
      </c>
      <c r="F38" s="21">
        <v>0</v>
      </c>
      <c r="G38" s="21">
        <v>0</v>
      </c>
      <c r="H38" s="21">
        <f t="shared" si="0"/>
        <v>0</v>
      </c>
    </row>
    <row r="39" spans="1:9" ht="18">
      <c r="A39" s="229"/>
      <c r="B39" s="18">
        <v>22</v>
      </c>
      <c r="C39" s="19" t="s">
        <v>651</v>
      </c>
      <c r="D39" s="18" t="s">
        <v>134</v>
      </c>
      <c r="E39" s="20">
        <v>4</v>
      </c>
      <c r="F39" s="21">
        <v>0</v>
      </c>
      <c r="G39" s="21">
        <v>0</v>
      </c>
      <c r="H39" s="21">
        <f t="shared" si="0"/>
        <v>0</v>
      </c>
    </row>
    <row r="40" spans="1:9" ht="18">
      <c r="A40" s="229"/>
      <c r="B40" s="18">
        <v>23</v>
      </c>
      <c r="C40" s="19" t="s">
        <v>652</v>
      </c>
      <c r="D40" s="18" t="s">
        <v>134</v>
      </c>
      <c r="E40" s="20">
        <v>7</v>
      </c>
      <c r="F40" s="21">
        <v>0</v>
      </c>
      <c r="G40" s="21">
        <v>0</v>
      </c>
      <c r="H40" s="21">
        <f t="shared" si="0"/>
        <v>0</v>
      </c>
    </row>
    <row r="41" spans="1:9" ht="18">
      <c r="A41" s="229"/>
      <c r="B41" s="18">
        <v>24</v>
      </c>
      <c r="C41" s="19" t="s">
        <v>653</v>
      </c>
      <c r="D41" s="18" t="s">
        <v>134</v>
      </c>
      <c r="E41" s="20">
        <v>3</v>
      </c>
      <c r="F41" s="21">
        <v>0</v>
      </c>
      <c r="G41" s="21">
        <v>0</v>
      </c>
      <c r="H41" s="21">
        <f t="shared" si="0"/>
        <v>0</v>
      </c>
    </row>
    <row r="42" spans="1:9" ht="18">
      <c r="A42" s="229"/>
      <c r="B42" s="18">
        <v>25</v>
      </c>
      <c r="C42" s="19" t="s">
        <v>654</v>
      </c>
      <c r="D42" s="18" t="s">
        <v>134</v>
      </c>
      <c r="E42" s="20">
        <v>6</v>
      </c>
      <c r="F42" s="21">
        <v>0</v>
      </c>
      <c r="G42" s="21">
        <v>0</v>
      </c>
      <c r="H42" s="21">
        <f t="shared" si="0"/>
        <v>0</v>
      </c>
    </row>
    <row r="43" spans="1:9" ht="18">
      <c r="A43" s="229"/>
      <c r="B43" s="18">
        <v>26</v>
      </c>
      <c r="C43" s="19" t="s">
        <v>655</v>
      </c>
      <c r="D43" s="18" t="s">
        <v>134</v>
      </c>
      <c r="E43" s="20">
        <v>4</v>
      </c>
      <c r="F43" s="21">
        <v>0</v>
      </c>
      <c r="G43" s="21">
        <v>0</v>
      </c>
      <c r="H43" s="21">
        <f t="shared" si="0"/>
        <v>0</v>
      </c>
    </row>
    <row r="44" spans="1:9" ht="18">
      <c r="A44" s="229"/>
      <c r="B44" s="18">
        <v>27</v>
      </c>
      <c r="C44" s="19" t="s">
        <v>656</v>
      </c>
      <c r="D44" s="18" t="s">
        <v>134</v>
      </c>
      <c r="E44" s="20">
        <v>2</v>
      </c>
      <c r="F44" s="21">
        <v>0</v>
      </c>
      <c r="G44" s="21">
        <v>0</v>
      </c>
      <c r="H44" s="21">
        <f t="shared" si="0"/>
        <v>0</v>
      </c>
    </row>
    <row r="45" spans="1:9" ht="18">
      <c r="A45" s="229"/>
      <c r="B45" s="18">
        <v>28</v>
      </c>
      <c r="C45" s="19" t="s">
        <v>657</v>
      </c>
      <c r="D45" s="18" t="s">
        <v>134</v>
      </c>
      <c r="E45" s="20">
        <v>3</v>
      </c>
      <c r="F45" s="21">
        <v>0</v>
      </c>
      <c r="G45" s="21">
        <v>0</v>
      </c>
      <c r="H45" s="21">
        <f t="shared" si="0"/>
        <v>0</v>
      </c>
    </row>
    <row r="46" spans="1:9" ht="18">
      <c r="A46" s="229"/>
      <c r="B46" s="18">
        <v>29</v>
      </c>
      <c r="C46" s="19" t="s">
        <v>658</v>
      </c>
      <c r="D46" s="18" t="s">
        <v>134</v>
      </c>
      <c r="E46" s="20">
        <v>1</v>
      </c>
      <c r="F46" s="21">
        <v>0</v>
      </c>
      <c r="G46" s="21">
        <v>0</v>
      </c>
      <c r="H46" s="21">
        <f t="shared" si="0"/>
        <v>0</v>
      </c>
    </row>
    <row r="47" spans="1:9" ht="18">
      <c r="A47" s="229" t="s">
        <v>421</v>
      </c>
      <c r="B47" s="18">
        <v>30</v>
      </c>
      <c r="C47" s="19" t="s">
        <v>659</v>
      </c>
      <c r="D47" s="18" t="s">
        <v>131</v>
      </c>
      <c r="E47" s="20">
        <v>124</v>
      </c>
      <c r="F47" s="21">
        <v>0</v>
      </c>
      <c r="G47" s="21">
        <v>0</v>
      </c>
      <c r="H47" s="21">
        <f t="shared" si="0"/>
        <v>0</v>
      </c>
    </row>
    <row r="48" spans="1:9" ht="18">
      <c r="A48" s="229"/>
      <c r="B48" s="18">
        <v>31</v>
      </c>
      <c r="C48" s="19" t="s">
        <v>660</v>
      </c>
      <c r="D48" s="18" t="s">
        <v>134</v>
      </c>
      <c r="E48" s="20">
        <v>5</v>
      </c>
      <c r="F48" s="21">
        <v>0</v>
      </c>
      <c r="G48" s="21">
        <v>0</v>
      </c>
      <c r="H48" s="21">
        <f t="shared" si="0"/>
        <v>0</v>
      </c>
    </row>
    <row r="49" spans="1:8" ht="18">
      <c r="A49" s="35" t="s">
        <v>453</v>
      </c>
      <c r="B49" s="18">
        <v>32</v>
      </c>
      <c r="C49" s="19" t="s">
        <v>503</v>
      </c>
      <c r="D49" s="18" t="s">
        <v>131</v>
      </c>
      <c r="E49" s="20">
        <v>20</v>
      </c>
      <c r="F49" s="21">
        <v>0</v>
      </c>
      <c r="G49" s="21">
        <v>0</v>
      </c>
      <c r="H49" s="21">
        <f t="shared" si="0"/>
        <v>0</v>
      </c>
    </row>
    <row r="50" spans="1:8" ht="36">
      <c r="A50" s="35" t="s">
        <v>454</v>
      </c>
      <c r="B50" s="18">
        <v>33</v>
      </c>
      <c r="C50" s="19" t="s">
        <v>661</v>
      </c>
      <c r="D50" s="18" t="s">
        <v>131</v>
      </c>
      <c r="E50" s="20">
        <v>124</v>
      </c>
      <c r="F50" s="21">
        <v>0</v>
      </c>
      <c r="G50" s="21">
        <v>0</v>
      </c>
      <c r="H50" s="21">
        <f t="shared" si="0"/>
        <v>0</v>
      </c>
    </row>
    <row r="51" spans="1:8" ht="36">
      <c r="A51" s="35" t="s">
        <v>458</v>
      </c>
      <c r="B51" s="18">
        <v>34</v>
      </c>
      <c r="C51" s="19" t="s">
        <v>662</v>
      </c>
      <c r="D51" s="18" t="s">
        <v>155</v>
      </c>
      <c r="E51" s="20">
        <v>100</v>
      </c>
      <c r="F51" s="21">
        <v>0</v>
      </c>
      <c r="G51" s="21">
        <v>0</v>
      </c>
      <c r="H51" s="21">
        <f t="shared" si="0"/>
        <v>0</v>
      </c>
    </row>
    <row r="52" spans="1:8" ht="18">
      <c r="A52" s="229" t="s">
        <v>321</v>
      </c>
      <c r="B52" s="18">
        <v>35</v>
      </c>
      <c r="C52" s="19" t="s">
        <v>663</v>
      </c>
      <c r="D52" s="18" t="s">
        <v>131</v>
      </c>
      <c r="E52" s="20">
        <v>75</v>
      </c>
      <c r="F52" s="21">
        <v>0</v>
      </c>
      <c r="G52" s="21">
        <v>0</v>
      </c>
      <c r="H52" s="21">
        <f t="shared" si="0"/>
        <v>0</v>
      </c>
    </row>
    <row r="53" spans="1:8" ht="18">
      <c r="A53" s="229"/>
      <c r="B53" s="18">
        <v>36</v>
      </c>
      <c r="C53" s="19" t="s">
        <v>664</v>
      </c>
      <c r="D53" s="18" t="s">
        <v>131</v>
      </c>
      <c r="E53" s="20">
        <v>235</v>
      </c>
      <c r="F53" s="21">
        <v>0</v>
      </c>
      <c r="G53" s="21">
        <v>0</v>
      </c>
      <c r="H53" s="21">
        <f t="shared" si="0"/>
        <v>0</v>
      </c>
    </row>
    <row r="54" spans="1:8" ht="18">
      <c r="A54" s="22"/>
      <c r="B54" s="23"/>
      <c r="C54" s="24"/>
      <c r="D54" s="23"/>
      <c r="E54" s="23"/>
      <c r="F54" s="25"/>
      <c r="G54" s="26"/>
      <c r="H54" s="26"/>
    </row>
    <row r="55" spans="1:8" ht="36">
      <c r="A55" s="27"/>
      <c r="B55" s="27"/>
      <c r="C55" s="27"/>
      <c r="D55" s="27"/>
      <c r="E55" s="27"/>
      <c r="F55" s="27"/>
      <c r="G55" s="28" t="s">
        <v>99</v>
      </c>
      <c r="H55" s="29">
        <f>SUM(H18:H53)</f>
        <v>1161325</v>
      </c>
    </row>
    <row r="56" spans="1:8" ht="18">
      <c r="A56" s="165" t="s">
        <v>141</v>
      </c>
      <c r="B56" s="165"/>
      <c r="C56" s="165"/>
      <c r="D56" s="165"/>
      <c r="E56" s="165"/>
      <c r="F56" s="165"/>
      <c r="G56" s="165"/>
      <c r="H56" s="166"/>
    </row>
    <row r="57" spans="1:8" ht="18">
      <c r="A57" s="165" t="s">
        <v>142</v>
      </c>
      <c r="B57" s="165"/>
      <c r="C57" s="165"/>
      <c r="D57" s="165"/>
      <c r="E57" s="165"/>
      <c r="F57" s="165"/>
      <c r="G57" s="165"/>
      <c r="H57" s="165"/>
    </row>
    <row r="58" spans="1:8">
      <c r="A58" s="5"/>
      <c r="B58" s="6"/>
      <c r="C58" s="7"/>
      <c r="D58" s="6"/>
      <c r="E58" s="11"/>
      <c r="F58" s="8"/>
      <c r="G58" s="9"/>
      <c r="H58" s="9"/>
    </row>
    <row r="59" spans="1:8">
      <c r="A59" s="5"/>
      <c r="B59" s="6"/>
      <c r="C59" s="7"/>
      <c r="D59" s="6"/>
      <c r="E59" s="11"/>
      <c r="F59" s="8"/>
      <c r="G59" s="9"/>
      <c r="H59" s="9"/>
    </row>
    <row r="60" spans="1:8">
      <c r="A60" s="5"/>
      <c r="B60" s="6"/>
      <c r="C60" s="7"/>
      <c r="D60" s="6"/>
      <c r="E60" s="11"/>
      <c r="F60" s="8"/>
      <c r="G60" s="9"/>
      <c r="H60" s="9"/>
    </row>
    <row r="61" spans="1:8">
      <c r="A61" s="5"/>
      <c r="B61" s="6"/>
      <c r="C61" s="7"/>
      <c r="D61" s="6"/>
      <c r="E61" s="11"/>
      <c r="F61" s="8"/>
      <c r="G61" s="9"/>
      <c r="H61" s="9"/>
    </row>
    <row r="62" spans="1:8">
      <c r="A62" s="5"/>
      <c r="B62" s="6"/>
      <c r="C62" s="7"/>
      <c r="D62" s="6"/>
      <c r="E62" s="11"/>
      <c r="F62" s="8"/>
      <c r="G62" s="9"/>
      <c r="H62" s="9"/>
    </row>
    <row r="63" spans="1:8">
      <c r="A63" s="5"/>
      <c r="B63" s="6"/>
      <c r="C63" s="7"/>
      <c r="D63" s="6"/>
      <c r="E63" s="11"/>
      <c r="F63" s="8"/>
      <c r="G63" s="9"/>
      <c r="H63" s="9"/>
    </row>
    <row r="64" spans="1:8">
      <c r="A64" s="5"/>
      <c r="B64" s="6"/>
      <c r="C64" s="7"/>
      <c r="D64" s="6"/>
      <c r="E64" s="11"/>
      <c r="F64" s="8"/>
      <c r="G64" s="9"/>
      <c r="H64" s="9"/>
    </row>
    <row r="65" spans="1:8">
      <c r="A65" s="5"/>
      <c r="B65" s="6"/>
      <c r="C65" s="7"/>
      <c r="D65" s="6"/>
      <c r="E65" s="11"/>
      <c r="F65" s="8"/>
      <c r="G65" s="9"/>
      <c r="H65" s="9"/>
    </row>
    <row r="66" spans="1:8">
      <c r="A66" s="5"/>
      <c r="B66" s="6"/>
      <c r="C66" s="7"/>
      <c r="D66" s="6"/>
      <c r="E66" s="11"/>
      <c r="F66" s="8"/>
      <c r="G66" s="9"/>
      <c r="H66" s="9"/>
    </row>
    <row r="67" spans="1:8">
      <c r="A67" s="5"/>
      <c r="B67" s="6"/>
      <c r="C67" s="7"/>
      <c r="D67" s="6"/>
      <c r="E67" s="11"/>
      <c r="F67" s="8"/>
      <c r="G67" s="9"/>
      <c r="H67" s="9"/>
    </row>
    <row r="68" spans="1:8">
      <c r="A68" s="5"/>
      <c r="B68" s="6"/>
      <c r="C68" s="7"/>
      <c r="D68" s="6"/>
      <c r="E68" s="11"/>
      <c r="F68" s="8"/>
      <c r="G68" s="9"/>
      <c r="H68" s="9"/>
    </row>
    <row r="69" spans="1:8">
      <c r="A69" s="10"/>
      <c r="B69" s="6"/>
      <c r="C69" s="7"/>
      <c r="E69" s="11"/>
      <c r="F69" s="8"/>
      <c r="G69" s="9"/>
      <c r="H69" s="9"/>
    </row>
    <row r="70" spans="1:8">
      <c r="A70" s="5"/>
      <c r="B70" s="6"/>
      <c r="C70" s="7"/>
      <c r="D70" s="6"/>
      <c r="E70" s="11"/>
      <c r="F70" s="8"/>
      <c r="G70" s="9"/>
      <c r="H70" s="9"/>
    </row>
    <row r="71" spans="1:8">
      <c r="A71" s="5"/>
      <c r="B71" s="6"/>
      <c r="C71" s="7"/>
      <c r="D71" s="6"/>
      <c r="E71" s="11"/>
      <c r="F71" s="8"/>
      <c r="G71" s="9"/>
      <c r="H71" s="9"/>
    </row>
    <row r="72" spans="1:8">
      <c r="A72" s="5"/>
      <c r="B72" s="6"/>
      <c r="C72" s="7"/>
      <c r="D72" s="6"/>
      <c r="E72" s="11"/>
      <c r="F72" s="8"/>
      <c r="G72" s="9"/>
      <c r="H72" s="9"/>
    </row>
    <row r="73" spans="1:8">
      <c r="A73" s="10"/>
      <c r="B73" s="6"/>
      <c r="C73" s="7"/>
      <c r="F73" s="8"/>
      <c r="G73" s="9"/>
      <c r="H73" s="9"/>
    </row>
    <row r="74" spans="1:8">
      <c r="A74" s="5"/>
      <c r="B74" s="6"/>
      <c r="C74" s="7"/>
      <c r="D74" s="6"/>
      <c r="E74" s="11"/>
      <c r="F74" s="8"/>
      <c r="G74" s="9"/>
      <c r="H74" s="9"/>
    </row>
    <row r="75" spans="1:8">
      <c r="A75" s="10"/>
      <c r="B75" s="6"/>
      <c r="C75" s="7"/>
      <c r="D75" s="6"/>
      <c r="E75" s="6"/>
      <c r="F75" s="8"/>
      <c r="G75" s="9"/>
      <c r="H75" s="9"/>
    </row>
    <row r="76" spans="1:8">
      <c r="A76" s="5"/>
      <c r="B76" s="6"/>
      <c r="C76" s="7"/>
      <c r="D76" s="6"/>
      <c r="E76" s="6"/>
      <c r="F76" s="8"/>
      <c r="G76" s="9"/>
      <c r="H76" s="9"/>
    </row>
    <row r="77" spans="1:8">
      <c r="A77" s="10"/>
      <c r="B77" s="6"/>
      <c r="C77" s="7"/>
      <c r="D77" s="6"/>
      <c r="E77" s="6"/>
      <c r="F77" s="8"/>
      <c r="G77" s="9"/>
      <c r="H77" s="9"/>
    </row>
    <row r="78" spans="1:8">
      <c r="A78" s="5"/>
      <c r="B78" s="6"/>
      <c r="C78" s="7"/>
      <c r="D78" s="6"/>
      <c r="E78" s="6"/>
      <c r="F78" s="8"/>
      <c r="G78" s="9"/>
      <c r="H78" s="9"/>
    </row>
    <row r="79" spans="1:8">
      <c r="A79" s="10"/>
      <c r="B79" s="6"/>
      <c r="C79" s="7"/>
      <c r="D79" s="6"/>
      <c r="E79" s="6"/>
      <c r="F79" s="8"/>
      <c r="G79" s="9"/>
      <c r="H79" s="9"/>
    </row>
    <row r="80" spans="1:8">
      <c r="A80" s="5"/>
      <c r="B80" s="6"/>
      <c r="C80" s="7"/>
      <c r="D80" s="6"/>
      <c r="E80" s="6"/>
      <c r="F80" s="8"/>
      <c r="G80" s="9"/>
      <c r="H80" s="9"/>
    </row>
    <row r="81" spans="1:8">
      <c r="A81" s="5"/>
      <c r="B81" s="6"/>
      <c r="C81" s="7"/>
      <c r="D81" s="6"/>
      <c r="E81" s="6"/>
      <c r="F81" s="8"/>
      <c r="G81" s="9"/>
      <c r="H81" s="9"/>
    </row>
    <row r="82" spans="1:8">
      <c r="A82" s="10"/>
      <c r="B82" s="6"/>
      <c r="C82" s="7"/>
      <c r="D82" s="6"/>
      <c r="E82" s="6"/>
      <c r="F82" s="8"/>
      <c r="G82" s="9"/>
      <c r="H82" s="9"/>
    </row>
    <row r="83" spans="1:8" ht="28.5" customHeight="1">
      <c r="A83" s="5"/>
      <c r="B83" s="6"/>
      <c r="C83" s="7"/>
      <c r="D83" s="6"/>
      <c r="E83" s="6"/>
      <c r="F83" s="8"/>
      <c r="G83" s="9"/>
      <c r="H83" s="9"/>
    </row>
    <row r="84" spans="1:8">
      <c r="A84" s="10"/>
      <c r="B84" s="6"/>
      <c r="C84" s="7"/>
      <c r="D84" s="6"/>
      <c r="E84" s="6"/>
      <c r="F84" s="8"/>
      <c r="G84" s="9"/>
      <c r="H84" s="9"/>
    </row>
    <row r="85" spans="1:8">
      <c r="A85" s="5"/>
      <c r="B85" s="6"/>
      <c r="C85" s="7"/>
      <c r="D85" s="6"/>
      <c r="E85" s="6"/>
      <c r="F85" s="13"/>
      <c r="G85" s="13"/>
      <c r="H85" s="9"/>
    </row>
    <row r="86" spans="1:8">
      <c r="A86" s="5"/>
      <c r="B86" s="6"/>
      <c r="C86" s="7"/>
      <c r="D86" s="6"/>
      <c r="E86" s="6"/>
      <c r="F86" s="13"/>
      <c r="G86" s="13"/>
      <c r="H86" s="9"/>
    </row>
    <row r="87" spans="1:8">
      <c r="A87" s="5"/>
      <c r="C87" s="7"/>
    </row>
    <row r="88" spans="1:8">
      <c r="G88" s="14"/>
      <c r="H88" s="12"/>
    </row>
    <row r="89" spans="1:8">
      <c r="G89" s="2"/>
      <c r="H89" s="13"/>
    </row>
    <row r="90" spans="1:8">
      <c r="G90" s="15"/>
      <c r="H90" s="13"/>
    </row>
    <row r="91" spans="1:8">
      <c r="A91" s="158"/>
      <c r="B91" s="158"/>
      <c r="C91" s="158"/>
      <c r="D91" s="158"/>
      <c r="E91" s="158"/>
      <c r="F91" s="158"/>
      <c r="G91" s="158"/>
      <c r="H91" s="158"/>
    </row>
    <row r="92" spans="1:8">
      <c r="A92" s="158"/>
      <c r="B92" s="158"/>
      <c r="C92" s="158"/>
      <c r="D92" s="158"/>
      <c r="E92" s="158"/>
      <c r="F92" s="158"/>
      <c r="G92" s="158"/>
      <c r="H92" s="158"/>
    </row>
  </sheetData>
  <mergeCells count="13">
    <mergeCell ref="A26:A35"/>
    <mergeCell ref="M10:O12"/>
    <mergeCell ref="M13:O14"/>
    <mergeCell ref="A18:A19"/>
    <mergeCell ref="A20:A22"/>
    <mergeCell ref="A23:A25"/>
    <mergeCell ref="A92:H92"/>
    <mergeCell ref="A36:A46"/>
    <mergeCell ref="A47:A48"/>
    <mergeCell ref="A52:A53"/>
    <mergeCell ref="A56:H56"/>
    <mergeCell ref="A57:H57"/>
    <mergeCell ref="A91:H91"/>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60" max="8" man="1"/>
  </row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R82"/>
  <sheetViews>
    <sheetView showGridLines="0" topLeftCell="A10" zoomScaleNormal="100" workbookViewId="0">
      <selection activeCell="K36" sqref="K36"/>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5" bestFit="1" customWidth="1"/>
    <col min="7" max="7" width="16.5703125" bestFit="1"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36.75" customHeight="1"/>
    <row r="17" spans="1:9" ht="46.9">
      <c r="A17" s="16" t="s">
        <v>1</v>
      </c>
      <c r="B17" s="16" t="s">
        <v>0</v>
      </c>
      <c r="C17" s="16" t="s">
        <v>124</v>
      </c>
      <c r="D17" s="17" t="s">
        <v>125</v>
      </c>
      <c r="E17" s="16" t="s">
        <v>14</v>
      </c>
      <c r="F17" s="17" t="s">
        <v>128</v>
      </c>
      <c r="G17" s="17" t="s">
        <v>16</v>
      </c>
      <c r="H17" s="17" t="s">
        <v>17</v>
      </c>
    </row>
    <row r="18" spans="1:9" ht="54">
      <c r="A18" s="30"/>
      <c r="B18" s="18">
        <v>1</v>
      </c>
      <c r="C18" s="19" t="s">
        <v>665</v>
      </c>
      <c r="D18" s="18" t="s">
        <v>145</v>
      </c>
      <c r="E18" s="20">
        <v>1</v>
      </c>
      <c r="F18" s="21"/>
      <c r="G18" s="21"/>
      <c r="H18" s="21">
        <f>(F18*E18)+(G18*E18)</f>
        <v>0</v>
      </c>
    </row>
    <row r="19" spans="1:9" ht="36">
      <c r="A19" s="30"/>
      <c r="B19" s="18">
        <v>2</v>
      </c>
      <c r="C19" s="19" t="s">
        <v>666</v>
      </c>
      <c r="D19" s="18" t="s">
        <v>145</v>
      </c>
      <c r="E19" s="20">
        <v>1</v>
      </c>
      <c r="F19" s="21"/>
      <c r="G19" s="21"/>
      <c r="H19" s="21">
        <f t="shared" ref="H19:H42" si="0">(F19*E19)+(G19*E19)</f>
        <v>0</v>
      </c>
      <c r="I19" s="37"/>
    </row>
    <row r="20" spans="1:9" ht="36">
      <c r="A20" s="30"/>
      <c r="B20" s="18">
        <v>3</v>
      </c>
      <c r="C20" s="19" t="s">
        <v>667</v>
      </c>
      <c r="D20" s="18" t="s">
        <v>145</v>
      </c>
      <c r="E20" s="20">
        <v>1</v>
      </c>
      <c r="F20" s="21"/>
      <c r="G20" s="21"/>
      <c r="H20" s="21">
        <f t="shared" si="0"/>
        <v>0</v>
      </c>
    </row>
    <row r="21" spans="1:9" ht="36">
      <c r="A21" s="30"/>
      <c r="B21" s="18">
        <v>4</v>
      </c>
      <c r="C21" s="19" t="s">
        <v>668</v>
      </c>
      <c r="D21" s="18" t="s">
        <v>145</v>
      </c>
      <c r="E21" s="20">
        <v>1</v>
      </c>
      <c r="F21" s="21"/>
      <c r="G21" s="21"/>
      <c r="H21" s="21">
        <f t="shared" si="0"/>
        <v>0</v>
      </c>
    </row>
    <row r="22" spans="1:9" ht="18">
      <c r="A22" s="30"/>
      <c r="B22" s="18">
        <v>5</v>
      </c>
      <c r="C22" s="19" t="s">
        <v>669</v>
      </c>
      <c r="D22" s="18" t="s">
        <v>145</v>
      </c>
      <c r="E22" s="20">
        <v>1</v>
      </c>
      <c r="F22" s="21"/>
      <c r="G22" s="21"/>
      <c r="H22" s="21">
        <f t="shared" si="0"/>
        <v>0</v>
      </c>
    </row>
    <row r="23" spans="1:9" ht="18">
      <c r="A23" s="30"/>
      <c r="B23" s="18">
        <v>6</v>
      </c>
      <c r="C23" s="19" t="s">
        <v>670</v>
      </c>
      <c r="D23" s="18" t="s">
        <v>145</v>
      </c>
      <c r="E23" s="20">
        <v>1</v>
      </c>
      <c r="F23" s="21"/>
      <c r="G23" s="21"/>
      <c r="H23" s="21">
        <f t="shared" si="0"/>
        <v>0</v>
      </c>
    </row>
    <row r="24" spans="1:9" ht="18">
      <c r="A24" s="30"/>
      <c r="B24" s="18">
        <v>7</v>
      </c>
      <c r="C24" s="19" t="s">
        <v>671</v>
      </c>
      <c r="D24" s="18" t="s">
        <v>145</v>
      </c>
      <c r="E24" s="20">
        <v>1</v>
      </c>
      <c r="F24" s="21"/>
      <c r="G24" s="21"/>
      <c r="H24" s="21">
        <f t="shared" si="0"/>
        <v>0</v>
      </c>
    </row>
    <row r="25" spans="1:9" ht="36">
      <c r="A25" s="30"/>
      <c r="B25" s="18">
        <v>8</v>
      </c>
      <c r="C25" s="19" t="s">
        <v>672</v>
      </c>
      <c r="D25" s="18" t="s">
        <v>403</v>
      </c>
      <c r="E25" s="20">
        <v>1</v>
      </c>
      <c r="F25" s="21">
        <v>880</v>
      </c>
      <c r="G25" s="21"/>
      <c r="H25" s="21">
        <f t="shared" si="0"/>
        <v>880</v>
      </c>
    </row>
    <row r="26" spans="1:9" ht="18">
      <c r="A26" s="30"/>
      <c r="B26" s="18">
        <v>9</v>
      </c>
      <c r="C26" s="19" t="s">
        <v>673</v>
      </c>
      <c r="D26" s="18" t="s">
        <v>134</v>
      </c>
      <c r="E26" s="20">
        <v>1</v>
      </c>
      <c r="F26" s="21"/>
      <c r="G26" s="21"/>
      <c r="H26" s="21">
        <f t="shared" si="0"/>
        <v>0</v>
      </c>
    </row>
    <row r="27" spans="1:9" ht="18">
      <c r="A27" s="35"/>
      <c r="B27" s="18">
        <v>10</v>
      </c>
      <c r="C27" s="31" t="s">
        <v>674</v>
      </c>
      <c r="D27" s="18" t="s">
        <v>134</v>
      </c>
      <c r="E27" s="20">
        <v>1</v>
      </c>
      <c r="F27" s="21"/>
      <c r="G27" s="21"/>
      <c r="H27" s="21">
        <f t="shared" si="0"/>
        <v>0</v>
      </c>
    </row>
    <row r="28" spans="1:9" ht="18">
      <c r="A28" s="35"/>
      <c r="B28" s="18">
        <v>11</v>
      </c>
      <c r="C28" s="31" t="s">
        <v>675</v>
      </c>
      <c r="D28" s="18" t="s">
        <v>312</v>
      </c>
      <c r="E28" s="20">
        <v>2</v>
      </c>
      <c r="F28" s="21"/>
      <c r="G28" s="21"/>
      <c r="H28" s="21">
        <f t="shared" si="0"/>
        <v>0</v>
      </c>
    </row>
    <row r="29" spans="1:9" ht="18">
      <c r="A29" s="35"/>
      <c r="B29" s="18">
        <v>12</v>
      </c>
      <c r="C29" s="31" t="s">
        <v>676</v>
      </c>
      <c r="D29" s="18" t="s">
        <v>312</v>
      </c>
      <c r="E29" s="20">
        <v>2</v>
      </c>
      <c r="F29" s="21"/>
      <c r="G29" s="21"/>
      <c r="H29" s="21">
        <f t="shared" si="0"/>
        <v>0</v>
      </c>
    </row>
    <row r="30" spans="1:9" ht="18">
      <c r="A30" s="35"/>
      <c r="B30" s="18">
        <v>13</v>
      </c>
      <c r="C30" s="31" t="s">
        <v>677</v>
      </c>
      <c r="D30" s="18" t="s">
        <v>134</v>
      </c>
      <c r="E30" s="20">
        <v>6</v>
      </c>
      <c r="F30" s="21">
        <v>2100</v>
      </c>
      <c r="G30" s="21"/>
      <c r="H30" s="21">
        <f t="shared" si="0"/>
        <v>12600</v>
      </c>
    </row>
    <row r="31" spans="1:9" ht="18">
      <c r="A31" s="35"/>
      <c r="B31" s="18">
        <v>14</v>
      </c>
      <c r="C31" s="31" t="s">
        <v>678</v>
      </c>
      <c r="D31" s="18" t="s">
        <v>134</v>
      </c>
      <c r="E31" s="20">
        <v>4</v>
      </c>
      <c r="F31" s="21"/>
      <c r="G31" s="21"/>
      <c r="H31" s="21">
        <f t="shared" si="0"/>
        <v>0</v>
      </c>
    </row>
    <row r="32" spans="1:9" ht="18">
      <c r="A32" s="30"/>
      <c r="B32" s="18">
        <v>15</v>
      </c>
      <c r="C32" s="58" t="s">
        <v>679</v>
      </c>
      <c r="D32" s="18" t="s">
        <v>134</v>
      </c>
      <c r="E32" s="20">
        <v>5</v>
      </c>
      <c r="F32" s="21"/>
      <c r="G32" s="21"/>
      <c r="H32" s="21">
        <f t="shared" si="0"/>
        <v>0</v>
      </c>
    </row>
    <row r="33" spans="1:8" ht="18">
      <c r="A33" s="30"/>
      <c r="B33" s="18">
        <v>16</v>
      </c>
      <c r="C33" s="31" t="s">
        <v>680</v>
      </c>
      <c r="D33" s="18" t="s">
        <v>320</v>
      </c>
      <c r="E33" s="20">
        <v>2</v>
      </c>
      <c r="F33" s="21"/>
      <c r="G33" s="21"/>
      <c r="H33" s="21">
        <f t="shared" si="0"/>
        <v>0</v>
      </c>
    </row>
    <row r="34" spans="1:8" ht="18">
      <c r="A34" s="35"/>
      <c r="B34" s="18">
        <v>17</v>
      </c>
      <c r="C34" s="31" t="s">
        <v>681</v>
      </c>
      <c r="D34" s="18" t="s">
        <v>403</v>
      </c>
      <c r="E34" s="20">
        <v>15</v>
      </c>
      <c r="F34" s="21"/>
      <c r="G34" s="21"/>
      <c r="H34" s="21">
        <f t="shared" si="0"/>
        <v>0</v>
      </c>
    </row>
    <row r="35" spans="1:8" ht="18">
      <c r="A35" s="30"/>
      <c r="B35" s="18">
        <v>18</v>
      </c>
      <c r="C35" s="31" t="s">
        <v>682</v>
      </c>
      <c r="D35" s="18" t="s">
        <v>134</v>
      </c>
      <c r="E35" s="20">
        <v>1</v>
      </c>
      <c r="F35" s="21"/>
      <c r="G35" s="21"/>
      <c r="H35" s="21">
        <f t="shared" si="0"/>
        <v>0</v>
      </c>
    </row>
    <row r="36" spans="1:8" ht="18">
      <c r="A36" s="30"/>
      <c r="B36" s="18">
        <v>19</v>
      </c>
      <c r="C36" s="31" t="s">
        <v>683</v>
      </c>
      <c r="D36" s="18" t="s">
        <v>320</v>
      </c>
      <c r="E36" s="20">
        <v>0.5</v>
      </c>
      <c r="F36" s="21"/>
      <c r="G36" s="21"/>
      <c r="H36" s="21">
        <f t="shared" si="0"/>
        <v>0</v>
      </c>
    </row>
    <row r="37" spans="1:8" ht="18">
      <c r="A37" s="30"/>
      <c r="B37" s="18">
        <v>20</v>
      </c>
      <c r="C37" s="31" t="s">
        <v>684</v>
      </c>
      <c r="D37" s="18" t="s">
        <v>145</v>
      </c>
      <c r="E37" s="20">
        <v>1</v>
      </c>
      <c r="F37" s="21"/>
      <c r="G37" s="21"/>
      <c r="H37" s="21">
        <f t="shared" si="0"/>
        <v>0</v>
      </c>
    </row>
    <row r="38" spans="1:8" ht="36">
      <c r="A38" s="30"/>
      <c r="B38" s="18">
        <v>21</v>
      </c>
      <c r="C38" s="31" t="s">
        <v>685</v>
      </c>
      <c r="D38" s="18" t="s">
        <v>134</v>
      </c>
      <c r="E38" s="20"/>
      <c r="F38" s="21"/>
      <c r="G38" s="21"/>
      <c r="H38" s="21">
        <f t="shared" si="0"/>
        <v>0</v>
      </c>
    </row>
    <row r="39" spans="1:8" ht="36">
      <c r="A39" s="30"/>
      <c r="B39" s="18">
        <v>22</v>
      </c>
      <c r="C39" s="31" t="s">
        <v>686</v>
      </c>
      <c r="D39" s="18"/>
      <c r="E39" s="20"/>
      <c r="F39" s="21"/>
      <c r="G39" s="21"/>
      <c r="H39" s="21">
        <f t="shared" si="0"/>
        <v>0</v>
      </c>
    </row>
    <row r="40" spans="1:8" ht="18">
      <c r="A40" s="30"/>
      <c r="B40" s="18">
        <v>23</v>
      </c>
      <c r="C40" s="31" t="s">
        <v>687</v>
      </c>
      <c r="D40" s="18"/>
      <c r="E40" s="20"/>
      <c r="F40" s="21">
        <v>1000</v>
      </c>
      <c r="G40" s="21"/>
      <c r="H40" s="21">
        <f t="shared" si="0"/>
        <v>0</v>
      </c>
    </row>
    <row r="41" spans="1:8" ht="18">
      <c r="A41" s="30"/>
      <c r="B41" s="18"/>
      <c r="C41" s="31"/>
      <c r="D41" s="18"/>
      <c r="E41" s="20"/>
      <c r="F41" s="21"/>
      <c r="G41" s="21"/>
      <c r="H41" s="21">
        <f t="shared" si="0"/>
        <v>0</v>
      </c>
    </row>
    <row r="42" spans="1:8" ht="18">
      <c r="A42" s="30"/>
      <c r="B42" s="18"/>
      <c r="C42" s="31"/>
      <c r="D42" s="18"/>
      <c r="E42" s="20"/>
      <c r="F42" s="21"/>
      <c r="G42" s="21"/>
      <c r="H42" s="21">
        <f t="shared" si="0"/>
        <v>0</v>
      </c>
    </row>
    <row r="43" spans="1:8" ht="18">
      <c r="A43" s="30"/>
      <c r="B43" s="18"/>
      <c r="C43" s="31"/>
      <c r="D43" s="18"/>
      <c r="E43" s="20"/>
      <c r="F43" s="21"/>
      <c r="G43" s="21"/>
      <c r="H43" s="21">
        <f>(F43*E43)+(G43*E43)</f>
        <v>0</v>
      </c>
    </row>
    <row r="44" spans="1:8" ht="18">
      <c r="A44" s="22"/>
      <c r="B44" s="23"/>
      <c r="C44" s="24"/>
      <c r="D44" s="23"/>
      <c r="E44" s="23"/>
      <c r="F44" s="25"/>
      <c r="G44" s="26"/>
      <c r="H44" s="26"/>
    </row>
    <row r="45" spans="1:8" ht="36">
      <c r="A45" s="27"/>
      <c r="B45" s="27"/>
      <c r="C45" s="27"/>
      <c r="D45" s="27"/>
      <c r="E45" s="27"/>
      <c r="F45" s="27"/>
      <c r="G45" s="28" t="s">
        <v>99</v>
      </c>
      <c r="H45" s="29">
        <f>SUM(H18:H43)</f>
        <v>13480</v>
      </c>
    </row>
    <row r="46" spans="1:8" ht="18">
      <c r="A46" s="165" t="s">
        <v>126</v>
      </c>
      <c r="B46" s="165"/>
      <c r="C46" s="165"/>
      <c r="D46" s="165"/>
      <c r="E46" s="165"/>
      <c r="F46" s="165"/>
      <c r="G46" s="165"/>
      <c r="H46" s="166"/>
    </row>
    <row r="47" spans="1:8" ht="18">
      <c r="A47" s="165" t="s">
        <v>142</v>
      </c>
      <c r="B47" s="165"/>
      <c r="C47" s="165"/>
      <c r="D47" s="165"/>
      <c r="E47" s="165"/>
      <c r="F47" s="165"/>
      <c r="G47" s="165"/>
      <c r="H47" s="165"/>
    </row>
    <row r="48" spans="1:8">
      <c r="A48" s="5"/>
      <c r="B48" s="6"/>
      <c r="C48" s="7"/>
      <c r="D48" s="6"/>
      <c r="E48" s="11"/>
      <c r="F48" s="8"/>
      <c r="G48" s="9"/>
      <c r="H48" s="9"/>
    </row>
    <row r="49" spans="1:8">
      <c r="A49" s="5"/>
      <c r="B49" s="6"/>
      <c r="C49" s="7"/>
      <c r="D49" s="6"/>
      <c r="E49" s="11"/>
      <c r="F49" s="8"/>
      <c r="G49" s="9"/>
      <c r="H49" s="9"/>
    </row>
    <row r="50" spans="1:8">
      <c r="A50" s="5"/>
      <c r="B50" s="6"/>
      <c r="C50" s="7"/>
      <c r="D50" s="6"/>
      <c r="E50" s="11"/>
      <c r="F50" s="8"/>
      <c r="G50" s="9"/>
      <c r="H50" s="9"/>
    </row>
    <row r="51" spans="1:8">
      <c r="A51" s="5"/>
      <c r="B51" s="6"/>
      <c r="C51" s="7"/>
      <c r="D51" s="6"/>
      <c r="E51" s="11"/>
      <c r="F51" s="8"/>
      <c r="G51" s="9"/>
      <c r="H51" s="9"/>
    </row>
    <row r="52" spans="1:8">
      <c r="A52" s="5"/>
      <c r="B52" s="6"/>
      <c r="C52" s="7"/>
      <c r="D52" s="6"/>
      <c r="E52" s="11"/>
      <c r="F52" s="8"/>
      <c r="G52" s="9"/>
      <c r="H52" s="9"/>
    </row>
    <row r="53" spans="1:8">
      <c r="A53" s="5"/>
      <c r="B53" s="6"/>
      <c r="C53" s="7"/>
      <c r="D53" s="6"/>
      <c r="E53" s="11"/>
      <c r="F53" s="8"/>
      <c r="G53" s="9"/>
      <c r="H53" s="9"/>
    </row>
    <row r="54" spans="1:8">
      <c r="A54" s="5"/>
      <c r="B54" s="6"/>
      <c r="C54" s="7"/>
      <c r="D54" s="6"/>
      <c r="E54" s="11"/>
      <c r="F54" s="8"/>
      <c r="G54" s="9"/>
      <c r="H54" s="9"/>
    </row>
    <row r="55" spans="1:8">
      <c r="A55" s="5"/>
      <c r="B55" s="6"/>
      <c r="C55" s="7"/>
      <c r="D55" s="6"/>
      <c r="E55" s="11"/>
      <c r="F55" s="8"/>
      <c r="G55" s="9"/>
      <c r="H55" s="9"/>
    </row>
    <row r="56" spans="1:8">
      <c r="A56" s="5"/>
      <c r="B56" s="6"/>
      <c r="C56" s="7"/>
      <c r="D56" s="6"/>
      <c r="E56" s="11"/>
      <c r="F56" s="8"/>
      <c r="G56" s="9"/>
      <c r="H56" s="9"/>
    </row>
    <row r="57" spans="1:8">
      <c r="A57" s="5"/>
      <c r="B57" s="6"/>
      <c r="C57" s="7"/>
      <c r="D57" s="6"/>
      <c r="E57" s="11"/>
      <c r="F57" s="8"/>
      <c r="G57" s="9"/>
      <c r="H57" s="9"/>
    </row>
    <row r="58" spans="1:8">
      <c r="A58" s="5"/>
      <c r="B58" s="6"/>
      <c r="C58" s="7"/>
      <c r="D58" s="6"/>
      <c r="E58" s="11"/>
      <c r="F58" s="8"/>
      <c r="G58" s="9"/>
      <c r="H58" s="9"/>
    </row>
    <row r="59" spans="1:8">
      <c r="A59" s="10"/>
      <c r="B59" s="6"/>
      <c r="C59" s="7"/>
      <c r="E59" s="11"/>
      <c r="F59" s="8"/>
      <c r="G59" s="9"/>
      <c r="H59" s="9"/>
    </row>
    <row r="60" spans="1:8">
      <c r="A60" s="5"/>
      <c r="B60" s="6"/>
      <c r="C60" s="7"/>
      <c r="D60" s="6"/>
      <c r="E60" s="11"/>
      <c r="F60" s="8"/>
      <c r="G60" s="9"/>
      <c r="H60" s="9"/>
    </row>
    <row r="61" spans="1:8">
      <c r="A61" s="5"/>
      <c r="B61" s="6"/>
      <c r="C61" s="7"/>
      <c r="D61" s="6"/>
      <c r="E61" s="11"/>
      <c r="F61" s="8"/>
      <c r="G61" s="9"/>
      <c r="H61" s="9"/>
    </row>
    <row r="62" spans="1:8">
      <c r="A62" s="5"/>
      <c r="B62" s="6"/>
      <c r="C62" s="7"/>
      <c r="D62" s="6"/>
      <c r="E62" s="11"/>
      <c r="F62" s="8"/>
      <c r="G62" s="9"/>
      <c r="H62" s="9"/>
    </row>
    <row r="63" spans="1:8">
      <c r="A63" s="10"/>
      <c r="B63" s="6"/>
      <c r="C63" s="7"/>
      <c r="F63" s="8"/>
      <c r="G63" s="9"/>
      <c r="H63" s="9"/>
    </row>
    <row r="64" spans="1:8">
      <c r="A64" s="5"/>
      <c r="B64" s="6"/>
      <c r="C64" s="7"/>
      <c r="D64" s="6"/>
      <c r="E64" s="11"/>
      <c r="F64" s="8"/>
      <c r="G64" s="9"/>
      <c r="H64" s="9"/>
    </row>
    <row r="65" spans="1:8">
      <c r="A65" s="10"/>
      <c r="B65" s="6"/>
      <c r="C65" s="7"/>
      <c r="D65" s="6"/>
      <c r="E65" s="6"/>
      <c r="F65" s="8"/>
      <c r="G65" s="9"/>
      <c r="H65" s="9"/>
    </row>
    <row r="66" spans="1:8">
      <c r="A66" s="5"/>
      <c r="B66" s="6"/>
      <c r="C66" s="7"/>
      <c r="D66" s="6"/>
      <c r="E66" s="6"/>
      <c r="F66" s="8"/>
      <c r="G66" s="9"/>
      <c r="H66" s="9"/>
    </row>
    <row r="67" spans="1:8">
      <c r="A67" s="10"/>
      <c r="B67" s="6"/>
      <c r="C67" s="7"/>
      <c r="D67" s="6"/>
      <c r="E67" s="6"/>
      <c r="F67" s="8"/>
      <c r="G67" s="9"/>
      <c r="H67" s="9"/>
    </row>
    <row r="68" spans="1:8">
      <c r="A68" s="5"/>
      <c r="B68" s="6"/>
      <c r="C68" s="7"/>
      <c r="D68" s="6"/>
      <c r="E68" s="6"/>
      <c r="F68" s="8"/>
      <c r="G68" s="9"/>
      <c r="H68" s="9"/>
    </row>
    <row r="69" spans="1:8">
      <c r="A69" s="10"/>
      <c r="B69" s="6"/>
      <c r="C69" s="7"/>
      <c r="D69" s="6"/>
      <c r="E69" s="6"/>
      <c r="F69" s="8"/>
      <c r="G69" s="9"/>
      <c r="H69" s="9"/>
    </row>
    <row r="70" spans="1:8">
      <c r="A70" s="5"/>
      <c r="B70" s="6"/>
      <c r="C70" s="7"/>
      <c r="D70" s="6"/>
      <c r="E70" s="6"/>
      <c r="F70" s="8"/>
      <c r="G70" s="9"/>
      <c r="H70" s="9"/>
    </row>
    <row r="71" spans="1:8">
      <c r="A71" s="5"/>
      <c r="B71" s="6"/>
      <c r="C71" s="7"/>
      <c r="D71" s="6"/>
      <c r="E71" s="6"/>
      <c r="F71" s="8"/>
      <c r="G71" s="9"/>
      <c r="H71" s="9"/>
    </row>
    <row r="72" spans="1:8">
      <c r="A72" s="10"/>
      <c r="B72" s="6"/>
      <c r="C72" s="7"/>
      <c r="D72" s="6"/>
      <c r="E72" s="6"/>
      <c r="F72" s="8"/>
      <c r="G72" s="9"/>
      <c r="H72" s="9"/>
    </row>
    <row r="73" spans="1:8" ht="28.5" customHeight="1">
      <c r="A73" s="5"/>
      <c r="B73" s="6"/>
      <c r="C73" s="7"/>
      <c r="D73" s="6"/>
      <c r="E73" s="6"/>
      <c r="F73" s="8"/>
      <c r="G73" s="9"/>
      <c r="H73" s="9"/>
    </row>
    <row r="74" spans="1:8">
      <c r="A74" s="10"/>
      <c r="B74" s="6"/>
      <c r="C74" s="7"/>
      <c r="D74" s="6"/>
      <c r="E74" s="6"/>
      <c r="F74" s="8"/>
      <c r="G74" s="9"/>
      <c r="H74" s="9"/>
    </row>
    <row r="75" spans="1:8">
      <c r="A75" s="5"/>
      <c r="B75" s="6"/>
      <c r="C75" s="7"/>
      <c r="D75" s="6"/>
      <c r="E75" s="6"/>
      <c r="F75" s="13"/>
      <c r="G75" s="13"/>
      <c r="H75" s="9"/>
    </row>
    <row r="76" spans="1:8">
      <c r="A76" s="5"/>
      <c r="B76" s="6"/>
      <c r="C76" s="7"/>
      <c r="D76" s="6"/>
      <c r="E76" s="6"/>
      <c r="F76" s="13"/>
      <c r="G76" s="13"/>
      <c r="H76" s="9"/>
    </row>
    <row r="77" spans="1:8">
      <c r="A77" s="5"/>
      <c r="C77" s="7"/>
    </row>
    <row r="78" spans="1:8">
      <c r="G78" s="14"/>
      <c r="H78" s="12"/>
    </row>
    <row r="79" spans="1:8">
      <c r="G79" s="2"/>
      <c r="H79" s="13"/>
    </row>
    <row r="80" spans="1:8">
      <c r="G80" s="15"/>
      <c r="H80" s="13"/>
    </row>
    <row r="81" spans="1:8">
      <c r="A81" s="158"/>
      <c r="B81" s="158"/>
      <c r="C81" s="158"/>
      <c r="D81" s="158"/>
      <c r="E81" s="158"/>
      <c r="F81" s="158"/>
      <c r="G81" s="158"/>
      <c r="H81" s="158"/>
    </row>
    <row r="82" spans="1:8">
      <c r="A82" s="158"/>
      <c r="B82" s="158"/>
      <c r="C82" s="158"/>
      <c r="D82" s="158"/>
      <c r="E82" s="158"/>
      <c r="F82" s="158"/>
      <c r="G82" s="158"/>
      <c r="H82" s="158"/>
    </row>
  </sheetData>
  <mergeCells count="6">
    <mergeCell ref="A82:H82"/>
    <mergeCell ref="M10:O12"/>
    <mergeCell ref="M13:O14"/>
    <mergeCell ref="A46:H46"/>
    <mergeCell ref="A47:H47"/>
    <mergeCell ref="A81:H81"/>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50" max="8" man="1"/>
  </row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R66"/>
  <sheetViews>
    <sheetView showGridLines="0" topLeftCell="A10" zoomScaleNormal="100" workbookViewId="0">
      <selection activeCell="I25" sqref="I25"/>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9" ht="43.5" customHeight="1">
      <c r="A17" s="53" t="s">
        <v>1</v>
      </c>
      <c r="B17" s="53" t="s">
        <v>0</v>
      </c>
      <c r="C17" s="53" t="s">
        <v>124</v>
      </c>
      <c r="D17" s="54" t="s">
        <v>125</v>
      </c>
      <c r="E17" s="53" t="s">
        <v>14</v>
      </c>
      <c r="F17" s="54" t="s">
        <v>128</v>
      </c>
      <c r="G17" s="54" t="s">
        <v>16</v>
      </c>
      <c r="H17" s="54" t="s">
        <v>17</v>
      </c>
    </row>
    <row r="18" spans="1:9" ht="36">
      <c r="A18" s="30"/>
      <c r="B18" s="18">
        <v>1</v>
      </c>
      <c r="C18" s="19" t="s">
        <v>688</v>
      </c>
      <c r="D18" s="18" t="s">
        <v>131</v>
      </c>
      <c r="E18" s="20">
        <v>35</v>
      </c>
      <c r="F18" s="21">
        <v>1800</v>
      </c>
      <c r="G18" s="21">
        <v>2200</v>
      </c>
      <c r="H18" s="21">
        <f>(E18*F18)+(E18*G18)</f>
        <v>140000</v>
      </c>
    </row>
    <row r="19" spans="1:9" ht="36">
      <c r="A19" s="30"/>
      <c r="B19" s="18">
        <v>2</v>
      </c>
      <c r="C19" s="19" t="s">
        <v>689</v>
      </c>
      <c r="D19" s="18" t="s">
        <v>131</v>
      </c>
      <c r="E19" s="20">
        <v>35</v>
      </c>
      <c r="F19" s="21">
        <v>1000</v>
      </c>
      <c r="G19" s="21">
        <v>1200</v>
      </c>
      <c r="H19" s="21">
        <f>(E19*F19)+(E19*G19)</f>
        <v>77000</v>
      </c>
    </row>
    <row r="20" spans="1:9" ht="72">
      <c r="A20" s="30"/>
      <c r="B20" s="18">
        <v>3</v>
      </c>
      <c r="C20" s="19" t="s">
        <v>690</v>
      </c>
      <c r="D20" s="18" t="s">
        <v>145</v>
      </c>
      <c r="E20" s="20">
        <v>1</v>
      </c>
      <c r="F20" s="21">
        <v>0</v>
      </c>
      <c r="G20" s="21">
        <v>0</v>
      </c>
      <c r="H20" s="21">
        <v>150000</v>
      </c>
    </row>
    <row r="21" spans="1:9" ht="54">
      <c r="A21" s="30"/>
      <c r="B21" s="18">
        <v>4</v>
      </c>
      <c r="C21" s="19" t="s">
        <v>691</v>
      </c>
      <c r="D21" s="18" t="s">
        <v>145</v>
      </c>
      <c r="E21" s="20">
        <v>1</v>
      </c>
      <c r="F21" s="21">
        <v>0</v>
      </c>
      <c r="G21" s="21">
        <v>0</v>
      </c>
      <c r="H21" s="21">
        <v>58000</v>
      </c>
    </row>
    <row r="22" spans="1:9" ht="18">
      <c r="A22" s="30"/>
      <c r="B22" s="18">
        <v>5</v>
      </c>
      <c r="C22" s="19" t="s">
        <v>692</v>
      </c>
      <c r="D22" s="18" t="s">
        <v>145</v>
      </c>
      <c r="E22" s="20">
        <v>1</v>
      </c>
      <c r="F22" s="21"/>
      <c r="G22" s="21"/>
      <c r="H22" s="21">
        <v>35000</v>
      </c>
    </row>
    <row r="23" spans="1:9" ht="90">
      <c r="A23" s="30"/>
      <c r="B23" s="18">
        <v>6</v>
      </c>
      <c r="C23" s="19" t="s">
        <v>693</v>
      </c>
      <c r="D23" s="18" t="s">
        <v>131</v>
      </c>
      <c r="E23" s="20">
        <v>31.55</v>
      </c>
      <c r="F23" s="21">
        <v>20000</v>
      </c>
      <c r="G23" s="21">
        <v>10000</v>
      </c>
      <c r="H23" s="21">
        <f t="shared" ref="H23:H24" si="0">(E23*F23)+(E23*G23)</f>
        <v>946500</v>
      </c>
    </row>
    <row r="24" spans="1:9" ht="36">
      <c r="A24" s="30"/>
      <c r="B24" s="18">
        <v>7</v>
      </c>
      <c r="C24" s="19" t="s">
        <v>694</v>
      </c>
      <c r="D24" s="18" t="s">
        <v>131</v>
      </c>
      <c r="E24" s="20">
        <v>20</v>
      </c>
      <c r="F24" s="21">
        <v>2500</v>
      </c>
      <c r="G24" s="21">
        <v>1700</v>
      </c>
      <c r="H24" s="21">
        <f t="shared" si="0"/>
        <v>84000</v>
      </c>
    </row>
    <row r="25" spans="1:9" ht="72">
      <c r="A25" s="30"/>
      <c r="B25" s="18">
        <v>8</v>
      </c>
      <c r="C25" s="19" t="s">
        <v>695</v>
      </c>
      <c r="D25" s="18" t="s">
        <v>145</v>
      </c>
      <c r="E25" s="20">
        <v>1</v>
      </c>
      <c r="F25" s="21">
        <v>0</v>
      </c>
      <c r="G25" s="21">
        <v>0</v>
      </c>
      <c r="H25" s="21">
        <v>560000</v>
      </c>
    </row>
    <row r="26" spans="1:9" ht="36">
      <c r="A26" s="30"/>
      <c r="B26" s="18">
        <v>9</v>
      </c>
      <c r="C26" s="19" t="s">
        <v>696</v>
      </c>
      <c r="D26" s="18" t="s">
        <v>145</v>
      </c>
      <c r="E26" s="20">
        <v>1</v>
      </c>
      <c r="F26" s="21">
        <v>0</v>
      </c>
      <c r="G26" s="21">
        <v>0</v>
      </c>
      <c r="H26" s="21">
        <v>120000</v>
      </c>
    </row>
    <row r="27" spans="1:9" ht="72">
      <c r="A27" s="30"/>
      <c r="B27" s="18">
        <v>10</v>
      </c>
      <c r="C27" s="19" t="s">
        <v>697</v>
      </c>
      <c r="D27" s="18" t="s">
        <v>145</v>
      </c>
      <c r="E27" s="20">
        <v>1</v>
      </c>
      <c r="F27" s="21">
        <v>0</v>
      </c>
      <c r="G27" s="21">
        <v>0</v>
      </c>
      <c r="H27" s="21">
        <v>1150000</v>
      </c>
    </row>
    <row r="28" spans="1:9" ht="72">
      <c r="A28" s="30"/>
      <c r="B28" s="18">
        <v>11</v>
      </c>
      <c r="C28" s="19" t="s">
        <v>698</v>
      </c>
      <c r="D28" s="18" t="s">
        <v>145</v>
      </c>
      <c r="E28" s="20">
        <v>1</v>
      </c>
      <c r="F28" s="21">
        <v>0</v>
      </c>
      <c r="G28" s="21">
        <v>0</v>
      </c>
      <c r="H28" s="21">
        <v>480000</v>
      </c>
      <c r="I28" t="s">
        <v>407</v>
      </c>
    </row>
    <row r="29" spans="1:9" ht="18">
      <c r="A29" s="22"/>
      <c r="B29" s="23"/>
      <c r="C29" s="24"/>
      <c r="D29" s="23"/>
      <c r="E29" s="23"/>
      <c r="F29" s="25"/>
      <c r="G29" s="26"/>
      <c r="H29" s="26"/>
    </row>
    <row r="30" spans="1:9" ht="36">
      <c r="A30" s="27"/>
      <c r="B30" s="27"/>
      <c r="C30" s="27"/>
      <c r="D30" s="27"/>
      <c r="E30" s="27"/>
      <c r="F30" s="27"/>
      <c r="G30" s="28" t="s">
        <v>99</v>
      </c>
      <c r="H30" s="29">
        <f>SUM(H18:H28)</f>
        <v>3800500</v>
      </c>
    </row>
    <row r="31" spans="1:9" ht="18">
      <c r="A31" s="165" t="s">
        <v>699</v>
      </c>
      <c r="B31" s="165"/>
      <c r="C31" s="165"/>
      <c r="D31" s="165"/>
      <c r="E31" s="165"/>
      <c r="F31" s="165"/>
      <c r="G31" s="165"/>
      <c r="H31" s="166"/>
    </row>
    <row r="32" spans="1:9">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10"/>
      <c r="B43" s="6"/>
      <c r="C43" s="7"/>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10"/>
      <c r="B47" s="6"/>
      <c r="C47" s="7"/>
      <c r="F47" s="8"/>
      <c r="G47" s="9"/>
      <c r="H47" s="9"/>
    </row>
    <row r="48" spans="1:8">
      <c r="A48" s="5"/>
      <c r="B48" s="6"/>
      <c r="C48" s="7"/>
      <c r="D48" s="6"/>
      <c r="E48" s="11"/>
      <c r="F48" s="8"/>
      <c r="G48" s="9"/>
      <c r="H48" s="9"/>
    </row>
    <row r="49" spans="1:8">
      <c r="A49" s="10"/>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c r="A52" s="5"/>
      <c r="B52" s="6"/>
      <c r="C52" s="7"/>
      <c r="D52" s="6"/>
      <c r="E52" s="6"/>
      <c r="F52" s="8"/>
      <c r="G52" s="9"/>
      <c r="H52" s="9"/>
    </row>
    <row r="53" spans="1:8">
      <c r="A53" s="10"/>
      <c r="B53" s="6"/>
      <c r="C53" s="7"/>
      <c r="D53" s="6"/>
      <c r="E53" s="6"/>
      <c r="F53" s="8"/>
      <c r="G53" s="9"/>
      <c r="H53" s="9"/>
    </row>
    <row r="54" spans="1:8">
      <c r="A54" s="5"/>
      <c r="B54" s="6"/>
      <c r="C54" s="7"/>
      <c r="D54" s="6"/>
      <c r="E54" s="6"/>
      <c r="F54" s="8"/>
      <c r="G54" s="9"/>
      <c r="H54" s="9"/>
    </row>
    <row r="55" spans="1:8">
      <c r="A55" s="5"/>
      <c r="B55" s="6"/>
      <c r="C55" s="7"/>
      <c r="D55" s="6"/>
      <c r="E55" s="6"/>
      <c r="F55" s="8"/>
      <c r="G55" s="9"/>
      <c r="H55" s="9"/>
    </row>
    <row r="56" spans="1:8">
      <c r="A56" s="10"/>
      <c r="B56" s="6"/>
      <c r="C56" s="7"/>
      <c r="D56" s="6"/>
      <c r="E56" s="6"/>
      <c r="F56" s="8"/>
      <c r="G56" s="9"/>
      <c r="H56" s="9"/>
    </row>
    <row r="57" spans="1:8" ht="28.5" customHeight="1">
      <c r="A57" s="5"/>
      <c r="B57" s="6"/>
      <c r="C57" s="7"/>
      <c r="D57" s="6"/>
      <c r="E57" s="6"/>
      <c r="F57" s="8"/>
      <c r="G57" s="9"/>
      <c r="H57" s="9"/>
    </row>
    <row r="58" spans="1:8">
      <c r="A58" s="10"/>
      <c r="B58" s="6"/>
      <c r="C58" s="7"/>
      <c r="D58" s="6"/>
      <c r="E58" s="6"/>
      <c r="F58" s="8"/>
      <c r="G58" s="9"/>
      <c r="H58" s="9"/>
    </row>
    <row r="59" spans="1:8">
      <c r="A59" s="5"/>
      <c r="B59" s="6"/>
      <c r="C59" s="7"/>
      <c r="D59" s="6"/>
      <c r="E59" s="6"/>
      <c r="F59" s="13"/>
      <c r="G59" s="13"/>
      <c r="H59" s="9"/>
    </row>
    <row r="60" spans="1:8">
      <c r="A60" s="5"/>
      <c r="B60" s="6"/>
      <c r="C60" s="7"/>
      <c r="D60" s="6"/>
      <c r="E60" s="6"/>
      <c r="F60" s="13"/>
      <c r="G60" s="13"/>
      <c r="H60" s="9"/>
    </row>
    <row r="61" spans="1:8">
      <c r="A61" s="5"/>
      <c r="C61" s="7"/>
    </row>
    <row r="62" spans="1:8">
      <c r="G62" s="14"/>
      <c r="H62" s="12"/>
    </row>
    <row r="63" spans="1:8">
      <c r="G63" s="2"/>
      <c r="H63" s="13"/>
    </row>
    <row r="64" spans="1:8">
      <c r="G64" s="15"/>
      <c r="H64" s="13"/>
    </row>
    <row r="65" spans="1:8">
      <c r="A65" s="158"/>
      <c r="B65" s="158"/>
      <c r="C65" s="158"/>
      <c r="D65" s="158"/>
      <c r="E65" s="158"/>
      <c r="F65" s="158"/>
      <c r="G65" s="158"/>
      <c r="H65" s="158"/>
    </row>
    <row r="66" spans="1:8">
      <c r="A66" s="158"/>
      <c r="B66" s="158"/>
      <c r="C66" s="158"/>
      <c r="D66" s="158"/>
      <c r="E66" s="158"/>
      <c r="F66" s="158"/>
      <c r="G66" s="158"/>
      <c r="H66" s="158"/>
    </row>
  </sheetData>
  <mergeCells count="5">
    <mergeCell ref="A65:H65"/>
    <mergeCell ref="A66:H66"/>
    <mergeCell ref="M10:O12"/>
    <mergeCell ref="M13:O14"/>
    <mergeCell ref="A31:H31"/>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34" max="8"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57"/>
  <sheetViews>
    <sheetView showGridLines="0" topLeftCell="A4" zoomScaleNormal="100" workbookViewId="0">
      <selection activeCell="I21" sqref="I21"/>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8" ht="43.5" customHeight="1">
      <c r="A17" s="53" t="s">
        <v>1</v>
      </c>
      <c r="B17" s="53" t="s">
        <v>0</v>
      </c>
      <c r="C17" s="53" t="s">
        <v>124</v>
      </c>
      <c r="D17" s="54" t="s">
        <v>125</v>
      </c>
      <c r="E17" s="53" t="s">
        <v>14</v>
      </c>
      <c r="F17" s="54" t="s">
        <v>128</v>
      </c>
      <c r="G17" s="54" t="s">
        <v>16</v>
      </c>
      <c r="H17" s="54" t="s">
        <v>17</v>
      </c>
    </row>
    <row r="18" spans="1:8" ht="54">
      <c r="A18" s="35" t="s">
        <v>700</v>
      </c>
      <c r="B18" s="18">
        <v>1</v>
      </c>
      <c r="C18" s="19" t="s">
        <v>701</v>
      </c>
      <c r="D18" s="18" t="s">
        <v>145</v>
      </c>
      <c r="E18" s="20">
        <v>1</v>
      </c>
      <c r="F18" s="21">
        <v>0</v>
      </c>
      <c r="G18" s="21">
        <v>270000</v>
      </c>
      <c r="H18" s="21">
        <v>270000</v>
      </c>
    </row>
    <row r="19" spans="1:8" ht="36">
      <c r="A19" s="35" t="s">
        <v>702</v>
      </c>
      <c r="B19" s="18">
        <v>2</v>
      </c>
      <c r="C19" s="19" t="s">
        <v>703</v>
      </c>
      <c r="D19" s="18" t="s">
        <v>145</v>
      </c>
      <c r="E19" s="20">
        <v>1</v>
      </c>
      <c r="F19" s="21">
        <v>0</v>
      </c>
      <c r="G19" s="21">
        <v>180000</v>
      </c>
      <c r="H19" s="21">
        <v>180000</v>
      </c>
    </row>
    <row r="20" spans="1:8" ht="18">
      <c r="A20" s="22"/>
      <c r="B20" s="23"/>
      <c r="C20" s="24"/>
      <c r="D20" s="23"/>
      <c r="E20" s="23"/>
      <c r="F20" s="25"/>
      <c r="G20" s="26"/>
      <c r="H20" s="26"/>
    </row>
    <row r="21" spans="1:8" ht="36">
      <c r="A21" s="27"/>
      <c r="B21" s="27"/>
      <c r="C21" s="27"/>
      <c r="D21" s="27"/>
      <c r="E21" s="27"/>
      <c r="F21" s="27"/>
      <c r="G21" s="28" t="s">
        <v>99</v>
      </c>
      <c r="H21" s="29">
        <f>SUM(H18:H19)</f>
        <v>450000</v>
      </c>
    </row>
    <row r="22" spans="1:8" ht="18">
      <c r="A22" s="165" t="s">
        <v>704</v>
      </c>
      <c r="B22" s="165"/>
      <c r="C22" s="165"/>
      <c r="D22" s="165"/>
      <c r="E22" s="165"/>
      <c r="F22" s="165"/>
      <c r="G22" s="165"/>
      <c r="H22" s="166"/>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5">
    <mergeCell ref="M10:O12"/>
    <mergeCell ref="M13:O14"/>
    <mergeCell ref="A22:H22"/>
    <mergeCell ref="A56:H56"/>
    <mergeCell ref="A57:H57"/>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5" max="8" man="1"/>
  </row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88"/>
  <sheetViews>
    <sheetView showGridLines="0" topLeftCell="A10" zoomScaleNormal="100" workbookViewId="0">
      <selection activeCell="C25" sqref="C25"/>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9" max="9"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9" ht="43.5" customHeight="1">
      <c r="A17" s="53" t="s">
        <v>1</v>
      </c>
      <c r="B17" s="53" t="s">
        <v>0</v>
      </c>
      <c r="C17" s="53" t="s">
        <v>124</v>
      </c>
      <c r="D17" s="54" t="s">
        <v>125</v>
      </c>
      <c r="E17" s="53" t="s">
        <v>14</v>
      </c>
      <c r="F17" s="54" t="s">
        <v>128</v>
      </c>
      <c r="G17" s="54" t="s">
        <v>16</v>
      </c>
      <c r="H17" s="54" t="s">
        <v>17</v>
      </c>
    </row>
    <row r="18" spans="1:9" ht="18">
      <c r="A18" s="35"/>
      <c r="B18" s="18"/>
      <c r="C18" s="19" t="s">
        <v>705</v>
      </c>
      <c r="D18" s="18" t="s">
        <v>312</v>
      </c>
      <c r="E18" s="20">
        <v>55</v>
      </c>
      <c r="F18" s="21">
        <v>0</v>
      </c>
      <c r="G18" s="21">
        <v>5000</v>
      </c>
      <c r="H18" s="21">
        <f>(G18*E18)+(F18*E18)</f>
        <v>275000</v>
      </c>
    </row>
    <row r="19" spans="1:9" ht="18">
      <c r="A19" s="35"/>
      <c r="B19" s="18"/>
      <c r="C19" s="19" t="s">
        <v>706</v>
      </c>
      <c r="D19" s="18" t="s">
        <v>131</v>
      </c>
      <c r="E19" s="20">
        <v>30</v>
      </c>
      <c r="F19" s="21">
        <v>3300</v>
      </c>
      <c r="G19" s="21">
        <v>3000</v>
      </c>
      <c r="H19" s="21">
        <f t="shared" ref="H19:H50" si="0">(G19*E19)+(F19*E19)</f>
        <v>189000</v>
      </c>
    </row>
    <row r="20" spans="1:9" ht="36">
      <c r="A20" s="35"/>
      <c r="B20" s="18"/>
      <c r="C20" s="19" t="s">
        <v>707</v>
      </c>
      <c r="D20" s="18" t="s">
        <v>155</v>
      </c>
      <c r="E20" s="20">
        <v>65.599999999999994</v>
      </c>
      <c r="F20" s="21">
        <v>5300</v>
      </c>
      <c r="G20" s="21">
        <v>5000</v>
      </c>
      <c r="H20" s="21">
        <f t="shared" si="0"/>
        <v>675680</v>
      </c>
    </row>
    <row r="21" spans="1:9" ht="18">
      <c r="A21" s="35"/>
      <c r="B21" s="18"/>
      <c r="C21" s="19" t="s">
        <v>708</v>
      </c>
      <c r="D21" s="18" t="s">
        <v>131</v>
      </c>
      <c r="E21" s="20">
        <v>40</v>
      </c>
      <c r="F21" s="21">
        <v>9000</v>
      </c>
      <c r="G21" s="21">
        <v>7000</v>
      </c>
      <c r="H21" s="21">
        <f t="shared" si="0"/>
        <v>640000</v>
      </c>
    </row>
    <row r="22" spans="1:9" ht="18">
      <c r="A22" s="35"/>
      <c r="B22" s="18"/>
      <c r="C22" s="19" t="s">
        <v>709</v>
      </c>
      <c r="D22" s="18" t="s">
        <v>145</v>
      </c>
      <c r="E22" s="20">
        <v>1</v>
      </c>
      <c r="F22" s="21">
        <v>0</v>
      </c>
      <c r="G22" s="21"/>
      <c r="H22" s="21">
        <v>160000</v>
      </c>
    </row>
    <row r="23" spans="1:9" ht="18">
      <c r="A23" s="35"/>
      <c r="B23" s="18"/>
      <c r="C23" s="19" t="s">
        <v>710</v>
      </c>
      <c r="D23" s="18" t="s">
        <v>131</v>
      </c>
      <c r="E23" s="20">
        <v>80</v>
      </c>
      <c r="F23" s="21">
        <v>1300</v>
      </c>
      <c r="G23" s="21">
        <v>1700</v>
      </c>
      <c r="H23" s="21">
        <f>(G23*E23)+(F23*E23)</f>
        <v>240000</v>
      </c>
      <c r="I23" s="52">
        <f>SUM(H18:H23)+H26+H27</f>
        <v>2611680</v>
      </c>
    </row>
    <row r="24" spans="1:9" ht="18">
      <c r="A24" s="35"/>
      <c r="B24" s="18"/>
      <c r="C24" s="19" t="s">
        <v>711</v>
      </c>
      <c r="D24" s="18"/>
      <c r="E24" s="20"/>
      <c r="F24" s="21"/>
      <c r="G24" s="21"/>
      <c r="H24" s="21" t="s">
        <v>240</v>
      </c>
    </row>
    <row r="25" spans="1:9" ht="36">
      <c r="A25" s="35"/>
      <c r="B25" s="18"/>
      <c r="C25" s="19" t="s">
        <v>712</v>
      </c>
      <c r="D25" s="18"/>
      <c r="E25" s="20"/>
      <c r="F25" s="21"/>
      <c r="G25" s="21"/>
      <c r="H25" s="21" t="s">
        <v>240</v>
      </c>
    </row>
    <row r="26" spans="1:9" ht="18">
      <c r="A26" s="35"/>
      <c r="B26" s="18"/>
      <c r="C26" s="19" t="s">
        <v>713</v>
      </c>
      <c r="D26" s="18" t="s">
        <v>131</v>
      </c>
      <c r="E26" s="20">
        <v>80</v>
      </c>
      <c r="F26" s="21">
        <v>1000</v>
      </c>
      <c r="G26" s="21">
        <v>1300</v>
      </c>
      <c r="H26" s="21">
        <f t="shared" ref="H26:H27" si="1">(G26*E26)+(F26*E26)</f>
        <v>184000</v>
      </c>
    </row>
    <row r="27" spans="1:9" ht="18">
      <c r="A27" s="35"/>
      <c r="B27" s="18"/>
      <c r="C27" s="19" t="s">
        <v>714</v>
      </c>
      <c r="D27" s="18" t="s">
        <v>131</v>
      </c>
      <c r="E27" s="20">
        <v>80</v>
      </c>
      <c r="F27" s="21">
        <v>1600</v>
      </c>
      <c r="G27" s="21">
        <v>1500</v>
      </c>
      <c r="H27" s="21">
        <f t="shared" si="1"/>
        <v>248000</v>
      </c>
    </row>
    <row r="28" spans="1:9" ht="18">
      <c r="A28" s="35"/>
      <c r="B28" s="18"/>
      <c r="C28" s="19" t="s">
        <v>715</v>
      </c>
      <c r="D28" s="18" t="s">
        <v>155</v>
      </c>
      <c r="E28" s="20">
        <v>30</v>
      </c>
      <c r="F28" s="21"/>
      <c r="G28" s="21"/>
      <c r="H28" s="60"/>
    </row>
    <row r="29" spans="1:9" ht="18">
      <c r="A29" s="35"/>
      <c r="B29" s="18"/>
      <c r="C29" s="19" t="s">
        <v>716</v>
      </c>
      <c r="D29" s="18" t="s">
        <v>131</v>
      </c>
      <c r="E29" s="20">
        <v>60</v>
      </c>
      <c r="F29" s="21"/>
      <c r="G29" s="21"/>
      <c r="H29" s="60"/>
    </row>
    <row r="30" spans="1:9" ht="18">
      <c r="A30" s="35"/>
      <c r="B30" s="18"/>
      <c r="C30" s="19"/>
      <c r="D30" s="18"/>
      <c r="E30" s="20"/>
      <c r="F30" s="21"/>
      <c r="G30" s="21"/>
      <c r="H30" s="60"/>
    </row>
    <row r="31" spans="1:9" ht="18">
      <c r="A31" s="35"/>
      <c r="B31" s="18"/>
      <c r="C31" s="19"/>
      <c r="D31" s="18"/>
      <c r="E31" s="20"/>
      <c r="F31" s="21"/>
      <c r="G31" s="21"/>
      <c r="H31" s="60"/>
    </row>
    <row r="32" spans="1:9" ht="18">
      <c r="A32" s="35"/>
      <c r="B32" s="18"/>
      <c r="C32" s="19"/>
      <c r="D32" s="18"/>
      <c r="E32" s="20"/>
      <c r="F32" s="21"/>
      <c r="G32" s="21"/>
      <c r="H32" s="60"/>
    </row>
    <row r="33" spans="1:8" ht="18">
      <c r="A33" s="35"/>
      <c r="B33" s="18"/>
      <c r="C33" s="19"/>
      <c r="D33" s="18"/>
      <c r="E33" s="20"/>
      <c r="F33" s="21"/>
      <c r="G33" s="21"/>
      <c r="H33" s="60"/>
    </row>
    <row r="34" spans="1:8" ht="36">
      <c r="A34" s="35"/>
      <c r="B34" s="18"/>
      <c r="C34" s="19" t="s">
        <v>717</v>
      </c>
      <c r="D34" s="18" t="s">
        <v>131</v>
      </c>
      <c r="E34" s="20">
        <v>80</v>
      </c>
      <c r="F34" s="21">
        <v>4300</v>
      </c>
      <c r="G34" s="21">
        <v>3500</v>
      </c>
      <c r="H34" s="21"/>
    </row>
    <row r="35" spans="1:8" ht="18">
      <c r="A35" s="35"/>
      <c r="B35" s="18"/>
      <c r="C35" s="19" t="s">
        <v>718</v>
      </c>
      <c r="D35" s="18"/>
      <c r="E35" s="20"/>
      <c r="F35" s="21"/>
      <c r="G35" s="21"/>
      <c r="H35" s="21"/>
    </row>
    <row r="36" spans="1:8" ht="18">
      <c r="A36" s="35"/>
      <c r="B36" s="18"/>
      <c r="C36" s="19"/>
      <c r="D36" s="18"/>
      <c r="E36" s="20"/>
      <c r="F36" s="21"/>
      <c r="G36" s="21"/>
      <c r="H36" s="21"/>
    </row>
    <row r="37" spans="1:8" ht="18">
      <c r="A37" s="35"/>
      <c r="B37" s="18"/>
      <c r="C37" s="19"/>
      <c r="D37" s="18"/>
      <c r="E37" s="20"/>
      <c r="F37" s="21"/>
      <c r="G37" s="21"/>
      <c r="H37" s="21"/>
    </row>
    <row r="38" spans="1:8" ht="18">
      <c r="A38" s="35"/>
      <c r="B38" s="18"/>
      <c r="C38" s="19"/>
      <c r="D38" s="18"/>
      <c r="E38" s="20"/>
      <c r="F38" s="21"/>
      <c r="G38" s="21"/>
      <c r="H38" s="21"/>
    </row>
    <row r="39" spans="1:8" ht="18">
      <c r="A39" s="35"/>
      <c r="B39" s="18"/>
      <c r="C39" s="19"/>
      <c r="D39" s="18"/>
      <c r="E39" s="20"/>
      <c r="F39" s="21"/>
      <c r="G39" s="21"/>
      <c r="H39" s="21"/>
    </row>
    <row r="40" spans="1:8" ht="18">
      <c r="A40" s="35"/>
      <c r="B40" s="18"/>
      <c r="C40" s="19" t="s">
        <v>719</v>
      </c>
      <c r="D40" s="18" t="s">
        <v>131</v>
      </c>
      <c r="E40" s="20">
        <v>8.25</v>
      </c>
      <c r="F40" s="21">
        <v>75000</v>
      </c>
      <c r="G40" s="21">
        <v>65000</v>
      </c>
      <c r="H40" s="21">
        <f>(G40*E40)+(F40*E40)</f>
        <v>1155000</v>
      </c>
    </row>
    <row r="41" spans="1:8" ht="18">
      <c r="A41" s="35"/>
      <c r="B41" s="18"/>
      <c r="C41" s="19"/>
      <c r="D41" s="18"/>
      <c r="E41" s="20"/>
      <c r="F41" s="21"/>
      <c r="G41" s="21"/>
      <c r="H41" s="21">
        <f t="shared" si="0"/>
        <v>0</v>
      </c>
    </row>
    <row r="42" spans="1:8" ht="18">
      <c r="A42" s="35"/>
      <c r="B42" s="18"/>
      <c r="C42" s="19"/>
      <c r="D42" s="18"/>
      <c r="E42" s="20"/>
      <c r="F42" s="21"/>
      <c r="G42" s="21"/>
      <c r="H42" s="21">
        <f t="shared" si="0"/>
        <v>0</v>
      </c>
    </row>
    <row r="43" spans="1:8" ht="18">
      <c r="A43" s="35"/>
      <c r="B43" s="18"/>
      <c r="C43" s="19"/>
      <c r="D43" s="18"/>
      <c r="E43" s="20"/>
      <c r="F43" s="21"/>
      <c r="G43" s="21"/>
      <c r="H43" s="21">
        <f t="shared" si="0"/>
        <v>0</v>
      </c>
    </row>
    <row r="44" spans="1:8" ht="18">
      <c r="A44" s="35"/>
      <c r="B44" s="18"/>
      <c r="C44" s="19"/>
      <c r="D44" s="18"/>
      <c r="E44" s="20"/>
      <c r="F44" s="21"/>
      <c r="G44" s="21"/>
      <c r="H44" s="21">
        <f t="shared" si="0"/>
        <v>0</v>
      </c>
    </row>
    <row r="45" spans="1:8" ht="18">
      <c r="A45" s="35"/>
      <c r="B45" s="18"/>
      <c r="C45" s="19"/>
      <c r="D45" s="18"/>
      <c r="E45" s="20"/>
      <c r="F45" s="21"/>
      <c r="G45" s="21"/>
      <c r="H45" s="21">
        <f t="shared" si="0"/>
        <v>0</v>
      </c>
    </row>
    <row r="46" spans="1:8" ht="18">
      <c r="A46" s="35"/>
      <c r="B46" s="18"/>
      <c r="C46" s="19"/>
      <c r="D46" s="18"/>
      <c r="E46" s="20"/>
      <c r="F46" s="21"/>
      <c r="G46" s="21"/>
      <c r="H46" s="21">
        <f t="shared" si="0"/>
        <v>0</v>
      </c>
    </row>
    <row r="47" spans="1:8" ht="18">
      <c r="A47" s="35"/>
      <c r="B47" s="18"/>
      <c r="C47" s="19"/>
      <c r="D47" s="18"/>
      <c r="E47" s="20"/>
      <c r="F47" s="21"/>
      <c r="G47" s="21"/>
      <c r="H47" s="21">
        <f t="shared" si="0"/>
        <v>0</v>
      </c>
    </row>
    <row r="48" spans="1:8" ht="18">
      <c r="A48" s="35"/>
      <c r="B48" s="18"/>
      <c r="C48" s="19"/>
      <c r="D48" s="18"/>
      <c r="E48" s="20"/>
      <c r="F48" s="21"/>
      <c r="G48" s="21"/>
      <c r="H48" s="21">
        <f t="shared" si="0"/>
        <v>0</v>
      </c>
    </row>
    <row r="49" spans="1:8" ht="18">
      <c r="A49" s="35"/>
      <c r="B49" s="18"/>
      <c r="C49" s="19"/>
      <c r="D49" s="18"/>
      <c r="E49" s="20"/>
      <c r="F49" s="21"/>
      <c r="G49" s="21"/>
      <c r="H49" s="21">
        <f t="shared" si="0"/>
        <v>0</v>
      </c>
    </row>
    <row r="50" spans="1:8" ht="18">
      <c r="A50" s="35"/>
      <c r="B50" s="18"/>
      <c r="C50" s="19"/>
      <c r="D50" s="18"/>
      <c r="E50" s="20"/>
      <c r="F50" s="21"/>
      <c r="G50" s="21"/>
      <c r="H50" s="21">
        <f t="shared" si="0"/>
        <v>0</v>
      </c>
    </row>
    <row r="51" spans="1:8" ht="18">
      <c r="A51" s="22"/>
      <c r="B51" s="23"/>
      <c r="C51" s="24"/>
      <c r="D51" s="23"/>
      <c r="E51" s="23"/>
      <c r="F51" s="25"/>
      <c r="G51" s="26"/>
      <c r="H51" s="26"/>
    </row>
    <row r="52" spans="1:8" ht="36">
      <c r="A52" s="27"/>
      <c r="B52" s="27"/>
      <c r="C52" s="27"/>
      <c r="D52" s="27"/>
      <c r="E52" s="27"/>
      <c r="F52" s="27"/>
      <c r="G52" s="28" t="s">
        <v>99</v>
      </c>
      <c r="H52" s="29">
        <f>SUM(H18:H50)</f>
        <v>3766680</v>
      </c>
    </row>
    <row r="53" spans="1:8" ht="18">
      <c r="A53" s="165" t="s">
        <v>720</v>
      </c>
      <c r="B53" s="165"/>
      <c r="C53" s="165"/>
      <c r="D53" s="165"/>
      <c r="E53" s="165"/>
      <c r="F53" s="165"/>
      <c r="G53" s="165"/>
      <c r="H53" s="166"/>
    </row>
    <row r="54" spans="1:8">
      <c r="A54" s="5"/>
      <c r="B54" s="6"/>
      <c r="C54" s="7"/>
      <c r="D54" s="6"/>
      <c r="E54" s="11"/>
      <c r="F54" s="8"/>
      <c r="G54" s="9"/>
      <c r="H54" s="9"/>
    </row>
    <row r="55" spans="1:8">
      <c r="A55" s="5"/>
      <c r="B55" s="6"/>
      <c r="C55" s="7"/>
      <c r="D55" s="6"/>
      <c r="E55" s="11"/>
      <c r="F55" s="8"/>
      <c r="G55" s="9"/>
      <c r="H55" s="9"/>
    </row>
    <row r="56" spans="1:8">
      <c r="A56" s="5"/>
      <c r="B56" s="6"/>
      <c r="C56" s="7"/>
      <c r="D56" s="6"/>
      <c r="E56" s="11"/>
      <c r="F56" s="8"/>
      <c r="G56" s="9"/>
      <c r="H56" s="9"/>
    </row>
    <row r="57" spans="1:8">
      <c r="A57" s="5"/>
      <c r="B57" s="6"/>
      <c r="C57" s="7"/>
      <c r="D57" s="6"/>
      <c r="E57" s="11"/>
      <c r="F57" s="8"/>
      <c r="G57" s="9"/>
      <c r="H57" s="9"/>
    </row>
    <row r="58" spans="1:8">
      <c r="A58" s="5"/>
      <c r="B58" s="6"/>
      <c r="C58" s="7"/>
      <c r="D58" s="6"/>
      <c r="E58" s="11"/>
      <c r="F58" s="8"/>
      <c r="G58" s="9"/>
      <c r="H58" s="9"/>
    </row>
    <row r="59" spans="1:8">
      <c r="A59" s="5"/>
      <c r="B59" s="6"/>
      <c r="C59" s="7"/>
      <c r="D59" s="6"/>
      <c r="E59" s="11"/>
      <c r="F59" s="8"/>
      <c r="G59" s="9"/>
      <c r="H59" s="9"/>
    </row>
    <row r="60" spans="1:8">
      <c r="A60" s="5"/>
      <c r="B60" s="6"/>
      <c r="C60" s="7"/>
      <c r="D60" s="6"/>
      <c r="E60" s="11"/>
      <c r="F60" s="8"/>
      <c r="G60" s="9"/>
      <c r="H60" s="9"/>
    </row>
    <row r="61" spans="1:8">
      <c r="A61" s="5"/>
      <c r="B61" s="6"/>
      <c r="C61" s="7"/>
      <c r="D61" s="6"/>
      <c r="E61" s="11"/>
      <c r="F61" s="8"/>
      <c r="G61" s="9"/>
      <c r="H61" s="9"/>
    </row>
    <row r="62" spans="1:8">
      <c r="A62" s="5"/>
      <c r="B62" s="6"/>
      <c r="C62" s="7"/>
      <c r="D62" s="6"/>
      <c r="E62" s="11"/>
      <c r="F62" s="8"/>
      <c r="G62" s="9"/>
      <c r="H62" s="9"/>
    </row>
    <row r="63" spans="1:8">
      <c r="A63" s="5"/>
      <c r="B63" s="6"/>
      <c r="C63" s="7"/>
      <c r="D63" s="6"/>
      <c r="E63" s="11"/>
      <c r="F63" s="8"/>
      <c r="G63" s="9"/>
      <c r="H63" s="9"/>
    </row>
    <row r="64" spans="1:8">
      <c r="A64" s="5"/>
      <c r="B64" s="6"/>
      <c r="C64" s="7"/>
      <c r="D64" s="6"/>
      <c r="E64" s="11"/>
      <c r="F64" s="8"/>
      <c r="G64" s="9"/>
      <c r="H64" s="9"/>
    </row>
    <row r="65" spans="1:8">
      <c r="A65" s="10"/>
      <c r="B65" s="6"/>
      <c r="C65" s="7"/>
      <c r="E65" s="11"/>
      <c r="F65" s="8"/>
      <c r="G65" s="9"/>
      <c r="H65" s="9"/>
    </row>
    <row r="66" spans="1:8">
      <c r="A66" s="5"/>
      <c r="B66" s="6"/>
      <c r="C66" s="7"/>
      <c r="D66" s="6"/>
      <c r="E66" s="11"/>
      <c r="F66" s="8"/>
      <c r="G66" s="9"/>
      <c r="H66" s="9"/>
    </row>
    <row r="67" spans="1:8">
      <c r="A67" s="5"/>
      <c r="B67" s="6"/>
      <c r="C67" s="7"/>
      <c r="D67" s="6"/>
      <c r="E67" s="11"/>
      <c r="F67" s="8"/>
      <c r="G67" s="9"/>
      <c r="H67" s="9"/>
    </row>
    <row r="68" spans="1:8">
      <c r="A68" s="5"/>
      <c r="B68" s="6"/>
      <c r="C68" s="7"/>
      <c r="D68" s="6"/>
      <c r="E68" s="11"/>
      <c r="F68" s="8"/>
      <c r="G68" s="9"/>
      <c r="H68" s="9"/>
    </row>
    <row r="69" spans="1:8">
      <c r="A69" s="10"/>
      <c r="B69" s="6"/>
      <c r="C69" s="7"/>
      <c r="F69" s="8"/>
      <c r="G69" s="9"/>
      <c r="H69" s="9"/>
    </row>
    <row r="70" spans="1:8">
      <c r="A70" s="5"/>
      <c r="B70" s="6"/>
      <c r="C70" s="7"/>
      <c r="D70" s="6"/>
      <c r="E70" s="11"/>
      <c r="F70" s="8"/>
      <c r="G70" s="9"/>
      <c r="H70" s="9"/>
    </row>
    <row r="71" spans="1:8">
      <c r="A71" s="10"/>
      <c r="B71" s="6"/>
      <c r="C71" s="7"/>
      <c r="D71" s="6"/>
      <c r="E71" s="6"/>
      <c r="F71" s="8"/>
      <c r="G71" s="9"/>
      <c r="H71" s="9"/>
    </row>
    <row r="72" spans="1:8">
      <c r="A72" s="5"/>
      <c r="B72" s="6"/>
      <c r="C72" s="7"/>
      <c r="D72" s="6"/>
      <c r="E72" s="6"/>
      <c r="F72" s="8"/>
      <c r="G72" s="9"/>
      <c r="H72" s="9"/>
    </row>
    <row r="73" spans="1:8">
      <c r="A73" s="10"/>
      <c r="B73" s="6"/>
      <c r="C73" s="7"/>
      <c r="D73" s="6"/>
      <c r="E73" s="6"/>
      <c r="F73" s="8"/>
      <c r="G73" s="9"/>
      <c r="H73" s="9"/>
    </row>
    <row r="74" spans="1:8">
      <c r="A74" s="5"/>
      <c r="B74" s="6"/>
      <c r="C74" s="7"/>
      <c r="D74" s="6"/>
      <c r="E74" s="6"/>
      <c r="F74" s="8"/>
      <c r="G74" s="9"/>
      <c r="H74" s="9"/>
    </row>
    <row r="75" spans="1:8">
      <c r="A75" s="10"/>
      <c r="B75" s="6"/>
      <c r="C75" s="7"/>
      <c r="D75" s="6"/>
      <c r="E75" s="6"/>
      <c r="F75" s="8"/>
      <c r="G75" s="9"/>
      <c r="H75" s="9"/>
    </row>
    <row r="76" spans="1:8">
      <c r="A76" s="5"/>
      <c r="B76" s="6"/>
      <c r="C76" s="7"/>
      <c r="D76" s="6"/>
      <c r="E76" s="6"/>
      <c r="F76" s="8"/>
      <c r="G76" s="9"/>
      <c r="H76" s="9"/>
    </row>
    <row r="77" spans="1:8">
      <c r="A77" s="5"/>
      <c r="B77" s="6"/>
      <c r="C77" s="7"/>
      <c r="D77" s="6"/>
      <c r="E77" s="6"/>
      <c r="F77" s="8"/>
      <c r="G77" s="9"/>
      <c r="H77" s="9"/>
    </row>
    <row r="78" spans="1:8">
      <c r="A78" s="10"/>
      <c r="B78" s="6"/>
      <c r="C78" s="7"/>
      <c r="D78" s="6"/>
      <c r="E78" s="6"/>
      <c r="F78" s="8"/>
      <c r="G78" s="9"/>
      <c r="H78" s="9"/>
    </row>
    <row r="79" spans="1:8" ht="28.5" customHeight="1">
      <c r="A79" s="5"/>
      <c r="B79" s="6"/>
      <c r="C79" s="7"/>
      <c r="D79" s="6"/>
      <c r="E79" s="6"/>
      <c r="F79" s="8"/>
      <c r="G79" s="9"/>
      <c r="H79" s="9"/>
    </row>
    <row r="80" spans="1:8">
      <c r="A80" s="10"/>
      <c r="B80" s="6"/>
      <c r="C80" s="7"/>
      <c r="D80" s="6"/>
      <c r="E80" s="6"/>
      <c r="F80" s="8"/>
      <c r="G80" s="9"/>
      <c r="H80" s="9"/>
    </row>
    <row r="81" spans="1:8">
      <c r="A81" s="5"/>
      <c r="B81" s="6"/>
      <c r="C81" s="7"/>
      <c r="D81" s="6"/>
      <c r="E81" s="6"/>
      <c r="F81" s="13"/>
      <c r="G81" s="13"/>
      <c r="H81" s="9"/>
    </row>
    <row r="82" spans="1:8">
      <c r="A82" s="5"/>
      <c r="B82" s="6"/>
      <c r="C82" s="7"/>
      <c r="D82" s="6"/>
      <c r="E82" s="6"/>
      <c r="F82" s="13"/>
      <c r="G82" s="13"/>
      <c r="H82" s="9"/>
    </row>
    <row r="83" spans="1:8">
      <c r="A83" s="5"/>
      <c r="C83" s="7"/>
    </row>
    <row r="84" spans="1:8">
      <c r="G84" s="14"/>
      <c r="H84" s="12"/>
    </row>
    <row r="85" spans="1:8">
      <c r="G85" s="2"/>
      <c r="H85" s="13"/>
    </row>
    <row r="86" spans="1:8">
      <c r="G86" s="15"/>
      <c r="H86" s="13"/>
    </row>
    <row r="87" spans="1:8">
      <c r="A87" s="158"/>
      <c r="B87" s="158"/>
      <c r="C87" s="158"/>
      <c r="D87" s="158"/>
      <c r="E87" s="158"/>
      <c r="F87" s="158"/>
      <c r="G87" s="158"/>
      <c r="H87" s="158"/>
    </row>
    <row r="88" spans="1:8">
      <c r="A88" s="158"/>
      <c r="B88" s="158"/>
      <c r="C88" s="158"/>
      <c r="D88" s="158"/>
      <c r="E88" s="158"/>
      <c r="F88" s="158"/>
      <c r="G88" s="158"/>
      <c r="H88" s="158"/>
    </row>
  </sheetData>
  <mergeCells count="5">
    <mergeCell ref="M10:O12"/>
    <mergeCell ref="M13:O14"/>
    <mergeCell ref="A53:H53"/>
    <mergeCell ref="A87:H87"/>
    <mergeCell ref="A88:H88"/>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56" max="8"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R66"/>
  <sheetViews>
    <sheetView showGridLines="0" topLeftCell="A4" zoomScaleNormal="100" workbookViewId="0">
      <selection activeCell="I18" sqref="I18"/>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9" max="9"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9" ht="43.5" customHeight="1">
      <c r="A17" s="53" t="s">
        <v>1</v>
      </c>
      <c r="B17" s="53" t="s">
        <v>0</v>
      </c>
      <c r="C17" s="53" t="s">
        <v>124</v>
      </c>
      <c r="D17" s="54" t="s">
        <v>125</v>
      </c>
      <c r="E17" s="53" t="s">
        <v>14</v>
      </c>
      <c r="F17" s="54" t="s">
        <v>128</v>
      </c>
      <c r="G17" s="54" t="s">
        <v>16</v>
      </c>
      <c r="H17" s="54" t="s">
        <v>17</v>
      </c>
    </row>
    <row r="18" spans="1:9" ht="90">
      <c r="A18" s="35"/>
      <c r="B18" s="18"/>
      <c r="C18" s="19" t="s">
        <v>721</v>
      </c>
      <c r="D18" s="18" t="s">
        <v>145</v>
      </c>
      <c r="E18" s="20">
        <v>1</v>
      </c>
      <c r="F18" s="21">
        <v>0</v>
      </c>
      <c r="G18" s="21">
        <v>0</v>
      </c>
      <c r="H18" s="21">
        <v>450000</v>
      </c>
    </row>
    <row r="19" spans="1:9" ht="36">
      <c r="A19" s="35"/>
      <c r="B19" s="18"/>
      <c r="C19" s="19" t="s">
        <v>722</v>
      </c>
      <c r="D19" s="18" t="s">
        <v>145</v>
      </c>
      <c r="E19" s="20">
        <v>1</v>
      </c>
      <c r="F19" s="21">
        <v>0</v>
      </c>
      <c r="G19" s="21">
        <v>0</v>
      </c>
      <c r="H19" s="21">
        <v>100000</v>
      </c>
    </row>
    <row r="20" spans="1:9" ht="36">
      <c r="A20" s="35"/>
      <c r="B20" s="18"/>
      <c r="C20" s="19" t="s">
        <v>723</v>
      </c>
      <c r="D20" s="18" t="s">
        <v>145</v>
      </c>
      <c r="E20" s="20">
        <v>1</v>
      </c>
      <c r="F20" s="21">
        <v>0</v>
      </c>
      <c r="G20" s="21">
        <v>0</v>
      </c>
      <c r="H20" s="21">
        <v>87000</v>
      </c>
    </row>
    <row r="21" spans="1:9" ht="72">
      <c r="A21" s="35"/>
      <c r="B21" s="18"/>
      <c r="C21" s="19" t="s">
        <v>724</v>
      </c>
      <c r="D21" s="18" t="s">
        <v>145</v>
      </c>
      <c r="E21" s="20">
        <v>1</v>
      </c>
      <c r="F21" s="21">
        <v>0</v>
      </c>
      <c r="G21" s="21">
        <v>0</v>
      </c>
      <c r="H21" s="21">
        <v>154000</v>
      </c>
    </row>
    <row r="22" spans="1:9" ht="36">
      <c r="A22" s="35"/>
      <c r="B22" s="18"/>
      <c r="C22" s="19" t="s">
        <v>725</v>
      </c>
      <c r="D22" s="18" t="s">
        <v>145</v>
      </c>
      <c r="E22" s="20">
        <v>1</v>
      </c>
      <c r="F22" s="21">
        <v>0</v>
      </c>
      <c r="G22" s="21">
        <v>0</v>
      </c>
      <c r="H22" s="21">
        <v>190000</v>
      </c>
    </row>
    <row r="23" spans="1:9" ht="36">
      <c r="A23" s="35"/>
      <c r="B23" s="18"/>
      <c r="C23" s="19" t="s">
        <v>726</v>
      </c>
      <c r="D23" s="18" t="s">
        <v>145</v>
      </c>
      <c r="E23" s="20">
        <v>1</v>
      </c>
      <c r="F23" s="21">
        <v>0</v>
      </c>
      <c r="G23" s="21">
        <v>0</v>
      </c>
      <c r="H23" s="21">
        <v>100000</v>
      </c>
      <c r="I23" s="52"/>
    </row>
    <row r="24" spans="1:9" ht="18">
      <c r="A24" s="35"/>
      <c r="B24" s="18"/>
      <c r="C24" s="19" t="s">
        <v>727</v>
      </c>
      <c r="D24" s="18" t="s">
        <v>145</v>
      </c>
      <c r="E24" s="20">
        <v>1</v>
      </c>
      <c r="F24" s="21">
        <v>0</v>
      </c>
      <c r="G24" s="21">
        <v>0</v>
      </c>
      <c r="H24" s="21">
        <v>62000</v>
      </c>
    </row>
    <row r="25" spans="1:9" ht="18">
      <c r="A25" s="35"/>
      <c r="B25" s="18"/>
      <c r="C25" s="19" t="s">
        <v>728</v>
      </c>
      <c r="D25" s="18" t="s">
        <v>145</v>
      </c>
      <c r="E25" s="20">
        <v>1</v>
      </c>
      <c r="F25" s="21">
        <v>0</v>
      </c>
      <c r="G25" s="21">
        <v>0</v>
      </c>
      <c r="H25" s="21">
        <v>170000</v>
      </c>
    </row>
    <row r="26" spans="1:9" ht="36">
      <c r="A26" s="35"/>
      <c r="B26" s="18"/>
      <c r="C26" s="19" t="s">
        <v>729</v>
      </c>
      <c r="D26" s="18" t="s">
        <v>145</v>
      </c>
      <c r="E26" s="20">
        <v>1</v>
      </c>
      <c r="F26" s="21">
        <v>0</v>
      </c>
      <c r="G26" s="21">
        <v>0</v>
      </c>
      <c r="H26" s="21">
        <v>100000</v>
      </c>
    </row>
    <row r="27" spans="1:9" ht="36">
      <c r="A27" s="35"/>
      <c r="B27" s="18"/>
      <c r="C27" s="19" t="s">
        <v>730</v>
      </c>
      <c r="D27" s="18" t="s">
        <v>145</v>
      </c>
      <c r="E27" s="20">
        <v>1</v>
      </c>
      <c r="F27" s="21">
        <v>0</v>
      </c>
      <c r="G27" s="21">
        <v>0</v>
      </c>
      <c r="H27" s="21">
        <v>25000</v>
      </c>
    </row>
    <row r="28" spans="1:9" ht="54">
      <c r="A28" s="35"/>
      <c r="B28" s="18"/>
      <c r="C28" s="19" t="s">
        <v>731</v>
      </c>
      <c r="D28" s="18" t="s">
        <v>145</v>
      </c>
      <c r="E28" s="20">
        <v>1</v>
      </c>
      <c r="F28" s="21">
        <v>0</v>
      </c>
      <c r="G28" s="21">
        <v>0</v>
      </c>
      <c r="H28" s="21">
        <v>64000</v>
      </c>
    </row>
    <row r="29" spans="1:9" ht="18">
      <c r="A29" s="22"/>
      <c r="B29" s="23"/>
      <c r="C29" s="24"/>
      <c r="D29" s="23"/>
      <c r="E29" s="23"/>
      <c r="F29" s="25"/>
      <c r="G29" s="26"/>
      <c r="H29" s="26"/>
    </row>
    <row r="30" spans="1:9" ht="36">
      <c r="A30" s="27"/>
      <c r="B30" s="27"/>
      <c r="C30" s="27"/>
      <c r="D30" s="27"/>
      <c r="E30" s="27"/>
      <c r="F30" s="27"/>
      <c r="G30" s="28" t="s">
        <v>99</v>
      </c>
      <c r="H30" s="29">
        <f>SUM(H18:H28)</f>
        <v>1502000</v>
      </c>
    </row>
    <row r="31" spans="1:9" ht="18">
      <c r="A31" s="165" t="s">
        <v>732</v>
      </c>
      <c r="B31" s="165"/>
      <c r="C31" s="165"/>
      <c r="D31" s="165"/>
      <c r="E31" s="165"/>
      <c r="F31" s="165"/>
      <c r="G31" s="165"/>
      <c r="H31" s="166"/>
    </row>
    <row r="32" spans="1:9">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10"/>
      <c r="B43" s="6"/>
      <c r="C43" s="7"/>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10"/>
      <c r="B47" s="6"/>
      <c r="C47" s="7"/>
      <c r="F47" s="8"/>
      <c r="G47" s="9"/>
      <c r="H47" s="9"/>
    </row>
    <row r="48" spans="1:8">
      <c r="A48" s="5"/>
      <c r="B48" s="6"/>
      <c r="C48" s="7"/>
      <c r="D48" s="6"/>
      <c r="E48" s="11"/>
      <c r="F48" s="8"/>
      <c r="G48" s="9"/>
      <c r="H48" s="9"/>
    </row>
    <row r="49" spans="1:8">
      <c r="A49" s="10"/>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c r="A52" s="5"/>
      <c r="B52" s="6"/>
      <c r="C52" s="7"/>
      <c r="D52" s="6"/>
      <c r="E52" s="6"/>
      <c r="F52" s="8"/>
      <c r="G52" s="9"/>
      <c r="H52" s="9"/>
    </row>
    <row r="53" spans="1:8">
      <c r="A53" s="10"/>
      <c r="B53" s="6"/>
      <c r="C53" s="7"/>
      <c r="D53" s="6"/>
      <c r="E53" s="6"/>
      <c r="F53" s="8"/>
      <c r="G53" s="9"/>
      <c r="H53" s="9"/>
    </row>
    <row r="54" spans="1:8">
      <c r="A54" s="5"/>
      <c r="B54" s="6"/>
      <c r="C54" s="7"/>
      <c r="D54" s="6"/>
      <c r="E54" s="6"/>
      <c r="F54" s="8"/>
      <c r="G54" s="9"/>
      <c r="H54" s="9"/>
    </row>
    <row r="55" spans="1:8">
      <c r="A55" s="5"/>
      <c r="B55" s="6"/>
      <c r="C55" s="7"/>
      <c r="D55" s="6"/>
      <c r="E55" s="6"/>
      <c r="F55" s="8"/>
      <c r="G55" s="9"/>
      <c r="H55" s="9"/>
    </row>
    <row r="56" spans="1:8">
      <c r="A56" s="10"/>
      <c r="B56" s="6"/>
      <c r="C56" s="7"/>
      <c r="D56" s="6"/>
      <c r="E56" s="6"/>
      <c r="F56" s="8"/>
      <c r="G56" s="9"/>
      <c r="H56" s="9"/>
    </row>
    <row r="57" spans="1:8" ht="28.5" customHeight="1">
      <c r="A57" s="5"/>
      <c r="B57" s="6"/>
      <c r="C57" s="7"/>
      <c r="D57" s="6"/>
      <c r="E57" s="6"/>
      <c r="F57" s="8"/>
      <c r="G57" s="9"/>
      <c r="H57" s="9"/>
    </row>
    <row r="58" spans="1:8">
      <c r="A58" s="10"/>
      <c r="B58" s="6"/>
      <c r="C58" s="7"/>
      <c r="D58" s="6"/>
      <c r="E58" s="6"/>
      <c r="F58" s="8"/>
      <c r="G58" s="9"/>
      <c r="H58" s="9"/>
    </row>
    <row r="59" spans="1:8">
      <c r="A59" s="5"/>
      <c r="B59" s="6"/>
      <c r="C59" s="7"/>
      <c r="D59" s="6"/>
      <c r="E59" s="6"/>
      <c r="F59" s="13"/>
      <c r="G59" s="13"/>
      <c r="H59" s="9"/>
    </row>
    <row r="60" spans="1:8">
      <c r="A60" s="5"/>
      <c r="B60" s="6"/>
      <c r="C60" s="7"/>
      <c r="D60" s="6"/>
      <c r="E60" s="6"/>
      <c r="F60" s="13"/>
      <c r="G60" s="13"/>
      <c r="H60" s="9"/>
    </row>
    <row r="61" spans="1:8">
      <c r="A61" s="5"/>
      <c r="C61" s="7"/>
    </row>
    <row r="62" spans="1:8">
      <c r="G62" s="14"/>
      <c r="H62" s="12"/>
    </row>
    <row r="63" spans="1:8">
      <c r="G63" s="2"/>
      <c r="H63" s="13"/>
    </row>
    <row r="64" spans="1:8">
      <c r="G64" s="15"/>
      <c r="H64" s="13"/>
    </row>
    <row r="65" spans="1:8">
      <c r="A65" s="158"/>
      <c r="B65" s="158"/>
      <c r="C65" s="158"/>
      <c r="D65" s="158"/>
      <c r="E65" s="158"/>
      <c r="F65" s="158"/>
      <c r="G65" s="158"/>
      <c r="H65" s="158"/>
    </row>
    <row r="66" spans="1:8">
      <c r="A66" s="158"/>
      <c r="B66" s="158"/>
      <c r="C66" s="158"/>
      <c r="D66" s="158"/>
      <c r="E66" s="158"/>
      <c r="F66" s="158"/>
      <c r="G66" s="158"/>
      <c r="H66" s="158"/>
    </row>
  </sheetData>
  <mergeCells count="5">
    <mergeCell ref="M10:O12"/>
    <mergeCell ref="M13:O14"/>
    <mergeCell ref="A31:H31"/>
    <mergeCell ref="A65:H65"/>
    <mergeCell ref="A66:H66"/>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34" max="8"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57"/>
  <sheetViews>
    <sheetView showGridLines="0" topLeftCell="A10" zoomScaleNormal="100" workbookViewId="0">
      <selection activeCell="C18" sqref="C18"/>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1.7109375" bestFit="1" customWidth="1"/>
    <col min="12" max="12"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74.25" customHeight="1"/>
    <row r="17" spans="1:12" ht="46.9">
      <c r="A17" s="16" t="s">
        <v>1</v>
      </c>
      <c r="B17" s="16" t="s">
        <v>0</v>
      </c>
      <c r="C17" s="16" t="s">
        <v>124</v>
      </c>
      <c r="D17" s="17" t="s">
        <v>125</v>
      </c>
      <c r="E17" s="16" t="s">
        <v>14</v>
      </c>
      <c r="F17" s="17" t="s">
        <v>128</v>
      </c>
      <c r="G17" s="17" t="s">
        <v>16</v>
      </c>
      <c r="H17" s="17" t="s">
        <v>17</v>
      </c>
    </row>
    <row r="18" spans="1:12" ht="234">
      <c r="A18" s="30"/>
      <c r="B18" s="18">
        <v>1</v>
      </c>
      <c r="C18" s="19" t="s">
        <v>733</v>
      </c>
      <c r="D18" s="18" t="s">
        <v>145</v>
      </c>
      <c r="E18" s="20">
        <v>1</v>
      </c>
      <c r="F18" s="21">
        <v>0</v>
      </c>
      <c r="G18" s="21">
        <v>0</v>
      </c>
      <c r="H18" s="21">
        <v>1981680</v>
      </c>
      <c r="J18" s="40">
        <v>0.8</v>
      </c>
      <c r="L18" s="47">
        <f>H18*J18</f>
        <v>1585344</v>
      </c>
    </row>
    <row r="19" spans="1:12" ht="18">
      <c r="A19" s="22"/>
      <c r="B19" s="23"/>
      <c r="C19" s="24"/>
      <c r="D19" s="23"/>
      <c r="E19" s="23"/>
      <c r="F19" s="25"/>
      <c r="G19" s="26"/>
      <c r="H19" s="26"/>
    </row>
    <row r="20" spans="1:12" ht="36">
      <c r="A20" s="27"/>
      <c r="B20" s="27"/>
      <c r="C20" s="27"/>
      <c r="D20" s="27"/>
      <c r="E20" s="27"/>
      <c r="F20" s="27"/>
      <c r="G20" s="28" t="s">
        <v>99</v>
      </c>
      <c r="H20" s="29">
        <f>SUM(H18:H18)</f>
        <v>1981680</v>
      </c>
    </row>
    <row r="21" spans="1:12" ht="18">
      <c r="A21" s="165" t="s">
        <v>734</v>
      </c>
      <c r="B21" s="165"/>
      <c r="C21" s="165"/>
      <c r="D21" s="165"/>
      <c r="E21" s="165"/>
      <c r="F21" s="165"/>
      <c r="G21" s="165"/>
      <c r="H21" s="166"/>
    </row>
    <row r="22" spans="1:12" ht="18">
      <c r="A22" s="165" t="s">
        <v>537</v>
      </c>
      <c r="B22" s="165"/>
      <c r="C22" s="165"/>
      <c r="D22" s="165"/>
      <c r="E22" s="165"/>
      <c r="F22" s="165"/>
      <c r="G22" s="165"/>
      <c r="H22" s="165"/>
    </row>
    <row r="23" spans="1:12">
      <c r="A23" s="5"/>
      <c r="B23" s="6"/>
      <c r="C23" s="7"/>
      <c r="D23" s="6"/>
      <c r="E23" s="11"/>
      <c r="F23" s="8"/>
      <c r="G23" s="9"/>
      <c r="H23" s="9"/>
    </row>
    <row r="24" spans="1:12">
      <c r="A24" s="5"/>
      <c r="B24" s="6"/>
      <c r="C24" s="7"/>
      <c r="D24" s="6"/>
      <c r="E24" s="11"/>
      <c r="F24" s="8"/>
      <c r="G24" s="9"/>
      <c r="H24" s="9"/>
    </row>
    <row r="25" spans="1:12">
      <c r="A25" s="5"/>
      <c r="B25" s="6"/>
      <c r="C25" s="7"/>
      <c r="D25" s="6"/>
      <c r="E25" s="11"/>
      <c r="F25" s="8"/>
      <c r="G25" s="9"/>
      <c r="H25" s="9"/>
    </row>
    <row r="26" spans="1:12">
      <c r="A26" s="5"/>
      <c r="B26" s="6"/>
      <c r="C26" s="7"/>
      <c r="D26" s="6"/>
      <c r="E26" s="11"/>
      <c r="F26" s="8"/>
      <c r="G26" s="9"/>
      <c r="H26" s="9"/>
    </row>
    <row r="27" spans="1:12">
      <c r="A27" s="5"/>
      <c r="B27" s="6"/>
      <c r="C27" s="7"/>
      <c r="D27" s="6"/>
      <c r="E27" s="11"/>
      <c r="F27" s="8"/>
      <c r="G27" s="9"/>
      <c r="H27" s="9"/>
    </row>
    <row r="28" spans="1:12">
      <c r="A28" s="5"/>
      <c r="B28" s="6"/>
      <c r="C28" s="7"/>
      <c r="D28" s="6"/>
      <c r="E28" s="11"/>
      <c r="F28" s="8"/>
      <c r="G28" s="9"/>
      <c r="H28" s="9"/>
    </row>
    <row r="29" spans="1:12">
      <c r="A29" s="5"/>
      <c r="B29" s="6"/>
      <c r="C29" s="7"/>
      <c r="D29" s="6"/>
      <c r="E29" s="11"/>
      <c r="F29" s="8"/>
      <c r="G29" s="9"/>
      <c r="H29" s="9"/>
    </row>
    <row r="30" spans="1:12">
      <c r="A30" s="5"/>
      <c r="B30" s="6"/>
      <c r="C30" s="7"/>
      <c r="D30" s="6"/>
      <c r="E30" s="11"/>
      <c r="F30" s="8"/>
      <c r="G30" s="9"/>
      <c r="H30" s="9"/>
    </row>
    <row r="31" spans="1:12">
      <c r="A31" s="5"/>
      <c r="B31" s="6"/>
      <c r="C31" s="7"/>
      <c r="D31" s="6"/>
      <c r="E31" s="11"/>
      <c r="F31" s="8"/>
      <c r="G31" s="9"/>
      <c r="H31" s="9"/>
    </row>
    <row r="32" spans="1:12">
      <c r="A32" s="5"/>
      <c r="B32" s="6"/>
      <c r="C32" s="7"/>
      <c r="D32" s="6"/>
      <c r="E32" s="11"/>
      <c r="F32" s="8"/>
      <c r="G32" s="9"/>
      <c r="H32" s="9"/>
    </row>
    <row r="33" spans="1:11">
      <c r="A33" s="5"/>
      <c r="B33" s="6"/>
      <c r="C33" s="7"/>
      <c r="D33" s="6"/>
      <c r="E33" s="11"/>
      <c r="F33" s="8"/>
      <c r="G33" s="9"/>
      <c r="H33" s="9"/>
    </row>
    <row r="34" spans="1:11" ht="25.9">
      <c r="A34" s="10"/>
      <c r="B34" s="6"/>
      <c r="C34" s="7"/>
      <c r="E34" s="11"/>
      <c r="F34" s="8"/>
      <c r="G34" s="9"/>
      <c r="H34" s="9"/>
      <c r="K34" s="57"/>
    </row>
    <row r="35" spans="1:11">
      <c r="A35" s="5"/>
      <c r="B35" s="6"/>
      <c r="C35" s="7"/>
      <c r="D35" s="6"/>
      <c r="E35" s="11"/>
      <c r="F35" s="8"/>
      <c r="G35" s="9"/>
      <c r="H35" s="9"/>
    </row>
    <row r="36" spans="1:11">
      <c r="A36" s="5"/>
      <c r="B36" s="6"/>
      <c r="C36" s="7"/>
      <c r="D36" s="6"/>
      <c r="E36" s="11"/>
      <c r="F36" s="8"/>
      <c r="G36" s="9"/>
      <c r="H36" s="9"/>
    </row>
    <row r="37" spans="1:11">
      <c r="A37" s="5"/>
      <c r="B37" s="6"/>
      <c r="C37" s="7"/>
      <c r="D37" s="6"/>
      <c r="E37" s="11"/>
      <c r="F37" s="8"/>
      <c r="G37" s="9"/>
      <c r="H37" s="9"/>
    </row>
    <row r="38" spans="1:11">
      <c r="A38" s="10"/>
      <c r="B38" s="6"/>
      <c r="C38" s="7"/>
      <c r="F38" s="8"/>
      <c r="G38" s="9"/>
      <c r="H38" s="9"/>
    </row>
    <row r="39" spans="1:11">
      <c r="A39" s="5"/>
      <c r="B39" s="6"/>
      <c r="C39" s="7"/>
      <c r="D39" s="6"/>
      <c r="E39" s="11"/>
      <c r="F39" s="8"/>
      <c r="G39" s="9"/>
      <c r="H39" s="9"/>
    </row>
    <row r="40" spans="1:11">
      <c r="A40" s="10"/>
      <c r="B40" s="6"/>
      <c r="C40" s="7"/>
      <c r="D40" s="6"/>
      <c r="E40" s="6"/>
      <c r="F40" s="8"/>
      <c r="G40" s="9"/>
      <c r="H40" s="9"/>
    </row>
    <row r="41" spans="1:11">
      <c r="A41" s="5"/>
      <c r="B41" s="6"/>
      <c r="C41" s="7"/>
      <c r="D41" s="6"/>
      <c r="E41" s="6"/>
      <c r="F41" s="8"/>
      <c r="G41" s="9"/>
      <c r="H41" s="9"/>
    </row>
    <row r="42" spans="1:11">
      <c r="A42" s="10"/>
      <c r="B42" s="6"/>
      <c r="C42" s="7"/>
      <c r="D42" s="6"/>
      <c r="E42" s="6"/>
      <c r="F42" s="8"/>
      <c r="G42" s="9"/>
      <c r="H42" s="9"/>
    </row>
    <row r="43" spans="1:11">
      <c r="A43" s="5"/>
      <c r="B43" s="6"/>
      <c r="C43" s="7"/>
      <c r="D43" s="6"/>
      <c r="E43" s="6"/>
      <c r="F43" s="8"/>
      <c r="G43" s="9"/>
      <c r="H43" s="9"/>
    </row>
    <row r="44" spans="1:11">
      <c r="A44" s="10"/>
      <c r="B44" s="6"/>
      <c r="C44" s="7"/>
      <c r="D44" s="6"/>
      <c r="E44" s="6"/>
      <c r="F44" s="8"/>
      <c r="G44" s="9"/>
      <c r="H44" s="9"/>
    </row>
    <row r="45" spans="1:11">
      <c r="A45" s="5"/>
      <c r="B45" s="6"/>
      <c r="C45" s="7"/>
      <c r="D45" s="6"/>
      <c r="E45" s="6"/>
      <c r="F45" s="8"/>
      <c r="G45" s="9"/>
      <c r="H45" s="9"/>
    </row>
    <row r="46" spans="1:11">
      <c r="A46" s="5"/>
      <c r="B46" s="6"/>
      <c r="C46" s="7"/>
      <c r="D46" s="6"/>
      <c r="E46" s="6"/>
      <c r="F46" s="8"/>
      <c r="G46" s="9"/>
      <c r="H46" s="9"/>
    </row>
    <row r="47" spans="1:11">
      <c r="A47" s="10"/>
      <c r="B47" s="6"/>
      <c r="C47" s="7"/>
      <c r="D47" s="6"/>
      <c r="E47" s="6"/>
      <c r="F47" s="8"/>
      <c r="G47" s="9"/>
      <c r="H47" s="9"/>
    </row>
    <row r="48" spans="1:11"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5" max="8" man="1"/>
  </row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R56"/>
  <sheetViews>
    <sheetView showGridLines="0" topLeftCell="A4" zoomScaleNormal="100" workbookViewId="0">
      <selection activeCell="K19" sqref="K19"/>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6" width="12.42578125" bestFit="1" customWidth="1"/>
    <col min="7" max="7" width="13.5703125"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5.6">
      <c r="L15" s="33"/>
    </row>
    <row r="16" spans="1:18" ht="61.5" customHeight="1"/>
    <row r="17" spans="1:8" ht="46.9">
      <c r="A17" s="16" t="s">
        <v>1</v>
      </c>
      <c r="B17" s="16" t="s">
        <v>0</v>
      </c>
      <c r="C17" s="16" t="s">
        <v>124</v>
      </c>
      <c r="D17" s="17" t="s">
        <v>125</v>
      </c>
      <c r="E17" s="16" t="s">
        <v>14</v>
      </c>
      <c r="F17" s="17" t="s">
        <v>128</v>
      </c>
      <c r="G17" s="17" t="s">
        <v>16</v>
      </c>
      <c r="H17" s="17" t="s">
        <v>17</v>
      </c>
    </row>
    <row r="18" spans="1:8" ht="72">
      <c r="A18" s="30"/>
      <c r="B18" s="39">
        <v>1</v>
      </c>
      <c r="C18" s="19" t="s">
        <v>584</v>
      </c>
      <c r="D18" s="18" t="s">
        <v>145</v>
      </c>
      <c r="E18" s="20">
        <v>1</v>
      </c>
      <c r="F18" s="21">
        <v>0</v>
      </c>
      <c r="G18" s="21">
        <v>0</v>
      </c>
      <c r="H18" s="21">
        <v>1240000</v>
      </c>
    </row>
    <row r="19" spans="1:8" ht="36">
      <c r="A19" s="27"/>
      <c r="B19" s="27"/>
      <c r="C19" s="27"/>
      <c r="D19" s="27"/>
      <c r="E19" s="27"/>
      <c r="F19" s="27"/>
      <c r="G19" s="28" t="s">
        <v>99</v>
      </c>
      <c r="H19" s="29">
        <f>SUM(H18:H18)</f>
        <v>1240000</v>
      </c>
    </row>
    <row r="20" spans="1:8" ht="18">
      <c r="A20" s="165" t="s">
        <v>735</v>
      </c>
      <c r="B20" s="165"/>
      <c r="C20" s="165"/>
      <c r="D20" s="165"/>
      <c r="E20" s="165"/>
      <c r="F20" s="165"/>
      <c r="G20" s="165"/>
      <c r="H20" s="166"/>
    </row>
    <row r="21" spans="1:8" ht="18">
      <c r="A21" s="165" t="s">
        <v>142</v>
      </c>
      <c r="B21" s="165"/>
      <c r="C21" s="165"/>
      <c r="D21" s="165"/>
      <c r="E21" s="165"/>
      <c r="F21" s="165"/>
      <c r="G21" s="165"/>
      <c r="H21" s="165"/>
    </row>
    <row r="22" spans="1:8">
      <c r="A22" s="5"/>
      <c r="B22" s="6"/>
      <c r="C22" s="7"/>
      <c r="D22" s="6"/>
      <c r="E22" s="11"/>
      <c r="F22" s="8"/>
      <c r="G22" s="9"/>
      <c r="H22" s="9"/>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10"/>
      <c r="B33" s="6"/>
      <c r="C33" s="7"/>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F37" s="8"/>
      <c r="G37" s="9"/>
      <c r="H37" s="9"/>
    </row>
    <row r="38" spans="1:8">
      <c r="A38" s="5"/>
      <c r="B38" s="6"/>
      <c r="C38" s="7"/>
      <c r="D38" s="6"/>
      <c r="E38" s="11"/>
      <c r="F38" s="8"/>
      <c r="G38" s="9"/>
      <c r="H38" s="9"/>
    </row>
    <row r="39" spans="1:8">
      <c r="A39" s="10"/>
      <c r="B39" s="6"/>
      <c r="C39" s="7"/>
      <c r="D39" s="6"/>
      <c r="E39" s="6"/>
      <c r="F39" s="8"/>
      <c r="G39" s="9"/>
      <c r="H39" s="9"/>
    </row>
    <row r="40" spans="1:8">
      <c r="A40" s="5"/>
      <c r="B40" s="6"/>
      <c r="C40" s="7"/>
      <c r="D40" s="6"/>
      <c r="E40" s="6"/>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ht="28.5" customHeight="1">
      <c r="A47" s="5"/>
      <c r="B47" s="6"/>
      <c r="C47" s="7"/>
      <c r="D47" s="6"/>
      <c r="E47" s="6"/>
      <c r="F47" s="8"/>
      <c r="G47" s="9"/>
      <c r="H47" s="9"/>
    </row>
    <row r="48" spans="1:8">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6">
    <mergeCell ref="A56:H56"/>
    <mergeCell ref="M10:O12"/>
    <mergeCell ref="M13:O14"/>
    <mergeCell ref="A20:H20"/>
    <mergeCell ref="A21:H21"/>
    <mergeCell ref="A55:H55"/>
  </mergeCells>
  <printOptions horizontalCentered="1"/>
  <pageMargins left="0.23622047244094491" right="0.23622047244094491" top="0.74803149606299213" bottom="0.74803149606299213" header="0.31496062992125984" footer="0.31496062992125984"/>
  <pageSetup paperSize="9" scale="68" fitToHeight="0" orientation="portrait" r:id="rId1"/>
  <headerFooter>
    <oddFooter>&amp;R&amp;P de &amp;N</oddFooter>
  </headerFooter>
  <rowBreaks count="1" manualBreakCount="1">
    <brk id="24" max="8"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R57"/>
  <sheetViews>
    <sheetView showGridLines="0" topLeftCell="A7" zoomScaleNormal="100" workbookViewId="0">
      <selection activeCell="C26" sqref="C26"/>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6" width="16.5703125" bestFit="1" customWidth="1"/>
    <col min="7" max="7" width="13.5703125" customWidth="1"/>
    <col min="8" max="8" width="20.140625" bestFit="1" customWidth="1"/>
    <col min="9" max="9" width="16.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8" ht="43.5" customHeight="1">
      <c r="A17" s="53" t="s">
        <v>1</v>
      </c>
      <c r="B17" s="53" t="s">
        <v>0</v>
      </c>
      <c r="C17" s="53" t="s">
        <v>124</v>
      </c>
      <c r="D17" s="54" t="s">
        <v>125</v>
      </c>
      <c r="E17" s="53" t="s">
        <v>14</v>
      </c>
      <c r="F17" s="54" t="s">
        <v>128</v>
      </c>
      <c r="G17" s="54" t="s">
        <v>16</v>
      </c>
      <c r="H17" s="54" t="s">
        <v>17</v>
      </c>
    </row>
    <row r="18" spans="1:8" ht="72">
      <c r="A18" s="30"/>
      <c r="B18" s="18">
        <v>1</v>
      </c>
      <c r="C18" s="19" t="s">
        <v>736</v>
      </c>
      <c r="D18" s="18" t="s">
        <v>145</v>
      </c>
      <c r="E18" s="20">
        <v>1</v>
      </c>
      <c r="F18" s="21">
        <v>0</v>
      </c>
      <c r="G18" s="21">
        <v>0</v>
      </c>
      <c r="H18" s="21">
        <v>564000</v>
      </c>
    </row>
    <row r="19" spans="1:8" ht="18">
      <c r="A19" s="22"/>
      <c r="B19" s="23"/>
      <c r="C19" s="24"/>
      <c r="D19" s="23"/>
      <c r="E19" s="23"/>
      <c r="F19" s="25"/>
      <c r="G19" s="26"/>
      <c r="H19" s="26"/>
    </row>
    <row r="20" spans="1:8" ht="36">
      <c r="A20" s="27"/>
      <c r="B20" s="27"/>
      <c r="C20" s="27"/>
      <c r="D20" s="27"/>
      <c r="E20" s="27"/>
      <c r="F20" s="27"/>
      <c r="G20" s="28" t="s">
        <v>99</v>
      </c>
      <c r="H20" s="29">
        <f>SUM(H18:H18)</f>
        <v>564000</v>
      </c>
    </row>
    <row r="21" spans="1:8" ht="18">
      <c r="A21" s="165" t="s">
        <v>737</v>
      </c>
      <c r="B21" s="165"/>
      <c r="C21" s="165"/>
      <c r="D21" s="165"/>
      <c r="E21" s="165"/>
      <c r="F21" s="165"/>
      <c r="G21" s="165"/>
      <c r="H21" s="166"/>
    </row>
    <row r="22" spans="1:8" ht="18">
      <c r="A22" s="165" t="s">
        <v>142</v>
      </c>
      <c r="B22" s="165"/>
      <c r="C22" s="165"/>
      <c r="D22" s="165"/>
      <c r="E22" s="165"/>
      <c r="F22" s="165"/>
      <c r="G22" s="165"/>
      <c r="H22" s="165"/>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A21:H21"/>
    <mergeCell ref="A22:H22"/>
    <mergeCell ref="A56:H56"/>
    <mergeCell ref="M10:O12"/>
    <mergeCell ref="M13:O14"/>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25" max="8"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R74"/>
  <sheetViews>
    <sheetView showGridLines="0" topLeftCell="A25" zoomScaleNormal="100" workbookViewId="0">
      <selection activeCell="J39" sqref="J39"/>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6" width="16.5703125" bestFit="1" customWidth="1"/>
    <col min="7" max="7" width="13.5703125" customWidth="1"/>
    <col min="8" max="8" width="20.140625" bestFit="1" customWidth="1"/>
    <col min="9" max="9" width="16.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8" ht="43.5" customHeight="1">
      <c r="A17" s="53" t="s">
        <v>1</v>
      </c>
      <c r="B17" s="53" t="s">
        <v>0</v>
      </c>
      <c r="C17" s="53" t="s">
        <v>124</v>
      </c>
      <c r="D17" s="54" t="s">
        <v>125</v>
      </c>
      <c r="E17" s="53" t="s">
        <v>14</v>
      </c>
      <c r="F17" s="54" t="s">
        <v>128</v>
      </c>
      <c r="G17" s="54" t="s">
        <v>16</v>
      </c>
      <c r="H17" s="54" t="s">
        <v>17</v>
      </c>
    </row>
    <row r="18" spans="1:8" ht="18">
      <c r="A18" s="159" t="s">
        <v>101</v>
      </c>
      <c r="B18" s="18">
        <v>1</v>
      </c>
      <c r="C18" s="19" t="s">
        <v>738</v>
      </c>
      <c r="D18" s="18" t="s">
        <v>134</v>
      </c>
      <c r="E18" s="20">
        <v>30</v>
      </c>
      <c r="F18" s="21">
        <v>0</v>
      </c>
      <c r="G18" s="21">
        <v>0</v>
      </c>
      <c r="H18" s="21">
        <f>(E18*F18)+(E18*G18)</f>
        <v>0</v>
      </c>
    </row>
    <row r="19" spans="1:8" ht="18">
      <c r="A19" s="226"/>
      <c r="B19" s="18"/>
      <c r="C19" s="19" t="s">
        <v>739</v>
      </c>
      <c r="D19" s="18" t="s">
        <v>134</v>
      </c>
      <c r="E19" s="20">
        <v>80</v>
      </c>
      <c r="F19" s="21">
        <v>0</v>
      </c>
      <c r="G19" s="21">
        <v>0</v>
      </c>
      <c r="H19" s="21">
        <f t="shared" ref="H19:H31" si="0">(E19*F19)+(E19*G19)</f>
        <v>0</v>
      </c>
    </row>
    <row r="20" spans="1:8" ht="36">
      <c r="A20" s="226"/>
      <c r="B20" s="18"/>
      <c r="C20" s="19" t="s">
        <v>740</v>
      </c>
      <c r="D20" s="18" t="s">
        <v>134</v>
      </c>
      <c r="E20" s="20">
        <v>14</v>
      </c>
      <c r="F20" s="21">
        <v>0</v>
      </c>
      <c r="G20" s="21">
        <v>0</v>
      </c>
      <c r="H20" s="21">
        <f t="shared" si="0"/>
        <v>0</v>
      </c>
    </row>
    <row r="21" spans="1:8" ht="18">
      <c r="A21" s="226"/>
      <c r="B21" s="18"/>
      <c r="C21" s="19" t="s">
        <v>741</v>
      </c>
      <c r="D21" s="18" t="s">
        <v>134</v>
      </c>
      <c r="E21" s="20">
        <v>1</v>
      </c>
      <c r="F21" s="21">
        <v>0</v>
      </c>
      <c r="G21" s="21">
        <v>0</v>
      </c>
      <c r="H21" s="21">
        <f t="shared" si="0"/>
        <v>0</v>
      </c>
    </row>
    <row r="22" spans="1:8" ht="18">
      <c r="A22" s="226"/>
      <c r="B22" s="18"/>
      <c r="C22" s="19" t="s">
        <v>742</v>
      </c>
      <c r="D22" s="18" t="s">
        <v>134</v>
      </c>
      <c r="E22" s="20">
        <v>6</v>
      </c>
      <c r="F22" s="21">
        <v>0</v>
      </c>
      <c r="G22" s="21">
        <v>0</v>
      </c>
      <c r="H22" s="21">
        <f t="shared" si="0"/>
        <v>0</v>
      </c>
    </row>
    <row r="23" spans="1:8" ht="18">
      <c r="A23" s="226"/>
      <c r="B23" s="18"/>
      <c r="C23" s="19" t="s">
        <v>743</v>
      </c>
      <c r="D23" s="18" t="s">
        <v>134</v>
      </c>
      <c r="E23" s="20">
        <v>6</v>
      </c>
      <c r="F23" s="21">
        <v>0</v>
      </c>
      <c r="G23" s="21">
        <v>0</v>
      </c>
      <c r="H23" s="21">
        <f t="shared" si="0"/>
        <v>0</v>
      </c>
    </row>
    <row r="24" spans="1:8" ht="18">
      <c r="A24" s="226"/>
      <c r="B24" s="18"/>
      <c r="C24" s="19" t="s">
        <v>744</v>
      </c>
      <c r="D24" s="18" t="s">
        <v>134</v>
      </c>
      <c r="E24" s="20">
        <v>5</v>
      </c>
      <c r="F24" s="21">
        <v>0</v>
      </c>
      <c r="G24" s="21">
        <v>0</v>
      </c>
      <c r="H24" s="21">
        <f t="shared" si="0"/>
        <v>0</v>
      </c>
    </row>
    <row r="25" spans="1:8" ht="18">
      <c r="A25" s="226"/>
      <c r="B25" s="18"/>
      <c r="C25" s="19" t="s">
        <v>596</v>
      </c>
      <c r="D25" s="18" t="s">
        <v>134</v>
      </c>
      <c r="E25" s="20">
        <v>5</v>
      </c>
      <c r="F25" s="21">
        <v>0</v>
      </c>
      <c r="G25" s="21">
        <v>0</v>
      </c>
      <c r="H25" s="21">
        <f t="shared" si="0"/>
        <v>0</v>
      </c>
    </row>
    <row r="26" spans="1:8" ht="18">
      <c r="A26" s="226"/>
      <c r="B26" s="18"/>
      <c r="C26" s="19" t="s">
        <v>745</v>
      </c>
      <c r="D26" s="18" t="s">
        <v>134</v>
      </c>
      <c r="E26" s="20">
        <v>3</v>
      </c>
      <c r="F26" s="21">
        <v>0</v>
      </c>
      <c r="G26" s="21">
        <v>0</v>
      </c>
      <c r="H26" s="21">
        <f t="shared" si="0"/>
        <v>0</v>
      </c>
    </row>
    <row r="27" spans="1:8" ht="18">
      <c r="A27" s="226"/>
      <c r="B27" s="18"/>
      <c r="C27" s="19" t="s">
        <v>746</v>
      </c>
      <c r="D27" s="18" t="s">
        <v>134</v>
      </c>
      <c r="E27" s="20">
        <v>8</v>
      </c>
      <c r="F27" s="21">
        <v>0</v>
      </c>
      <c r="G27" s="21">
        <v>0</v>
      </c>
      <c r="H27" s="21">
        <f t="shared" si="0"/>
        <v>0</v>
      </c>
    </row>
    <row r="28" spans="1:8" ht="18">
      <c r="A28" s="226"/>
      <c r="B28" s="18"/>
      <c r="C28" s="19" t="s">
        <v>747</v>
      </c>
      <c r="D28" s="18" t="s">
        <v>134</v>
      </c>
      <c r="E28" s="20">
        <v>8</v>
      </c>
      <c r="F28" s="21">
        <v>0</v>
      </c>
      <c r="G28" s="21">
        <v>0</v>
      </c>
      <c r="H28" s="21">
        <f t="shared" si="0"/>
        <v>0</v>
      </c>
    </row>
    <row r="29" spans="1:8" ht="18">
      <c r="A29" s="226"/>
      <c r="B29" s="18"/>
      <c r="C29" s="19" t="s">
        <v>748</v>
      </c>
      <c r="D29" s="18" t="s">
        <v>134</v>
      </c>
      <c r="E29" s="20">
        <v>10</v>
      </c>
      <c r="F29" s="21">
        <v>0</v>
      </c>
      <c r="G29" s="21">
        <v>0</v>
      </c>
      <c r="H29" s="21">
        <f t="shared" si="0"/>
        <v>0</v>
      </c>
    </row>
    <row r="30" spans="1:8" ht="18">
      <c r="A30" s="226"/>
      <c r="B30" s="18"/>
      <c r="C30" s="19" t="s">
        <v>749</v>
      </c>
      <c r="D30" s="18" t="s">
        <v>134</v>
      </c>
      <c r="E30" s="20">
        <v>2</v>
      </c>
      <c r="F30" s="21">
        <v>0</v>
      </c>
      <c r="G30" s="21">
        <v>0</v>
      </c>
      <c r="H30" s="21">
        <f t="shared" si="0"/>
        <v>0</v>
      </c>
    </row>
    <row r="31" spans="1:8" ht="18">
      <c r="A31" s="226"/>
      <c r="B31" s="18"/>
      <c r="C31" s="19" t="s">
        <v>750</v>
      </c>
      <c r="D31" s="18" t="s">
        <v>134</v>
      </c>
      <c r="E31" s="20">
        <v>3</v>
      </c>
      <c r="F31" s="21">
        <v>0</v>
      </c>
      <c r="G31" s="21">
        <v>0</v>
      </c>
      <c r="H31" s="21">
        <f t="shared" si="0"/>
        <v>0</v>
      </c>
    </row>
    <row r="32" spans="1:8" ht="18">
      <c r="A32" s="160"/>
      <c r="B32" s="18"/>
      <c r="C32" s="19" t="s">
        <v>751</v>
      </c>
      <c r="D32" s="18" t="s">
        <v>134</v>
      </c>
      <c r="E32" s="20">
        <v>14</v>
      </c>
      <c r="F32" s="21">
        <v>0</v>
      </c>
      <c r="G32" s="21">
        <v>0</v>
      </c>
      <c r="H32" s="21">
        <f t="shared" ref="H32:H35" si="1">(E32*F32)+(E32*G32)</f>
        <v>0</v>
      </c>
    </row>
    <row r="33" spans="1:8" ht="36">
      <c r="A33" s="159" t="s">
        <v>129</v>
      </c>
      <c r="B33" s="18"/>
      <c r="C33" s="19" t="s">
        <v>752</v>
      </c>
      <c r="D33" s="18" t="s">
        <v>131</v>
      </c>
      <c r="E33" s="20">
        <v>90</v>
      </c>
      <c r="F33" s="21">
        <v>0</v>
      </c>
      <c r="G33" s="21">
        <v>0</v>
      </c>
      <c r="H33" s="21">
        <f t="shared" si="1"/>
        <v>0</v>
      </c>
    </row>
    <row r="34" spans="1:8" ht="36">
      <c r="A34" s="226"/>
      <c r="B34" s="18"/>
      <c r="C34" s="19" t="s">
        <v>753</v>
      </c>
      <c r="D34" s="18" t="s">
        <v>131</v>
      </c>
      <c r="E34" s="20">
        <v>530</v>
      </c>
      <c r="F34" s="21">
        <v>0</v>
      </c>
      <c r="G34" s="21">
        <v>0</v>
      </c>
      <c r="H34" s="21">
        <f t="shared" si="1"/>
        <v>0</v>
      </c>
    </row>
    <row r="35" spans="1:8" ht="36">
      <c r="A35" s="160"/>
      <c r="B35" s="18"/>
      <c r="C35" s="19" t="s">
        <v>754</v>
      </c>
      <c r="D35" s="18" t="s">
        <v>145</v>
      </c>
      <c r="E35" s="20">
        <v>1</v>
      </c>
      <c r="F35" s="21">
        <v>0</v>
      </c>
      <c r="G35" s="21">
        <v>0</v>
      </c>
      <c r="H35" s="21">
        <f t="shared" si="1"/>
        <v>0</v>
      </c>
    </row>
    <row r="36" spans="1:8" ht="18">
      <c r="A36" s="22"/>
      <c r="B36" s="23"/>
      <c r="C36" s="24"/>
      <c r="D36" s="23"/>
      <c r="E36" s="23"/>
      <c r="F36" s="25"/>
      <c r="G36" s="26"/>
      <c r="H36" s="26"/>
    </row>
    <row r="37" spans="1:8" ht="36">
      <c r="A37" s="27"/>
      <c r="B37" s="27"/>
      <c r="C37" s="27"/>
      <c r="D37" s="27"/>
      <c r="E37" s="27"/>
      <c r="F37" s="27"/>
      <c r="G37" s="28" t="s">
        <v>99</v>
      </c>
      <c r="H37" s="29">
        <f>SUM(H18:H18)</f>
        <v>0</v>
      </c>
    </row>
    <row r="38" spans="1:8" ht="18">
      <c r="A38" s="165" t="s">
        <v>141</v>
      </c>
      <c r="B38" s="165"/>
      <c r="C38" s="165"/>
      <c r="D38" s="165"/>
      <c r="E38" s="165"/>
      <c r="F38" s="165"/>
      <c r="G38" s="165"/>
      <c r="H38" s="166"/>
    </row>
    <row r="39" spans="1:8" ht="18">
      <c r="A39" s="165" t="s">
        <v>142</v>
      </c>
      <c r="B39" s="165"/>
      <c r="C39" s="165"/>
      <c r="D39" s="165"/>
      <c r="E39" s="165"/>
      <c r="F39" s="165"/>
      <c r="G39" s="165"/>
      <c r="H39" s="165"/>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5"/>
      <c r="B47" s="6"/>
      <c r="C47" s="7"/>
      <c r="D47" s="6"/>
      <c r="E47" s="11"/>
      <c r="F47" s="8"/>
      <c r="G47" s="9"/>
      <c r="H47" s="9"/>
    </row>
    <row r="48" spans="1:8">
      <c r="A48" s="5"/>
      <c r="B48" s="6"/>
      <c r="C48" s="7"/>
      <c r="D48" s="6"/>
      <c r="E48" s="11"/>
      <c r="F48" s="8"/>
      <c r="G48" s="9"/>
      <c r="H48" s="9"/>
    </row>
    <row r="49" spans="1:8">
      <c r="A49" s="5"/>
      <c r="B49" s="6"/>
      <c r="C49" s="7"/>
      <c r="D49" s="6"/>
      <c r="E49" s="11"/>
      <c r="F49" s="8"/>
      <c r="G49" s="9"/>
      <c r="H49" s="9"/>
    </row>
    <row r="50" spans="1:8">
      <c r="A50" s="5"/>
      <c r="B50" s="6"/>
      <c r="C50" s="7"/>
      <c r="D50" s="6"/>
      <c r="E50" s="11"/>
      <c r="F50" s="8"/>
      <c r="G50" s="9"/>
      <c r="H50" s="9"/>
    </row>
    <row r="51" spans="1:8">
      <c r="A51" s="10"/>
      <c r="B51" s="6"/>
      <c r="C51" s="7"/>
      <c r="E51" s="11"/>
      <c r="F51" s="8"/>
      <c r="G51" s="9"/>
      <c r="H51" s="9"/>
    </row>
    <row r="52" spans="1:8">
      <c r="A52" s="5"/>
      <c r="B52" s="6"/>
      <c r="C52" s="7"/>
      <c r="D52" s="6"/>
      <c r="E52" s="11"/>
      <c r="F52" s="8"/>
      <c r="G52" s="9"/>
      <c r="H52" s="9"/>
    </row>
    <row r="53" spans="1:8">
      <c r="A53" s="5"/>
      <c r="B53" s="6"/>
      <c r="C53" s="7"/>
      <c r="D53" s="6"/>
      <c r="E53" s="11"/>
      <c r="F53" s="8"/>
      <c r="G53" s="9"/>
      <c r="H53" s="9"/>
    </row>
    <row r="54" spans="1:8">
      <c r="A54" s="5"/>
      <c r="B54" s="6"/>
      <c r="C54" s="7"/>
      <c r="D54" s="6"/>
      <c r="E54" s="11"/>
      <c r="F54" s="8"/>
      <c r="G54" s="9"/>
      <c r="H54" s="9"/>
    </row>
    <row r="55" spans="1:8">
      <c r="A55" s="10"/>
      <c r="B55" s="6"/>
      <c r="C55" s="7"/>
      <c r="F55" s="8"/>
      <c r="G55" s="9"/>
      <c r="H55" s="9"/>
    </row>
    <row r="56" spans="1:8">
      <c r="A56" s="5"/>
      <c r="B56" s="6"/>
      <c r="C56" s="7"/>
      <c r="D56" s="6"/>
      <c r="E56" s="11"/>
      <c r="F56" s="8"/>
      <c r="G56" s="9"/>
      <c r="H56" s="9"/>
    </row>
    <row r="57" spans="1:8">
      <c r="A57" s="10"/>
      <c r="B57" s="6"/>
      <c r="C57" s="7"/>
      <c r="D57" s="6"/>
      <c r="E57" s="6"/>
      <c r="F57" s="8"/>
      <c r="G57" s="9"/>
      <c r="H57" s="9"/>
    </row>
    <row r="58" spans="1:8">
      <c r="A58" s="5"/>
      <c r="B58" s="6"/>
      <c r="C58" s="7"/>
      <c r="D58" s="6"/>
      <c r="E58" s="6"/>
      <c r="F58" s="8"/>
      <c r="G58" s="9"/>
      <c r="H58" s="9"/>
    </row>
    <row r="59" spans="1:8">
      <c r="A59" s="10"/>
      <c r="B59" s="6"/>
      <c r="C59" s="7"/>
      <c r="D59" s="6"/>
      <c r="E59" s="6"/>
      <c r="F59" s="8"/>
      <c r="G59" s="9"/>
      <c r="H59" s="9"/>
    </row>
    <row r="60" spans="1:8">
      <c r="A60" s="5"/>
      <c r="B60" s="6"/>
      <c r="C60" s="7"/>
      <c r="D60" s="6"/>
      <c r="E60" s="6"/>
      <c r="F60" s="8"/>
      <c r="G60" s="9"/>
      <c r="H60" s="9"/>
    </row>
    <row r="61" spans="1:8">
      <c r="A61" s="10"/>
      <c r="B61" s="6"/>
      <c r="C61" s="7"/>
      <c r="D61" s="6"/>
      <c r="E61" s="6"/>
      <c r="F61" s="8"/>
      <c r="G61" s="9"/>
      <c r="H61" s="9"/>
    </row>
    <row r="62" spans="1:8">
      <c r="A62" s="5"/>
      <c r="B62" s="6"/>
      <c r="C62" s="7"/>
      <c r="D62" s="6"/>
      <c r="E62" s="6"/>
      <c r="F62" s="8"/>
      <c r="G62" s="9"/>
      <c r="H62" s="9"/>
    </row>
    <row r="63" spans="1:8">
      <c r="A63" s="5"/>
      <c r="B63" s="6"/>
      <c r="C63" s="7"/>
      <c r="D63" s="6"/>
      <c r="E63" s="6"/>
      <c r="F63" s="8"/>
      <c r="G63" s="9"/>
      <c r="H63" s="9"/>
    </row>
    <row r="64" spans="1:8">
      <c r="A64" s="10"/>
      <c r="B64" s="6"/>
      <c r="C64" s="7"/>
      <c r="D64" s="6"/>
      <c r="E64" s="6"/>
      <c r="F64" s="8"/>
      <c r="G64" s="9"/>
      <c r="H64" s="9"/>
    </row>
    <row r="65" spans="1:8" ht="28.5" customHeight="1">
      <c r="A65" s="5"/>
      <c r="B65" s="6"/>
      <c r="C65" s="7"/>
      <c r="D65" s="6"/>
      <c r="E65" s="6"/>
      <c r="F65" s="8"/>
      <c r="G65" s="9"/>
      <c r="H65" s="9"/>
    </row>
    <row r="66" spans="1:8">
      <c r="A66" s="10"/>
      <c r="B66" s="6"/>
      <c r="C66" s="7"/>
      <c r="D66" s="6"/>
      <c r="E66" s="6"/>
      <c r="F66" s="8"/>
      <c r="G66" s="9"/>
      <c r="H66" s="9"/>
    </row>
    <row r="67" spans="1:8">
      <c r="A67" s="5"/>
      <c r="B67" s="6"/>
      <c r="C67" s="7"/>
      <c r="D67" s="6"/>
      <c r="E67" s="6"/>
      <c r="F67" s="13"/>
      <c r="G67" s="13"/>
      <c r="H67" s="9"/>
    </row>
    <row r="68" spans="1:8">
      <c r="A68" s="5"/>
      <c r="B68" s="6"/>
      <c r="C68" s="7"/>
      <c r="D68" s="6"/>
      <c r="E68" s="6"/>
      <c r="F68" s="13"/>
      <c r="G68" s="13"/>
      <c r="H68" s="9"/>
    </row>
    <row r="69" spans="1:8">
      <c r="A69" s="5"/>
      <c r="C69" s="7"/>
    </row>
    <row r="70" spans="1:8">
      <c r="G70" s="14"/>
      <c r="H70" s="12"/>
    </row>
    <row r="71" spans="1:8">
      <c r="G71" s="2"/>
      <c r="H71" s="13"/>
    </row>
    <row r="72" spans="1:8">
      <c r="G72" s="15"/>
      <c r="H72" s="13"/>
    </row>
    <row r="73" spans="1:8">
      <c r="A73" s="158"/>
      <c r="B73" s="158"/>
      <c r="C73" s="158"/>
      <c r="D73" s="158"/>
      <c r="E73" s="158"/>
      <c r="F73" s="158"/>
      <c r="G73" s="158"/>
      <c r="H73" s="158"/>
    </row>
    <row r="74" spans="1:8">
      <c r="A74" s="158"/>
      <c r="B74" s="158"/>
      <c r="C74" s="158"/>
      <c r="D74" s="158"/>
      <c r="E74" s="158"/>
      <c r="F74" s="158"/>
      <c r="G74" s="158"/>
      <c r="H74" s="158"/>
    </row>
  </sheetData>
  <mergeCells count="8">
    <mergeCell ref="A74:H74"/>
    <mergeCell ref="A18:A32"/>
    <mergeCell ref="A33:A35"/>
    <mergeCell ref="M10:O12"/>
    <mergeCell ref="M13:O14"/>
    <mergeCell ref="A38:H38"/>
    <mergeCell ref="A39:H39"/>
    <mergeCell ref="A73:H73"/>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42" max="8"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R56"/>
  <sheetViews>
    <sheetView showGridLines="0" topLeftCell="A4" zoomScaleNormal="100" workbookViewId="0">
      <selection activeCell="C26" sqref="C26"/>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9" max="9"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8" ht="43.5" customHeight="1">
      <c r="A17" s="53" t="s">
        <v>1</v>
      </c>
      <c r="B17" s="53" t="s">
        <v>0</v>
      </c>
      <c r="C17" s="53" t="s">
        <v>124</v>
      </c>
      <c r="D17" s="54" t="s">
        <v>125</v>
      </c>
      <c r="E17" s="53" t="s">
        <v>14</v>
      </c>
      <c r="F17" s="54" t="s">
        <v>128</v>
      </c>
      <c r="G17" s="54" t="s">
        <v>16</v>
      </c>
      <c r="H17" s="54" t="s">
        <v>17</v>
      </c>
    </row>
    <row r="18" spans="1:8" ht="72">
      <c r="A18" s="35"/>
      <c r="B18" s="18"/>
      <c r="C18" s="19" t="s">
        <v>755</v>
      </c>
      <c r="D18" s="18" t="s">
        <v>145</v>
      </c>
      <c r="E18" s="20">
        <v>1</v>
      </c>
      <c r="F18" s="21">
        <v>0</v>
      </c>
      <c r="G18" s="21">
        <v>0</v>
      </c>
      <c r="H18" s="21">
        <v>1680000</v>
      </c>
    </row>
    <row r="19" spans="1:8" ht="18">
      <c r="A19" s="22"/>
      <c r="B19" s="23"/>
      <c r="C19" s="24"/>
      <c r="D19" s="23"/>
      <c r="E19" s="23"/>
      <c r="F19" s="25"/>
      <c r="G19" s="26"/>
      <c r="H19" s="26"/>
    </row>
    <row r="20" spans="1:8" ht="36">
      <c r="A20" s="27"/>
      <c r="B20" s="27"/>
      <c r="C20" s="27"/>
      <c r="D20" s="27"/>
      <c r="E20" s="27"/>
      <c r="F20" s="27"/>
      <c r="G20" s="28" t="s">
        <v>99</v>
      </c>
      <c r="H20" s="29">
        <f>SUM(H18:H18)</f>
        <v>1680000</v>
      </c>
    </row>
    <row r="21" spans="1:8" ht="18">
      <c r="A21" s="165" t="s">
        <v>756</v>
      </c>
      <c r="B21" s="165"/>
      <c r="C21" s="165"/>
      <c r="D21" s="165"/>
      <c r="E21" s="165"/>
      <c r="F21" s="165"/>
      <c r="G21" s="165"/>
      <c r="H21" s="166"/>
    </row>
    <row r="22" spans="1:8">
      <c r="A22" s="5"/>
      <c r="B22" s="6"/>
      <c r="C22" s="7"/>
      <c r="D22" s="6"/>
      <c r="E22" s="11"/>
      <c r="F22" s="8"/>
      <c r="G22" s="9"/>
      <c r="H22" s="9"/>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10"/>
      <c r="B33" s="6"/>
      <c r="C33" s="7"/>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10"/>
      <c r="B37" s="6"/>
      <c r="C37" s="7"/>
      <c r="F37" s="8"/>
      <c r="G37" s="9"/>
      <c r="H37" s="9"/>
    </row>
    <row r="38" spans="1:8">
      <c r="A38" s="5"/>
      <c r="B38" s="6"/>
      <c r="C38" s="7"/>
      <c r="D38" s="6"/>
      <c r="E38" s="11"/>
      <c r="F38" s="8"/>
      <c r="G38" s="9"/>
      <c r="H38" s="9"/>
    </row>
    <row r="39" spans="1:8">
      <c r="A39" s="10"/>
      <c r="B39" s="6"/>
      <c r="C39" s="7"/>
      <c r="D39" s="6"/>
      <c r="E39" s="6"/>
      <c r="F39" s="8"/>
      <c r="G39" s="9"/>
      <c r="H39" s="9"/>
    </row>
    <row r="40" spans="1:8">
      <c r="A40" s="5"/>
      <c r="B40" s="6"/>
      <c r="C40" s="7"/>
      <c r="D40" s="6"/>
      <c r="E40" s="6"/>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ht="28.5" customHeight="1">
      <c r="A47" s="5"/>
      <c r="B47" s="6"/>
      <c r="C47" s="7"/>
      <c r="D47" s="6"/>
      <c r="E47" s="6"/>
      <c r="F47" s="8"/>
      <c r="G47" s="9"/>
      <c r="H47" s="9"/>
    </row>
    <row r="48" spans="1:8">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5">
    <mergeCell ref="M10:O12"/>
    <mergeCell ref="M13:O14"/>
    <mergeCell ref="A21:H21"/>
    <mergeCell ref="A55:H55"/>
    <mergeCell ref="A56:H56"/>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R57"/>
  <sheetViews>
    <sheetView showGridLines="0" topLeftCell="A7" zoomScaleNormal="100" workbookViewId="0">
      <selection activeCell="A21" sqref="A21:H21"/>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1.7109375" bestFit="1" customWidth="1"/>
    <col min="12" max="12"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74.25" customHeight="1"/>
    <row r="17" spans="1:12" ht="46.9">
      <c r="A17" s="16" t="s">
        <v>1</v>
      </c>
      <c r="B17" s="16" t="s">
        <v>0</v>
      </c>
      <c r="C17" s="16" t="s">
        <v>124</v>
      </c>
      <c r="D17" s="17" t="s">
        <v>125</v>
      </c>
      <c r="E17" s="16" t="s">
        <v>14</v>
      </c>
      <c r="F17" s="17" t="s">
        <v>128</v>
      </c>
      <c r="G17" s="17" t="s">
        <v>16</v>
      </c>
      <c r="H17" s="17" t="s">
        <v>17</v>
      </c>
    </row>
    <row r="18" spans="1:12" ht="108">
      <c r="A18" s="30"/>
      <c r="B18" s="18">
        <v>1</v>
      </c>
      <c r="C18" s="19" t="s">
        <v>757</v>
      </c>
      <c r="D18" s="18" t="s">
        <v>145</v>
      </c>
      <c r="E18" s="20">
        <v>1</v>
      </c>
      <c r="F18" s="21">
        <v>427000</v>
      </c>
      <c r="G18" s="21">
        <v>374000</v>
      </c>
      <c r="H18" s="21">
        <v>801000</v>
      </c>
      <c r="J18" s="40">
        <v>0.8</v>
      </c>
      <c r="L18" s="47">
        <f>H18*J18</f>
        <v>640800</v>
      </c>
    </row>
    <row r="19" spans="1:12" ht="18">
      <c r="A19" s="22"/>
      <c r="B19" s="23"/>
      <c r="C19" s="24"/>
      <c r="D19" s="23"/>
      <c r="E19" s="23"/>
      <c r="F19" s="25"/>
      <c r="G19" s="26"/>
      <c r="H19" s="26"/>
    </row>
    <row r="20" spans="1:12" ht="36">
      <c r="A20" s="27"/>
      <c r="B20" s="27"/>
      <c r="C20" s="27"/>
      <c r="D20" s="27"/>
      <c r="E20" s="27"/>
      <c r="F20" s="27"/>
      <c r="G20" s="28" t="s">
        <v>99</v>
      </c>
      <c r="H20" s="29">
        <f>SUM(H18:H18)</f>
        <v>801000</v>
      </c>
    </row>
    <row r="21" spans="1:12" ht="18">
      <c r="A21" s="165" t="s">
        <v>758</v>
      </c>
      <c r="B21" s="165"/>
      <c r="C21" s="165"/>
      <c r="D21" s="165"/>
      <c r="E21" s="165"/>
      <c r="F21" s="165"/>
      <c r="G21" s="165"/>
      <c r="H21" s="166"/>
    </row>
    <row r="22" spans="1:12" ht="18">
      <c r="A22" s="165" t="s">
        <v>537</v>
      </c>
      <c r="B22" s="165"/>
      <c r="C22" s="165"/>
      <c r="D22" s="165"/>
      <c r="E22" s="165"/>
      <c r="F22" s="165"/>
      <c r="G22" s="165"/>
      <c r="H22" s="165"/>
    </row>
    <row r="23" spans="1:12">
      <c r="A23" s="5"/>
      <c r="B23" s="6"/>
      <c r="C23" s="7"/>
      <c r="D23" s="6"/>
      <c r="E23" s="11"/>
      <c r="F23" s="8"/>
      <c r="G23" s="9"/>
      <c r="H23" s="9"/>
    </row>
    <row r="24" spans="1:12">
      <c r="A24" s="5"/>
      <c r="B24" s="6"/>
      <c r="C24" s="7"/>
      <c r="D24" s="6"/>
      <c r="E24" s="11"/>
      <c r="F24" s="8"/>
      <c r="G24" s="9"/>
      <c r="H24" s="9"/>
    </row>
    <row r="25" spans="1:12">
      <c r="A25" s="5"/>
      <c r="B25" s="6"/>
      <c r="C25" s="7"/>
      <c r="D25" s="6"/>
      <c r="E25" s="11"/>
      <c r="F25" s="8"/>
      <c r="G25" s="9"/>
      <c r="H25" s="9"/>
    </row>
    <row r="26" spans="1:12">
      <c r="A26" s="5"/>
      <c r="B26" s="6"/>
      <c r="C26" s="7"/>
      <c r="D26" s="6"/>
      <c r="E26" s="11"/>
      <c r="F26" s="8"/>
      <c r="G26" s="9"/>
      <c r="H26" s="9"/>
    </row>
    <row r="27" spans="1:12">
      <c r="A27" s="5"/>
      <c r="B27" s="6"/>
      <c r="C27" s="7"/>
      <c r="D27" s="6"/>
      <c r="E27" s="11"/>
      <c r="F27" s="8"/>
      <c r="G27" s="9"/>
      <c r="H27" s="9"/>
    </row>
    <row r="28" spans="1:12">
      <c r="A28" s="5"/>
      <c r="B28" s="6"/>
      <c r="C28" s="7"/>
      <c r="D28" s="6"/>
      <c r="E28" s="11"/>
      <c r="F28" s="8"/>
      <c r="G28" s="9"/>
      <c r="H28" s="9"/>
    </row>
    <row r="29" spans="1:12">
      <c r="A29" s="5"/>
      <c r="B29" s="6"/>
      <c r="C29" s="7"/>
      <c r="D29" s="6"/>
      <c r="E29" s="11"/>
      <c r="F29" s="8"/>
      <c r="G29" s="9"/>
      <c r="H29" s="9"/>
    </row>
    <row r="30" spans="1:12">
      <c r="A30" s="5"/>
      <c r="B30" s="6"/>
      <c r="C30" s="7"/>
      <c r="D30" s="6"/>
      <c r="E30" s="11"/>
      <c r="F30" s="8"/>
      <c r="G30" s="9"/>
      <c r="H30" s="9"/>
    </row>
    <row r="31" spans="1:12">
      <c r="A31" s="5"/>
      <c r="B31" s="6"/>
      <c r="C31" s="7"/>
      <c r="D31" s="6"/>
      <c r="E31" s="11"/>
      <c r="F31" s="8"/>
      <c r="G31" s="9"/>
      <c r="H31" s="9"/>
    </row>
    <row r="32" spans="1:12">
      <c r="A32" s="5"/>
      <c r="B32" s="6"/>
      <c r="C32" s="7"/>
      <c r="D32" s="6"/>
      <c r="E32" s="11"/>
      <c r="F32" s="8"/>
      <c r="G32" s="9"/>
      <c r="H32" s="9"/>
    </row>
    <row r="33" spans="1:11">
      <c r="A33" s="5"/>
      <c r="B33" s="6"/>
      <c r="C33" s="7"/>
      <c r="D33" s="6"/>
      <c r="E33" s="11"/>
      <c r="F33" s="8"/>
      <c r="G33" s="9"/>
      <c r="H33" s="9"/>
    </row>
    <row r="34" spans="1:11" ht="25.9">
      <c r="A34" s="10"/>
      <c r="B34" s="6"/>
      <c r="C34" s="7"/>
      <c r="E34" s="11"/>
      <c r="F34" s="8"/>
      <c r="G34" s="9"/>
      <c r="H34" s="9"/>
      <c r="K34" s="57"/>
    </row>
    <row r="35" spans="1:11">
      <c r="A35" s="5"/>
      <c r="B35" s="6"/>
      <c r="C35" s="7"/>
      <c r="D35" s="6"/>
      <c r="E35" s="11"/>
      <c r="F35" s="8"/>
      <c r="G35" s="9"/>
      <c r="H35" s="9"/>
    </row>
    <row r="36" spans="1:11">
      <c r="A36" s="5"/>
      <c r="B36" s="6"/>
      <c r="C36" s="7"/>
      <c r="D36" s="6"/>
      <c r="E36" s="11"/>
      <c r="F36" s="8"/>
      <c r="G36" s="9"/>
      <c r="H36" s="9"/>
    </row>
    <row r="37" spans="1:11">
      <c r="A37" s="5"/>
      <c r="B37" s="6"/>
      <c r="C37" s="7"/>
      <c r="D37" s="6"/>
      <c r="E37" s="11"/>
      <c r="F37" s="8"/>
      <c r="G37" s="9"/>
      <c r="H37" s="9"/>
    </row>
    <row r="38" spans="1:11">
      <c r="A38" s="10"/>
      <c r="B38" s="6"/>
      <c r="C38" s="7"/>
      <c r="F38" s="8"/>
      <c r="G38" s="9"/>
      <c r="H38" s="9"/>
    </row>
    <row r="39" spans="1:11">
      <c r="A39" s="5"/>
      <c r="B39" s="6"/>
      <c r="C39" s="7"/>
      <c r="D39" s="6"/>
      <c r="E39" s="11"/>
      <c r="F39" s="8"/>
      <c r="G39" s="9"/>
      <c r="H39" s="9"/>
    </row>
    <row r="40" spans="1:11">
      <c r="A40" s="10"/>
      <c r="B40" s="6"/>
      <c r="C40" s="7"/>
      <c r="D40" s="6"/>
      <c r="E40" s="6"/>
      <c r="F40" s="8"/>
      <c r="G40" s="9"/>
      <c r="H40" s="9"/>
    </row>
    <row r="41" spans="1:11">
      <c r="A41" s="5"/>
      <c r="B41" s="6"/>
      <c r="C41" s="7"/>
      <c r="D41" s="6"/>
      <c r="E41" s="6"/>
      <c r="F41" s="8"/>
      <c r="G41" s="9"/>
      <c r="H41" s="9"/>
    </row>
    <row r="42" spans="1:11">
      <c r="A42" s="10"/>
      <c r="B42" s="6"/>
      <c r="C42" s="7"/>
      <c r="D42" s="6"/>
      <c r="E42" s="6"/>
      <c r="F42" s="8"/>
      <c r="G42" s="9"/>
      <c r="H42" s="9"/>
    </row>
    <row r="43" spans="1:11">
      <c r="A43" s="5"/>
      <c r="B43" s="6"/>
      <c r="C43" s="7"/>
      <c r="D43" s="6"/>
      <c r="E43" s="6"/>
      <c r="F43" s="8"/>
      <c r="G43" s="9"/>
      <c r="H43" s="9"/>
    </row>
    <row r="44" spans="1:11">
      <c r="A44" s="10"/>
      <c r="B44" s="6"/>
      <c r="C44" s="7"/>
      <c r="D44" s="6"/>
      <c r="E44" s="6"/>
      <c r="F44" s="8"/>
      <c r="G44" s="9"/>
      <c r="H44" s="9"/>
    </row>
    <row r="45" spans="1:11">
      <c r="A45" s="5"/>
      <c r="B45" s="6"/>
      <c r="C45" s="7"/>
      <c r="D45" s="6"/>
      <c r="E45" s="6"/>
      <c r="F45" s="8"/>
      <c r="G45" s="9"/>
      <c r="H45" s="9"/>
    </row>
    <row r="46" spans="1:11">
      <c r="A46" s="5"/>
      <c r="B46" s="6"/>
      <c r="C46" s="7"/>
      <c r="D46" s="6"/>
      <c r="E46" s="6"/>
      <c r="F46" s="8"/>
      <c r="G46" s="9"/>
      <c r="H46" s="9"/>
    </row>
    <row r="47" spans="1:11">
      <c r="A47" s="10"/>
      <c r="B47" s="6"/>
      <c r="C47" s="7"/>
      <c r="D47" s="6"/>
      <c r="E47" s="6"/>
      <c r="F47" s="8"/>
      <c r="G47" s="9"/>
      <c r="H47" s="9"/>
    </row>
    <row r="48" spans="1:11"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5" max="8"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R61"/>
  <sheetViews>
    <sheetView showGridLines="0" topLeftCell="A16" zoomScale="106" zoomScaleNormal="106" workbookViewId="0">
      <selection activeCell="J22" sqref="J22"/>
    </sheetView>
  </sheetViews>
  <sheetFormatPr defaultColWidth="11.42578125" defaultRowHeight="14.45"/>
  <cols>
    <col min="1" max="1" width="16" customWidth="1"/>
    <col min="2" max="2" width="4.85546875" customWidth="1"/>
    <col min="3" max="3" width="61.5703125" customWidth="1"/>
    <col min="4" max="4" width="8.42578125" customWidth="1"/>
    <col min="5" max="5" width="10.28515625" bestFit="1" customWidth="1"/>
    <col min="6" max="8" width="20.42578125" bestFit="1" customWidth="1"/>
    <col min="11" max="11" width="16.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1.5" customHeight="1"/>
    <row r="17" spans="1:11" ht="127.5" customHeight="1">
      <c r="A17" s="238"/>
      <c r="B17" s="238"/>
      <c r="C17" s="238"/>
      <c r="D17" s="238"/>
      <c r="E17" s="238"/>
      <c r="F17" s="238"/>
      <c r="G17" s="238"/>
      <c r="H17" s="238"/>
    </row>
    <row r="18" spans="1:11" ht="46.9">
      <c r="A18" s="16" t="s">
        <v>1</v>
      </c>
      <c r="B18" s="16" t="s">
        <v>0</v>
      </c>
      <c r="C18" s="16" t="s">
        <v>124</v>
      </c>
      <c r="D18" s="17" t="s">
        <v>125</v>
      </c>
      <c r="E18" s="16" t="s">
        <v>14</v>
      </c>
      <c r="F18" s="17" t="s">
        <v>128</v>
      </c>
      <c r="G18" s="17" t="s">
        <v>16</v>
      </c>
      <c r="H18" s="17" t="s">
        <v>17</v>
      </c>
    </row>
    <row r="19" spans="1:11" ht="54">
      <c r="A19" s="159" t="s">
        <v>759</v>
      </c>
      <c r="B19" s="18">
        <v>1</v>
      </c>
      <c r="C19" s="19" t="s">
        <v>760</v>
      </c>
      <c r="D19" s="18" t="s">
        <v>761</v>
      </c>
      <c r="E19" s="20">
        <v>20</v>
      </c>
      <c r="F19" s="21">
        <v>5700</v>
      </c>
      <c r="G19" s="21">
        <v>3000</v>
      </c>
      <c r="H19" s="21">
        <f>(E19*F19)+(G19*E19)</f>
        <v>174000</v>
      </c>
    </row>
    <row r="20" spans="1:11" ht="18">
      <c r="A20" s="226"/>
      <c r="B20" s="18">
        <v>2</v>
      </c>
      <c r="C20" s="19" t="s">
        <v>762</v>
      </c>
      <c r="D20" s="18" t="s">
        <v>131</v>
      </c>
      <c r="E20" s="20">
        <v>10</v>
      </c>
      <c r="F20" s="21">
        <v>5500</v>
      </c>
      <c r="G20" s="21">
        <v>2000</v>
      </c>
      <c r="H20" s="21">
        <f t="shared" ref="H20:H21" si="0">(E20*F20)+(G20*E20)</f>
        <v>75000</v>
      </c>
    </row>
    <row r="21" spans="1:11" ht="36">
      <c r="A21" s="226"/>
      <c r="B21" s="18">
        <v>3</v>
      </c>
      <c r="C21" s="19" t="s">
        <v>763</v>
      </c>
      <c r="D21" s="18" t="s">
        <v>131</v>
      </c>
      <c r="E21" s="20">
        <v>42</v>
      </c>
      <c r="F21" s="21">
        <v>1100</v>
      </c>
      <c r="G21" s="21">
        <v>1000</v>
      </c>
      <c r="H21" s="21">
        <f t="shared" si="0"/>
        <v>88200</v>
      </c>
    </row>
    <row r="22" spans="1:11" ht="36">
      <c r="A22" s="226"/>
      <c r="B22" s="18">
        <v>4</v>
      </c>
      <c r="C22" s="19" t="s">
        <v>764</v>
      </c>
      <c r="D22" s="18" t="s">
        <v>7</v>
      </c>
      <c r="E22" s="20">
        <v>1</v>
      </c>
      <c r="F22" s="21"/>
      <c r="G22" s="21"/>
      <c r="H22" s="21">
        <v>317000</v>
      </c>
    </row>
    <row r="23" spans="1:11" ht="36">
      <c r="A23" s="226"/>
      <c r="B23" s="18">
        <v>5</v>
      </c>
      <c r="C23" s="19" t="s">
        <v>765</v>
      </c>
      <c r="D23" s="18" t="s">
        <v>7</v>
      </c>
      <c r="E23" s="20">
        <v>1</v>
      </c>
      <c r="F23" s="21"/>
      <c r="G23" s="21"/>
      <c r="H23" s="21">
        <v>420000</v>
      </c>
      <c r="J23">
        <v>54000</v>
      </c>
    </row>
    <row r="24" spans="1:11" ht="36">
      <c r="A24" s="226"/>
      <c r="B24" s="18">
        <v>6</v>
      </c>
      <c r="C24" s="19" t="s">
        <v>766</v>
      </c>
      <c r="D24" s="18" t="s">
        <v>7</v>
      </c>
      <c r="E24" s="20">
        <v>1</v>
      </c>
      <c r="F24" s="21"/>
      <c r="G24" s="21"/>
      <c r="H24" s="21">
        <v>86000</v>
      </c>
      <c r="J24">
        <v>54500</v>
      </c>
    </row>
    <row r="25" spans="1:11" ht="36">
      <c r="A25" s="160"/>
      <c r="B25" s="18">
        <v>7</v>
      </c>
      <c r="C25" s="19" t="s">
        <v>767</v>
      </c>
      <c r="D25" s="18" t="s">
        <v>768</v>
      </c>
      <c r="E25" s="20">
        <v>1</v>
      </c>
      <c r="F25" s="21"/>
      <c r="G25" s="21"/>
      <c r="H25" s="21">
        <v>32000</v>
      </c>
      <c r="J25" s="61">
        <f>SUM(J23:J24)</f>
        <v>108500</v>
      </c>
      <c r="K25">
        <f>J25*2</f>
        <v>217000</v>
      </c>
    </row>
    <row r="26" spans="1:11" ht="18">
      <c r="A26" s="22"/>
      <c r="B26" s="23"/>
      <c r="C26" s="24"/>
      <c r="D26" s="23"/>
      <c r="E26" s="23"/>
      <c r="F26" s="25"/>
      <c r="G26" s="26"/>
      <c r="H26" s="26"/>
      <c r="J26" s="61" t="e">
        <f>J25*#REF!</f>
        <v>#REF!</v>
      </c>
    </row>
    <row r="27" spans="1:11" ht="18">
      <c r="A27" s="27"/>
      <c r="B27" s="27"/>
      <c r="C27" s="27"/>
      <c r="D27" s="27"/>
      <c r="E27" s="27"/>
      <c r="F27" s="27"/>
      <c r="G27" s="28" t="s">
        <v>99</v>
      </c>
      <c r="H27" s="29">
        <f>SUM(H19:H26)</f>
        <v>1192200</v>
      </c>
      <c r="K27" s="52">
        <f>H27</f>
        <v>1192200</v>
      </c>
    </row>
    <row r="28" spans="1:11" ht="18">
      <c r="A28" s="165" t="s">
        <v>769</v>
      </c>
      <c r="B28" s="165"/>
      <c r="C28" s="165"/>
      <c r="D28" s="165"/>
      <c r="E28" s="165"/>
      <c r="F28" s="165"/>
      <c r="G28" s="165"/>
      <c r="H28" s="166"/>
      <c r="J28" t="e">
        <f>J25-J26</f>
        <v>#REF!</v>
      </c>
    </row>
    <row r="29" spans="1:11">
      <c r="A29" s="5"/>
      <c r="B29" s="6"/>
      <c r="C29" s="7"/>
      <c r="D29" s="6"/>
      <c r="E29" s="11"/>
      <c r="F29" s="8"/>
      <c r="G29" s="9"/>
      <c r="H29" s="9"/>
    </row>
    <row r="30" spans="1:11">
      <c r="A30" s="5"/>
      <c r="B30" s="6"/>
      <c r="C30" s="7"/>
      <c r="D30" s="6"/>
      <c r="E30" s="11"/>
      <c r="F30" s="8"/>
      <c r="G30" s="9"/>
      <c r="H30" s="9"/>
    </row>
    <row r="31" spans="1:11">
      <c r="A31" s="5"/>
      <c r="B31" s="6"/>
      <c r="C31" s="7"/>
      <c r="D31" s="6"/>
      <c r="E31" s="11"/>
      <c r="F31" s="8"/>
      <c r="G31" s="9"/>
      <c r="H31" s="9"/>
    </row>
    <row r="32" spans="1:11">
      <c r="A32" s="5"/>
      <c r="B32" s="6"/>
      <c r="C32" s="7"/>
      <c r="D32" s="6"/>
      <c r="E32" s="11"/>
      <c r="F32" s="8"/>
      <c r="G32" s="9"/>
      <c r="H32" s="9"/>
    </row>
    <row r="33" spans="1:11">
      <c r="A33" s="5"/>
      <c r="B33" s="6"/>
      <c r="C33" s="7"/>
      <c r="D33" s="6"/>
      <c r="E33" s="11"/>
      <c r="F33" s="8"/>
      <c r="G33" s="9"/>
      <c r="H33" s="9"/>
    </row>
    <row r="34" spans="1:11">
      <c r="A34" s="5"/>
      <c r="B34" s="6"/>
      <c r="C34" s="7"/>
      <c r="D34" s="6"/>
      <c r="E34" s="11"/>
      <c r="F34" s="8"/>
      <c r="G34" s="9"/>
      <c r="H34" s="9"/>
    </row>
    <row r="35" spans="1:11">
      <c r="A35" s="5"/>
      <c r="B35" s="6"/>
      <c r="C35" s="7"/>
      <c r="D35" s="6"/>
      <c r="E35" s="11"/>
      <c r="F35" s="8"/>
      <c r="G35" s="9"/>
      <c r="H35" s="9"/>
    </row>
    <row r="36" spans="1:11">
      <c r="A36" s="5"/>
      <c r="B36" s="6"/>
      <c r="C36" s="7"/>
      <c r="D36" s="6"/>
      <c r="E36" s="11"/>
      <c r="F36" s="8"/>
      <c r="G36" s="9"/>
      <c r="H36" s="9"/>
    </row>
    <row r="37" spans="1:11">
      <c r="A37" s="5"/>
      <c r="B37" s="6"/>
      <c r="C37" s="7"/>
      <c r="D37" s="6"/>
      <c r="E37" s="11"/>
      <c r="F37" s="8"/>
      <c r="G37" s="9"/>
      <c r="H37" s="9"/>
    </row>
    <row r="38" spans="1:11" ht="25.9">
      <c r="A38" s="10"/>
      <c r="B38" s="6"/>
      <c r="C38" s="7"/>
      <c r="E38" s="11"/>
      <c r="F38" s="8"/>
      <c r="G38" s="9"/>
      <c r="H38" s="9"/>
      <c r="K38" s="57"/>
    </row>
    <row r="39" spans="1:11">
      <c r="A39" s="5"/>
      <c r="B39" s="6"/>
      <c r="C39" s="7"/>
      <c r="D39" s="6"/>
      <c r="E39" s="11"/>
      <c r="F39" s="8"/>
      <c r="G39" s="9"/>
      <c r="H39" s="9"/>
    </row>
    <row r="40" spans="1:11">
      <c r="A40" s="5"/>
      <c r="B40" s="6"/>
      <c r="C40" s="7"/>
      <c r="D40" s="6"/>
      <c r="E40" s="11"/>
      <c r="F40" s="8"/>
      <c r="G40" s="9"/>
      <c r="H40" s="9"/>
    </row>
    <row r="41" spans="1:11">
      <c r="A41" s="5"/>
      <c r="B41" s="6"/>
      <c r="C41" s="7"/>
      <c r="D41" s="6"/>
      <c r="E41" s="11"/>
      <c r="F41" s="8"/>
      <c r="G41" s="9"/>
      <c r="H41" s="9"/>
    </row>
    <row r="42" spans="1:11">
      <c r="A42" s="10"/>
      <c r="B42" s="6"/>
      <c r="C42" s="7"/>
      <c r="F42" s="8"/>
      <c r="G42" s="9"/>
      <c r="H42" s="9"/>
    </row>
    <row r="43" spans="1:11">
      <c r="A43" s="5"/>
      <c r="B43" s="6"/>
      <c r="C43" s="7"/>
      <c r="D43" s="6"/>
      <c r="E43" s="11"/>
      <c r="F43" s="8"/>
      <c r="G43" s="9"/>
      <c r="H43" s="9"/>
    </row>
    <row r="44" spans="1:11">
      <c r="A44" s="10"/>
      <c r="B44" s="6"/>
      <c r="C44" s="7"/>
      <c r="D44" s="6"/>
      <c r="E44" s="6"/>
      <c r="F44" s="8"/>
      <c r="G44" s="9"/>
      <c r="H44" s="9"/>
    </row>
    <row r="45" spans="1:11">
      <c r="A45" s="5"/>
      <c r="B45" s="6"/>
      <c r="C45" s="7"/>
      <c r="D45" s="6"/>
      <c r="E45" s="6"/>
      <c r="F45" s="8"/>
      <c r="G45" s="9"/>
      <c r="H45" s="9"/>
    </row>
    <row r="46" spans="1:11">
      <c r="A46" s="10"/>
      <c r="B46" s="6"/>
      <c r="C46" s="7"/>
      <c r="D46" s="6"/>
      <c r="E46" s="6"/>
      <c r="F46" s="8"/>
      <c r="G46" s="9"/>
      <c r="H46" s="9"/>
    </row>
    <row r="47" spans="1:11">
      <c r="A47" s="5"/>
      <c r="B47" s="6"/>
      <c r="C47" s="7"/>
      <c r="D47" s="6"/>
      <c r="E47" s="6"/>
      <c r="F47" s="8"/>
      <c r="G47" s="9"/>
      <c r="H47" s="9"/>
    </row>
    <row r="48" spans="1:11">
      <c r="A48" s="10"/>
      <c r="B48" s="6"/>
      <c r="C48" s="7"/>
      <c r="D48" s="6"/>
      <c r="E48" s="6"/>
      <c r="F48" s="8"/>
      <c r="G48" s="9"/>
      <c r="H48" s="9"/>
    </row>
    <row r="49" spans="1:8">
      <c r="A49" s="5"/>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ht="28.5" customHeight="1">
      <c r="A52" s="5"/>
      <c r="B52" s="6"/>
      <c r="C52" s="7"/>
      <c r="D52" s="6"/>
      <c r="E52" s="6"/>
      <c r="F52" s="8"/>
      <c r="G52" s="9"/>
      <c r="H52" s="9"/>
    </row>
    <row r="53" spans="1:8">
      <c r="A53" s="10"/>
      <c r="B53" s="6"/>
      <c r="C53" s="7"/>
      <c r="D53" s="6"/>
      <c r="E53" s="6"/>
      <c r="F53" s="8"/>
      <c r="G53" s="9"/>
      <c r="H53" s="9"/>
    </row>
    <row r="54" spans="1:8">
      <c r="A54" s="5"/>
      <c r="B54" s="6"/>
      <c r="C54" s="7"/>
      <c r="D54" s="6"/>
      <c r="E54" s="6"/>
      <c r="F54" s="13"/>
      <c r="G54" s="13"/>
      <c r="H54" s="9"/>
    </row>
    <row r="55" spans="1:8">
      <c r="A55" s="5"/>
      <c r="B55" s="6"/>
      <c r="C55" s="7"/>
      <c r="D55" s="6"/>
      <c r="E55" s="6"/>
      <c r="F55" s="13"/>
      <c r="G55" s="13"/>
      <c r="H55" s="9"/>
    </row>
    <row r="56" spans="1:8">
      <c r="A56" s="5"/>
      <c r="C56" s="7"/>
    </row>
    <row r="57" spans="1:8">
      <c r="G57" s="14"/>
      <c r="H57" s="12"/>
    </row>
    <row r="58" spans="1:8">
      <c r="G58" s="2"/>
      <c r="H58" s="13"/>
    </row>
    <row r="59" spans="1:8">
      <c r="G59" s="15"/>
      <c r="H59" s="13"/>
    </row>
    <row r="60" spans="1:8">
      <c r="A60" s="158"/>
      <c r="B60" s="158"/>
      <c r="C60" s="158"/>
      <c r="D60" s="158"/>
      <c r="E60" s="158"/>
      <c r="F60" s="158"/>
      <c r="G60" s="158"/>
      <c r="H60" s="158"/>
    </row>
    <row r="61" spans="1:8">
      <c r="A61" s="158"/>
      <c r="B61" s="158"/>
      <c r="C61" s="158"/>
      <c r="D61" s="158"/>
      <c r="E61" s="158"/>
      <c r="F61" s="158"/>
      <c r="G61" s="158"/>
      <c r="H61" s="158"/>
    </row>
  </sheetData>
  <mergeCells count="7">
    <mergeCell ref="M10:O12"/>
    <mergeCell ref="M13:O14"/>
    <mergeCell ref="A61:H61"/>
    <mergeCell ref="A17:H17"/>
    <mergeCell ref="A19:A25"/>
    <mergeCell ref="A28:H28"/>
    <mergeCell ref="A60:H60"/>
  </mergeCells>
  <printOptions horizontalCentered="1"/>
  <pageMargins left="0.23622047244094491" right="0.23622047244094491" top="0.74803149606299213" bottom="0.74803149606299213" header="0.31496062992125984" footer="0.31496062992125984"/>
  <pageSetup paperSize="9" scale="61" fitToHeight="0" orientation="portrait" r:id="rId1"/>
  <headerFooter>
    <oddFooter>&amp;R&amp;P de &amp;N</oddFooter>
  </headerFooter>
  <rowBreaks count="1" manualBreakCount="1">
    <brk id="29" max="8" man="1"/>
  </row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W80"/>
  <sheetViews>
    <sheetView showGridLines="0" topLeftCell="A7" zoomScaleNormal="100" workbookViewId="0">
      <selection activeCell="F40" sqref="F40"/>
    </sheetView>
  </sheetViews>
  <sheetFormatPr defaultColWidth="11.42578125" defaultRowHeight="14.45"/>
  <cols>
    <col min="1" max="1" width="15.85546875" customWidth="1"/>
    <col min="2" max="2" width="4.28515625" bestFit="1" customWidth="1"/>
    <col min="3" max="3" width="61.5703125" customWidth="1"/>
    <col min="4" max="4" width="10" customWidth="1"/>
    <col min="5" max="5" width="12" customWidth="1"/>
    <col min="6" max="6" width="16.5703125" bestFit="1" customWidth="1"/>
    <col min="7" max="7" width="20.140625" bestFit="1" customWidth="1"/>
    <col min="8" max="8" width="16.5703125" bestFit="1" customWidth="1"/>
    <col min="9" max="9" width="12.85546875" bestFit="1" customWidth="1"/>
    <col min="10" max="10" width="20.140625" bestFit="1" customWidth="1"/>
    <col min="11" max="11" width="12.85546875" bestFit="1" customWidth="1"/>
    <col min="16" max="16" width="11.42578125" customWidth="1"/>
  </cols>
  <sheetData>
    <row r="1" spans="1:19" ht="21">
      <c r="A1" s="4"/>
      <c r="C1" s="3"/>
    </row>
    <row r="2" spans="1:19" ht="15.6" customHeight="1">
      <c r="A2" s="2"/>
    </row>
    <row r="3" spans="1:19">
      <c r="A3" s="2"/>
    </row>
    <row r="10" spans="1:19">
      <c r="N10" s="161"/>
      <c r="O10" s="162"/>
      <c r="P10" s="162"/>
      <c r="Q10" s="1"/>
      <c r="R10" s="1"/>
      <c r="S10" s="1"/>
    </row>
    <row r="11" spans="1:19" ht="24" customHeight="1">
      <c r="N11" s="162"/>
      <c r="O11" s="162"/>
      <c r="P11" s="162"/>
      <c r="Q11" s="1"/>
      <c r="R11" s="1"/>
      <c r="S11" s="1"/>
    </row>
    <row r="12" spans="1:19">
      <c r="N12" s="162"/>
      <c r="O12" s="162"/>
      <c r="P12" s="162"/>
      <c r="Q12" s="1"/>
      <c r="R12" s="1"/>
      <c r="S12" s="1"/>
    </row>
    <row r="13" spans="1:19">
      <c r="N13" s="163"/>
      <c r="O13" s="164"/>
      <c r="P13" s="164"/>
      <c r="Q13" s="1"/>
      <c r="R13" s="1"/>
      <c r="S13" s="1"/>
    </row>
    <row r="14" spans="1:19">
      <c r="N14" s="164"/>
      <c r="O14" s="164"/>
      <c r="P14" s="164"/>
    </row>
    <row r="16" spans="1:19" ht="26.25" customHeight="1"/>
    <row r="17" spans="1:23" ht="27.75" customHeight="1">
      <c r="A17" s="239" t="s">
        <v>770</v>
      </c>
      <c r="B17" s="241" t="s">
        <v>1</v>
      </c>
      <c r="C17" s="242"/>
      <c r="D17" s="243" t="s">
        <v>771</v>
      </c>
      <c r="E17" s="243" t="s">
        <v>14</v>
      </c>
      <c r="F17" s="243" t="s">
        <v>772</v>
      </c>
      <c r="G17" s="243" t="s">
        <v>773</v>
      </c>
      <c r="H17" s="243" t="s">
        <v>774</v>
      </c>
      <c r="K17" t="s">
        <v>775</v>
      </c>
    </row>
    <row r="18" spans="1:23" ht="26.25" customHeight="1">
      <c r="A18" s="240"/>
      <c r="B18" s="65" t="s">
        <v>0</v>
      </c>
      <c r="C18" s="65" t="s">
        <v>776</v>
      </c>
      <c r="D18" s="244"/>
      <c r="E18" s="244"/>
      <c r="F18" s="244"/>
      <c r="G18" s="244"/>
      <c r="H18" s="244"/>
    </row>
    <row r="19" spans="1:23" ht="72">
      <c r="A19" s="35" t="s">
        <v>421</v>
      </c>
      <c r="B19" s="18">
        <v>1</v>
      </c>
      <c r="C19" s="19" t="s">
        <v>777</v>
      </c>
      <c r="D19" s="18" t="s">
        <v>145</v>
      </c>
      <c r="E19" s="20">
        <v>1</v>
      </c>
      <c r="F19" s="21">
        <v>0</v>
      </c>
      <c r="G19" s="21">
        <v>18000</v>
      </c>
      <c r="H19" s="21">
        <f>(G19*I19)/J19</f>
        <v>0.45151347316203916</v>
      </c>
      <c r="I19" s="37">
        <v>100</v>
      </c>
      <c r="J19" s="40">
        <f>G45</f>
        <v>3986592</v>
      </c>
      <c r="K19" s="40"/>
    </row>
    <row r="20" spans="1:23" ht="72">
      <c r="A20" s="229" t="s">
        <v>778</v>
      </c>
      <c r="B20" s="18">
        <v>2</v>
      </c>
      <c r="C20" s="19" t="s">
        <v>779</v>
      </c>
      <c r="D20" s="18" t="s">
        <v>131</v>
      </c>
      <c r="E20" s="20">
        <v>82.02</v>
      </c>
      <c r="F20" s="21">
        <v>9500</v>
      </c>
      <c r="G20" s="21">
        <f>F20*E20</f>
        <v>779190</v>
      </c>
      <c r="H20" s="21">
        <f>(G20*I20)/J20</f>
        <v>19.545265730729405</v>
      </c>
      <c r="I20" s="37">
        <v>100</v>
      </c>
      <c r="J20" s="40">
        <v>3986592</v>
      </c>
      <c r="K20" s="66"/>
    </row>
    <row r="21" spans="1:23" ht="90">
      <c r="A21" s="229"/>
      <c r="B21" s="18">
        <v>3</v>
      </c>
      <c r="C21" s="19" t="s">
        <v>780</v>
      </c>
      <c r="D21" s="18" t="s">
        <v>131</v>
      </c>
      <c r="E21" s="20">
        <v>10.050000000000001</v>
      </c>
      <c r="F21" s="21">
        <v>10000</v>
      </c>
      <c r="G21" s="21">
        <f>F21*E21</f>
        <v>100500</v>
      </c>
      <c r="H21" s="21">
        <f t="shared" ref="H21:H43" si="0">(G21*I21)/J21</f>
        <v>2.5209502251547184</v>
      </c>
      <c r="I21" s="37">
        <v>100</v>
      </c>
      <c r="J21" s="40">
        <v>3986592</v>
      </c>
    </row>
    <row r="22" spans="1:23" ht="54">
      <c r="A22" s="35" t="s">
        <v>781</v>
      </c>
      <c r="B22" s="18">
        <v>4</v>
      </c>
      <c r="C22" s="19" t="s">
        <v>782</v>
      </c>
      <c r="D22" s="18" t="s">
        <v>131</v>
      </c>
      <c r="E22" s="20">
        <v>2.16</v>
      </c>
      <c r="F22" s="21">
        <v>10000</v>
      </c>
      <c r="G22" s="21">
        <f t="shared" ref="G22:G40" si="1">F22*E22</f>
        <v>21600</v>
      </c>
      <c r="H22" s="21">
        <f t="shared" si="0"/>
        <v>0.54181616779444697</v>
      </c>
      <c r="I22" s="37">
        <v>100</v>
      </c>
      <c r="J22" s="40">
        <v>3986592</v>
      </c>
    </row>
    <row r="23" spans="1:23" ht="54">
      <c r="A23" s="229" t="s">
        <v>550</v>
      </c>
      <c r="B23" s="18">
        <v>5</v>
      </c>
      <c r="C23" s="31" t="s">
        <v>783</v>
      </c>
      <c r="D23" s="18" t="s">
        <v>131</v>
      </c>
      <c r="E23" s="20">
        <v>8.6</v>
      </c>
      <c r="F23" s="21">
        <v>8000</v>
      </c>
      <c r="G23" s="21">
        <f t="shared" si="1"/>
        <v>68800</v>
      </c>
      <c r="H23" s="21">
        <f t="shared" si="0"/>
        <v>1.7257848307526831</v>
      </c>
      <c r="I23" s="37">
        <v>100</v>
      </c>
      <c r="J23" s="40">
        <v>3986592</v>
      </c>
    </row>
    <row r="24" spans="1:23" ht="54">
      <c r="A24" s="229"/>
      <c r="B24" s="18">
        <v>6</v>
      </c>
      <c r="C24" s="55" t="s">
        <v>784</v>
      </c>
      <c r="D24" s="18" t="s">
        <v>131</v>
      </c>
      <c r="E24" s="20">
        <v>115.96</v>
      </c>
      <c r="F24" s="21">
        <v>300</v>
      </c>
      <c r="G24" s="21">
        <f t="shared" si="1"/>
        <v>34788</v>
      </c>
      <c r="H24" s="21">
        <f t="shared" si="0"/>
        <v>0.87262503913116762</v>
      </c>
      <c r="I24" s="37">
        <v>100</v>
      </c>
      <c r="J24" s="40">
        <v>3986592</v>
      </c>
    </row>
    <row r="25" spans="1:23" ht="72">
      <c r="A25" s="35" t="s">
        <v>785</v>
      </c>
      <c r="B25" s="18">
        <v>7</v>
      </c>
      <c r="C25" s="31" t="s">
        <v>786</v>
      </c>
      <c r="D25" s="18" t="s">
        <v>145</v>
      </c>
      <c r="E25" s="20">
        <v>1</v>
      </c>
      <c r="F25" s="21">
        <v>0</v>
      </c>
      <c r="G25" s="21">
        <v>20000</v>
      </c>
      <c r="H25" s="21">
        <f t="shared" si="0"/>
        <v>0.50168163684671019</v>
      </c>
      <c r="I25" s="37">
        <v>100</v>
      </c>
      <c r="J25" s="40">
        <v>3986592</v>
      </c>
    </row>
    <row r="26" spans="1:23" ht="36">
      <c r="A26" s="30" t="s">
        <v>787</v>
      </c>
      <c r="B26" s="18">
        <v>8</v>
      </c>
      <c r="C26" s="31" t="s">
        <v>788</v>
      </c>
      <c r="D26" s="18" t="s">
        <v>771</v>
      </c>
      <c r="E26" s="20">
        <v>6</v>
      </c>
      <c r="F26" s="21">
        <v>40000</v>
      </c>
      <c r="G26" s="21">
        <f t="shared" si="1"/>
        <v>240000</v>
      </c>
      <c r="H26" s="21">
        <f t="shared" si="0"/>
        <v>6.0201796421605218</v>
      </c>
      <c r="I26" s="37">
        <v>100</v>
      </c>
      <c r="J26" s="40">
        <v>3986592</v>
      </c>
      <c r="M26" t="s">
        <v>134</v>
      </c>
      <c r="N26" t="s">
        <v>134</v>
      </c>
      <c r="O26" t="s">
        <v>134</v>
      </c>
    </row>
    <row r="27" spans="1:23" ht="54">
      <c r="A27" s="229" t="s">
        <v>789</v>
      </c>
      <c r="B27" s="18">
        <v>9</v>
      </c>
      <c r="C27" s="55" t="s">
        <v>790</v>
      </c>
      <c r="D27" s="18" t="s">
        <v>771</v>
      </c>
      <c r="E27" s="20">
        <v>2</v>
      </c>
      <c r="F27" s="21">
        <v>20000</v>
      </c>
      <c r="G27" s="21">
        <f t="shared" si="1"/>
        <v>40000</v>
      </c>
      <c r="H27" s="21">
        <f t="shared" si="0"/>
        <v>1.0033632736934204</v>
      </c>
      <c r="I27" s="37">
        <v>100</v>
      </c>
      <c r="J27" s="40">
        <v>3986592</v>
      </c>
      <c r="K27" s="61" t="s">
        <v>791</v>
      </c>
      <c r="L27" s="61" t="s">
        <v>791</v>
      </c>
      <c r="M27" t="s">
        <v>792</v>
      </c>
      <c r="N27" t="s">
        <v>793</v>
      </c>
      <c r="O27" t="s">
        <v>794</v>
      </c>
      <c r="U27" t="s">
        <v>795</v>
      </c>
      <c r="V27" t="s">
        <v>795</v>
      </c>
      <c r="W27" t="s">
        <v>796</v>
      </c>
    </row>
    <row r="28" spans="1:23" ht="54">
      <c r="A28" s="229"/>
      <c r="B28" s="18">
        <v>10</v>
      </c>
      <c r="C28" s="31" t="s">
        <v>797</v>
      </c>
      <c r="D28" s="18" t="s">
        <v>145</v>
      </c>
      <c r="E28" s="20">
        <v>1</v>
      </c>
      <c r="F28" s="21">
        <v>0</v>
      </c>
      <c r="G28" s="21">
        <v>140000</v>
      </c>
      <c r="H28" s="21">
        <f t="shared" si="0"/>
        <v>3.5117714579269714</v>
      </c>
      <c r="I28" s="37">
        <v>100</v>
      </c>
      <c r="J28" s="40">
        <v>3986592</v>
      </c>
      <c r="K28" s="61" t="s">
        <v>798</v>
      </c>
      <c r="L28" s="61" t="s">
        <v>799</v>
      </c>
    </row>
    <row r="29" spans="1:23" ht="144">
      <c r="A29" s="229" t="s">
        <v>608</v>
      </c>
      <c r="B29" s="18">
        <v>11</v>
      </c>
      <c r="C29" s="31" t="s">
        <v>800</v>
      </c>
      <c r="D29" s="18" t="s">
        <v>145</v>
      </c>
      <c r="E29" s="20">
        <v>1</v>
      </c>
      <c r="F29" s="21">
        <v>0</v>
      </c>
      <c r="G29" s="21">
        <v>208000</v>
      </c>
      <c r="H29" s="21">
        <f t="shared" si="0"/>
        <v>5.2174890232057862</v>
      </c>
      <c r="I29" s="37">
        <v>100</v>
      </c>
      <c r="J29" s="40">
        <v>3986592</v>
      </c>
      <c r="K29" s="61">
        <v>21174.71</v>
      </c>
      <c r="L29" s="61">
        <v>15225.32</v>
      </c>
      <c r="M29">
        <v>17423</v>
      </c>
      <c r="N29">
        <v>8956</v>
      </c>
      <c r="O29">
        <v>26871</v>
      </c>
      <c r="P29">
        <v>2</v>
      </c>
      <c r="R29">
        <f>M29*P29</f>
        <v>34846</v>
      </c>
      <c r="S29">
        <f>N29*P29</f>
        <v>17912</v>
      </c>
      <c r="T29">
        <v>26871</v>
      </c>
      <c r="U29">
        <v>82015</v>
      </c>
      <c r="V29">
        <v>82015</v>
      </c>
      <c r="W29">
        <v>632</v>
      </c>
    </row>
    <row r="30" spans="1:23" ht="72">
      <c r="A30" s="229"/>
      <c r="B30" s="18">
        <v>12</v>
      </c>
      <c r="C30" s="55" t="s">
        <v>801</v>
      </c>
      <c r="D30" s="18" t="s">
        <v>145</v>
      </c>
      <c r="E30" s="20">
        <v>1</v>
      </c>
      <c r="F30" s="21">
        <v>0</v>
      </c>
      <c r="G30" s="21">
        <v>84000</v>
      </c>
      <c r="H30" s="21">
        <f t="shared" si="0"/>
        <v>2.1070628747561826</v>
      </c>
      <c r="I30" s="37">
        <v>100</v>
      </c>
      <c r="J30" s="40">
        <v>3986592</v>
      </c>
      <c r="K30">
        <v>7101.14</v>
      </c>
    </row>
    <row r="31" spans="1:23" ht="54">
      <c r="A31" s="229"/>
      <c r="B31" s="18">
        <v>13</v>
      </c>
      <c r="C31" s="31" t="s">
        <v>802</v>
      </c>
      <c r="D31" s="18" t="s">
        <v>145</v>
      </c>
      <c r="E31" s="20">
        <v>1</v>
      </c>
      <c r="F31" s="21">
        <v>0</v>
      </c>
      <c r="G31" s="21">
        <v>90000</v>
      </c>
      <c r="H31" s="21">
        <f t="shared" si="0"/>
        <v>2.2575673658101958</v>
      </c>
      <c r="I31" s="37">
        <v>100</v>
      </c>
      <c r="J31" s="40">
        <v>3986592</v>
      </c>
      <c r="K31">
        <v>476</v>
      </c>
      <c r="L31" t="s">
        <v>803</v>
      </c>
    </row>
    <row r="32" spans="1:23" ht="72">
      <c r="A32" s="229"/>
      <c r="B32" s="18">
        <v>14</v>
      </c>
      <c r="C32" s="31" t="s">
        <v>804</v>
      </c>
      <c r="D32" s="18" t="s">
        <v>145</v>
      </c>
      <c r="E32" s="20">
        <v>1</v>
      </c>
      <c r="F32" s="21">
        <v>0</v>
      </c>
      <c r="G32" s="21">
        <v>28000</v>
      </c>
      <c r="H32" s="21">
        <f t="shared" si="0"/>
        <v>0.7023542915853942</v>
      </c>
      <c r="I32" s="37">
        <v>100</v>
      </c>
      <c r="J32" s="40">
        <v>3986592</v>
      </c>
      <c r="K32">
        <v>5112.04</v>
      </c>
    </row>
    <row r="33" spans="1:16" ht="72">
      <c r="A33" s="229"/>
      <c r="B33" s="18">
        <v>15</v>
      </c>
      <c r="C33" s="31" t="s">
        <v>805</v>
      </c>
      <c r="D33" s="18" t="s">
        <v>145</v>
      </c>
      <c r="E33" s="20">
        <v>1</v>
      </c>
      <c r="F33" s="21"/>
      <c r="G33" s="21">
        <v>40000</v>
      </c>
      <c r="H33" s="21">
        <f t="shared" si="0"/>
        <v>1.0033632736934204</v>
      </c>
      <c r="I33" s="37">
        <v>100</v>
      </c>
      <c r="J33" s="40">
        <v>3986592</v>
      </c>
      <c r="K33">
        <v>26413</v>
      </c>
      <c r="L33">
        <v>19674</v>
      </c>
    </row>
    <row r="34" spans="1:16" ht="162">
      <c r="A34" s="229"/>
      <c r="B34" s="18">
        <v>16</v>
      </c>
      <c r="C34" s="19" t="s">
        <v>806</v>
      </c>
      <c r="D34" s="18" t="s">
        <v>145</v>
      </c>
      <c r="E34" s="20">
        <v>1</v>
      </c>
      <c r="F34" s="21">
        <v>0</v>
      </c>
      <c r="G34" s="21">
        <v>210000</v>
      </c>
      <c r="H34" s="21">
        <f t="shared" si="0"/>
        <v>5.2676571868904567</v>
      </c>
      <c r="I34" s="37">
        <v>100</v>
      </c>
      <c r="J34" s="40">
        <v>3986592</v>
      </c>
      <c r="K34">
        <v>1689</v>
      </c>
      <c r="L34" t="s">
        <v>807</v>
      </c>
    </row>
    <row r="35" spans="1:16" ht="90">
      <c r="A35" s="229"/>
      <c r="B35" s="18">
        <v>17</v>
      </c>
      <c r="C35" s="55" t="s">
        <v>808</v>
      </c>
      <c r="D35" s="18" t="s">
        <v>145</v>
      </c>
      <c r="E35" s="20">
        <v>1</v>
      </c>
      <c r="F35" s="21">
        <v>0</v>
      </c>
      <c r="G35" s="21">
        <v>71000</v>
      </c>
      <c r="H35" s="21">
        <f t="shared" si="0"/>
        <v>1.7809698108058212</v>
      </c>
      <c r="I35" s="37">
        <v>100</v>
      </c>
      <c r="J35" s="40">
        <v>3986592</v>
      </c>
      <c r="K35">
        <v>1213.5</v>
      </c>
      <c r="L35">
        <v>13</v>
      </c>
      <c r="M35">
        <f>K35*L35</f>
        <v>15775.5</v>
      </c>
    </row>
    <row r="36" spans="1:16" ht="18">
      <c r="A36" s="229" t="s">
        <v>321</v>
      </c>
      <c r="B36" s="18">
        <v>18</v>
      </c>
      <c r="C36" s="55" t="s">
        <v>809</v>
      </c>
      <c r="D36" s="18" t="s">
        <v>145</v>
      </c>
      <c r="E36" s="20">
        <v>1</v>
      </c>
      <c r="F36" s="21">
        <v>0</v>
      </c>
      <c r="G36" s="21">
        <v>50000</v>
      </c>
      <c r="H36" s="21">
        <f t="shared" si="0"/>
        <v>1.2542040921167754</v>
      </c>
      <c r="I36" s="37">
        <v>100</v>
      </c>
      <c r="J36" s="40">
        <v>3986592</v>
      </c>
      <c r="K36">
        <v>3102.65</v>
      </c>
      <c r="L36">
        <v>3</v>
      </c>
      <c r="M36">
        <f>K36*L36</f>
        <v>9307.9500000000007</v>
      </c>
    </row>
    <row r="37" spans="1:16" ht="54">
      <c r="A37" s="229"/>
      <c r="B37" s="18">
        <v>19</v>
      </c>
      <c r="C37" s="55" t="s">
        <v>810</v>
      </c>
      <c r="D37" s="18" t="s">
        <v>131</v>
      </c>
      <c r="E37" s="20">
        <v>196.7</v>
      </c>
      <c r="F37" s="21">
        <v>3900</v>
      </c>
      <c r="G37" s="21">
        <f t="shared" si="1"/>
        <v>767130</v>
      </c>
      <c r="H37" s="21">
        <f t="shared" si="0"/>
        <v>19.242751703710837</v>
      </c>
      <c r="I37" s="37">
        <v>100</v>
      </c>
      <c r="J37" s="40">
        <v>3986592</v>
      </c>
    </row>
    <row r="38" spans="1:16" ht="54">
      <c r="A38" s="229"/>
      <c r="B38" s="18">
        <v>20</v>
      </c>
      <c r="C38" s="19" t="s">
        <v>811</v>
      </c>
      <c r="D38" s="18" t="s">
        <v>145</v>
      </c>
      <c r="E38" s="20">
        <v>1</v>
      </c>
      <c r="F38" s="21">
        <v>0</v>
      </c>
      <c r="G38" s="21">
        <v>45000</v>
      </c>
      <c r="H38" s="21">
        <f t="shared" si="0"/>
        <v>1.1287836829050979</v>
      </c>
      <c r="I38" s="37">
        <v>100</v>
      </c>
      <c r="J38" s="40">
        <v>3986592</v>
      </c>
      <c r="K38" t="s">
        <v>812</v>
      </c>
      <c r="L38">
        <f>L29+K30+K31+K32+L33+K34+K35+K36+R29+S29+T29</f>
        <v>133222.65</v>
      </c>
      <c r="P38">
        <f>L29+R29+S29+T29+U29+V29+K30+K31+K32+L33+K34+K35+K36</f>
        <v>297252.65000000002</v>
      </c>
    </row>
    <row r="39" spans="1:16" ht="36">
      <c r="A39" s="229"/>
      <c r="B39" s="18">
        <v>21</v>
      </c>
      <c r="C39" s="55" t="s">
        <v>813</v>
      </c>
      <c r="D39" s="18" t="s">
        <v>131</v>
      </c>
      <c r="E39" s="20">
        <v>72</v>
      </c>
      <c r="F39" s="21">
        <v>3900</v>
      </c>
      <c r="G39" s="21">
        <f t="shared" si="1"/>
        <v>280800</v>
      </c>
      <c r="H39" s="21">
        <f t="shared" si="0"/>
        <v>7.0436101813278107</v>
      </c>
      <c r="I39" s="37">
        <v>100</v>
      </c>
      <c r="J39" s="40">
        <v>3986592</v>
      </c>
    </row>
    <row r="40" spans="1:16" ht="54">
      <c r="A40" s="229"/>
      <c r="B40" s="18">
        <v>22</v>
      </c>
      <c r="C40" s="31" t="s">
        <v>814</v>
      </c>
      <c r="D40" s="18" t="s">
        <v>131</v>
      </c>
      <c r="E40" s="20">
        <v>124.56</v>
      </c>
      <c r="F40" s="21">
        <v>3900</v>
      </c>
      <c r="G40" s="21">
        <f t="shared" si="1"/>
        <v>485784</v>
      </c>
      <c r="H40" s="21">
        <f t="shared" si="0"/>
        <v>12.185445613697112</v>
      </c>
      <c r="I40" s="37">
        <v>100</v>
      </c>
      <c r="J40" s="40">
        <v>3986592</v>
      </c>
    </row>
    <row r="41" spans="1:16" ht="36">
      <c r="A41" s="229" t="s">
        <v>475</v>
      </c>
      <c r="B41" s="18">
        <v>23</v>
      </c>
      <c r="C41" s="19" t="s">
        <v>815</v>
      </c>
      <c r="D41" s="18" t="s">
        <v>145</v>
      </c>
      <c r="E41" s="20">
        <v>1</v>
      </c>
      <c r="F41" s="21">
        <v>0</v>
      </c>
      <c r="G41" s="21">
        <v>122000</v>
      </c>
      <c r="H41" s="21">
        <f t="shared" si="0"/>
        <v>3.0602579847649323</v>
      </c>
      <c r="I41" s="37">
        <v>100</v>
      </c>
      <c r="J41" s="40">
        <v>3986592</v>
      </c>
    </row>
    <row r="42" spans="1:16" ht="54">
      <c r="A42" s="229"/>
      <c r="B42" s="18">
        <v>24</v>
      </c>
      <c r="C42" s="31" t="s">
        <v>816</v>
      </c>
      <c r="D42" s="18" t="s">
        <v>145</v>
      </c>
      <c r="E42" s="20">
        <v>1</v>
      </c>
      <c r="F42" s="21">
        <v>0</v>
      </c>
      <c r="G42" s="21">
        <v>18000</v>
      </c>
      <c r="H42" s="21">
        <f t="shared" si="0"/>
        <v>0.45151347316203916</v>
      </c>
      <c r="I42" s="37">
        <v>100</v>
      </c>
      <c r="J42" s="40">
        <v>3986592</v>
      </c>
    </row>
    <row r="43" spans="1:16" ht="108">
      <c r="A43" s="35" t="s">
        <v>817</v>
      </c>
      <c r="B43" s="18">
        <v>25</v>
      </c>
      <c r="C43" s="31" t="s">
        <v>818</v>
      </c>
      <c r="D43" s="18" t="s">
        <v>145</v>
      </c>
      <c r="E43" s="20">
        <v>1</v>
      </c>
      <c r="F43" s="21">
        <v>0</v>
      </c>
      <c r="G43" s="21">
        <v>24000</v>
      </c>
      <c r="H43" s="21">
        <f t="shared" si="0"/>
        <v>0.60201796421605225</v>
      </c>
      <c r="I43" s="37">
        <v>100</v>
      </c>
      <c r="J43" s="40">
        <v>3986592</v>
      </c>
    </row>
    <row r="44" spans="1:16" ht="18">
      <c r="A44" s="22"/>
      <c r="B44" s="23"/>
      <c r="C44" s="24"/>
      <c r="D44" s="23"/>
      <c r="E44" s="23"/>
      <c r="F44" s="25"/>
      <c r="G44" s="26"/>
      <c r="H44" s="26"/>
    </row>
    <row r="45" spans="1:16" ht="18">
      <c r="A45" s="62"/>
      <c r="B45" s="245" t="s">
        <v>819</v>
      </c>
      <c r="C45" s="246"/>
      <c r="D45" s="246"/>
      <c r="E45" s="246"/>
      <c r="F45" s="247"/>
      <c r="G45" s="64">
        <f>SUM(G19:G43)</f>
        <v>3986592</v>
      </c>
      <c r="H45" s="63">
        <v>1</v>
      </c>
    </row>
    <row r="46" spans="1:16">
      <c r="A46" s="5"/>
      <c r="B46" s="6"/>
      <c r="C46" s="7"/>
      <c r="D46" s="6"/>
      <c r="E46" s="11"/>
      <c r="F46" s="8"/>
      <c r="G46" s="9"/>
      <c r="H46" s="9"/>
    </row>
    <row r="47" spans="1:16">
      <c r="A47" s="5"/>
      <c r="B47" s="6"/>
      <c r="C47" s="7"/>
      <c r="D47" s="6"/>
      <c r="E47" s="11"/>
      <c r="F47" s="8"/>
      <c r="G47" s="9"/>
      <c r="H47" s="9"/>
    </row>
    <row r="48" spans="1:16">
      <c r="A48" s="5"/>
      <c r="B48" s="6"/>
      <c r="C48" s="7"/>
      <c r="D48" s="6"/>
      <c r="E48" s="11"/>
      <c r="F48" s="8"/>
      <c r="G48" s="9"/>
      <c r="H48" s="9"/>
    </row>
    <row r="49" spans="1:8">
      <c r="A49" s="5"/>
      <c r="B49" s="6"/>
      <c r="C49" s="7"/>
      <c r="D49" s="6"/>
      <c r="E49" s="11"/>
      <c r="F49" s="8"/>
      <c r="G49" s="9"/>
      <c r="H49" s="9"/>
    </row>
    <row r="50" spans="1:8">
      <c r="A50" s="5"/>
      <c r="B50" s="6"/>
      <c r="C50" s="7"/>
      <c r="D50" s="6"/>
      <c r="E50" s="11"/>
      <c r="F50" s="8"/>
      <c r="G50" s="9"/>
      <c r="H50" s="9"/>
    </row>
    <row r="51" spans="1:8">
      <c r="A51" s="5"/>
      <c r="B51" s="6"/>
      <c r="C51" s="7"/>
      <c r="D51" s="6"/>
      <c r="E51" s="11"/>
      <c r="F51" s="8"/>
      <c r="G51" s="9"/>
      <c r="H51" s="9"/>
    </row>
    <row r="52" spans="1:8">
      <c r="A52" s="5"/>
      <c r="B52" s="6"/>
      <c r="C52" s="7"/>
      <c r="D52" s="6"/>
      <c r="E52" s="11"/>
      <c r="F52" s="8"/>
      <c r="G52" s="9"/>
      <c r="H52" s="9"/>
    </row>
    <row r="53" spans="1:8">
      <c r="A53" s="5"/>
      <c r="B53" s="6"/>
      <c r="C53" s="7"/>
      <c r="D53" s="6"/>
      <c r="E53" s="11"/>
      <c r="F53" s="8"/>
      <c r="G53" s="9"/>
      <c r="H53" s="9"/>
    </row>
    <row r="54" spans="1:8">
      <c r="A54" s="5"/>
      <c r="B54" s="6"/>
      <c r="C54" s="7"/>
      <c r="D54" s="6"/>
      <c r="E54" s="11"/>
      <c r="F54" s="8"/>
      <c r="G54" s="9"/>
      <c r="H54" s="9"/>
    </row>
    <row r="55" spans="1:8">
      <c r="A55" s="5"/>
      <c r="B55" s="6"/>
      <c r="C55" s="7"/>
      <c r="D55" s="6"/>
      <c r="E55" s="11"/>
      <c r="F55" s="8"/>
      <c r="G55" s="9"/>
      <c r="H55" s="9"/>
    </row>
    <row r="56" spans="1:8">
      <c r="A56" s="5"/>
      <c r="B56" s="6"/>
      <c r="C56" s="7"/>
      <c r="D56" s="6"/>
      <c r="E56" s="11"/>
      <c r="F56" s="8"/>
      <c r="G56" s="9"/>
      <c r="H56" s="9"/>
    </row>
    <row r="57" spans="1:8">
      <c r="A57" s="10"/>
      <c r="B57" s="6"/>
      <c r="C57" s="7"/>
      <c r="E57" s="11"/>
      <c r="F57" s="8"/>
      <c r="G57" s="9"/>
      <c r="H57" s="9"/>
    </row>
    <row r="58" spans="1:8">
      <c r="A58" s="5"/>
      <c r="B58" s="6"/>
      <c r="C58" s="7"/>
      <c r="D58" s="6"/>
      <c r="E58" s="11"/>
      <c r="F58" s="8"/>
      <c r="G58" s="9"/>
      <c r="H58" s="9"/>
    </row>
    <row r="59" spans="1:8">
      <c r="A59" s="5"/>
      <c r="B59" s="6"/>
      <c r="C59" s="7"/>
      <c r="D59" s="6"/>
      <c r="E59" s="11"/>
      <c r="F59" s="8"/>
      <c r="G59" s="9"/>
      <c r="H59" s="9"/>
    </row>
    <row r="60" spans="1:8">
      <c r="A60" s="5"/>
      <c r="B60" s="6"/>
      <c r="C60" s="7"/>
      <c r="D60" s="6"/>
      <c r="E60" s="11"/>
      <c r="F60" s="8"/>
      <c r="G60" s="9"/>
      <c r="H60" s="9"/>
    </row>
    <row r="61" spans="1:8">
      <c r="A61" s="10"/>
      <c r="B61" s="6"/>
      <c r="C61" s="7"/>
      <c r="F61" s="8"/>
      <c r="G61" s="9"/>
      <c r="H61" s="9"/>
    </row>
    <row r="62" spans="1:8">
      <c r="A62" s="5"/>
      <c r="B62" s="6"/>
      <c r="C62" s="7"/>
      <c r="D62" s="6"/>
      <c r="E62" s="11"/>
      <c r="F62" s="8"/>
      <c r="G62" s="9"/>
      <c r="H62" s="9"/>
    </row>
    <row r="63" spans="1:8">
      <c r="A63" s="10"/>
      <c r="B63" s="6"/>
      <c r="C63" s="7"/>
      <c r="D63" s="6"/>
      <c r="E63" s="6"/>
      <c r="F63" s="8"/>
      <c r="G63" s="9"/>
      <c r="H63" s="9"/>
    </row>
    <row r="64" spans="1:8">
      <c r="A64" s="5"/>
      <c r="B64" s="6"/>
      <c r="C64" s="7"/>
      <c r="D64" s="6"/>
      <c r="E64" s="6"/>
      <c r="F64" s="8"/>
      <c r="G64" s="9"/>
      <c r="H64" s="9"/>
    </row>
    <row r="65" spans="1:8">
      <c r="A65" s="10"/>
      <c r="B65" s="6"/>
      <c r="C65" s="7"/>
      <c r="D65" s="6"/>
      <c r="E65" s="6"/>
      <c r="F65" s="8"/>
      <c r="G65" s="9"/>
      <c r="H65" s="9"/>
    </row>
    <row r="66" spans="1:8">
      <c r="A66" s="5"/>
      <c r="B66" s="6"/>
      <c r="C66" s="7"/>
      <c r="D66" s="6"/>
      <c r="E66" s="6"/>
      <c r="F66" s="8"/>
      <c r="G66" s="9"/>
      <c r="H66" s="9"/>
    </row>
    <row r="67" spans="1:8">
      <c r="A67" s="10"/>
      <c r="B67" s="6"/>
      <c r="C67" s="7"/>
      <c r="D67" s="6"/>
      <c r="E67" s="6"/>
      <c r="F67" s="8"/>
      <c r="G67" s="9"/>
      <c r="H67" s="9"/>
    </row>
    <row r="68" spans="1:8">
      <c r="A68" s="5"/>
      <c r="B68" s="6"/>
      <c r="C68" s="7"/>
      <c r="D68" s="6"/>
      <c r="E68" s="6"/>
      <c r="F68" s="8"/>
      <c r="G68" s="9"/>
      <c r="H68" s="9"/>
    </row>
    <row r="69" spans="1:8">
      <c r="A69" s="5"/>
      <c r="B69" s="6"/>
      <c r="C69" s="7"/>
      <c r="D69" s="6"/>
      <c r="E69" s="6"/>
      <c r="F69" s="8"/>
      <c r="G69" s="9"/>
      <c r="H69" s="9"/>
    </row>
    <row r="70" spans="1:8">
      <c r="A70" s="10"/>
      <c r="B70" s="6"/>
      <c r="C70" s="7"/>
      <c r="D70" s="6"/>
      <c r="E70" s="6"/>
      <c r="F70" s="8"/>
      <c r="G70" s="9"/>
      <c r="H70" s="9"/>
    </row>
    <row r="71" spans="1:8" ht="28.5" customHeight="1">
      <c r="A71" s="5"/>
      <c r="B71" s="6"/>
      <c r="C71" s="7"/>
      <c r="D71" s="6"/>
      <c r="E71" s="6"/>
      <c r="F71" s="8"/>
      <c r="G71" s="9"/>
      <c r="H71" s="9"/>
    </row>
    <row r="72" spans="1:8">
      <c r="A72" s="10"/>
      <c r="B72" s="6"/>
      <c r="C72" s="7"/>
      <c r="D72" s="6"/>
      <c r="E72" s="6"/>
      <c r="F72" s="8"/>
      <c r="G72" s="9"/>
      <c r="H72" s="9"/>
    </row>
    <row r="73" spans="1:8">
      <c r="A73" s="5"/>
      <c r="B73" s="6"/>
      <c r="C73" s="7"/>
      <c r="D73" s="6"/>
      <c r="E73" s="6"/>
      <c r="F73" s="13"/>
      <c r="G73" s="13"/>
      <c r="H73" s="9"/>
    </row>
    <row r="74" spans="1:8">
      <c r="A74" s="5"/>
      <c r="B74" s="6"/>
      <c r="C74" s="7"/>
      <c r="D74" s="6"/>
      <c r="E74" s="6"/>
      <c r="F74" s="13"/>
      <c r="G74" s="13"/>
      <c r="H74" s="9"/>
    </row>
    <row r="75" spans="1:8">
      <c r="A75" s="5"/>
      <c r="C75" s="7"/>
    </row>
    <row r="76" spans="1:8">
      <c r="G76" s="14"/>
      <c r="H76" s="12"/>
    </row>
    <row r="77" spans="1:8">
      <c r="G77" s="2"/>
      <c r="H77" s="13"/>
    </row>
    <row r="78" spans="1:8">
      <c r="G78" s="15"/>
      <c r="H78" s="13"/>
    </row>
    <row r="79" spans="1:8">
      <c r="A79" s="158"/>
      <c r="B79" s="158"/>
      <c r="C79" s="158"/>
      <c r="D79" s="158"/>
      <c r="E79" s="158"/>
      <c r="F79" s="158"/>
      <c r="G79" s="158"/>
      <c r="H79" s="158"/>
    </row>
    <row r="80" spans="1:8">
      <c r="A80" s="158"/>
      <c r="B80" s="158"/>
      <c r="C80" s="158"/>
      <c r="D80" s="158"/>
      <c r="E80" s="158"/>
      <c r="F80" s="158"/>
      <c r="G80" s="158"/>
      <c r="H80" s="158"/>
    </row>
  </sheetData>
  <mergeCells count="18">
    <mergeCell ref="B45:F45"/>
    <mergeCell ref="A79:H79"/>
    <mergeCell ref="A80:H80"/>
    <mergeCell ref="A20:A21"/>
    <mergeCell ref="A23:A24"/>
    <mergeCell ref="A27:A28"/>
    <mergeCell ref="A29:A35"/>
    <mergeCell ref="A36:A40"/>
    <mergeCell ref="A41:A42"/>
    <mergeCell ref="N10:P12"/>
    <mergeCell ref="N13:P14"/>
    <mergeCell ref="A17:A18"/>
    <mergeCell ref="B17:C17"/>
    <mergeCell ref="D17:D18"/>
    <mergeCell ref="E17:E18"/>
    <mergeCell ref="F17:F18"/>
    <mergeCell ref="G17:G18"/>
    <mergeCell ref="H17:H18"/>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2" manualBreakCount="2">
    <brk id="26" max="7" man="1"/>
    <brk id="35" max="7"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R64"/>
  <sheetViews>
    <sheetView showGridLines="0" topLeftCell="A4" zoomScaleNormal="100" workbookViewId="0">
      <selection activeCell="J21" sqref="J21"/>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9.75" customHeight="1"/>
    <row r="17" spans="1:10" ht="43.15">
      <c r="A17" s="16" t="s">
        <v>1</v>
      </c>
      <c r="B17" s="16" t="s">
        <v>0</v>
      </c>
      <c r="C17" s="16" t="s">
        <v>124</v>
      </c>
      <c r="D17" s="54" t="s">
        <v>125</v>
      </c>
      <c r="E17" s="16" t="s">
        <v>14</v>
      </c>
      <c r="F17" s="17" t="s">
        <v>128</v>
      </c>
      <c r="G17" s="17" t="s">
        <v>16</v>
      </c>
      <c r="H17" s="17" t="s">
        <v>17</v>
      </c>
    </row>
    <row r="18" spans="1:10" ht="36">
      <c r="A18" s="229"/>
      <c r="B18" s="18">
        <v>1</v>
      </c>
      <c r="C18" s="19" t="s">
        <v>820</v>
      </c>
      <c r="D18" s="68" t="s">
        <v>145</v>
      </c>
      <c r="E18" s="18">
        <v>1</v>
      </c>
      <c r="F18" s="71">
        <v>10000</v>
      </c>
      <c r="G18" s="72">
        <v>15000</v>
      </c>
      <c r="H18" s="72">
        <f>(G18*E18)+(F18*E18)</f>
        <v>25000</v>
      </c>
      <c r="J18" s="52">
        <f>SUM(F18:G18)</f>
        <v>25000</v>
      </c>
    </row>
    <row r="19" spans="1:10" ht="36">
      <c r="A19" s="229"/>
      <c r="B19" s="18">
        <v>2</v>
      </c>
      <c r="C19" s="19" t="s">
        <v>821</v>
      </c>
      <c r="D19" s="68" t="s">
        <v>145</v>
      </c>
      <c r="E19" s="18">
        <v>1</v>
      </c>
      <c r="F19" s="71">
        <v>14000</v>
      </c>
      <c r="G19" s="72">
        <v>35000</v>
      </c>
      <c r="H19" s="72">
        <f t="shared" ref="H19:H26" si="0">(G19*E19)+(F19*E19)</f>
        <v>49000</v>
      </c>
      <c r="J19" s="52"/>
    </row>
    <row r="20" spans="1:10" ht="54">
      <c r="A20" s="229"/>
      <c r="B20" s="18">
        <v>3</v>
      </c>
      <c r="C20" s="19" t="s">
        <v>822</v>
      </c>
      <c r="D20" s="68" t="s">
        <v>145</v>
      </c>
      <c r="E20" s="18">
        <v>1</v>
      </c>
      <c r="F20" s="69">
        <v>0</v>
      </c>
      <c r="G20" s="72">
        <v>135000</v>
      </c>
      <c r="H20" s="72">
        <f t="shared" si="0"/>
        <v>135000</v>
      </c>
      <c r="J20" s="52"/>
    </row>
    <row r="21" spans="1:10" ht="54">
      <c r="A21" s="229"/>
      <c r="B21" s="18">
        <v>4</v>
      </c>
      <c r="C21" s="19" t="s">
        <v>823</v>
      </c>
      <c r="D21" s="68" t="s">
        <v>145</v>
      </c>
      <c r="E21" s="18">
        <v>1</v>
      </c>
      <c r="F21" s="71">
        <v>12000</v>
      </c>
      <c r="G21" s="72">
        <v>30000</v>
      </c>
      <c r="H21" s="72">
        <f t="shared" si="0"/>
        <v>42000</v>
      </c>
      <c r="J21" s="52"/>
    </row>
    <row r="22" spans="1:10" ht="36">
      <c r="A22" s="229"/>
      <c r="B22" s="18">
        <v>5</v>
      </c>
      <c r="C22" s="19" t="s">
        <v>824</v>
      </c>
      <c r="D22" s="68" t="s">
        <v>145</v>
      </c>
      <c r="E22" s="18">
        <v>1</v>
      </c>
      <c r="F22" s="71">
        <v>8000</v>
      </c>
      <c r="G22" s="72">
        <v>22000</v>
      </c>
      <c r="H22" s="72">
        <f t="shared" si="0"/>
        <v>30000</v>
      </c>
      <c r="J22" s="52"/>
    </row>
    <row r="23" spans="1:10" ht="36">
      <c r="A23" s="229"/>
      <c r="B23" s="18">
        <v>6</v>
      </c>
      <c r="C23" s="19" t="s">
        <v>825</v>
      </c>
      <c r="D23" s="68" t="s">
        <v>145</v>
      </c>
      <c r="E23" s="18">
        <v>1</v>
      </c>
      <c r="F23" s="69">
        <v>0</v>
      </c>
      <c r="G23" s="72">
        <v>10000</v>
      </c>
      <c r="H23" s="72">
        <f t="shared" si="0"/>
        <v>10000</v>
      </c>
      <c r="J23" s="52">
        <f>SUM(F23:G23)</f>
        <v>10000</v>
      </c>
    </row>
    <row r="24" spans="1:10" ht="18">
      <c r="A24" s="229"/>
      <c r="B24" s="18">
        <v>7</v>
      </c>
      <c r="C24" s="19" t="s">
        <v>826</v>
      </c>
      <c r="D24" s="68" t="s">
        <v>145</v>
      </c>
      <c r="E24" s="18">
        <v>1</v>
      </c>
      <c r="F24" s="71"/>
      <c r="G24" s="72">
        <v>10000</v>
      </c>
      <c r="H24" s="72">
        <f t="shared" si="0"/>
        <v>10000</v>
      </c>
    </row>
    <row r="25" spans="1:10" ht="36">
      <c r="A25" s="229"/>
      <c r="B25" s="18">
        <v>8</v>
      </c>
      <c r="C25" s="19" t="s">
        <v>827</v>
      </c>
      <c r="D25" s="68" t="s">
        <v>145</v>
      </c>
      <c r="E25" s="18">
        <v>1</v>
      </c>
      <c r="F25" s="71">
        <v>8000</v>
      </c>
      <c r="G25" s="72">
        <v>22000</v>
      </c>
      <c r="H25" s="72">
        <f t="shared" si="0"/>
        <v>30000</v>
      </c>
    </row>
    <row r="26" spans="1:10" ht="36">
      <c r="A26" s="229"/>
      <c r="B26" s="18">
        <v>9</v>
      </c>
      <c r="C26" s="19" t="s">
        <v>828</v>
      </c>
      <c r="D26" s="68" t="s">
        <v>145</v>
      </c>
      <c r="E26" s="18">
        <v>1</v>
      </c>
      <c r="F26" s="21">
        <v>10000</v>
      </c>
      <c r="G26" s="21">
        <v>25000</v>
      </c>
      <c r="H26" s="72">
        <f t="shared" si="0"/>
        <v>35000</v>
      </c>
    </row>
    <row r="27" spans="1:10" ht="18">
      <c r="A27" s="22"/>
      <c r="B27" s="23"/>
      <c r="C27" s="24"/>
      <c r="D27" s="23"/>
      <c r="E27" s="23"/>
      <c r="F27" s="25"/>
      <c r="G27" s="26"/>
      <c r="H27" s="26"/>
    </row>
    <row r="28" spans="1:10" ht="36">
      <c r="A28" s="27"/>
      <c r="B28" s="27"/>
      <c r="C28" s="27"/>
      <c r="D28" s="27"/>
      <c r="E28" s="27"/>
      <c r="F28" s="27"/>
      <c r="G28" s="28" t="s">
        <v>99</v>
      </c>
      <c r="H28" s="29">
        <f>SUM(H18:H27)</f>
        <v>366000</v>
      </c>
    </row>
    <row r="29" spans="1:10" ht="18">
      <c r="A29" s="165" t="s">
        <v>829</v>
      </c>
      <c r="B29" s="165"/>
      <c r="C29" s="165"/>
      <c r="D29" s="165"/>
      <c r="E29" s="165"/>
      <c r="F29" s="165"/>
      <c r="G29" s="165"/>
      <c r="H29" s="166"/>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10"/>
      <c r="B45" s="6"/>
      <c r="C45" s="7"/>
      <c r="F45" s="8"/>
      <c r="G45" s="9"/>
      <c r="H45" s="9"/>
    </row>
    <row r="46" spans="1:8">
      <c r="A46" s="5"/>
      <c r="B46" s="6"/>
      <c r="C46" s="7"/>
      <c r="D46" s="6"/>
      <c r="E46" s="11"/>
      <c r="F46" s="8"/>
      <c r="G46" s="9"/>
      <c r="H46" s="9"/>
    </row>
    <row r="47" spans="1:8">
      <c r="A47" s="10"/>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c r="A52" s="5"/>
      <c r="B52" s="6"/>
      <c r="C52" s="7"/>
      <c r="D52" s="6"/>
      <c r="E52" s="6"/>
      <c r="F52" s="8"/>
      <c r="G52" s="9"/>
      <c r="H52" s="9"/>
    </row>
    <row r="53" spans="1:8">
      <c r="A53" s="5"/>
      <c r="B53" s="6"/>
      <c r="C53" s="7"/>
      <c r="D53" s="6"/>
      <c r="E53" s="6"/>
      <c r="F53" s="8"/>
      <c r="G53" s="9"/>
      <c r="H53" s="9"/>
    </row>
    <row r="54" spans="1:8">
      <c r="A54" s="10"/>
      <c r="B54" s="6"/>
      <c r="C54" s="7"/>
      <c r="D54" s="6"/>
      <c r="E54" s="6"/>
      <c r="F54" s="8"/>
      <c r="G54" s="9"/>
      <c r="H54" s="9"/>
    </row>
    <row r="55" spans="1:8" ht="28.5" customHeight="1">
      <c r="A55" s="5"/>
      <c r="B55" s="6"/>
      <c r="C55" s="7"/>
      <c r="D55" s="6"/>
      <c r="E55" s="6"/>
      <c r="F55" s="8"/>
      <c r="G55" s="9"/>
      <c r="H55" s="9"/>
    </row>
    <row r="56" spans="1:8">
      <c r="A56" s="10"/>
      <c r="B56" s="6"/>
      <c r="C56" s="7"/>
      <c r="D56" s="6"/>
      <c r="E56" s="6"/>
      <c r="F56" s="8"/>
      <c r="G56" s="9"/>
      <c r="H56" s="9"/>
    </row>
    <row r="57" spans="1:8">
      <c r="A57" s="5"/>
      <c r="B57" s="6"/>
      <c r="C57" s="7"/>
      <c r="D57" s="6"/>
      <c r="E57" s="6"/>
      <c r="F57" s="13"/>
      <c r="G57" s="13"/>
      <c r="H57" s="9"/>
    </row>
    <row r="58" spans="1:8">
      <c r="A58" s="5"/>
      <c r="B58" s="6"/>
      <c r="C58" s="7"/>
      <c r="D58" s="6"/>
      <c r="E58" s="6"/>
      <c r="F58" s="13"/>
      <c r="G58" s="13"/>
      <c r="H58" s="9"/>
    </row>
    <row r="59" spans="1:8">
      <c r="A59" s="5"/>
      <c r="C59" s="7"/>
    </row>
    <row r="60" spans="1:8">
      <c r="G60" s="14"/>
      <c r="H60" s="12"/>
    </row>
    <row r="61" spans="1:8">
      <c r="G61" s="2"/>
      <c r="H61" s="13"/>
    </row>
    <row r="62" spans="1:8">
      <c r="G62" s="15"/>
      <c r="H62" s="13"/>
    </row>
    <row r="63" spans="1:8">
      <c r="A63" s="158"/>
      <c r="B63" s="158"/>
      <c r="C63" s="158"/>
      <c r="D63" s="158"/>
      <c r="E63" s="158"/>
      <c r="F63" s="158"/>
      <c r="G63" s="158"/>
      <c r="H63" s="158"/>
    </row>
    <row r="64" spans="1:8">
      <c r="A64" s="158"/>
      <c r="B64" s="158"/>
      <c r="C64" s="158"/>
      <c r="D64" s="158"/>
      <c r="E64" s="158"/>
      <c r="F64" s="158"/>
      <c r="G64" s="158"/>
      <c r="H64" s="158"/>
    </row>
  </sheetData>
  <mergeCells count="6">
    <mergeCell ref="A64:H64"/>
    <mergeCell ref="A18:A26"/>
    <mergeCell ref="M10:O12"/>
    <mergeCell ref="M13:O14"/>
    <mergeCell ref="A29:H29"/>
    <mergeCell ref="A63:H63"/>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32" max="8" man="1"/>
  </rowBreaks>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R56"/>
  <sheetViews>
    <sheetView showGridLines="0" zoomScaleNormal="100" workbookViewId="0">
      <selection activeCell="L19" sqref="L19"/>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1.7109375" bestFit="1" customWidth="1"/>
    <col min="12" max="12"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19.5" customHeight="1"/>
    <row r="16" spans="1:18" ht="46.9">
      <c r="A16" s="16" t="s">
        <v>1</v>
      </c>
      <c r="B16" s="16" t="s">
        <v>0</v>
      </c>
      <c r="C16" s="16" t="s">
        <v>124</v>
      </c>
      <c r="D16" s="17" t="s">
        <v>125</v>
      </c>
      <c r="E16" s="16" t="s">
        <v>14</v>
      </c>
      <c r="F16" s="17" t="s">
        <v>128</v>
      </c>
      <c r="G16" s="17" t="s">
        <v>16</v>
      </c>
      <c r="H16" s="17" t="s">
        <v>17</v>
      </c>
    </row>
    <row r="17" spans="1:12" ht="108">
      <c r="A17" s="30" t="s">
        <v>830</v>
      </c>
      <c r="B17" s="18">
        <v>1</v>
      </c>
      <c r="C17" s="19" t="s">
        <v>831</v>
      </c>
      <c r="D17" s="18" t="s">
        <v>145</v>
      </c>
      <c r="E17" s="20">
        <v>1</v>
      </c>
      <c r="F17" s="21">
        <v>0</v>
      </c>
      <c r="G17" s="21">
        <v>0</v>
      </c>
      <c r="H17" s="21">
        <v>642000</v>
      </c>
      <c r="J17" s="40"/>
      <c r="L17" s="47"/>
    </row>
    <row r="18" spans="1:12" ht="18">
      <c r="A18" s="22"/>
      <c r="B18" s="23"/>
      <c r="C18" s="24"/>
      <c r="D18" s="23"/>
      <c r="E18" s="23"/>
      <c r="F18" s="25"/>
      <c r="G18" s="26"/>
      <c r="H18" s="26"/>
    </row>
    <row r="19" spans="1:12" ht="36">
      <c r="A19" s="27"/>
      <c r="B19" s="27"/>
      <c r="C19" s="27"/>
      <c r="D19" s="27"/>
      <c r="E19" s="27"/>
      <c r="F19" s="27"/>
      <c r="G19" s="28" t="s">
        <v>99</v>
      </c>
      <c r="H19" s="29">
        <f>SUM(H17:H17)</f>
        <v>642000</v>
      </c>
    </row>
    <row r="20" spans="1:12" ht="18">
      <c r="A20" s="165" t="s">
        <v>832</v>
      </c>
      <c r="B20" s="165"/>
      <c r="C20" s="165"/>
      <c r="D20" s="165"/>
      <c r="E20" s="165"/>
      <c r="F20" s="165"/>
      <c r="G20" s="165"/>
      <c r="H20" s="166"/>
    </row>
    <row r="21" spans="1:12" ht="18">
      <c r="A21" s="165" t="s">
        <v>537</v>
      </c>
      <c r="B21" s="165"/>
      <c r="C21" s="165"/>
      <c r="D21" s="165"/>
      <c r="E21" s="165"/>
      <c r="F21" s="165"/>
      <c r="G21" s="165"/>
      <c r="H21" s="165"/>
    </row>
    <row r="22" spans="1:12">
      <c r="A22" s="5"/>
      <c r="B22" s="6"/>
      <c r="C22" s="7"/>
      <c r="D22" s="6"/>
      <c r="E22" s="11"/>
      <c r="F22" s="8"/>
      <c r="G22" s="9"/>
      <c r="H22" s="9"/>
    </row>
    <row r="23" spans="1:12">
      <c r="A23" s="5"/>
      <c r="B23" s="6"/>
      <c r="C23" s="7"/>
      <c r="D23" s="6"/>
      <c r="E23" s="11"/>
      <c r="F23" s="8"/>
      <c r="G23" s="9"/>
      <c r="H23" s="9"/>
    </row>
    <row r="24" spans="1:12">
      <c r="A24" s="5"/>
      <c r="B24" s="6"/>
      <c r="C24" s="7"/>
      <c r="D24" s="6"/>
      <c r="E24" s="11"/>
      <c r="F24" s="8"/>
      <c r="G24" s="9"/>
      <c r="H24" s="9"/>
    </row>
    <row r="25" spans="1:12">
      <c r="A25" s="5"/>
      <c r="B25" s="6"/>
      <c r="C25" s="7"/>
      <c r="D25" s="6"/>
      <c r="E25" s="11"/>
      <c r="F25" s="8"/>
      <c r="G25" s="9"/>
      <c r="H25" s="9"/>
    </row>
    <row r="26" spans="1:12">
      <c r="A26" s="5"/>
      <c r="B26" s="6"/>
      <c r="C26" s="7"/>
      <c r="D26" s="6"/>
      <c r="E26" s="11"/>
      <c r="F26" s="8"/>
      <c r="G26" s="9"/>
      <c r="H26" s="9"/>
    </row>
    <row r="27" spans="1:12">
      <c r="A27" s="5"/>
      <c r="B27" s="6"/>
      <c r="C27" s="7"/>
      <c r="D27" s="6"/>
      <c r="E27" s="11"/>
      <c r="F27" s="8"/>
      <c r="G27" s="9"/>
      <c r="H27" s="9"/>
    </row>
    <row r="28" spans="1:12">
      <c r="A28" s="5"/>
      <c r="B28" s="6"/>
      <c r="C28" s="7"/>
      <c r="D28" s="6"/>
      <c r="E28" s="11"/>
      <c r="F28" s="8"/>
      <c r="G28" s="9"/>
      <c r="H28" s="9"/>
    </row>
    <row r="29" spans="1:12">
      <c r="A29" s="5"/>
      <c r="B29" s="6"/>
      <c r="C29" s="7"/>
      <c r="D29" s="6"/>
      <c r="E29" s="11"/>
      <c r="F29" s="8"/>
      <c r="G29" s="9"/>
      <c r="H29" s="9"/>
    </row>
    <row r="30" spans="1:12">
      <c r="A30" s="5"/>
      <c r="B30" s="6"/>
      <c r="C30" s="7"/>
      <c r="D30" s="6"/>
      <c r="E30" s="11"/>
      <c r="F30" s="8"/>
      <c r="G30" s="9"/>
      <c r="H30" s="9"/>
    </row>
    <row r="31" spans="1:12">
      <c r="A31" s="5"/>
      <c r="B31" s="6"/>
      <c r="C31" s="7"/>
      <c r="D31" s="6"/>
      <c r="E31" s="11"/>
      <c r="F31" s="8"/>
      <c r="G31" s="9"/>
      <c r="H31" s="9"/>
    </row>
    <row r="32" spans="1:12">
      <c r="A32" s="5"/>
      <c r="B32" s="6"/>
      <c r="C32" s="7"/>
      <c r="D32" s="6"/>
      <c r="E32" s="11"/>
      <c r="F32" s="8"/>
      <c r="G32" s="9"/>
      <c r="H32" s="9"/>
    </row>
    <row r="33" spans="1:11" ht="25.9">
      <c r="A33" s="10"/>
      <c r="B33" s="6"/>
      <c r="C33" s="7"/>
      <c r="E33" s="11"/>
      <c r="F33" s="8"/>
      <c r="G33" s="9"/>
      <c r="H33" s="9"/>
      <c r="K33" s="57"/>
    </row>
    <row r="34" spans="1:11">
      <c r="A34" s="5"/>
      <c r="B34" s="6"/>
      <c r="C34" s="7"/>
      <c r="D34" s="6"/>
      <c r="E34" s="11"/>
      <c r="F34" s="8"/>
      <c r="G34" s="9"/>
      <c r="H34" s="9"/>
    </row>
    <row r="35" spans="1:11">
      <c r="A35" s="5"/>
      <c r="B35" s="6"/>
      <c r="C35" s="7"/>
      <c r="D35" s="6"/>
      <c r="E35" s="11"/>
      <c r="F35" s="8"/>
      <c r="G35" s="9"/>
      <c r="H35" s="9"/>
    </row>
    <row r="36" spans="1:11">
      <c r="A36" s="5"/>
      <c r="B36" s="6"/>
      <c r="C36" s="7"/>
      <c r="D36" s="6"/>
      <c r="E36" s="11"/>
      <c r="F36" s="8"/>
      <c r="G36" s="9"/>
      <c r="H36" s="9"/>
    </row>
    <row r="37" spans="1:11">
      <c r="A37" s="10"/>
      <c r="B37" s="6"/>
      <c r="C37" s="7"/>
      <c r="F37" s="8"/>
      <c r="G37" s="9"/>
      <c r="H37" s="9"/>
    </row>
    <row r="38" spans="1:11">
      <c r="A38" s="5"/>
      <c r="B38" s="6"/>
      <c r="C38" s="7"/>
      <c r="D38" s="6"/>
      <c r="E38" s="11"/>
      <c r="F38" s="8"/>
      <c r="G38" s="9"/>
      <c r="H38" s="9"/>
    </row>
    <row r="39" spans="1:11">
      <c r="A39" s="10"/>
      <c r="B39" s="6"/>
      <c r="C39" s="7"/>
      <c r="D39" s="6"/>
      <c r="E39" s="6"/>
      <c r="F39" s="8"/>
      <c r="G39" s="9"/>
      <c r="H39" s="9"/>
    </row>
    <row r="40" spans="1:11">
      <c r="A40" s="5"/>
      <c r="B40" s="6"/>
      <c r="C40" s="7"/>
      <c r="D40" s="6"/>
      <c r="E40" s="6"/>
      <c r="F40" s="8"/>
      <c r="G40" s="9"/>
      <c r="H40" s="9"/>
    </row>
    <row r="41" spans="1:11">
      <c r="A41" s="10"/>
      <c r="B41" s="6"/>
      <c r="C41" s="7"/>
      <c r="D41" s="6"/>
      <c r="E41" s="6"/>
      <c r="F41" s="8"/>
      <c r="G41" s="9"/>
      <c r="H41" s="9"/>
    </row>
    <row r="42" spans="1:11">
      <c r="A42" s="5"/>
      <c r="B42" s="6"/>
      <c r="C42" s="7"/>
      <c r="D42" s="6"/>
      <c r="E42" s="6"/>
      <c r="F42" s="8"/>
      <c r="G42" s="9"/>
      <c r="H42" s="9"/>
    </row>
    <row r="43" spans="1:11">
      <c r="A43" s="10"/>
      <c r="B43" s="6"/>
      <c r="C43" s="7"/>
      <c r="D43" s="6"/>
      <c r="E43" s="6"/>
      <c r="F43" s="8"/>
      <c r="G43" s="9"/>
      <c r="H43" s="9"/>
    </row>
    <row r="44" spans="1:11">
      <c r="A44" s="5"/>
      <c r="B44" s="6"/>
      <c r="C44" s="7"/>
      <c r="D44" s="6"/>
      <c r="E44" s="6"/>
      <c r="F44" s="8"/>
      <c r="G44" s="9"/>
      <c r="H44" s="9"/>
    </row>
    <row r="45" spans="1:11">
      <c r="A45" s="5"/>
      <c r="B45" s="6"/>
      <c r="C45" s="7"/>
      <c r="D45" s="6"/>
      <c r="E45" s="6"/>
      <c r="F45" s="8"/>
      <c r="G45" s="9"/>
      <c r="H45" s="9"/>
    </row>
    <row r="46" spans="1:11">
      <c r="A46" s="10"/>
      <c r="B46" s="6"/>
      <c r="C46" s="7"/>
      <c r="D46" s="6"/>
      <c r="E46" s="6"/>
      <c r="F46" s="8"/>
      <c r="G46" s="9"/>
      <c r="H46" s="9"/>
    </row>
    <row r="47" spans="1:11" ht="28.5" customHeight="1">
      <c r="A47" s="5"/>
      <c r="B47" s="6"/>
      <c r="C47" s="7"/>
      <c r="D47" s="6"/>
      <c r="E47" s="6"/>
      <c r="F47" s="8"/>
      <c r="G47" s="9"/>
      <c r="H47" s="9"/>
    </row>
    <row r="48" spans="1:11">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6">
    <mergeCell ref="A56:H56"/>
    <mergeCell ref="M10:O12"/>
    <mergeCell ref="M13:O14"/>
    <mergeCell ref="A20:H20"/>
    <mergeCell ref="A21:H21"/>
    <mergeCell ref="A55:H55"/>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4" max="8" man="1"/>
  </row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R56"/>
  <sheetViews>
    <sheetView showGridLines="0" topLeftCell="A7" zoomScaleNormal="100" workbookViewId="0">
      <selection activeCell="I20" sqref="I20"/>
    </sheetView>
  </sheetViews>
  <sheetFormatPr defaultColWidth="11.42578125" defaultRowHeight="14.45"/>
  <cols>
    <col min="1" max="1" width="14.42578125" customWidth="1"/>
    <col min="2" max="2" width="4.28515625" bestFit="1" customWidth="1"/>
    <col min="3" max="3" width="61.5703125" customWidth="1"/>
    <col min="4" max="4" width="8.42578125" customWidth="1"/>
    <col min="5" max="5" width="10.140625" bestFit="1" customWidth="1"/>
    <col min="6" max="7" width="18" bestFit="1" customWidth="1"/>
    <col min="8" max="8" width="21.7109375" bestFit="1" customWidth="1"/>
    <col min="12" max="12" width="14.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5" spans="1:18" ht="29.25" customHeight="1"/>
    <row r="16" spans="1:18" ht="46.9">
      <c r="A16" s="16" t="s">
        <v>1</v>
      </c>
      <c r="B16" s="16" t="s">
        <v>0</v>
      </c>
      <c r="C16" s="16" t="s">
        <v>124</v>
      </c>
      <c r="D16" s="17" t="s">
        <v>125</v>
      </c>
      <c r="E16" s="16" t="s">
        <v>14</v>
      </c>
      <c r="F16" s="17" t="s">
        <v>128</v>
      </c>
      <c r="G16" s="17" t="s">
        <v>16</v>
      </c>
      <c r="H16" s="17" t="s">
        <v>17</v>
      </c>
    </row>
    <row r="17" spans="1:12" ht="90">
      <c r="A17" s="30" t="s">
        <v>833</v>
      </c>
      <c r="B17" s="18">
        <v>1</v>
      </c>
      <c r="C17" s="19" t="s">
        <v>834</v>
      </c>
      <c r="D17" s="18" t="s">
        <v>145</v>
      </c>
      <c r="E17" s="20">
        <v>1</v>
      </c>
      <c r="F17" s="21">
        <v>0</v>
      </c>
      <c r="G17" s="21">
        <v>0</v>
      </c>
      <c r="H17" s="21">
        <v>2370000</v>
      </c>
      <c r="J17" s="41"/>
      <c r="L17" s="47"/>
    </row>
    <row r="18" spans="1:12" ht="18">
      <c r="A18" s="22"/>
      <c r="B18" s="23"/>
      <c r="C18" s="24"/>
      <c r="D18" s="23"/>
      <c r="E18" s="23"/>
      <c r="F18" s="25"/>
      <c r="G18" s="26"/>
      <c r="H18" s="26"/>
    </row>
    <row r="19" spans="1:12" ht="36">
      <c r="A19" s="27"/>
      <c r="B19" s="27"/>
      <c r="C19" s="27"/>
      <c r="D19" s="27"/>
      <c r="E19" s="27"/>
      <c r="F19" s="27"/>
      <c r="G19" s="28" t="s">
        <v>99</v>
      </c>
      <c r="H19" s="29">
        <f>SUM(H17:H18)</f>
        <v>2370000</v>
      </c>
    </row>
    <row r="20" spans="1:12" ht="18">
      <c r="A20" s="165" t="s">
        <v>835</v>
      </c>
      <c r="B20" s="165"/>
      <c r="C20" s="165"/>
      <c r="D20" s="165"/>
      <c r="E20" s="165"/>
      <c r="F20" s="165"/>
      <c r="G20" s="165"/>
      <c r="H20" s="166"/>
    </row>
    <row r="21" spans="1:12" ht="18">
      <c r="A21" s="165" t="s">
        <v>537</v>
      </c>
      <c r="B21" s="165"/>
      <c r="C21" s="165"/>
      <c r="D21" s="165"/>
      <c r="E21" s="165"/>
      <c r="F21" s="165"/>
      <c r="G21" s="165"/>
      <c r="H21" s="165"/>
    </row>
    <row r="22" spans="1:12">
      <c r="A22" s="5"/>
      <c r="B22" s="6"/>
      <c r="C22" s="7"/>
      <c r="D22" s="6"/>
      <c r="E22" s="11"/>
      <c r="F22" s="8"/>
      <c r="G22" s="9"/>
      <c r="H22" s="9"/>
    </row>
    <row r="23" spans="1:12">
      <c r="A23" s="5"/>
      <c r="B23" s="6"/>
      <c r="C23" s="7"/>
      <c r="D23" s="6"/>
      <c r="E23" s="11"/>
      <c r="F23" s="8"/>
      <c r="G23" s="9"/>
      <c r="H23" s="9"/>
    </row>
    <row r="24" spans="1:12">
      <c r="A24" s="5"/>
      <c r="B24" s="6"/>
      <c r="C24" s="7"/>
      <c r="D24" s="6"/>
      <c r="E24" s="11"/>
      <c r="F24" s="8"/>
      <c r="G24" s="9"/>
      <c r="H24" s="9"/>
    </row>
    <row r="25" spans="1:12">
      <c r="A25" s="5"/>
      <c r="B25" s="6"/>
      <c r="C25" s="7"/>
      <c r="D25" s="6"/>
      <c r="E25" s="11"/>
      <c r="F25" s="8"/>
      <c r="G25" s="9"/>
      <c r="H25" s="9"/>
    </row>
    <row r="26" spans="1:12">
      <c r="A26" s="5"/>
      <c r="B26" s="6"/>
      <c r="C26" s="7"/>
      <c r="D26" s="6"/>
      <c r="E26" s="11"/>
      <c r="F26" s="8"/>
      <c r="G26" s="9"/>
      <c r="H26" s="9"/>
    </row>
    <row r="27" spans="1:12">
      <c r="A27" s="5"/>
      <c r="B27" s="6"/>
      <c r="C27" s="7"/>
      <c r="D27" s="6"/>
      <c r="E27" s="11"/>
      <c r="F27" s="8"/>
      <c r="G27" s="9"/>
      <c r="H27" s="9"/>
    </row>
    <row r="28" spans="1:12">
      <c r="A28" s="5"/>
      <c r="B28" s="6"/>
      <c r="C28" s="7"/>
      <c r="D28" s="6"/>
      <c r="E28" s="11"/>
      <c r="F28" s="8"/>
      <c r="G28" s="9"/>
      <c r="H28" s="9"/>
    </row>
    <row r="29" spans="1:12">
      <c r="A29" s="5"/>
      <c r="B29" s="6"/>
      <c r="C29" s="7"/>
      <c r="D29" s="6"/>
      <c r="E29" s="11"/>
      <c r="F29" s="8"/>
      <c r="G29" s="9"/>
      <c r="H29" s="9"/>
    </row>
    <row r="30" spans="1:12">
      <c r="A30" s="5"/>
      <c r="B30" s="6"/>
      <c r="C30" s="7"/>
      <c r="D30" s="6"/>
      <c r="E30" s="11"/>
      <c r="F30" s="8"/>
      <c r="G30" s="9"/>
      <c r="H30" s="9"/>
    </row>
    <row r="31" spans="1:12">
      <c r="A31" s="5"/>
      <c r="B31" s="6"/>
      <c r="C31" s="7"/>
      <c r="D31" s="6"/>
      <c r="E31" s="11"/>
      <c r="F31" s="8"/>
      <c r="G31" s="9"/>
      <c r="H31" s="9"/>
    </row>
    <row r="32" spans="1:12">
      <c r="A32" s="5"/>
      <c r="B32" s="6"/>
      <c r="C32" s="7"/>
      <c r="D32" s="6"/>
      <c r="E32" s="11"/>
      <c r="F32" s="8"/>
      <c r="G32" s="9"/>
      <c r="H32" s="9"/>
    </row>
    <row r="33" spans="1:11" ht="25.9">
      <c r="A33" s="10"/>
      <c r="B33" s="6"/>
      <c r="C33" s="7"/>
      <c r="E33" s="11"/>
      <c r="F33" s="8"/>
      <c r="G33" s="9"/>
      <c r="H33" s="9"/>
      <c r="K33" s="57"/>
    </row>
    <row r="34" spans="1:11">
      <c r="A34" s="5"/>
      <c r="B34" s="6"/>
      <c r="C34" s="7"/>
      <c r="D34" s="6"/>
      <c r="E34" s="11"/>
      <c r="F34" s="8"/>
      <c r="G34" s="9"/>
      <c r="H34" s="9"/>
    </row>
    <row r="35" spans="1:11">
      <c r="A35" s="5"/>
      <c r="B35" s="6"/>
      <c r="C35" s="7"/>
      <c r="D35" s="6"/>
      <c r="E35" s="11"/>
      <c r="F35" s="8"/>
      <c r="G35" s="9"/>
      <c r="H35" s="9"/>
    </row>
    <row r="36" spans="1:11">
      <c r="A36" s="5"/>
      <c r="B36" s="6"/>
      <c r="C36" s="7"/>
      <c r="D36" s="6"/>
      <c r="E36" s="11"/>
      <c r="F36" s="8"/>
      <c r="G36" s="9"/>
      <c r="H36" s="9"/>
    </row>
    <row r="37" spans="1:11">
      <c r="A37" s="10"/>
      <c r="B37" s="6"/>
      <c r="C37" s="7"/>
      <c r="F37" s="8"/>
      <c r="G37" s="9"/>
      <c r="H37" s="9"/>
    </row>
    <row r="38" spans="1:11">
      <c r="A38" s="5"/>
      <c r="B38" s="6"/>
      <c r="C38" s="7"/>
      <c r="D38" s="6"/>
      <c r="E38" s="11"/>
      <c r="F38" s="8"/>
      <c r="G38" s="9"/>
      <c r="H38" s="9"/>
    </row>
    <row r="39" spans="1:11">
      <c r="A39" s="10"/>
      <c r="B39" s="6"/>
      <c r="C39" s="7"/>
      <c r="D39" s="6"/>
      <c r="E39" s="6"/>
      <c r="F39" s="8"/>
      <c r="G39" s="9"/>
      <c r="H39" s="9"/>
    </row>
    <row r="40" spans="1:11">
      <c r="A40" s="5"/>
      <c r="B40" s="6"/>
      <c r="C40" s="7"/>
      <c r="D40" s="6"/>
      <c r="E40" s="6"/>
      <c r="F40" s="8"/>
      <c r="G40" s="9"/>
      <c r="H40" s="9"/>
    </row>
    <row r="41" spans="1:11">
      <c r="A41" s="10"/>
      <c r="B41" s="6"/>
      <c r="C41" s="7"/>
      <c r="D41" s="6"/>
      <c r="E41" s="6"/>
      <c r="F41" s="8"/>
      <c r="G41" s="9"/>
      <c r="H41" s="9"/>
    </row>
    <row r="42" spans="1:11">
      <c r="A42" s="5"/>
      <c r="B42" s="6"/>
      <c r="C42" s="7"/>
      <c r="D42" s="6"/>
      <c r="E42" s="6"/>
      <c r="F42" s="8"/>
      <c r="G42" s="9"/>
      <c r="H42" s="9"/>
    </row>
    <row r="43" spans="1:11">
      <c r="A43" s="10"/>
      <c r="B43" s="6"/>
      <c r="C43" s="7"/>
      <c r="D43" s="6"/>
      <c r="E43" s="6"/>
      <c r="F43" s="8"/>
      <c r="G43" s="9"/>
      <c r="H43" s="9"/>
    </row>
    <row r="44" spans="1:11">
      <c r="A44" s="5"/>
      <c r="B44" s="6"/>
      <c r="C44" s="7"/>
      <c r="D44" s="6"/>
      <c r="E44" s="6"/>
      <c r="F44" s="8"/>
      <c r="G44" s="9"/>
      <c r="H44" s="9"/>
    </row>
    <row r="45" spans="1:11">
      <c r="A45" s="5"/>
      <c r="B45" s="6"/>
      <c r="C45" s="7"/>
      <c r="D45" s="6"/>
      <c r="E45" s="6"/>
      <c r="F45" s="8"/>
      <c r="G45" s="9"/>
      <c r="H45" s="9"/>
    </row>
    <row r="46" spans="1:11">
      <c r="A46" s="10"/>
      <c r="B46" s="6"/>
      <c r="C46" s="7"/>
      <c r="D46" s="6"/>
      <c r="E46" s="6"/>
      <c r="F46" s="8"/>
      <c r="G46" s="9"/>
      <c r="H46" s="9"/>
    </row>
    <row r="47" spans="1:11" ht="28.5" customHeight="1">
      <c r="A47" s="5"/>
      <c r="B47" s="6"/>
      <c r="C47" s="7"/>
      <c r="D47" s="6"/>
      <c r="E47" s="6"/>
      <c r="F47" s="8"/>
      <c r="G47" s="9"/>
      <c r="H47" s="9"/>
    </row>
    <row r="48" spans="1:11">
      <c r="A48" s="10"/>
      <c r="B48" s="6"/>
      <c r="C48" s="7"/>
      <c r="D48" s="6"/>
      <c r="E48" s="6"/>
      <c r="F48" s="8"/>
      <c r="G48" s="9"/>
      <c r="H48" s="9"/>
    </row>
    <row r="49" spans="1:8">
      <c r="A49" s="5"/>
      <c r="B49" s="6"/>
      <c r="C49" s="7"/>
      <c r="D49" s="6"/>
      <c r="E49" s="6"/>
      <c r="F49" s="13"/>
      <c r="G49" s="13"/>
      <c r="H49" s="9"/>
    </row>
    <row r="50" spans="1:8">
      <c r="A50" s="5"/>
      <c r="B50" s="6"/>
      <c r="C50" s="7"/>
      <c r="D50" s="6"/>
      <c r="E50" s="6"/>
      <c r="F50" s="13"/>
      <c r="G50" s="13"/>
      <c r="H50" s="9"/>
    </row>
    <row r="51" spans="1:8">
      <c r="A51" s="5"/>
      <c r="C51" s="7"/>
    </row>
    <row r="52" spans="1:8">
      <c r="G52" s="14"/>
      <c r="H52" s="12"/>
    </row>
    <row r="53" spans="1:8">
      <c r="G53" s="2"/>
      <c r="H53" s="13"/>
    </row>
    <row r="54" spans="1:8">
      <c r="G54" s="15"/>
      <c r="H54" s="13"/>
    </row>
    <row r="55" spans="1:8">
      <c r="A55" s="158"/>
      <c r="B55" s="158"/>
      <c r="C55" s="158"/>
      <c r="D55" s="158"/>
      <c r="E55" s="158"/>
      <c r="F55" s="158"/>
      <c r="G55" s="158"/>
      <c r="H55" s="158"/>
    </row>
    <row r="56" spans="1:8">
      <c r="A56" s="158"/>
      <c r="B56" s="158"/>
      <c r="C56" s="158"/>
      <c r="D56" s="158"/>
      <c r="E56" s="158"/>
      <c r="F56" s="158"/>
      <c r="G56" s="158"/>
      <c r="H56" s="158"/>
    </row>
  </sheetData>
  <mergeCells count="6">
    <mergeCell ref="A56:H56"/>
    <mergeCell ref="M10:O12"/>
    <mergeCell ref="M13:O14"/>
    <mergeCell ref="A20:H20"/>
    <mergeCell ref="A21:H21"/>
    <mergeCell ref="A55:H55"/>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4" max="8" man="1"/>
  </rowBreak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R113"/>
  <sheetViews>
    <sheetView showGridLines="0" topLeftCell="A10" zoomScaleNormal="100" workbookViewId="0">
      <selection activeCell="I9" sqref="I9"/>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7" width="16.5703125" bestFit="1"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8" ht="43.5" customHeight="1">
      <c r="A17" s="53" t="s">
        <v>1</v>
      </c>
      <c r="B17" s="53" t="s">
        <v>0</v>
      </c>
      <c r="C17" s="53" t="s">
        <v>124</v>
      </c>
      <c r="D17" s="54" t="s">
        <v>125</v>
      </c>
      <c r="E17" s="53" t="s">
        <v>14</v>
      </c>
      <c r="F17" s="54" t="s">
        <v>128</v>
      </c>
      <c r="G17" s="54" t="s">
        <v>16</v>
      </c>
      <c r="H17" s="54" t="s">
        <v>17</v>
      </c>
    </row>
    <row r="18" spans="1:8" ht="18">
      <c r="A18" s="159" t="s">
        <v>305</v>
      </c>
      <c r="B18" s="18">
        <v>1</v>
      </c>
      <c r="C18" s="19" t="s">
        <v>836</v>
      </c>
      <c r="D18" s="18" t="s">
        <v>134</v>
      </c>
      <c r="E18" s="20">
        <v>1</v>
      </c>
      <c r="F18" s="21">
        <v>1990</v>
      </c>
      <c r="G18" s="21">
        <v>0</v>
      </c>
      <c r="H18" s="21">
        <f>(E18*F18)+(E18*G18)</f>
        <v>1990</v>
      </c>
    </row>
    <row r="19" spans="1:8" ht="18">
      <c r="A19" s="226"/>
      <c r="B19" s="18">
        <v>2</v>
      </c>
      <c r="C19" s="19" t="s">
        <v>837</v>
      </c>
      <c r="D19" s="18" t="s">
        <v>134</v>
      </c>
      <c r="E19" s="20">
        <v>3</v>
      </c>
      <c r="F19" s="21">
        <v>536</v>
      </c>
      <c r="G19" s="21">
        <v>0</v>
      </c>
      <c r="H19" s="21">
        <f t="shared" ref="H19:H74" si="0">(E19*F19)+(E19*G19)</f>
        <v>1608</v>
      </c>
    </row>
    <row r="20" spans="1:8" ht="18">
      <c r="A20" s="160"/>
      <c r="B20" s="18">
        <v>3</v>
      </c>
      <c r="C20" s="19" t="s">
        <v>838</v>
      </c>
      <c r="D20" s="18" t="s">
        <v>134</v>
      </c>
      <c r="E20" s="20">
        <v>60</v>
      </c>
      <c r="F20" s="21">
        <v>100</v>
      </c>
      <c r="G20" s="21">
        <v>0</v>
      </c>
      <c r="H20" s="21">
        <f t="shared" si="0"/>
        <v>6000</v>
      </c>
    </row>
    <row r="21" spans="1:8" ht="36">
      <c r="A21" s="159" t="s">
        <v>839</v>
      </c>
      <c r="B21" s="18">
        <v>4</v>
      </c>
      <c r="C21" s="19" t="s">
        <v>840</v>
      </c>
      <c r="D21" s="18" t="s">
        <v>134</v>
      </c>
      <c r="E21" s="20">
        <v>7</v>
      </c>
      <c r="F21" s="21">
        <v>5548</v>
      </c>
      <c r="G21" s="21">
        <v>0</v>
      </c>
      <c r="H21" s="21">
        <f t="shared" si="0"/>
        <v>38836</v>
      </c>
    </row>
    <row r="22" spans="1:8" ht="18">
      <c r="A22" s="226"/>
      <c r="B22" s="18">
        <v>5</v>
      </c>
      <c r="C22" s="19" t="s">
        <v>841</v>
      </c>
      <c r="D22" s="18" t="s">
        <v>134</v>
      </c>
      <c r="E22" s="20">
        <v>20</v>
      </c>
      <c r="F22" s="21">
        <v>1111</v>
      </c>
      <c r="G22" s="21">
        <v>0</v>
      </c>
      <c r="H22" s="21">
        <f t="shared" si="0"/>
        <v>22220</v>
      </c>
    </row>
    <row r="23" spans="1:8" ht="18">
      <c r="A23" s="226"/>
      <c r="B23" s="18">
        <v>6</v>
      </c>
      <c r="C23" s="19" t="s">
        <v>842</v>
      </c>
      <c r="D23" s="18" t="s">
        <v>134</v>
      </c>
      <c r="E23" s="20">
        <v>3</v>
      </c>
      <c r="F23" s="21">
        <v>1235</v>
      </c>
      <c r="G23" s="21">
        <v>0</v>
      </c>
      <c r="H23" s="21">
        <f t="shared" si="0"/>
        <v>3705</v>
      </c>
    </row>
    <row r="24" spans="1:8" ht="18">
      <c r="A24" s="226"/>
      <c r="B24" s="18">
        <v>7</v>
      </c>
      <c r="C24" s="19" t="s">
        <v>843</v>
      </c>
      <c r="D24" s="18" t="s">
        <v>134</v>
      </c>
      <c r="E24" s="20">
        <v>8</v>
      </c>
      <c r="F24" s="21">
        <v>1235</v>
      </c>
      <c r="G24" s="21">
        <v>0</v>
      </c>
      <c r="H24" s="21">
        <f t="shared" si="0"/>
        <v>9880</v>
      </c>
    </row>
    <row r="25" spans="1:8" ht="18">
      <c r="A25" s="226"/>
      <c r="B25" s="18">
        <v>8</v>
      </c>
      <c r="C25" s="19" t="s">
        <v>844</v>
      </c>
      <c r="D25" s="18" t="s">
        <v>134</v>
      </c>
      <c r="E25" s="20">
        <v>8</v>
      </c>
      <c r="F25" s="21">
        <v>1369</v>
      </c>
      <c r="G25" s="21">
        <v>0</v>
      </c>
      <c r="H25" s="21">
        <f t="shared" si="0"/>
        <v>10952</v>
      </c>
    </row>
    <row r="26" spans="1:8" ht="18">
      <c r="A26" s="226"/>
      <c r="B26" s="18">
        <v>9</v>
      </c>
      <c r="C26" s="19" t="s">
        <v>845</v>
      </c>
      <c r="D26" s="18" t="s">
        <v>134</v>
      </c>
      <c r="E26" s="20">
        <v>24</v>
      </c>
      <c r="F26" s="21">
        <v>1369</v>
      </c>
      <c r="G26" s="21">
        <v>0</v>
      </c>
      <c r="H26" s="21">
        <f t="shared" si="0"/>
        <v>32856</v>
      </c>
    </row>
    <row r="27" spans="1:8" ht="18">
      <c r="A27" s="226"/>
      <c r="B27" s="18">
        <v>10</v>
      </c>
      <c r="C27" s="19" t="s">
        <v>846</v>
      </c>
      <c r="D27" s="18" t="s">
        <v>134</v>
      </c>
      <c r="E27" s="20">
        <v>3</v>
      </c>
      <c r="F27" s="21">
        <v>945</v>
      </c>
      <c r="G27" s="21">
        <v>0</v>
      </c>
      <c r="H27" s="21">
        <f t="shared" si="0"/>
        <v>2835</v>
      </c>
    </row>
    <row r="28" spans="1:8" ht="18">
      <c r="A28" s="226"/>
      <c r="B28" s="18">
        <v>11</v>
      </c>
      <c r="C28" s="19" t="s">
        <v>847</v>
      </c>
      <c r="D28" s="18" t="s">
        <v>134</v>
      </c>
      <c r="E28" s="20">
        <v>8</v>
      </c>
      <c r="F28" s="21">
        <v>710</v>
      </c>
      <c r="G28" s="21">
        <v>0</v>
      </c>
      <c r="H28" s="21">
        <f t="shared" si="0"/>
        <v>5680</v>
      </c>
    </row>
    <row r="29" spans="1:8" ht="18">
      <c r="A29" s="226"/>
      <c r="B29" s="18">
        <v>12</v>
      </c>
      <c r="C29" s="19" t="s">
        <v>848</v>
      </c>
      <c r="D29" s="18" t="s">
        <v>134</v>
      </c>
      <c r="E29" s="20">
        <v>1</v>
      </c>
      <c r="F29" s="21">
        <v>16200</v>
      </c>
      <c r="G29" s="21">
        <v>0</v>
      </c>
      <c r="H29" s="21">
        <f t="shared" si="0"/>
        <v>16200</v>
      </c>
    </row>
    <row r="30" spans="1:8" ht="18">
      <c r="A30" s="226"/>
      <c r="B30" s="18">
        <v>13</v>
      </c>
      <c r="C30" s="19" t="s">
        <v>849</v>
      </c>
      <c r="D30" s="18" t="s">
        <v>134</v>
      </c>
      <c r="E30" s="20">
        <v>2</v>
      </c>
      <c r="F30" s="21">
        <v>1627</v>
      </c>
      <c r="G30" s="21">
        <v>0</v>
      </c>
      <c r="H30" s="21">
        <f t="shared" si="0"/>
        <v>3254</v>
      </c>
    </row>
    <row r="31" spans="1:8" ht="18">
      <c r="A31" s="226"/>
      <c r="B31" s="18">
        <v>14</v>
      </c>
      <c r="C31" s="19" t="s">
        <v>850</v>
      </c>
      <c r="D31" s="18" t="s">
        <v>134</v>
      </c>
      <c r="E31" s="20">
        <v>4</v>
      </c>
      <c r="F31" s="21">
        <v>3050</v>
      </c>
      <c r="G31" s="21">
        <v>0</v>
      </c>
      <c r="H31" s="21">
        <f t="shared" si="0"/>
        <v>12200</v>
      </c>
    </row>
    <row r="32" spans="1:8" ht="18">
      <c r="A32" s="226"/>
      <c r="B32" s="18">
        <v>15</v>
      </c>
      <c r="C32" s="19" t="s">
        <v>851</v>
      </c>
      <c r="D32" s="18" t="s">
        <v>134</v>
      </c>
      <c r="E32" s="20">
        <v>18</v>
      </c>
      <c r="F32" s="21">
        <v>2590</v>
      </c>
      <c r="G32" s="21">
        <v>0</v>
      </c>
      <c r="H32" s="21">
        <f t="shared" si="0"/>
        <v>46620</v>
      </c>
    </row>
    <row r="33" spans="1:8" ht="18">
      <c r="A33" s="226"/>
      <c r="B33" s="18">
        <v>16</v>
      </c>
      <c r="C33" s="19" t="s">
        <v>852</v>
      </c>
      <c r="D33" s="18" t="s">
        <v>134</v>
      </c>
      <c r="E33" s="20">
        <v>2</v>
      </c>
      <c r="F33" s="21">
        <v>22829</v>
      </c>
      <c r="G33" s="21">
        <v>0</v>
      </c>
      <c r="H33" s="21">
        <f t="shared" si="0"/>
        <v>45658</v>
      </c>
    </row>
    <row r="34" spans="1:8" ht="18">
      <c r="A34" s="226"/>
      <c r="B34" s="18">
        <v>17</v>
      </c>
      <c r="C34" s="19" t="s">
        <v>853</v>
      </c>
      <c r="D34" s="18" t="s">
        <v>134</v>
      </c>
      <c r="E34" s="20">
        <v>1</v>
      </c>
      <c r="F34" s="21">
        <v>15477</v>
      </c>
      <c r="G34" s="21">
        <v>0</v>
      </c>
      <c r="H34" s="21">
        <f t="shared" si="0"/>
        <v>15477</v>
      </c>
    </row>
    <row r="35" spans="1:8" ht="18">
      <c r="A35" s="226"/>
      <c r="B35" s="18">
        <v>18</v>
      </c>
      <c r="C35" s="19" t="s">
        <v>463</v>
      </c>
      <c r="D35" s="18" t="s">
        <v>134</v>
      </c>
      <c r="E35" s="20">
        <v>3</v>
      </c>
      <c r="F35" s="21">
        <v>2900</v>
      </c>
      <c r="G35" s="21">
        <v>0</v>
      </c>
      <c r="H35" s="21">
        <f t="shared" si="0"/>
        <v>8700</v>
      </c>
    </row>
    <row r="36" spans="1:8" ht="18">
      <c r="A36" s="226"/>
      <c r="B36" s="18">
        <v>19</v>
      </c>
      <c r="C36" s="19" t="s">
        <v>854</v>
      </c>
      <c r="D36" s="18" t="s">
        <v>134</v>
      </c>
      <c r="E36" s="20">
        <v>30</v>
      </c>
      <c r="F36" s="21">
        <v>220</v>
      </c>
      <c r="G36" s="21">
        <v>0</v>
      </c>
      <c r="H36" s="21">
        <f t="shared" si="0"/>
        <v>6600</v>
      </c>
    </row>
    <row r="37" spans="1:8" ht="18">
      <c r="A37" s="226"/>
      <c r="B37" s="18">
        <v>20</v>
      </c>
      <c r="C37" s="19" t="s">
        <v>855</v>
      </c>
      <c r="D37" s="18" t="s">
        <v>134</v>
      </c>
      <c r="E37" s="20">
        <v>2</v>
      </c>
      <c r="F37" s="21">
        <v>2900</v>
      </c>
      <c r="G37" s="21">
        <v>0</v>
      </c>
      <c r="H37" s="21">
        <f t="shared" si="0"/>
        <v>5800</v>
      </c>
    </row>
    <row r="38" spans="1:8" ht="18">
      <c r="A38" s="226"/>
      <c r="B38" s="18">
        <v>21</v>
      </c>
      <c r="C38" s="19" t="s">
        <v>856</v>
      </c>
      <c r="D38" s="18" t="s">
        <v>134</v>
      </c>
      <c r="E38" s="20">
        <v>1</v>
      </c>
      <c r="F38" s="21">
        <v>22829</v>
      </c>
      <c r="G38" s="21">
        <v>0</v>
      </c>
      <c r="H38" s="21">
        <f t="shared" si="0"/>
        <v>22829</v>
      </c>
    </row>
    <row r="39" spans="1:8" ht="18">
      <c r="A39" s="226"/>
      <c r="B39" s="18">
        <v>22</v>
      </c>
      <c r="C39" s="19" t="s">
        <v>857</v>
      </c>
      <c r="D39" s="18" t="s">
        <v>134</v>
      </c>
      <c r="E39" s="20">
        <v>2</v>
      </c>
      <c r="F39" s="21">
        <v>11880</v>
      </c>
      <c r="G39" s="21">
        <v>0</v>
      </c>
      <c r="H39" s="21">
        <f t="shared" si="0"/>
        <v>23760</v>
      </c>
    </row>
    <row r="40" spans="1:8" ht="18">
      <c r="A40" s="226"/>
      <c r="B40" s="18">
        <v>23</v>
      </c>
      <c r="C40" s="19" t="s">
        <v>858</v>
      </c>
      <c r="D40" s="18" t="s">
        <v>134</v>
      </c>
      <c r="E40" s="20">
        <v>2</v>
      </c>
      <c r="F40" s="21">
        <v>950</v>
      </c>
      <c r="G40" s="21">
        <v>0</v>
      </c>
      <c r="H40" s="21">
        <f t="shared" si="0"/>
        <v>1900</v>
      </c>
    </row>
    <row r="41" spans="1:8" ht="18">
      <c r="A41" s="160"/>
      <c r="B41" s="18">
        <v>24</v>
      </c>
      <c r="C41" s="19" t="s">
        <v>859</v>
      </c>
      <c r="D41" s="18" t="s">
        <v>403</v>
      </c>
      <c r="E41" s="20">
        <v>10</v>
      </c>
      <c r="F41" s="21">
        <v>1100</v>
      </c>
      <c r="G41" s="21">
        <v>0</v>
      </c>
      <c r="H41" s="21">
        <f t="shared" si="0"/>
        <v>11000</v>
      </c>
    </row>
    <row r="42" spans="1:8" ht="18">
      <c r="A42" s="159" t="s">
        <v>860</v>
      </c>
      <c r="B42" s="18">
        <v>25</v>
      </c>
      <c r="C42" s="19" t="s">
        <v>861</v>
      </c>
      <c r="D42" s="18" t="s">
        <v>134</v>
      </c>
      <c r="E42" s="20">
        <v>2</v>
      </c>
      <c r="F42" s="21">
        <v>300</v>
      </c>
      <c r="G42" s="21">
        <v>0</v>
      </c>
      <c r="H42" s="21">
        <f t="shared" si="0"/>
        <v>600</v>
      </c>
    </row>
    <row r="43" spans="1:8" ht="36">
      <c r="A43" s="226"/>
      <c r="B43" s="18">
        <v>26</v>
      </c>
      <c r="C43" s="19" t="s">
        <v>862</v>
      </c>
      <c r="D43" s="18" t="s">
        <v>134</v>
      </c>
      <c r="E43" s="20">
        <v>1</v>
      </c>
      <c r="F43" s="21">
        <v>32330</v>
      </c>
      <c r="G43" s="21">
        <v>0</v>
      </c>
      <c r="H43" s="21">
        <f t="shared" si="0"/>
        <v>32330</v>
      </c>
    </row>
    <row r="44" spans="1:8" ht="18">
      <c r="A44" s="226"/>
      <c r="B44" s="18">
        <v>27</v>
      </c>
      <c r="C44" s="19" t="s">
        <v>863</v>
      </c>
      <c r="D44" s="18" t="s">
        <v>134</v>
      </c>
      <c r="E44" s="20">
        <v>9</v>
      </c>
      <c r="F44" s="21">
        <v>4100</v>
      </c>
      <c r="G44" s="21">
        <v>0</v>
      </c>
      <c r="H44" s="21">
        <f t="shared" si="0"/>
        <v>36900</v>
      </c>
    </row>
    <row r="45" spans="1:8" ht="18">
      <c r="A45" s="226"/>
      <c r="B45" s="18">
        <v>28</v>
      </c>
      <c r="C45" s="19" t="s">
        <v>864</v>
      </c>
      <c r="D45" s="18" t="s">
        <v>134</v>
      </c>
      <c r="E45" s="20">
        <v>22</v>
      </c>
      <c r="F45" s="21">
        <v>913</v>
      </c>
      <c r="G45" s="21">
        <v>0</v>
      </c>
      <c r="H45" s="21">
        <f t="shared" si="0"/>
        <v>20086</v>
      </c>
    </row>
    <row r="46" spans="1:8" ht="18">
      <c r="A46" s="226"/>
      <c r="B46" s="18">
        <v>29</v>
      </c>
      <c r="C46" s="19" t="s">
        <v>865</v>
      </c>
      <c r="D46" s="18" t="s">
        <v>155</v>
      </c>
      <c r="E46" s="20">
        <v>20</v>
      </c>
      <c r="F46" s="21">
        <v>234</v>
      </c>
      <c r="G46" s="21">
        <v>0</v>
      </c>
      <c r="H46" s="21">
        <f t="shared" si="0"/>
        <v>4680</v>
      </c>
    </row>
    <row r="47" spans="1:8" ht="18">
      <c r="A47" s="226"/>
      <c r="B47" s="18">
        <v>30</v>
      </c>
      <c r="C47" s="19" t="s">
        <v>866</v>
      </c>
      <c r="D47" s="18" t="s">
        <v>155</v>
      </c>
      <c r="E47" s="20">
        <v>20</v>
      </c>
      <c r="F47" s="21">
        <v>234</v>
      </c>
      <c r="G47" s="21">
        <v>0</v>
      </c>
      <c r="H47" s="21">
        <f t="shared" si="0"/>
        <v>4680</v>
      </c>
    </row>
    <row r="48" spans="1:8" ht="18">
      <c r="A48" s="226"/>
      <c r="B48" s="18">
        <v>31</v>
      </c>
      <c r="C48" s="19" t="s">
        <v>867</v>
      </c>
      <c r="D48" s="18" t="s">
        <v>155</v>
      </c>
      <c r="E48" s="20">
        <v>20</v>
      </c>
      <c r="F48" s="21">
        <v>234</v>
      </c>
      <c r="G48" s="21">
        <v>0</v>
      </c>
      <c r="H48" s="21">
        <f t="shared" si="0"/>
        <v>4680</v>
      </c>
    </row>
    <row r="49" spans="1:8" ht="18">
      <c r="A49" s="226"/>
      <c r="B49" s="18">
        <v>32</v>
      </c>
      <c r="C49" s="19" t="s">
        <v>868</v>
      </c>
      <c r="D49" s="18" t="s">
        <v>155</v>
      </c>
      <c r="E49" s="20">
        <v>40</v>
      </c>
      <c r="F49" s="21">
        <v>156</v>
      </c>
      <c r="G49" s="21">
        <v>0</v>
      </c>
      <c r="H49" s="21">
        <f t="shared" si="0"/>
        <v>6240</v>
      </c>
    </row>
    <row r="50" spans="1:8" ht="18">
      <c r="A50" s="226"/>
      <c r="B50" s="18">
        <v>33</v>
      </c>
      <c r="C50" s="19" t="s">
        <v>869</v>
      </c>
      <c r="D50" s="18" t="s">
        <v>155</v>
      </c>
      <c r="E50" s="20">
        <v>40</v>
      </c>
      <c r="F50" s="21">
        <v>156</v>
      </c>
      <c r="G50" s="21">
        <v>0</v>
      </c>
      <c r="H50" s="21">
        <f t="shared" si="0"/>
        <v>6240</v>
      </c>
    </row>
    <row r="51" spans="1:8" ht="18">
      <c r="A51" s="226"/>
      <c r="B51" s="18">
        <v>34</v>
      </c>
      <c r="C51" s="19" t="s">
        <v>870</v>
      </c>
      <c r="D51" s="18" t="s">
        <v>155</v>
      </c>
      <c r="E51" s="20">
        <v>40</v>
      </c>
      <c r="F51" s="21">
        <v>156</v>
      </c>
      <c r="G51" s="21">
        <v>0</v>
      </c>
      <c r="H51" s="21">
        <f t="shared" si="0"/>
        <v>6240</v>
      </c>
    </row>
    <row r="52" spans="1:8" ht="18">
      <c r="A52" s="226"/>
      <c r="B52" s="18">
        <v>35</v>
      </c>
      <c r="C52" s="19" t="s">
        <v>871</v>
      </c>
      <c r="D52" s="18" t="s">
        <v>155</v>
      </c>
      <c r="E52" s="20">
        <v>40</v>
      </c>
      <c r="F52" s="21">
        <v>129</v>
      </c>
      <c r="G52" s="21">
        <v>0</v>
      </c>
      <c r="H52" s="21">
        <f t="shared" si="0"/>
        <v>5160</v>
      </c>
    </row>
    <row r="53" spans="1:8" ht="18">
      <c r="A53" s="226"/>
      <c r="B53" s="18">
        <v>36</v>
      </c>
      <c r="C53" s="19" t="s">
        <v>872</v>
      </c>
      <c r="D53" s="18" t="s">
        <v>155</v>
      </c>
      <c r="E53" s="20">
        <v>40</v>
      </c>
      <c r="F53" s="21">
        <v>129</v>
      </c>
      <c r="G53" s="21">
        <v>0</v>
      </c>
      <c r="H53" s="21">
        <f t="shared" si="0"/>
        <v>5160</v>
      </c>
    </row>
    <row r="54" spans="1:8" ht="18">
      <c r="A54" s="226"/>
      <c r="B54" s="18">
        <v>37</v>
      </c>
      <c r="C54" s="19" t="s">
        <v>873</v>
      </c>
      <c r="D54" s="18" t="s">
        <v>134</v>
      </c>
      <c r="E54" s="20">
        <v>3</v>
      </c>
      <c r="F54" s="21">
        <v>3300</v>
      </c>
      <c r="G54" s="21">
        <v>0</v>
      </c>
      <c r="H54" s="21">
        <f t="shared" si="0"/>
        <v>9900</v>
      </c>
    </row>
    <row r="55" spans="1:8" ht="18">
      <c r="A55" s="226"/>
      <c r="B55" s="18">
        <v>38</v>
      </c>
      <c r="C55" s="19" t="s">
        <v>874</v>
      </c>
      <c r="D55" s="18" t="s">
        <v>134</v>
      </c>
      <c r="E55" s="20">
        <v>16</v>
      </c>
      <c r="F55" s="21">
        <v>63</v>
      </c>
      <c r="G55" s="21">
        <v>0</v>
      </c>
      <c r="H55" s="21">
        <f t="shared" si="0"/>
        <v>1008</v>
      </c>
    </row>
    <row r="56" spans="1:8" ht="18">
      <c r="A56" s="226"/>
      <c r="B56" s="18">
        <v>39</v>
      </c>
      <c r="C56" s="19" t="s">
        <v>875</v>
      </c>
      <c r="D56" s="18" t="s">
        <v>134</v>
      </c>
      <c r="E56" s="20">
        <v>4</v>
      </c>
      <c r="F56" s="21">
        <v>48</v>
      </c>
      <c r="G56" s="21">
        <v>0</v>
      </c>
      <c r="H56" s="21">
        <f t="shared" si="0"/>
        <v>192</v>
      </c>
    </row>
    <row r="57" spans="1:8" ht="18">
      <c r="A57" s="226"/>
      <c r="B57" s="18">
        <v>40</v>
      </c>
      <c r="C57" s="19" t="s">
        <v>876</v>
      </c>
      <c r="D57" s="18" t="s">
        <v>134</v>
      </c>
      <c r="E57" s="20">
        <v>12</v>
      </c>
      <c r="F57" s="21">
        <v>200</v>
      </c>
      <c r="G57" s="21">
        <v>0</v>
      </c>
      <c r="H57" s="21">
        <f t="shared" si="0"/>
        <v>2400</v>
      </c>
    </row>
    <row r="58" spans="1:8" ht="18">
      <c r="A58" s="226"/>
      <c r="B58" s="18">
        <v>41</v>
      </c>
      <c r="C58" s="19" t="s">
        <v>877</v>
      </c>
      <c r="D58" s="18" t="s">
        <v>134</v>
      </c>
      <c r="E58" s="20">
        <v>2</v>
      </c>
      <c r="F58" s="21">
        <v>125</v>
      </c>
      <c r="G58" s="21">
        <v>0</v>
      </c>
      <c r="H58" s="21">
        <f t="shared" si="0"/>
        <v>250</v>
      </c>
    </row>
    <row r="59" spans="1:8" ht="18">
      <c r="A59" s="226"/>
      <c r="B59" s="18">
        <v>42</v>
      </c>
      <c r="C59" s="19" t="s">
        <v>878</v>
      </c>
      <c r="D59" s="18" t="s">
        <v>134</v>
      </c>
      <c r="E59" s="20">
        <v>2</v>
      </c>
      <c r="F59" s="21">
        <v>1181</v>
      </c>
      <c r="G59" s="21">
        <v>0</v>
      </c>
      <c r="H59" s="21">
        <f t="shared" si="0"/>
        <v>2362</v>
      </c>
    </row>
    <row r="60" spans="1:8" ht="18">
      <c r="A60" s="226"/>
      <c r="B60" s="18">
        <v>43</v>
      </c>
      <c r="C60" s="19" t="s">
        <v>879</v>
      </c>
      <c r="D60" s="18" t="s">
        <v>134</v>
      </c>
      <c r="E60" s="20">
        <v>2</v>
      </c>
      <c r="F60" s="21">
        <v>4900</v>
      </c>
      <c r="G60" s="21">
        <v>0</v>
      </c>
      <c r="H60" s="21">
        <f t="shared" si="0"/>
        <v>9800</v>
      </c>
    </row>
    <row r="61" spans="1:8" ht="18">
      <c r="A61" s="226"/>
      <c r="B61" s="18">
        <v>44</v>
      </c>
      <c r="C61" s="19" t="s">
        <v>880</v>
      </c>
      <c r="D61" s="18" t="s">
        <v>134</v>
      </c>
      <c r="E61" s="20">
        <v>3</v>
      </c>
      <c r="F61" s="21">
        <v>1727</v>
      </c>
      <c r="G61" s="21">
        <v>0</v>
      </c>
      <c r="H61" s="21">
        <f t="shared" si="0"/>
        <v>5181</v>
      </c>
    </row>
    <row r="62" spans="1:8" ht="18">
      <c r="A62" s="160"/>
      <c r="B62" s="18">
        <v>45</v>
      </c>
      <c r="C62" s="19" t="s">
        <v>881</v>
      </c>
      <c r="D62" s="18" t="s">
        <v>134</v>
      </c>
      <c r="E62" s="20">
        <v>2</v>
      </c>
      <c r="F62" s="21">
        <v>4930</v>
      </c>
      <c r="G62" s="21">
        <v>0</v>
      </c>
      <c r="H62" s="21">
        <f t="shared" si="0"/>
        <v>9860</v>
      </c>
    </row>
    <row r="63" spans="1:8" ht="37.5" customHeight="1">
      <c r="A63" s="159" t="s">
        <v>882</v>
      </c>
      <c r="B63" s="18">
        <v>46</v>
      </c>
      <c r="C63" s="19" t="s">
        <v>883</v>
      </c>
      <c r="D63" s="18" t="s">
        <v>131</v>
      </c>
      <c r="E63" s="20">
        <v>10.5</v>
      </c>
      <c r="F63" s="21">
        <v>0</v>
      </c>
      <c r="G63" s="21">
        <v>1500</v>
      </c>
      <c r="H63" s="21">
        <f t="shared" si="0"/>
        <v>15750</v>
      </c>
    </row>
    <row r="64" spans="1:8" ht="18">
      <c r="A64" s="160"/>
      <c r="B64" s="18">
        <v>47</v>
      </c>
      <c r="C64" s="19" t="s">
        <v>884</v>
      </c>
      <c r="D64" s="18" t="s">
        <v>131</v>
      </c>
      <c r="E64" s="20">
        <v>16.350000000000001</v>
      </c>
      <c r="F64" s="21">
        <v>0</v>
      </c>
      <c r="G64" s="21">
        <v>2000</v>
      </c>
      <c r="H64" s="21">
        <f t="shared" si="0"/>
        <v>32700.000000000004</v>
      </c>
    </row>
    <row r="65" spans="1:9" ht="36">
      <c r="A65" s="30" t="s">
        <v>885</v>
      </c>
      <c r="B65" s="18">
        <v>48</v>
      </c>
      <c r="C65" s="19" t="s">
        <v>886</v>
      </c>
      <c r="D65" s="18" t="s">
        <v>131</v>
      </c>
      <c r="E65" s="20">
        <v>39</v>
      </c>
      <c r="F65" s="21">
        <v>0</v>
      </c>
      <c r="G65" s="21">
        <v>6200</v>
      </c>
      <c r="H65" s="21">
        <f t="shared" si="0"/>
        <v>241800</v>
      </c>
    </row>
    <row r="66" spans="1:9" ht="36">
      <c r="A66" s="30" t="s">
        <v>781</v>
      </c>
      <c r="B66" s="18">
        <v>49</v>
      </c>
      <c r="C66" s="19" t="s">
        <v>887</v>
      </c>
      <c r="D66" s="18" t="s">
        <v>131</v>
      </c>
      <c r="E66" s="20">
        <v>16.350000000000001</v>
      </c>
      <c r="F66" s="21">
        <v>0</v>
      </c>
      <c r="G66" s="21">
        <v>3100</v>
      </c>
      <c r="H66" s="21">
        <f t="shared" si="0"/>
        <v>50685.000000000007</v>
      </c>
    </row>
    <row r="67" spans="1:9" ht="18">
      <c r="A67" s="30" t="s">
        <v>454</v>
      </c>
      <c r="B67" s="18">
        <v>50</v>
      </c>
      <c r="C67" s="19" t="s">
        <v>888</v>
      </c>
      <c r="D67" s="18" t="s">
        <v>131</v>
      </c>
      <c r="E67" s="20">
        <v>1.05</v>
      </c>
      <c r="F67" s="21">
        <v>0</v>
      </c>
      <c r="G67" s="21">
        <v>5000</v>
      </c>
      <c r="H67" s="21">
        <f t="shared" si="0"/>
        <v>5250</v>
      </c>
    </row>
    <row r="68" spans="1:9" ht="18">
      <c r="A68" s="30" t="s">
        <v>137</v>
      </c>
      <c r="B68" s="18">
        <v>51</v>
      </c>
      <c r="C68" s="19" t="s">
        <v>889</v>
      </c>
      <c r="D68" s="18" t="s">
        <v>131</v>
      </c>
      <c r="E68" s="20">
        <v>5.7</v>
      </c>
      <c r="F68" s="21">
        <v>0</v>
      </c>
      <c r="G68" s="21">
        <v>3000</v>
      </c>
      <c r="H68" s="21">
        <f t="shared" si="0"/>
        <v>17100</v>
      </c>
    </row>
    <row r="69" spans="1:9" ht="18">
      <c r="A69" s="159" t="s">
        <v>321</v>
      </c>
      <c r="B69" s="18">
        <v>52</v>
      </c>
      <c r="C69" s="19" t="s">
        <v>890</v>
      </c>
      <c r="D69" s="18" t="s">
        <v>131</v>
      </c>
      <c r="E69" s="20">
        <v>150</v>
      </c>
      <c r="F69" s="21">
        <v>0</v>
      </c>
      <c r="G69" s="21">
        <v>1170</v>
      </c>
      <c r="H69" s="21">
        <f t="shared" si="0"/>
        <v>175500</v>
      </c>
    </row>
    <row r="70" spans="1:9" ht="18">
      <c r="A70" s="226"/>
      <c r="B70" s="18">
        <v>53</v>
      </c>
      <c r="C70" s="19" t="s">
        <v>891</v>
      </c>
      <c r="D70" s="18" t="s">
        <v>131</v>
      </c>
      <c r="E70" s="20">
        <v>74.099999999999994</v>
      </c>
      <c r="F70" s="21">
        <v>0</v>
      </c>
      <c r="G70" s="21">
        <v>1170</v>
      </c>
      <c r="H70" s="21">
        <f t="shared" si="0"/>
        <v>86697</v>
      </c>
      <c r="I70" t="s">
        <v>468</v>
      </c>
    </row>
    <row r="71" spans="1:9" ht="18">
      <c r="A71" s="160"/>
      <c r="B71" s="18">
        <v>54</v>
      </c>
      <c r="C71" s="19" t="s">
        <v>892</v>
      </c>
      <c r="D71" s="18" t="s">
        <v>131</v>
      </c>
      <c r="E71" s="20">
        <v>9.23</v>
      </c>
      <c r="F71" s="21">
        <v>0</v>
      </c>
      <c r="G71" s="21">
        <v>1170</v>
      </c>
      <c r="H71" s="21">
        <f t="shared" si="0"/>
        <v>10799.1</v>
      </c>
      <c r="I71" t="s">
        <v>469</v>
      </c>
    </row>
    <row r="72" spans="1:9" ht="36">
      <c r="A72" s="159" t="s">
        <v>391</v>
      </c>
      <c r="B72" s="18">
        <v>55</v>
      </c>
      <c r="C72" s="19" t="s">
        <v>893</v>
      </c>
      <c r="D72" s="18" t="s">
        <v>145</v>
      </c>
      <c r="E72" s="20">
        <v>1</v>
      </c>
      <c r="F72" s="21">
        <v>0</v>
      </c>
      <c r="G72" s="21">
        <v>97000</v>
      </c>
      <c r="H72" s="21">
        <f t="shared" si="0"/>
        <v>97000</v>
      </c>
    </row>
    <row r="73" spans="1:9" ht="18">
      <c r="A73" s="160"/>
      <c r="B73" s="18">
        <v>56</v>
      </c>
      <c r="C73" s="19" t="s">
        <v>894</v>
      </c>
      <c r="D73" s="18" t="s">
        <v>145</v>
      </c>
      <c r="E73" s="20">
        <v>1</v>
      </c>
      <c r="F73" s="21">
        <v>0</v>
      </c>
      <c r="G73" s="21">
        <v>46000</v>
      </c>
      <c r="H73" s="21">
        <f t="shared" si="0"/>
        <v>46000</v>
      </c>
    </row>
    <row r="74" spans="1:9" ht="72">
      <c r="A74" s="30" t="s">
        <v>895</v>
      </c>
      <c r="B74" s="18">
        <v>57</v>
      </c>
      <c r="C74" s="19" t="s">
        <v>896</v>
      </c>
      <c r="D74" s="18" t="s">
        <v>134</v>
      </c>
      <c r="E74" s="20">
        <v>2</v>
      </c>
      <c r="F74" s="21">
        <v>0</v>
      </c>
      <c r="G74" s="21">
        <v>54000</v>
      </c>
      <c r="H74" s="21">
        <f t="shared" si="0"/>
        <v>108000</v>
      </c>
    </row>
    <row r="75" spans="1:9" ht="18">
      <c r="A75" s="22"/>
      <c r="B75" s="23"/>
      <c r="C75" s="24"/>
      <c r="D75" s="23"/>
      <c r="E75" s="23"/>
      <c r="F75" s="25"/>
      <c r="G75" s="26"/>
      <c r="H75" s="26"/>
    </row>
    <row r="76" spans="1:9" ht="36">
      <c r="A76" s="27"/>
      <c r="B76" s="27"/>
      <c r="C76" s="27"/>
      <c r="D76" s="27"/>
      <c r="E76" s="27"/>
      <c r="F76" s="27"/>
      <c r="G76" s="28" t="s">
        <v>99</v>
      </c>
      <c r="H76" s="29">
        <f>SUM(H18:H74)</f>
        <v>1417790.1</v>
      </c>
    </row>
    <row r="77" spans="1:9" ht="18">
      <c r="A77" s="165" t="s">
        <v>897</v>
      </c>
      <c r="B77" s="165"/>
      <c r="C77" s="165"/>
      <c r="D77" s="165"/>
      <c r="E77" s="165"/>
      <c r="F77" s="165"/>
      <c r="G77" s="165"/>
      <c r="H77" s="166"/>
    </row>
    <row r="78" spans="1:9" ht="18">
      <c r="A78" s="165" t="s">
        <v>142</v>
      </c>
      <c r="B78" s="165"/>
      <c r="C78" s="165"/>
      <c r="D78" s="165"/>
      <c r="E78" s="165"/>
      <c r="F78" s="165"/>
      <c r="G78" s="165"/>
      <c r="H78" s="165"/>
    </row>
    <row r="79" spans="1:9">
      <c r="A79" s="5"/>
      <c r="B79" s="6"/>
      <c r="C79" s="7"/>
      <c r="D79" s="6"/>
      <c r="E79" s="11"/>
      <c r="F79" s="8"/>
      <c r="G79" s="9"/>
      <c r="H79" s="9"/>
    </row>
    <row r="80" spans="1:9">
      <c r="A80" s="5"/>
      <c r="B80" s="6"/>
      <c r="C80" s="7"/>
      <c r="D80" s="6"/>
      <c r="E80" s="11"/>
      <c r="F80" s="8"/>
      <c r="G80" s="9"/>
      <c r="H80" s="9"/>
    </row>
    <row r="81" spans="1:8">
      <c r="A81" s="5"/>
      <c r="B81" s="6"/>
      <c r="C81" s="7"/>
      <c r="D81" s="6"/>
      <c r="E81" s="11"/>
      <c r="F81" s="8"/>
      <c r="G81" s="9"/>
      <c r="H81" s="9"/>
    </row>
    <row r="82" spans="1:8">
      <c r="A82" s="5"/>
      <c r="B82" s="6"/>
      <c r="C82" s="7"/>
      <c r="D82" s="6"/>
      <c r="E82" s="11"/>
      <c r="F82" s="8"/>
      <c r="G82" s="9"/>
      <c r="H82" s="9"/>
    </row>
    <row r="83" spans="1:8">
      <c r="A83" s="5"/>
      <c r="B83" s="6"/>
      <c r="C83" s="7"/>
      <c r="D83" s="6"/>
      <c r="E83" s="11"/>
      <c r="F83" s="8"/>
      <c r="G83" s="9"/>
      <c r="H83" s="9"/>
    </row>
    <row r="84" spans="1:8">
      <c r="A84" s="5"/>
      <c r="B84" s="6"/>
      <c r="C84" s="7"/>
      <c r="D84" s="6"/>
      <c r="E84" s="11"/>
      <c r="F84" s="8"/>
      <c r="G84" s="9"/>
      <c r="H84" s="9"/>
    </row>
    <row r="85" spans="1:8">
      <c r="A85" s="5"/>
      <c r="B85" s="6"/>
      <c r="C85" s="7"/>
      <c r="D85" s="6"/>
      <c r="E85" s="11"/>
      <c r="F85" s="8"/>
      <c r="H85" s="9"/>
    </row>
    <row r="86" spans="1:8">
      <c r="A86" s="5"/>
      <c r="B86" s="6"/>
      <c r="C86" s="7"/>
      <c r="D86" s="6"/>
      <c r="E86" s="11"/>
      <c r="F86" s="8"/>
      <c r="G86" s="9"/>
      <c r="H86" s="9"/>
    </row>
    <row r="87" spans="1:8">
      <c r="A87" s="5"/>
      <c r="B87" s="6"/>
      <c r="C87" s="7"/>
      <c r="D87" s="6"/>
      <c r="E87" s="11"/>
      <c r="F87" s="8"/>
      <c r="G87" s="9"/>
      <c r="H87" s="9"/>
    </row>
    <row r="88" spans="1:8">
      <c r="A88" s="5"/>
      <c r="B88" s="6"/>
      <c r="C88" s="7"/>
      <c r="D88" s="6"/>
      <c r="E88" s="11"/>
      <c r="F88" s="8"/>
      <c r="G88" s="9"/>
      <c r="H88" s="9"/>
    </row>
    <row r="89" spans="1:8">
      <c r="A89" s="5"/>
      <c r="B89" s="6"/>
      <c r="C89" s="7"/>
      <c r="D89" s="6"/>
      <c r="E89" s="11"/>
      <c r="F89" s="8"/>
      <c r="G89" s="9"/>
      <c r="H89" s="9"/>
    </row>
    <row r="90" spans="1:8">
      <c r="A90" s="10"/>
      <c r="B90" s="6"/>
      <c r="C90" s="7"/>
      <c r="E90" s="11"/>
      <c r="F90" s="8"/>
      <c r="G90" s="9"/>
      <c r="H90" s="9"/>
    </row>
    <row r="91" spans="1:8">
      <c r="A91" s="5"/>
      <c r="B91" s="6"/>
      <c r="C91" s="7"/>
      <c r="D91" s="6"/>
      <c r="E91" s="11"/>
      <c r="F91" s="8"/>
      <c r="G91" s="9"/>
      <c r="H91" s="9"/>
    </row>
    <row r="92" spans="1:8">
      <c r="A92" s="5"/>
      <c r="B92" s="6"/>
      <c r="C92" s="7"/>
      <c r="D92" s="6"/>
      <c r="E92" s="11"/>
      <c r="F92" s="8"/>
      <c r="G92" s="9"/>
      <c r="H92" s="9"/>
    </row>
    <row r="93" spans="1:8">
      <c r="A93" s="5"/>
      <c r="B93" s="6"/>
      <c r="C93" s="7"/>
      <c r="D93" s="6"/>
      <c r="E93" s="11"/>
      <c r="F93" s="8"/>
      <c r="G93" s="9"/>
      <c r="H93" s="9"/>
    </row>
    <row r="94" spans="1:8">
      <c r="A94" s="10"/>
      <c r="B94" s="6"/>
      <c r="C94" s="7"/>
      <c r="F94" s="8"/>
      <c r="G94" s="9"/>
      <c r="H94" s="9"/>
    </row>
    <row r="95" spans="1:8">
      <c r="A95" s="5"/>
      <c r="B95" s="6"/>
      <c r="C95" s="7"/>
      <c r="D95" s="6"/>
      <c r="E95" s="11"/>
      <c r="F95" s="8"/>
      <c r="G95" s="9"/>
      <c r="H95" s="9"/>
    </row>
    <row r="96" spans="1:8">
      <c r="A96" s="10"/>
      <c r="B96" s="6"/>
      <c r="C96" s="7"/>
      <c r="D96" s="6"/>
      <c r="E96" s="6"/>
      <c r="F96" s="8"/>
      <c r="G96" s="9"/>
      <c r="H96" s="9"/>
    </row>
    <row r="97" spans="1:8">
      <c r="A97" s="5"/>
      <c r="B97" s="6"/>
      <c r="C97" s="7"/>
      <c r="D97" s="6"/>
      <c r="E97" s="6"/>
      <c r="F97" s="8"/>
      <c r="G97" s="9"/>
      <c r="H97" s="9"/>
    </row>
    <row r="98" spans="1:8">
      <c r="A98" s="10"/>
      <c r="B98" s="6"/>
      <c r="C98" s="7"/>
      <c r="D98" s="6"/>
      <c r="E98" s="6"/>
      <c r="F98" s="8"/>
      <c r="G98" s="9"/>
      <c r="H98" s="9"/>
    </row>
    <row r="99" spans="1:8">
      <c r="A99" s="5"/>
      <c r="B99" s="6"/>
      <c r="C99" s="7"/>
      <c r="D99" s="6"/>
      <c r="E99" s="6"/>
      <c r="F99" s="8"/>
      <c r="G99" s="9"/>
      <c r="H99" s="9"/>
    </row>
    <row r="100" spans="1:8">
      <c r="A100" s="10"/>
      <c r="B100" s="6"/>
      <c r="C100" s="7"/>
      <c r="D100" s="6"/>
      <c r="E100" s="6"/>
      <c r="F100" s="8"/>
      <c r="G100" s="9"/>
      <c r="H100" s="9"/>
    </row>
    <row r="101" spans="1:8">
      <c r="A101" s="5"/>
      <c r="B101" s="6"/>
      <c r="C101" s="7"/>
      <c r="D101" s="6"/>
      <c r="E101" s="6"/>
      <c r="F101" s="8"/>
      <c r="G101" s="9"/>
      <c r="H101" s="9"/>
    </row>
    <row r="102" spans="1:8">
      <c r="A102" s="5"/>
      <c r="B102" s="6"/>
      <c r="C102" s="7"/>
      <c r="D102" s="6"/>
      <c r="E102" s="6"/>
      <c r="F102" s="8"/>
      <c r="G102" s="9"/>
      <c r="H102" s="9"/>
    </row>
    <row r="103" spans="1:8">
      <c r="A103" s="10"/>
      <c r="B103" s="6"/>
      <c r="C103" s="7"/>
      <c r="D103" s="6"/>
      <c r="E103" s="6"/>
      <c r="F103" s="8"/>
      <c r="G103" s="9"/>
      <c r="H103" s="9"/>
    </row>
    <row r="104" spans="1:8" ht="28.5" customHeight="1">
      <c r="A104" s="5"/>
      <c r="B104" s="6"/>
      <c r="C104" s="7"/>
      <c r="D104" s="6"/>
      <c r="E104" s="6"/>
      <c r="F104" s="8"/>
      <c r="G104" s="9"/>
      <c r="H104" s="9"/>
    </row>
    <row r="105" spans="1:8">
      <c r="A105" s="10"/>
      <c r="B105" s="6"/>
      <c r="C105" s="7"/>
      <c r="D105" s="6"/>
      <c r="E105" s="6"/>
      <c r="F105" s="8"/>
      <c r="G105" s="9"/>
      <c r="H105" s="9"/>
    </row>
    <row r="106" spans="1:8">
      <c r="A106" s="5"/>
      <c r="B106" s="6"/>
      <c r="C106" s="7"/>
      <c r="D106" s="6"/>
      <c r="E106" s="6"/>
      <c r="F106" s="13"/>
      <c r="G106" s="13"/>
      <c r="H106" s="9"/>
    </row>
    <row r="107" spans="1:8">
      <c r="A107" s="5"/>
      <c r="B107" s="6"/>
      <c r="C107" s="7"/>
      <c r="D107" s="6"/>
      <c r="E107" s="6"/>
      <c r="F107" s="13"/>
      <c r="G107" s="13"/>
      <c r="H107" s="9"/>
    </row>
    <row r="108" spans="1:8">
      <c r="A108" s="5"/>
      <c r="C108" s="7"/>
    </row>
    <row r="109" spans="1:8">
      <c r="G109" s="14"/>
      <c r="H109" s="12"/>
    </row>
    <row r="110" spans="1:8">
      <c r="G110" s="2"/>
      <c r="H110" s="13"/>
    </row>
    <row r="111" spans="1:8">
      <c r="G111" s="15"/>
      <c r="H111" s="13"/>
    </row>
    <row r="112" spans="1:8">
      <c r="A112" s="158"/>
      <c r="B112" s="158"/>
      <c r="C112" s="158"/>
      <c r="D112" s="158"/>
      <c r="E112" s="158"/>
      <c r="F112" s="158"/>
      <c r="G112" s="158"/>
      <c r="H112" s="158"/>
    </row>
    <row r="113" spans="1:8">
      <c r="A113" s="158"/>
      <c r="B113" s="158"/>
      <c r="C113" s="158"/>
      <c r="D113" s="158"/>
      <c r="E113" s="158"/>
      <c r="F113" s="158"/>
      <c r="G113" s="158"/>
      <c r="H113" s="158"/>
    </row>
  </sheetData>
  <mergeCells count="12">
    <mergeCell ref="M10:O12"/>
    <mergeCell ref="M13:O14"/>
    <mergeCell ref="A21:A41"/>
    <mergeCell ref="A18:A20"/>
    <mergeCell ref="A77:H77"/>
    <mergeCell ref="A78:H78"/>
    <mergeCell ref="A112:H112"/>
    <mergeCell ref="A113:H113"/>
    <mergeCell ref="A42:A62"/>
    <mergeCell ref="A72:A73"/>
    <mergeCell ref="A69:A71"/>
    <mergeCell ref="A63:A64"/>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81" max="16383" man="1"/>
  </row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R167"/>
  <sheetViews>
    <sheetView showGridLines="0" zoomScaleNormal="100" workbookViewId="0">
      <selection activeCell="F26" sqref="F26"/>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7" width="16.5703125"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4.25" customHeight="1"/>
    <row r="17" spans="1:8" ht="43.5" customHeight="1">
      <c r="A17" s="53" t="s">
        <v>1</v>
      </c>
      <c r="B17" s="53" t="s">
        <v>0</v>
      </c>
      <c r="C17" s="53" t="s">
        <v>124</v>
      </c>
      <c r="D17" s="54" t="s">
        <v>125</v>
      </c>
      <c r="E17" s="53" t="s">
        <v>14</v>
      </c>
      <c r="F17" s="54" t="s">
        <v>128</v>
      </c>
      <c r="G17" s="54" t="s">
        <v>16</v>
      </c>
      <c r="H17" s="54" t="s">
        <v>17</v>
      </c>
    </row>
    <row r="18" spans="1:8" ht="18">
      <c r="A18" s="159" t="s">
        <v>305</v>
      </c>
      <c r="B18" s="18">
        <v>1</v>
      </c>
      <c r="C18" s="19" t="s">
        <v>311</v>
      </c>
      <c r="D18" s="18" t="s">
        <v>312</v>
      </c>
      <c r="E18" s="20">
        <v>5</v>
      </c>
      <c r="F18" s="21">
        <v>6000</v>
      </c>
      <c r="G18" s="21">
        <v>0</v>
      </c>
      <c r="H18" s="21">
        <f>(E18*F18)+(E18*G18)</f>
        <v>30000</v>
      </c>
    </row>
    <row r="19" spans="1:8" ht="18">
      <c r="A19" s="226"/>
      <c r="B19" s="18">
        <v>2</v>
      </c>
      <c r="C19" s="19" t="s">
        <v>898</v>
      </c>
      <c r="D19" s="18" t="s">
        <v>320</v>
      </c>
      <c r="E19" s="20">
        <v>334</v>
      </c>
      <c r="F19" s="21">
        <v>60</v>
      </c>
      <c r="G19" s="21">
        <v>0</v>
      </c>
      <c r="H19" s="21">
        <f t="shared" ref="H19:H82" si="0">(E19*F19)+(E19*G19)</f>
        <v>20040</v>
      </c>
    </row>
    <row r="20" spans="1:8" ht="18">
      <c r="A20" s="226"/>
      <c r="B20" s="18">
        <v>3</v>
      </c>
      <c r="C20" s="19" t="s">
        <v>899</v>
      </c>
      <c r="D20" s="18" t="s">
        <v>320</v>
      </c>
      <c r="E20" s="20">
        <v>1367</v>
      </c>
      <c r="F20" s="21">
        <v>80</v>
      </c>
      <c r="G20" s="21">
        <v>0</v>
      </c>
      <c r="H20" s="21">
        <f t="shared" si="0"/>
        <v>109360</v>
      </c>
    </row>
    <row r="21" spans="1:8" ht="18">
      <c r="A21" s="226"/>
      <c r="B21" s="18">
        <v>4</v>
      </c>
      <c r="C21" s="19" t="s">
        <v>900</v>
      </c>
      <c r="D21" s="18" t="s">
        <v>131</v>
      </c>
      <c r="E21" s="20">
        <v>27</v>
      </c>
      <c r="F21" s="21">
        <v>2900</v>
      </c>
      <c r="G21" s="21">
        <v>0</v>
      </c>
      <c r="H21" s="21">
        <f t="shared" si="0"/>
        <v>78300</v>
      </c>
    </row>
    <row r="22" spans="1:8" ht="18">
      <c r="A22" s="226"/>
      <c r="B22" s="18">
        <v>5</v>
      </c>
      <c r="C22" s="19" t="s">
        <v>660</v>
      </c>
      <c r="D22" s="18" t="s">
        <v>134</v>
      </c>
      <c r="E22" s="20">
        <v>13</v>
      </c>
      <c r="F22" s="21">
        <v>6500</v>
      </c>
      <c r="G22" s="21">
        <v>0</v>
      </c>
      <c r="H22" s="21">
        <f t="shared" si="0"/>
        <v>84500</v>
      </c>
    </row>
    <row r="23" spans="1:8" ht="18">
      <c r="A23" s="226"/>
      <c r="B23" s="18">
        <v>6</v>
      </c>
      <c r="C23" s="19" t="s">
        <v>901</v>
      </c>
      <c r="D23" s="18" t="s">
        <v>131</v>
      </c>
      <c r="E23" s="20">
        <v>1</v>
      </c>
      <c r="F23" s="21">
        <v>37000</v>
      </c>
      <c r="G23" s="21">
        <v>0</v>
      </c>
      <c r="H23" s="21">
        <f t="shared" si="0"/>
        <v>37000</v>
      </c>
    </row>
    <row r="24" spans="1:8" ht="18">
      <c r="A24" s="226"/>
      <c r="B24" s="18">
        <v>7</v>
      </c>
      <c r="C24" s="19" t="s">
        <v>902</v>
      </c>
      <c r="D24" s="18" t="s">
        <v>320</v>
      </c>
      <c r="E24" s="20">
        <v>6</v>
      </c>
      <c r="F24" s="21">
        <v>4200</v>
      </c>
      <c r="G24" s="21">
        <v>0</v>
      </c>
      <c r="H24" s="21">
        <f t="shared" si="0"/>
        <v>25200</v>
      </c>
    </row>
    <row r="25" spans="1:8" ht="18">
      <c r="A25" s="226"/>
      <c r="B25" s="18">
        <v>8</v>
      </c>
      <c r="C25" s="19" t="s">
        <v>642</v>
      </c>
      <c r="D25" s="18" t="s">
        <v>320</v>
      </c>
      <c r="E25" s="20">
        <v>13</v>
      </c>
      <c r="F25" s="21">
        <v>970</v>
      </c>
      <c r="G25" s="21">
        <v>0</v>
      </c>
      <c r="H25" s="21">
        <f t="shared" si="0"/>
        <v>12610</v>
      </c>
    </row>
    <row r="26" spans="1:8" ht="18">
      <c r="A26" s="226"/>
      <c r="B26" s="18">
        <v>9</v>
      </c>
      <c r="C26" s="19" t="s">
        <v>903</v>
      </c>
      <c r="D26" s="18" t="s">
        <v>320</v>
      </c>
      <c r="E26" s="20">
        <v>75</v>
      </c>
      <c r="F26" s="21">
        <v>3728</v>
      </c>
      <c r="G26" s="21">
        <v>0</v>
      </c>
      <c r="H26" s="21">
        <f t="shared" si="0"/>
        <v>279600</v>
      </c>
    </row>
    <row r="27" spans="1:8" ht="18">
      <c r="A27" s="226"/>
      <c r="B27" s="18">
        <v>10</v>
      </c>
      <c r="C27" s="19" t="s">
        <v>904</v>
      </c>
      <c r="D27" s="18" t="s">
        <v>320</v>
      </c>
      <c r="E27" s="20">
        <v>418</v>
      </c>
      <c r="F27" s="21">
        <v>72</v>
      </c>
      <c r="G27" s="21">
        <v>0</v>
      </c>
      <c r="H27" s="21">
        <f t="shared" si="0"/>
        <v>30096</v>
      </c>
    </row>
    <row r="28" spans="1:8" ht="18">
      <c r="A28" s="226"/>
      <c r="B28" s="18">
        <v>11</v>
      </c>
      <c r="C28" s="19" t="s">
        <v>905</v>
      </c>
      <c r="D28" s="18" t="s">
        <v>320</v>
      </c>
      <c r="E28" s="20">
        <v>480</v>
      </c>
      <c r="F28" s="21">
        <v>62</v>
      </c>
      <c r="G28" s="21">
        <v>0</v>
      </c>
      <c r="H28" s="21">
        <f t="shared" si="0"/>
        <v>29760</v>
      </c>
    </row>
    <row r="29" spans="1:8" ht="18">
      <c r="A29" s="160"/>
      <c r="B29" s="18">
        <v>12</v>
      </c>
      <c r="C29" s="19" t="s">
        <v>906</v>
      </c>
      <c r="D29" s="18" t="s">
        <v>131</v>
      </c>
      <c r="E29" s="20">
        <v>166</v>
      </c>
      <c r="F29" s="21">
        <v>624</v>
      </c>
      <c r="G29" s="21">
        <v>0</v>
      </c>
      <c r="H29" s="21">
        <f t="shared" si="0"/>
        <v>103584</v>
      </c>
    </row>
    <row r="30" spans="1:8" ht="18">
      <c r="A30" s="159" t="s">
        <v>907</v>
      </c>
      <c r="B30" s="18">
        <v>13</v>
      </c>
      <c r="C30" s="19" t="s">
        <v>908</v>
      </c>
      <c r="D30" s="18" t="s">
        <v>131</v>
      </c>
      <c r="E30" s="20">
        <v>76</v>
      </c>
      <c r="F30" s="21">
        <v>5100</v>
      </c>
      <c r="G30" s="21">
        <v>0</v>
      </c>
      <c r="H30" s="21">
        <f t="shared" si="0"/>
        <v>387600</v>
      </c>
    </row>
    <row r="31" spans="1:8" ht="18">
      <c r="A31" s="226"/>
      <c r="B31" s="18">
        <v>14</v>
      </c>
      <c r="C31" s="19" t="s">
        <v>909</v>
      </c>
      <c r="D31" s="18" t="s">
        <v>131</v>
      </c>
      <c r="E31" s="20">
        <v>29</v>
      </c>
      <c r="F31" s="21">
        <v>21000</v>
      </c>
      <c r="G31" s="21">
        <v>0</v>
      </c>
      <c r="H31" s="21">
        <f t="shared" si="0"/>
        <v>609000</v>
      </c>
    </row>
    <row r="32" spans="1:8" ht="18">
      <c r="A32" s="226"/>
      <c r="B32" s="18">
        <v>15</v>
      </c>
      <c r="C32" s="19" t="s">
        <v>910</v>
      </c>
      <c r="D32" s="18" t="s">
        <v>155</v>
      </c>
      <c r="E32" s="20">
        <v>112</v>
      </c>
      <c r="F32" s="21">
        <v>27100</v>
      </c>
      <c r="G32" s="21">
        <v>0</v>
      </c>
      <c r="H32" s="21">
        <f t="shared" si="0"/>
        <v>3035200</v>
      </c>
    </row>
    <row r="33" spans="1:8" ht="18">
      <c r="A33" s="226"/>
      <c r="B33" s="18">
        <v>16</v>
      </c>
      <c r="C33" s="19" t="s">
        <v>451</v>
      </c>
      <c r="D33" s="18" t="s">
        <v>134</v>
      </c>
      <c r="E33" s="20">
        <v>538</v>
      </c>
      <c r="F33" s="21">
        <v>80</v>
      </c>
      <c r="G33" s="21">
        <v>0</v>
      </c>
      <c r="H33" s="21">
        <f t="shared" si="0"/>
        <v>43040</v>
      </c>
    </row>
    <row r="34" spans="1:8" ht="18">
      <c r="A34" s="226"/>
      <c r="B34" s="18">
        <v>17</v>
      </c>
      <c r="C34" s="19" t="s">
        <v>911</v>
      </c>
      <c r="D34" s="18" t="s">
        <v>134</v>
      </c>
      <c r="E34" s="20">
        <v>30</v>
      </c>
      <c r="F34" s="21">
        <v>2100</v>
      </c>
      <c r="G34" s="21">
        <v>0</v>
      </c>
      <c r="H34" s="21">
        <f t="shared" si="0"/>
        <v>63000</v>
      </c>
    </row>
    <row r="35" spans="1:8" ht="18">
      <c r="A35" s="226"/>
      <c r="B35" s="18">
        <v>18</v>
      </c>
      <c r="C35" s="19" t="s">
        <v>912</v>
      </c>
      <c r="D35" s="18" t="s">
        <v>134</v>
      </c>
      <c r="E35" s="20">
        <v>10</v>
      </c>
      <c r="F35" s="21">
        <v>5700</v>
      </c>
      <c r="G35" s="21">
        <v>0</v>
      </c>
      <c r="H35" s="21">
        <f t="shared" si="0"/>
        <v>57000</v>
      </c>
    </row>
    <row r="36" spans="1:8" ht="18">
      <c r="A36" s="226"/>
      <c r="B36" s="18">
        <v>19</v>
      </c>
      <c r="C36" s="19" t="s">
        <v>913</v>
      </c>
      <c r="D36" s="18" t="s">
        <v>134</v>
      </c>
      <c r="E36" s="20">
        <v>10</v>
      </c>
      <c r="F36" s="21">
        <v>2200</v>
      </c>
      <c r="G36" s="21">
        <v>0</v>
      </c>
      <c r="H36" s="21">
        <f t="shared" si="0"/>
        <v>22000</v>
      </c>
    </row>
    <row r="37" spans="1:8" ht="18">
      <c r="A37" s="226"/>
      <c r="B37" s="18">
        <v>20</v>
      </c>
      <c r="C37" s="19" t="s">
        <v>914</v>
      </c>
      <c r="D37" s="18" t="s">
        <v>134</v>
      </c>
      <c r="E37" s="20">
        <v>5</v>
      </c>
      <c r="F37" s="21">
        <v>700</v>
      </c>
      <c r="G37" s="21">
        <v>0</v>
      </c>
      <c r="H37" s="21">
        <f t="shared" si="0"/>
        <v>3500</v>
      </c>
    </row>
    <row r="38" spans="1:8" ht="18">
      <c r="A38" s="160"/>
      <c r="B38" s="18">
        <v>21</v>
      </c>
      <c r="C38" s="19" t="s">
        <v>915</v>
      </c>
      <c r="D38" s="18" t="s">
        <v>134</v>
      </c>
      <c r="E38" s="20">
        <v>14</v>
      </c>
      <c r="F38" s="21">
        <v>900</v>
      </c>
      <c r="G38" s="21">
        <v>0</v>
      </c>
      <c r="H38" s="21">
        <f t="shared" si="0"/>
        <v>12600</v>
      </c>
    </row>
    <row r="39" spans="1:8" ht="18">
      <c r="A39" s="159" t="s">
        <v>321</v>
      </c>
      <c r="B39" s="18">
        <v>22</v>
      </c>
      <c r="C39" s="19" t="s">
        <v>916</v>
      </c>
      <c r="D39" s="18" t="s">
        <v>155</v>
      </c>
      <c r="E39" s="20">
        <v>123</v>
      </c>
      <c r="F39" s="21">
        <v>32</v>
      </c>
      <c r="G39" s="21">
        <v>0</v>
      </c>
      <c r="H39" s="21">
        <f t="shared" si="0"/>
        <v>3936</v>
      </c>
    </row>
    <row r="40" spans="1:8" ht="18">
      <c r="A40" s="226"/>
      <c r="B40" s="18">
        <v>23</v>
      </c>
      <c r="C40" s="19" t="s">
        <v>917</v>
      </c>
      <c r="D40" s="18" t="s">
        <v>320</v>
      </c>
      <c r="E40" s="20">
        <v>265</v>
      </c>
      <c r="F40" s="21">
        <v>700</v>
      </c>
      <c r="G40" s="21">
        <v>0</v>
      </c>
      <c r="H40" s="21">
        <f t="shared" si="0"/>
        <v>185500</v>
      </c>
    </row>
    <row r="41" spans="1:8" ht="18">
      <c r="A41" s="226"/>
      <c r="B41" s="18">
        <v>24</v>
      </c>
      <c r="C41" s="19" t="s">
        <v>918</v>
      </c>
      <c r="D41" s="18" t="s">
        <v>134</v>
      </c>
      <c r="E41" s="20">
        <v>448</v>
      </c>
      <c r="F41" s="21">
        <v>30.4</v>
      </c>
      <c r="G41" s="21">
        <v>0</v>
      </c>
      <c r="H41" s="21">
        <f t="shared" si="0"/>
        <v>13619.199999999999</v>
      </c>
    </row>
    <row r="42" spans="1:8" ht="18">
      <c r="A42" s="226"/>
      <c r="B42" s="18">
        <v>25</v>
      </c>
      <c r="C42" s="19" t="s">
        <v>919</v>
      </c>
      <c r="D42" s="18" t="s">
        <v>320</v>
      </c>
      <c r="E42" s="20">
        <v>237</v>
      </c>
      <c r="F42" s="21">
        <v>1300</v>
      </c>
      <c r="G42" s="21">
        <v>0</v>
      </c>
      <c r="H42" s="21">
        <f t="shared" si="0"/>
        <v>308100</v>
      </c>
    </row>
    <row r="43" spans="1:8" ht="18">
      <c r="A43" s="226"/>
      <c r="B43" s="18">
        <v>26</v>
      </c>
      <c r="C43" s="19" t="s">
        <v>438</v>
      </c>
      <c r="D43" s="18" t="s">
        <v>155</v>
      </c>
      <c r="E43" s="20">
        <v>228</v>
      </c>
      <c r="F43" s="21">
        <v>1235</v>
      </c>
      <c r="G43" s="21">
        <v>0</v>
      </c>
      <c r="H43" s="21">
        <f t="shared" si="0"/>
        <v>281580</v>
      </c>
    </row>
    <row r="44" spans="1:8" ht="18">
      <c r="A44" s="226"/>
      <c r="B44" s="18">
        <v>27</v>
      </c>
      <c r="C44" s="19" t="s">
        <v>920</v>
      </c>
      <c r="D44" s="18" t="s">
        <v>134</v>
      </c>
      <c r="E44" s="20">
        <v>28</v>
      </c>
      <c r="F44" s="21">
        <v>2590</v>
      </c>
      <c r="G44" s="21">
        <v>0</v>
      </c>
      <c r="H44" s="21">
        <f t="shared" si="0"/>
        <v>72520</v>
      </c>
    </row>
    <row r="45" spans="1:8" ht="18">
      <c r="A45" s="226"/>
      <c r="B45" s="18">
        <v>28</v>
      </c>
      <c r="C45" s="19" t="s">
        <v>921</v>
      </c>
      <c r="D45" s="18" t="s">
        <v>155</v>
      </c>
      <c r="E45" s="20">
        <v>82</v>
      </c>
      <c r="F45" s="21">
        <v>1235</v>
      </c>
      <c r="G45" s="21">
        <v>0</v>
      </c>
      <c r="H45" s="21">
        <f t="shared" si="0"/>
        <v>101270</v>
      </c>
    </row>
    <row r="46" spans="1:8" ht="18">
      <c r="A46" s="226"/>
      <c r="B46" s="18">
        <v>29</v>
      </c>
      <c r="C46" s="19" t="s">
        <v>922</v>
      </c>
      <c r="D46" s="18" t="s">
        <v>134</v>
      </c>
      <c r="E46" s="20">
        <v>29</v>
      </c>
      <c r="F46" s="21">
        <v>30.4</v>
      </c>
      <c r="G46" s="21">
        <v>0</v>
      </c>
      <c r="H46" s="21">
        <f t="shared" si="0"/>
        <v>881.59999999999991</v>
      </c>
    </row>
    <row r="47" spans="1:8" ht="18">
      <c r="A47" s="226"/>
      <c r="B47" s="18">
        <v>30</v>
      </c>
      <c r="C47" s="19" t="s">
        <v>439</v>
      </c>
      <c r="D47" s="18" t="s">
        <v>134</v>
      </c>
      <c r="E47" s="20">
        <v>1194</v>
      </c>
      <c r="F47" s="21">
        <v>8.6999999999999993</v>
      </c>
      <c r="G47" s="21">
        <v>0</v>
      </c>
      <c r="H47" s="21">
        <f t="shared" si="0"/>
        <v>10387.799999999999</v>
      </c>
    </row>
    <row r="48" spans="1:8" ht="18">
      <c r="A48" s="226"/>
      <c r="B48" s="18">
        <v>31</v>
      </c>
      <c r="C48" s="19" t="s">
        <v>440</v>
      </c>
      <c r="D48" s="18" t="s">
        <v>134</v>
      </c>
      <c r="E48" s="20">
        <v>1551</v>
      </c>
      <c r="F48" s="21">
        <v>4.8899999999999997</v>
      </c>
      <c r="G48" s="21">
        <v>0</v>
      </c>
      <c r="H48" s="21">
        <f t="shared" si="0"/>
        <v>7584.3899999999994</v>
      </c>
    </row>
    <row r="49" spans="1:8" ht="18">
      <c r="A49" s="226"/>
      <c r="B49" s="18">
        <v>32</v>
      </c>
      <c r="C49" s="19" t="s">
        <v>441</v>
      </c>
      <c r="D49" s="18" t="s">
        <v>134</v>
      </c>
      <c r="E49" s="20">
        <v>448</v>
      </c>
      <c r="F49" s="21">
        <v>9.3000000000000007</v>
      </c>
      <c r="G49" s="21">
        <v>0</v>
      </c>
      <c r="H49" s="21">
        <f t="shared" si="0"/>
        <v>4166.4000000000005</v>
      </c>
    </row>
    <row r="50" spans="1:8" ht="18">
      <c r="A50" s="226"/>
      <c r="B50" s="18">
        <v>33</v>
      </c>
      <c r="C50" s="19" t="s">
        <v>923</v>
      </c>
      <c r="D50" s="18" t="s">
        <v>134</v>
      </c>
      <c r="E50" s="20">
        <v>13</v>
      </c>
      <c r="F50" s="21">
        <v>3100</v>
      </c>
      <c r="G50" s="21">
        <v>0</v>
      </c>
      <c r="H50" s="21">
        <f t="shared" si="0"/>
        <v>40300</v>
      </c>
    </row>
    <row r="51" spans="1:8" ht="18">
      <c r="A51" s="226"/>
      <c r="B51" s="18">
        <v>34</v>
      </c>
      <c r="C51" s="19" t="s">
        <v>924</v>
      </c>
      <c r="D51" s="18" t="s">
        <v>403</v>
      </c>
      <c r="E51" s="20">
        <v>34</v>
      </c>
      <c r="F51" s="21">
        <v>8700</v>
      </c>
      <c r="G51" s="21">
        <v>0</v>
      </c>
      <c r="H51" s="21">
        <f t="shared" si="0"/>
        <v>295800</v>
      </c>
    </row>
    <row r="52" spans="1:8" ht="18">
      <c r="A52" s="226"/>
      <c r="B52" s="18">
        <v>35</v>
      </c>
      <c r="C52" s="19" t="s">
        <v>925</v>
      </c>
      <c r="D52" s="18" t="s">
        <v>403</v>
      </c>
      <c r="E52" s="20">
        <v>17</v>
      </c>
      <c r="F52" s="21">
        <v>14600</v>
      </c>
      <c r="G52" s="21">
        <v>0</v>
      </c>
      <c r="H52" s="21">
        <f t="shared" si="0"/>
        <v>248200</v>
      </c>
    </row>
    <row r="53" spans="1:8" ht="18">
      <c r="A53" s="226"/>
      <c r="B53" s="18">
        <v>36</v>
      </c>
      <c r="C53" s="19" t="s">
        <v>646</v>
      </c>
      <c r="D53" s="18" t="s">
        <v>403</v>
      </c>
      <c r="E53" s="20">
        <v>39</v>
      </c>
      <c r="F53" s="21">
        <v>1350</v>
      </c>
      <c r="G53" s="21">
        <v>0</v>
      </c>
      <c r="H53" s="21">
        <f t="shared" si="0"/>
        <v>52650</v>
      </c>
    </row>
    <row r="54" spans="1:8" ht="18">
      <c r="A54" s="226"/>
      <c r="B54" s="18">
        <v>37</v>
      </c>
      <c r="C54" s="19" t="s">
        <v>926</v>
      </c>
      <c r="D54" s="18" t="s">
        <v>403</v>
      </c>
      <c r="E54" s="20">
        <v>19</v>
      </c>
      <c r="F54" s="21">
        <v>1520</v>
      </c>
      <c r="G54" s="21">
        <v>0</v>
      </c>
      <c r="H54" s="21">
        <f t="shared" si="0"/>
        <v>28880</v>
      </c>
    </row>
    <row r="55" spans="1:8" ht="18">
      <c r="A55" s="226"/>
      <c r="B55" s="18">
        <v>38</v>
      </c>
      <c r="C55" s="19" t="s">
        <v>927</v>
      </c>
      <c r="D55" s="18" t="s">
        <v>403</v>
      </c>
      <c r="E55" s="20">
        <v>63</v>
      </c>
      <c r="F55" s="21">
        <v>1520</v>
      </c>
      <c r="G55" s="21">
        <v>0</v>
      </c>
      <c r="H55" s="21">
        <f t="shared" si="0"/>
        <v>95760</v>
      </c>
    </row>
    <row r="56" spans="1:8" ht="18">
      <c r="A56" s="226"/>
      <c r="B56" s="18">
        <v>39</v>
      </c>
      <c r="C56" s="19" t="s">
        <v>647</v>
      </c>
      <c r="D56" s="18" t="s">
        <v>403</v>
      </c>
      <c r="E56" s="20">
        <v>51</v>
      </c>
      <c r="F56" s="21">
        <v>1520</v>
      </c>
      <c r="G56" s="21">
        <v>0</v>
      </c>
      <c r="H56" s="21">
        <f t="shared" si="0"/>
        <v>77520</v>
      </c>
    </row>
    <row r="57" spans="1:8" ht="18">
      <c r="A57" s="226"/>
      <c r="B57" s="18">
        <v>40</v>
      </c>
      <c r="C57" s="19" t="s">
        <v>928</v>
      </c>
      <c r="D57" s="18" t="s">
        <v>403</v>
      </c>
      <c r="E57" s="20">
        <v>33</v>
      </c>
      <c r="F57" s="21">
        <v>1740</v>
      </c>
      <c r="G57" s="21">
        <v>0</v>
      </c>
      <c r="H57" s="21">
        <f t="shared" si="0"/>
        <v>57420</v>
      </c>
    </row>
    <row r="58" spans="1:8" ht="18">
      <c r="A58" s="226"/>
      <c r="B58" s="18">
        <v>41</v>
      </c>
      <c r="C58" s="19" t="s">
        <v>405</v>
      </c>
      <c r="D58" s="18" t="s">
        <v>134</v>
      </c>
      <c r="E58" s="20">
        <v>12</v>
      </c>
      <c r="F58" s="21">
        <v>2100</v>
      </c>
      <c r="G58" s="21">
        <v>0</v>
      </c>
      <c r="H58" s="21">
        <f t="shared" si="0"/>
        <v>25200</v>
      </c>
    </row>
    <row r="59" spans="1:8" ht="18">
      <c r="A59" s="226"/>
      <c r="B59" s="18">
        <v>42</v>
      </c>
      <c r="C59" s="19" t="s">
        <v>472</v>
      </c>
      <c r="D59" s="18" t="s">
        <v>134</v>
      </c>
      <c r="E59" s="20">
        <v>14</v>
      </c>
      <c r="F59" s="21">
        <v>2900</v>
      </c>
      <c r="G59" s="21">
        <v>0</v>
      </c>
      <c r="H59" s="21">
        <f t="shared" si="0"/>
        <v>40600</v>
      </c>
    </row>
    <row r="60" spans="1:8" ht="18">
      <c r="A60" s="226"/>
      <c r="B60" s="18">
        <v>43</v>
      </c>
      <c r="C60" s="19" t="s">
        <v>465</v>
      </c>
      <c r="D60" s="18" t="s">
        <v>134</v>
      </c>
      <c r="E60" s="20">
        <v>121</v>
      </c>
      <c r="F60" s="21">
        <v>220</v>
      </c>
      <c r="G60" s="21">
        <v>0</v>
      </c>
      <c r="H60" s="21">
        <f t="shared" si="0"/>
        <v>26620</v>
      </c>
    </row>
    <row r="61" spans="1:8" ht="18">
      <c r="A61" s="226"/>
      <c r="B61" s="18">
        <v>44</v>
      </c>
      <c r="C61" s="19" t="s">
        <v>929</v>
      </c>
      <c r="D61" s="18" t="s">
        <v>134</v>
      </c>
      <c r="E61" s="20">
        <v>8</v>
      </c>
      <c r="F61" s="21">
        <v>1100</v>
      </c>
      <c r="G61" s="21">
        <v>0</v>
      </c>
      <c r="H61" s="21">
        <f t="shared" si="0"/>
        <v>8800</v>
      </c>
    </row>
    <row r="62" spans="1:8" ht="18">
      <c r="A62" s="226"/>
      <c r="B62" s="18">
        <v>45</v>
      </c>
      <c r="C62" s="19" t="s">
        <v>450</v>
      </c>
      <c r="D62" s="18" t="s">
        <v>403</v>
      </c>
      <c r="E62" s="20">
        <v>54</v>
      </c>
      <c r="F62" s="21">
        <v>1200</v>
      </c>
      <c r="G62" s="21">
        <v>0</v>
      </c>
      <c r="H62" s="21">
        <f t="shared" si="0"/>
        <v>64800</v>
      </c>
    </row>
    <row r="63" spans="1:8" ht="18">
      <c r="A63" s="226"/>
      <c r="B63" s="18">
        <v>46</v>
      </c>
      <c r="C63" s="19" t="s">
        <v>930</v>
      </c>
      <c r="D63" s="18" t="s">
        <v>134</v>
      </c>
      <c r="E63" s="20">
        <v>147</v>
      </c>
      <c r="F63" s="21">
        <v>1000</v>
      </c>
      <c r="G63" s="21">
        <v>0</v>
      </c>
      <c r="H63" s="21">
        <f t="shared" si="0"/>
        <v>147000</v>
      </c>
    </row>
    <row r="64" spans="1:8" ht="18">
      <c r="A64" s="226"/>
      <c r="B64" s="18">
        <v>47</v>
      </c>
      <c r="C64" s="19" t="s">
        <v>464</v>
      </c>
      <c r="D64" s="18" t="s">
        <v>155</v>
      </c>
      <c r="E64" s="20">
        <v>41</v>
      </c>
      <c r="F64" s="21">
        <v>900</v>
      </c>
      <c r="G64" s="21">
        <v>0</v>
      </c>
      <c r="H64" s="21">
        <f t="shared" si="0"/>
        <v>36900</v>
      </c>
    </row>
    <row r="65" spans="1:9" ht="18">
      <c r="A65" s="160"/>
      <c r="B65" s="18">
        <v>48</v>
      </c>
      <c r="C65" s="19" t="s">
        <v>463</v>
      </c>
      <c r="D65" s="18" t="s">
        <v>134</v>
      </c>
      <c r="E65" s="20">
        <v>3</v>
      </c>
      <c r="F65" s="21">
        <v>2900</v>
      </c>
      <c r="G65" s="21">
        <v>0</v>
      </c>
      <c r="H65" s="21">
        <f t="shared" si="0"/>
        <v>8700</v>
      </c>
    </row>
    <row r="66" spans="1:9" ht="36">
      <c r="A66" s="159" t="s">
        <v>931</v>
      </c>
      <c r="B66" s="18">
        <v>49</v>
      </c>
      <c r="C66" s="19" t="s">
        <v>932</v>
      </c>
      <c r="D66" s="18" t="s">
        <v>134</v>
      </c>
      <c r="E66" s="20">
        <v>1</v>
      </c>
      <c r="F66" s="21">
        <v>23900</v>
      </c>
      <c r="G66" s="21">
        <v>0</v>
      </c>
      <c r="H66" s="21">
        <f t="shared" si="0"/>
        <v>23900</v>
      </c>
    </row>
    <row r="67" spans="1:9" ht="18">
      <c r="A67" s="226"/>
      <c r="B67" s="18">
        <v>50</v>
      </c>
      <c r="C67" s="19" t="s">
        <v>933</v>
      </c>
      <c r="D67" s="18" t="s">
        <v>155</v>
      </c>
      <c r="E67" s="20">
        <v>5</v>
      </c>
      <c r="F67" s="21">
        <v>100</v>
      </c>
      <c r="G67" s="21">
        <v>0</v>
      </c>
      <c r="H67" s="21">
        <f t="shared" si="0"/>
        <v>500</v>
      </c>
    </row>
    <row r="68" spans="1:9" ht="18">
      <c r="A68" s="160"/>
      <c r="B68" s="18">
        <v>51</v>
      </c>
      <c r="C68" s="19" t="s">
        <v>934</v>
      </c>
      <c r="D68" s="18" t="s">
        <v>134</v>
      </c>
      <c r="E68" s="20">
        <v>100</v>
      </c>
      <c r="F68" s="21">
        <v>45</v>
      </c>
      <c r="G68" s="21">
        <v>0</v>
      </c>
      <c r="H68" s="21">
        <f t="shared" si="0"/>
        <v>4500</v>
      </c>
    </row>
    <row r="69" spans="1:9" ht="36">
      <c r="A69" s="159" t="s">
        <v>935</v>
      </c>
      <c r="B69" s="18">
        <v>52</v>
      </c>
      <c r="C69" s="19" t="s">
        <v>936</v>
      </c>
      <c r="D69" s="18" t="s">
        <v>134</v>
      </c>
      <c r="E69" s="20">
        <v>6</v>
      </c>
      <c r="F69" s="21">
        <v>1605</v>
      </c>
      <c r="G69" s="21">
        <v>0</v>
      </c>
      <c r="H69" s="21">
        <f t="shared" si="0"/>
        <v>9630</v>
      </c>
      <c r="I69" t="s">
        <v>468</v>
      </c>
    </row>
    <row r="70" spans="1:9" ht="18">
      <c r="A70" s="226"/>
      <c r="B70" s="18">
        <v>53</v>
      </c>
      <c r="C70" s="19" t="s">
        <v>937</v>
      </c>
      <c r="D70" s="18" t="s">
        <v>134</v>
      </c>
      <c r="E70" s="20">
        <v>30</v>
      </c>
      <c r="F70" s="21">
        <v>210</v>
      </c>
      <c r="G70" s="21">
        <v>0</v>
      </c>
      <c r="H70" s="21">
        <f t="shared" si="0"/>
        <v>6300</v>
      </c>
      <c r="I70" t="s">
        <v>469</v>
      </c>
    </row>
    <row r="71" spans="1:9" ht="18">
      <c r="A71" s="226"/>
      <c r="B71" s="18">
        <v>54</v>
      </c>
      <c r="C71" s="19" t="s">
        <v>938</v>
      </c>
      <c r="D71" s="18" t="s">
        <v>134</v>
      </c>
      <c r="E71" s="20">
        <v>40</v>
      </c>
      <c r="F71" s="21">
        <v>514</v>
      </c>
      <c r="G71" s="21">
        <v>0</v>
      </c>
      <c r="H71" s="21">
        <f t="shared" si="0"/>
        <v>20560</v>
      </c>
    </row>
    <row r="72" spans="1:9" ht="18">
      <c r="A72" s="226"/>
      <c r="B72" s="18">
        <v>55</v>
      </c>
      <c r="C72" s="19" t="s">
        <v>939</v>
      </c>
      <c r="D72" s="18" t="s">
        <v>134</v>
      </c>
      <c r="E72" s="20">
        <v>95</v>
      </c>
      <c r="F72" s="21">
        <v>94</v>
      </c>
      <c r="G72" s="21">
        <v>0</v>
      </c>
      <c r="H72" s="21">
        <f t="shared" si="0"/>
        <v>8930</v>
      </c>
    </row>
    <row r="73" spans="1:9" ht="18">
      <c r="A73" s="226"/>
      <c r="B73" s="18">
        <v>56</v>
      </c>
      <c r="C73" s="19" t="s">
        <v>940</v>
      </c>
      <c r="D73" s="18" t="s">
        <v>134</v>
      </c>
      <c r="E73" s="20">
        <v>40</v>
      </c>
      <c r="F73" s="21">
        <v>60</v>
      </c>
      <c r="G73" s="21">
        <v>0</v>
      </c>
      <c r="H73" s="21">
        <f t="shared" si="0"/>
        <v>2400</v>
      </c>
    </row>
    <row r="74" spans="1:9" ht="18">
      <c r="A74" s="226"/>
      <c r="B74" s="18">
        <v>57</v>
      </c>
      <c r="C74" s="19" t="s">
        <v>941</v>
      </c>
      <c r="D74" s="18" t="s">
        <v>134</v>
      </c>
      <c r="E74" s="20">
        <v>30</v>
      </c>
      <c r="F74" s="21">
        <v>96</v>
      </c>
      <c r="G74" s="21">
        <v>0</v>
      </c>
      <c r="H74" s="21">
        <f t="shared" si="0"/>
        <v>2880</v>
      </c>
    </row>
    <row r="75" spans="1:9" ht="18">
      <c r="A75" s="226"/>
      <c r="B75" s="18">
        <v>58</v>
      </c>
      <c r="C75" s="19" t="s">
        <v>484</v>
      </c>
      <c r="D75" s="18" t="s">
        <v>134</v>
      </c>
      <c r="E75" s="20">
        <v>4</v>
      </c>
      <c r="F75" s="21">
        <v>330</v>
      </c>
      <c r="G75" s="21">
        <v>0</v>
      </c>
      <c r="H75" s="21">
        <f t="shared" si="0"/>
        <v>1320</v>
      </c>
    </row>
    <row r="76" spans="1:9" ht="18">
      <c r="A76" s="226"/>
      <c r="B76" s="18">
        <v>59</v>
      </c>
      <c r="C76" s="19" t="s">
        <v>942</v>
      </c>
      <c r="D76" s="18" t="s">
        <v>134</v>
      </c>
      <c r="E76" s="20">
        <v>1</v>
      </c>
      <c r="F76" s="21">
        <v>5750</v>
      </c>
      <c r="G76" s="21">
        <v>0</v>
      </c>
      <c r="H76" s="21">
        <f t="shared" si="0"/>
        <v>5750</v>
      </c>
    </row>
    <row r="77" spans="1:9" ht="36">
      <c r="A77" s="226"/>
      <c r="B77" s="18">
        <v>60</v>
      </c>
      <c r="C77" s="19" t="s">
        <v>943</v>
      </c>
      <c r="D77" s="18" t="s">
        <v>134</v>
      </c>
      <c r="E77" s="20">
        <v>2</v>
      </c>
      <c r="F77" s="21">
        <v>1727</v>
      </c>
      <c r="G77" s="21">
        <v>0</v>
      </c>
      <c r="H77" s="21">
        <f t="shared" si="0"/>
        <v>3454</v>
      </c>
    </row>
    <row r="78" spans="1:9" ht="36">
      <c r="A78" s="226"/>
      <c r="B78" s="18">
        <v>61</v>
      </c>
      <c r="C78" s="19" t="s">
        <v>944</v>
      </c>
      <c r="D78" s="18" t="s">
        <v>134</v>
      </c>
      <c r="E78" s="20">
        <v>4</v>
      </c>
      <c r="F78" s="21">
        <v>790</v>
      </c>
      <c r="G78" s="21">
        <v>0</v>
      </c>
      <c r="H78" s="21">
        <f t="shared" si="0"/>
        <v>3160</v>
      </c>
    </row>
    <row r="79" spans="1:9" ht="36">
      <c r="A79" s="226"/>
      <c r="B79" s="18">
        <v>62</v>
      </c>
      <c r="C79" s="19" t="s">
        <v>945</v>
      </c>
      <c r="D79" s="18" t="s">
        <v>134</v>
      </c>
      <c r="E79" s="20">
        <v>6</v>
      </c>
      <c r="F79" s="21">
        <v>840</v>
      </c>
      <c r="G79" s="21">
        <v>0</v>
      </c>
      <c r="H79" s="21">
        <f t="shared" si="0"/>
        <v>5040</v>
      </c>
    </row>
    <row r="80" spans="1:9" ht="36">
      <c r="A80" s="226"/>
      <c r="B80" s="18">
        <v>63</v>
      </c>
      <c r="C80" s="19" t="s">
        <v>486</v>
      </c>
      <c r="D80" s="18" t="s">
        <v>134</v>
      </c>
      <c r="E80" s="20">
        <v>15</v>
      </c>
      <c r="F80" s="21">
        <v>750</v>
      </c>
      <c r="G80" s="21">
        <v>0</v>
      </c>
      <c r="H80" s="21">
        <f t="shared" si="0"/>
        <v>11250</v>
      </c>
    </row>
    <row r="81" spans="1:8" ht="18">
      <c r="A81" s="226"/>
      <c r="B81" s="18">
        <v>64</v>
      </c>
      <c r="C81" s="19" t="s">
        <v>946</v>
      </c>
      <c r="D81" s="18" t="s">
        <v>134</v>
      </c>
      <c r="E81" s="20">
        <v>1</v>
      </c>
      <c r="F81" s="21">
        <v>15800</v>
      </c>
      <c r="G81" s="21">
        <v>0</v>
      </c>
      <c r="H81" s="21">
        <f t="shared" si="0"/>
        <v>15800</v>
      </c>
    </row>
    <row r="82" spans="1:8" ht="36">
      <c r="A82" s="226"/>
      <c r="B82" s="18">
        <v>65</v>
      </c>
      <c r="C82" s="19" t="s">
        <v>947</v>
      </c>
      <c r="D82" s="18" t="s">
        <v>134</v>
      </c>
      <c r="E82" s="20">
        <v>1</v>
      </c>
      <c r="F82" s="21">
        <v>7153</v>
      </c>
      <c r="G82" s="21">
        <v>0</v>
      </c>
      <c r="H82" s="21">
        <f t="shared" si="0"/>
        <v>7153</v>
      </c>
    </row>
    <row r="83" spans="1:8" ht="18">
      <c r="A83" s="226"/>
      <c r="B83" s="18">
        <v>66</v>
      </c>
      <c r="C83" s="19" t="s">
        <v>948</v>
      </c>
      <c r="D83" s="18" t="s">
        <v>949</v>
      </c>
      <c r="E83" s="20">
        <v>400</v>
      </c>
      <c r="F83" s="21">
        <v>156</v>
      </c>
      <c r="G83" s="21">
        <v>0</v>
      </c>
      <c r="H83" s="21">
        <f t="shared" ref="H83:H123" si="1">(E83*F83)+(E83*G83)</f>
        <v>62400</v>
      </c>
    </row>
    <row r="84" spans="1:8" ht="18">
      <c r="A84" s="226"/>
      <c r="B84" s="18">
        <v>67</v>
      </c>
      <c r="C84" s="19" t="s">
        <v>950</v>
      </c>
      <c r="D84" s="18" t="s">
        <v>949</v>
      </c>
      <c r="E84" s="20">
        <v>300</v>
      </c>
      <c r="F84" s="21">
        <v>129</v>
      </c>
      <c r="G84" s="21">
        <v>0</v>
      </c>
      <c r="H84" s="21">
        <f t="shared" si="1"/>
        <v>38700</v>
      </c>
    </row>
    <row r="85" spans="1:8" ht="18">
      <c r="A85" s="226"/>
      <c r="B85" s="18">
        <v>68</v>
      </c>
      <c r="C85" s="19" t="s">
        <v>951</v>
      </c>
      <c r="D85" s="18" t="s">
        <v>949</v>
      </c>
      <c r="E85" s="20">
        <v>20</v>
      </c>
      <c r="F85" s="21">
        <v>862</v>
      </c>
      <c r="G85" s="21">
        <v>0</v>
      </c>
      <c r="H85" s="21">
        <f t="shared" si="1"/>
        <v>17240</v>
      </c>
    </row>
    <row r="86" spans="1:8" ht="18">
      <c r="A86" s="226"/>
      <c r="B86" s="18">
        <v>69</v>
      </c>
      <c r="C86" s="19" t="s">
        <v>489</v>
      </c>
      <c r="D86" s="18" t="s">
        <v>134</v>
      </c>
      <c r="E86" s="20">
        <v>6</v>
      </c>
      <c r="F86" s="21">
        <v>21600</v>
      </c>
      <c r="G86" s="21">
        <v>0</v>
      </c>
      <c r="H86" s="21">
        <f t="shared" si="1"/>
        <v>129600</v>
      </c>
    </row>
    <row r="87" spans="1:8" ht="18">
      <c r="A87" s="226"/>
      <c r="B87" s="18">
        <v>70</v>
      </c>
      <c r="C87" s="19" t="s">
        <v>952</v>
      </c>
      <c r="D87" s="18" t="s">
        <v>134</v>
      </c>
      <c r="E87" s="20">
        <v>20</v>
      </c>
      <c r="F87" s="21">
        <v>4200</v>
      </c>
      <c r="G87" s="21">
        <v>0</v>
      </c>
      <c r="H87" s="21">
        <f t="shared" si="1"/>
        <v>84000</v>
      </c>
    </row>
    <row r="88" spans="1:8" ht="36">
      <c r="A88" s="226"/>
      <c r="B88" s="18">
        <v>71</v>
      </c>
      <c r="C88" s="19" t="s">
        <v>953</v>
      </c>
      <c r="D88" s="18" t="s">
        <v>134</v>
      </c>
      <c r="E88" s="20">
        <v>2</v>
      </c>
      <c r="F88" s="21">
        <v>4100</v>
      </c>
      <c r="G88" s="21">
        <v>0</v>
      </c>
      <c r="H88" s="21">
        <f t="shared" si="1"/>
        <v>8200</v>
      </c>
    </row>
    <row r="89" spans="1:8" ht="18">
      <c r="A89" s="226"/>
      <c r="B89" s="18">
        <v>72</v>
      </c>
      <c r="C89" s="19" t="s">
        <v>954</v>
      </c>
      <c r="D89" s="18" t="s">
        <v>134</v>
      </c>
      <c r="E89" s="20">
        <v>10</v>
      </c>
      <c r="F89" s="21">
        <v>162</v>
      </c>
      <c r="G89" s="21">
        <v>0</v>
      </c>
      <c r="H89" s="21">
        <f t="shared" si="1"/>
        <v>1620</v>
      </c>
    </row>
    <row r="90" spans="1:8" ht="36">
      <c r="A90" s="226"/>
      <c r="B90" s="18">
        <v>73</v>
      </c>
      <c r="C90" s="19" t="s">
        <v>955</v>
      </c>
      <c r="D90" s="18" t="s">
        <v>134</v>
      </c>
      <c r="E90" s="20">
        <v>1</v>
      </c>
      <c r="F90" s="21">
        <v>3200</v>
      </c>
      <c r="G90" s="21">
        <v>0</v>
      </c>
      <c r="H90" s="21">
        <f t="shared" si="1"/>
        <v>3200</v>
      </c>
    </row>
    <row r="91" spans="1:8" ht="36">
      <c r="A91" s="160"/>
      <c r="B91" s="18">
        <v>74</v>
      </c>
      <c r="C91" s="19" t="s">
        <v>486</v>
      </c>
      <c r="D91" s="18" t="s">
        <v>134</v>
      </c>
      <c r="E91" s="20">
        <v>15</v>
      </c>
      <c r="F91" s="21">
        <v>790</v>
      </c>
      <c r="G91" s="21">
        <v>0</v>
      </c>
      <c r="H91" s="21">
        <f t="shared" si="1"/>
        <v>11850</v>
      </c>
    </row>
    <row r="92" spans="1:8" ht="18">
      <c r="A92" s="159" t="s">
        <v>421</v>
      </c>
      <c r="B92" s="18">
        <v>75</v>
      </c>
      <c r="C92" s="19" t="s">
        <v>956</v>
      </c>
      <c r="D92" s="18" t="s">
        <v>131</v>
      </c>
      <c r="E92" s="20">
        <v>118.04</v>
      </c>
      <c r="F92" s="21">
        <v>0</v>
      </c>
      <c r="G92" s="21">
        <v>750</v>
      </c>
      <c r="H92" s="21">
        <f t="shared" si="1"/>
        <v>88530</v>
      </c>
    </row>
    <row r="93" spans="1:8" ht="18">
      <c r="A93" s="226"/>
      <c r="B93" s="18">
        <v>76</v>
      </c>
      <c r="C93" s="19" t="s">
        <v>957</v>
      </c>
      <c r="D93" s="18" t="s">
        <v>131</v>
      </c>
      <c r="E93" s="20">
        <v>2.0499999999999998</v>
      </c>
      <c r="F93" s="21">
        <v>0</v>
      </c>
      <c r="G93" s="21">
        <v>1500</v>
      </c>
      <c r="H93" s="21">
        <f t="shared" si="1"/>
        <v>3074.9999999999995</v>
      </c>
    </row>
    <row r="94" spans="1:8" ht="18">
      <c r="A94" s="226"/>
      <c r="B94" s="18">
        <v>77</v>
      </c>
      <c r="C94" s="19" t="s">
        <v>958</v>
      </c>
      <c r="D94" s="18" t="s">
        <v>131</v>
      </c>
      <c r="E94" s="20">
        <v>25.05</v>
      </c>
      <c r="F94" s="21">
        <v>0</v>
      </c>
      <c r="G94" s="21">
        <v>1350</v>
      </c>
      <c r="H94" s="21">
        <f t="shared" si="1"/>
        <v>33817.5</v>
      </c>
    </row>
    <row r="95" spans="1:8" ht="18">
      <c r="A95" s="226"/>
      <c r="B95" s="18">
        <v>78</v>
      </c>
      <c r="C95" s="19" t="s">
        <v>959</v>
      </c>
      <c r="D95" s="18" t="s">
        <v>131</v>
      </c>
      <c r="E95" s="20">
        <v>43.4</v>
      </c>
      <c r="F95" s="21">
        <v>0</v>
      </c>
      <c r="G95" s="21">
        <v>1000</v>
      </c>
      <c r="H95" s="21">
        <f t="shared" si="1"/>
        <v>43400</v>
      </c>
    </row>
    <row r="96" spans="1:8" ht="18">
      <c r="A96" s="226"/>
      <c r="B96" s="18">
        <v>79</v>
      </c>
      <c r="C96" s="19" t="s">
        <v>538</v>
      </c>
      <c r="D96" s="18" t="s">
        <v>131</v>
      </c>
      <c r="E96" s="20">
        <v>108.4</v>
      </c>
      <c r="F96" s="21">
        <v>0</v>
      </c>
      <c r="G96" s="21">
        <v>2500</v>
      </c>
      <c r="H96" s="21">
        <f t="shared" si="1"/>
        <v>271000</v>
      </c>
    </row>
    <row r="97" spans="1:8" ht="18">
      <c r="A97" s="226"/>
      <c r="B97" s="18">
        <v>80</v>
      </c>
      <c r="C97" s="19" t="s">
        <v>539</v>
      </c>
      <c r="D97" s="18" t="s">
        <v>131</v>
      </c>
      <c r="E97" s="20">
        <v>110.26</v>
      </c>
      <c r="F97" s="21">
        <v>0</v>
      </c>
      <c r="G97" s="21">
        <v>3000</v>
      </c>
      <c r="H97" s="21">
        <f t="shared" si="1"/>
        <v>330780</v>
      </c>
    </row>
    <row r="98" spans="1:8" ht="18">
      <c r="A98" s="226"/>
      <c r="B98" s="18">
        <v>81</v>
      </c>
      <c r="C98" s="19" t="s">
        <v>960</v>
      </c>
      <c r="D98" s="18" t="s">
        <v>131</v>
      </c>
      <c r="E98" s="20">
        <v>164.17</v>
      </c>
      <c r="F98" s="21">
        <v>0</v>
      </c>
      <c r="G98" s="21">
        <v>2000</v>
      </c>
      <c r="H98" s="21">
        <f t="shared" si="1"/>
        <v>328340</v>
      </c>
    </row>
    <row r="99" spans="1:8" ht="18">
      <c r="A99" s="226"/>
      <c r="B99" s="18">
        <v>82</v>
      </c>
      <c r="C99" s="19" t="s">
        <v>961</v>
      </c>
      <c r="D99" s="18" t="s">
        <v>134</v>
      </c>
      <c r="E99" s="20">
        <v>1</v>
      </c>
      <c r="F99" s="21">
        <v>0</v>
      </c>
      <c r="G99" s="21">
        <v>9000</v>
      </c>
      <c r="H99" s="21">
        <f t="shared" si="1"/>
        <v>9000</v>
      </c>
    </row>
    <row r="100" spans="1:8" ht="18">
      <c r="A100" s="160"/>
      <c r="B100" s="18">
        <v>83</v>
      </c>
      <c r="C100" s="19" t="s">
        <v>962</v>
      </c>
      <c r="D100" s="18" t="s">
        <v>134</v>
      </c>
      <c r="E100" s="20">
        <v>7</v>
      </c>
      <c r="F100" s="21">
        <v>0</v>
      </c>
      <c r="G100" s="21">
        <v>1000</v>
      </c>
      <c r="H100" s="21">
        <f t="shared" si="1"/>
        <v>7000</v>
      </c>
    </row>
    <row r="101" spans="1:8" ht="36">
      <c r="A101" s="30" t="s">
        <v>423</v>
      </c>
      <c r="B101" s="18">
        <v>84</v>
      </c>
      <c r="C101" s="19" t="s">
        <v>963</v>
      </c>
      <c r="D101" s="18" t="s">
        <v>131</v>
      </c>
      <c r="E101" s="20">
        <v>157.72999999999999</v>
      </c>
      <c r="F101" s="21">
        <v>0</v>
      </c>
      <c r="G101" s="21">
        <v>1100</v>
      </c>
      <c r="H101" s="21">
        <f t="shared" si="1"/>
        <v>173503</v>
      </c>
    </row>
    <row r="102" spans="1:8" ht="18">
      <c r="A102" s="159" t="s">
        <v>433</v>
      </c>
      <c r="B102" s="18">
        <v>85</v>
      </c>
      <c r="C102" s="19" t="s">
        <v>964</v>
      </c>
      <c r="D102" s="18" t="s">
        <v>131</v>
      </c>
      <c r="E102" s="20">
        <v>48</v>
      </c>
      <c r="F102" s="21">
        <v>0</v>
      </c>
      <c r="G102" s="21">
        <v>1500</v>
      </c>
      <c r="H102" s="21">
        <f t="shared" si="1"/>
        <v>72000</v>
      </c>
    </row>
    <row r="103" spans="1:8" ht="18">
      <c r="A103" s="226"/>
      <c r="B103" s="18">
        <v>86</v>
      </c>
      <c r="C103" s="19" t="s">
        <v>965</v>
      </c>
      <c r="D103" s="18" t="s">
        <v>131</v>
      </c>
      <c r="E103" s="20">
        <v>83.4</v>
      </c>
      <c r="F103" s="21">
        <v>0</v>
      </c>
      <c r="G103" s="21">
        <v>1800</v>
      </c>
      <c r="H103" s="21">
        <f t="shared" si="1"/>
        <v>150120</v>
      </c>
    </row>
    <row r="104" spans="1:8" ht="18">
      <c r="A104" s="226"/>
      <c r="B104" s="18">
        <v>87</v>
      </c>
      <c r="C104" s="19" t="s">
        <v>966</v>
      </c>
      <c r="D104" s="18" t="s">
        <v>131</v>
      </c>
      <c r="E104" s="20">
        <v>139.4</v>
      </c>
      <c r="F104" s="21">
        <v>0</v>
      </c>
      <c r="G104" s="21">
        <v>1800</v>
      </c>
      <c r="H104" s="21">
        <f t="shared" si="1"/>
        <v>250920</v>
      </c>
    </row>
    <row r="105" spans="1:8" ht="18">
      <c r="A105" s="226"/>
      <c r="B105" s="18">
        <v>88</v>
      </c>
      <c r="C105" s="19" t="s">
        <v>499</v>
      </c>
      <c r="D105" s="18" t="s">
        <v>131</v>
      </c>
      <c r="E105" s="20">
        <v>83.4</v>
      </c>
      <c r="F105" s="21">
        <v>0</v>
      </c>
      <c r="G105" s="21">
        <v>2200</v>
      </c>
      <c r="H105" s="21">
        <f t="shared" si="1"/>
        <v>183480</v>
      </c>
    </row>
    <row r="106" spans="1:8" ht="18">
      <c r="A106" s="160"/>
      <c r="B106" s="18">
        <v>89</v>
      </c>
      <c r="C106" s="19" t="s">
        <v>500</v>
      </c>
      <c r="D106" s="18" t="s">
        <v>131</v>
      </c>
      <c r="E106" s="20">
        <v>76.8</v>
      </c>
      <c r="F106" s="21">
        <v>0</v>
      </c>
      <c r="G106" s="21">
        <v>2200</v>
      </c>
      <c r="H106" s="21">
        <f t="shared" si="1"/>
        <v>168960</v>
      </c>
    </row>
    <row r="107" spans="1:8" ht="36">
      <c r="A107" s="30" t="s">
        <v>781</v>
      </c>
      <c r="B107" s="18">
        <v>90</v>
      </c>
      <c r="C107" s="19" t="s">
        <v>967</v>
      </c>
      <c r="D107" s="18" t="s">
        <v>131</v>
      </c>
      <c r="E107" s="20">
        <v>3.4</v>
      </c>
      <c r="F107" s="21">
        <v>0</v>
      </c>
      <c r="G107" s="21">
        <v>4000</v>
      </c>
      <c r="H107" s="21">
        <f t="shared" si="1"/>
        <v>13600</v>
      </c>
    </row>
    <row r="108" spans="1:8" ht="18">
      <c r="A108" s="30" t="s">
        <v>550</v>
      </c>
      <c r="B108" s="18">
        <v>91</v>
      </c>
      <c r="C108" s="19" t="s">
        <v>968</v>
      </c>
      <c r="D108" s="18" t="s">
        <v>131</v>
      </c>
      <c r="E108" s="20">
        <v>74.62</v>
      </c>
      <c r="F108" s="21">
        <v>0</v>
      </c>
      <c r="G108" s="21">
        <v>3000</v>
      </c>
      <c r="H108" s="21">
        <f t="shared" si="1"/>
        <v>223860</v>
      </c>
    </row>
    <row r="109" spans="1:8" ht="18">
      <c r="A109" s="30" t="s">
        <v>446</v>
      </c>
      <c r="B109" s="18">
        <v>92</v>
      </c>
      <c r="C109" s="19" t="s">
        <v>969</v>
      </c>
      <c r="D109" s="18" t="s">
        <v>131</v>
      </c>
      <c r="E109" s="20">
        <v>62.3</v>
      </c>
      <c r="F109" s="21">
        <v>0</v>
      </c>
      <c r="G109" s="21">
        <v>5000</v>
      </c>
      <c r="H109" s="21">
        <f t="shared" si="1"/>
        <v>311500</v>
      </c>
    </row>
    <row r="110" spans="1:8" ht="18">
      <c r="A110" s="30" t="s">
        <v>453</v>
      </c>
      <c r="B110" s="18">
        <v>93</v>
      </c>
      <c r="C110" s="19" t="s">
        <v>503</v>
      </c>
      <c r="D110" s="18" t="s">
        <v>131</v>
      </c>
      <c r="E110" s="20">
        <v>110.26</v>
      </c>
      <c r="F110" s="21">
        <v>0</v>
      </c>
      <c r="G110" s="21">
        <v>1700</v>
      </c>
      <c r="H110" s="21">
        <f t="shared" si="1"/>
        <v>187442</v>
      </c>
    </row>
    <row r="111" spans="1:8" ht="18">
      <c r="A111" s="159" t="s">
        <v>454</v>
      </c>
      <c r="B111" s="18">
        <v>94</v>
      </c>
      <c r="C111" s="19" t="s">
        <v>970</v>
      </c>
      <c r="D111" s="18" t="s">
        <v>131</v>
      </c>
      <c r="E111" s="20">
        <v>164.18</v>
      </c>
      <c r="F111" s="21">
        <v>0</v>
      </c>
      <c r="G111" s="21">
        <v>2000</v>
      </c>
      <c r="H111" s="21">
        <f t="shared" si="1"/>
        <v>328360</v>
      </c>
    </row>
    <row r="112" spans="1:8" ht="36">
      <c r="A112" s="160"/>
      <c r="B112" s="18">
        <v>95</v>
      </c>
      <c r="C112" s="19" t="s">
        <v>971</v>
      </c>
      <c r="D112" s="18" t="s">
        <v>131</v>
      </c>
      <c r="E112" s="20">
        <v>21.66</v>
      </c>
      <c r="F112" s="21">
        <v>0</v>
      </c>
      <c r="G112" s="21">
        <v>3000</v>
      </c>
      <c r="H112" s="21">
        <f t="shared" si="1"/>
        <v>64980</v>
      </c>
    </row>
    <row r="113" spans="1:8" ht="36">
      <c r="A113" s="35" t="s">
        <v>972</v>
      </c>
      <c r="B113" s="18">
        <v>96</v>
      </c>
      <c r="C113" s="19" t="s">
        <v>973</v>
      </c>
      <c r="D113" s="18" t="s">
        <v>131</v>
      </c>
      <c r="E113" s="20">
        <v>2.4</v>
      </c>
      <c r="F113" s="21">
        <v>0</v>
      </c>
      <c r="G113" s="21">
        <v>62000</v>
      </c>
      <c r="H113" s="21">
        <f t="shared" si="1"/>
        <v>148800</v>
      </c>
    </row>
    <row r="114" spans="1:8" ht="18">
      <c r="A114" s="159" t="s">
        <v>321</v>
      </c>
      <c r="B114" s="18">
        <v>97</v>
      </c>
      <c r="C114" s="19" t="s">
        <v>974</v>
      </c>
      <c r="D114" s="18" t="s">
        <v>131</v>
      </c>
      <c r="E114" s="20">
        <v>315</v>
      </c>
      <c r="F114" s="21">
        <v>0</v>
      </c>
      <c r="G114" s="21">
        <v>1170</v>
      </c>
      <c r="H114" s="21">
        <f t="shared" si="1"/>
        <v>368550</v>
      </c>
    </row>
    <row r="115" spans="1:8" ht="36">
      <c r="A115" s="226"/>
      <c r="B115" s="18">
        <v>98</v>
      </c>
      <c r="C115" s="19" t="s">
        <v>975</v>
      </c>
      <c r="D115" s="18" t="s">
        <v>131</v>
      </c>
      <c r="E115" s="20">
        <v>341.44</v>
      </c>
      <c r="F115" s="21">
        <v>0</v>
      </c>
      <c r="G115" s="21">
        <v>1170</v>
      </c>
      <c r="H115" s="21">
        <f t="shared" si="1"/>
        <v>399484.8</v>
      </c>
    </row>
    <row r="116" spans="1:8" ht="18">
      <c r="A116" s="226"/>
      <c r="B116" s="18">
        <v>99</v>
      </c>
      <c r="C116" s="19" t="s">
        <v>976</v>
      </c>
      <c r="D116" s="18" t="s">
        <v>131</v>
      </c>
      <c r="E116" s="20">
        <v>152</v>
      </c>
      <c r="F116" s="21">
        <v>0</v>
      </c>
      <c r="G116" s="21">
        <v>1170</v>
      </c>
      <c r="H116" s="21">
        <f t="shared" si="1"/>
        <v>177840</v>
      </c>
    </row>
    <row r="117" spans="1:8" ht="18">
      <c r="A117" s="226"/>
      <c r="B117" s="18">
        <v>100</v>
      </c>
      <c r="C117" s="19" t="s">
        <v>977</v>
      </c>
      <c r="D117" s="18" t="s">
        <v>131</v>
      </c>
      <c r="E117" s="20">
        <v>74.63</v>
      </c>
      <c r="F117" s="21">
        <v>0</v>
      </c>
      <c r="G117" s="21">
        <v>1170</v>
      </c>
      <c r="H117" s="21">
        <f t="shared" si="1"/>
        <v>87317.099999999991</v>
      </c>
    </row>
    <row r="118" spans="1:8" ht="18">
      <c r="A118" s="160"/>
      <c r="B118" s="18">
        <v>101</v>
      </c>
      <c r="C118" s="19" t="s">
        <v>978</v>
      </c>
      <c r="D118" s="18" t="s">
        <v>131</v>
      </c>
      <c r="E118" s="20">
        <v>77.77</v>
      </c>
      <c r="F118" s="21">
        <v>0</v>
      </c>
      <c r="G118" s="21">
        <v>1170</v>
      </c>
      <c r="H118" s="21">
        <f t="shared" si="1"/>
        <v>90990.9</v>
      </c>
    </row>
    <row r="119" spans="1:8" ht="18">
      <c r="A119" s="159" t="s">
        <v>475</v>
      </c>
      <c r="B119" s="18">
        <v>102</v>
      </c>
      <c r="C119" s="19" t="s">
        <v>979</v>
      </c>
      <c r="D119" s="18" t="s">
        <v>131</v>
      </c>
      <c r="E119" s="20">
        <v>1.2</v>
      </c>
      <c r="F119" s="21">
        <v>0</v>
      </c>
      <c r="G119" s="21">
        <v>12000</v>
      </c>
      <c r="H119" s="21">
        <f t="shared" si="1"/>
        <v>14400</v>
      </c>
    </row>
    <row r="120" spans="1:8" ht="18">
      <c r="A120" s="226"/>
      <c r="B120" s="18">
        <v>103</v>
      </c>
      <c r="C120" s="19" t="s">
        <v>980</v>
      </c>
      <c r="D120" s="18" t="s">
        <v>134</v>
      </c>
      <c r="E120" s="20">
        <v>3</v>
      </c>
      <c r="F120" s="21">
        <v>0</v>
      </c>
      <c r="G120" s="21">
        <v>1800</v>
      </c>
      <c r="H120" s="21">
        <f t="shared" si="1"/>
        <v>5400</v>
      </c>
    </row>
    <row r="121" spans="1:8" ht="18">
      <c r="A121" s="226"/>
      <c r="B121" s="18">
        <v>104</v>
      </c>
      <c r="C121" s="19" t="s">
        <v>981</v>
      </c>
      <c r="D121" s="18" t="s">
        <v>134</v>
      </c>
      <c r="E121" s="20">
        <v>10</v>
      </c>
      <c r="F121" s="21">
        <v>0</v>
      </c>
      <c r="G121" s="21">
        <v>1500</v>
      </c>
      <c r="H121" s="21">
        <f t="shared" si="1"/>
        <v>15000</v>
      </c>
    </row>
    <row r="122" spans="1:8" ht="18">
      <c r="A122" s="226"/>
      <c r="B122" s="18">
        <v>105</v>
      </c>
      <c r="C122" s="19" t="s">
        <v>982</v>
      </c>
      <c r="D122" s="18" t="s">
        <v>134</v>
      </c>
      <c r="E122" s="20">
        <v>10</v>
      </c>
      <c r="F122" s="21">
        <v>0</v>
      </c>
      <c r="G122" s="21">
        <v>1100</v>
      </c>
      <c r="H122" s="21">
        <f t="shared" si="1"/>
        <v>11000</v>
      </c>
    </row>
    <row r="123" spans="1:8" ht="18">
      <c r="A123" s="160"/>
      <c r="B123" s="18">
        <v>106</v>
      </c>
      <c r="C123" s="19" t="s">
        <v>983</v>
      </c>
      <c r="D123" s="18" t="s">
        <v>155</v>
      </c>
      <c r="E123" s="20">
        <v>26</v>
      </c>
      <c r="F123" s="21">
        <v>0</v>
      </c>
      <c r="G123" s="21">
        <v>3300</v>
      </c>
      <c r="H123" s="21">
        <f t="shared" si="1"/>
        <v>85800</v>
      </c>
    </row>
    <row r="124" spans="1:8" ht="37.5" customHeight="1">
      <c r="A124" s="159" t="s">
        <v>391</v>
      </c>
      <c r="B124" s="18">
        <v>107</v>
      </c>
      <c r="C124" s="19" t="s">
        <v>984</v>
      </c>
      <c r="D124" s="18" t="s">
        <v>145</v>
      </c>
      <c r="E124" s="20">
        <v>1</v>
      </c>
      <c r="F124" s="21">
        <v>0</v>
      </c>
      <c r="G124" s="21">
        <v>0</v>
      </c>
      <c r="H124" s="21">
        <v>260000</v>
      </c>
    </row>
    <row r="125" spans="1:8" ht="18">
      <c r="A125" s="160"/>
      <c r="B125" s="18">
        <v>108</v>
      </c>
      <c r="C125" s="19" t="s">
        <v>985</v>
      </c>
      <c r="D125" s="18" t="s">
        <v>145</v>
      </c>
      <c r="E125" s="20">
        <v>1</v>
      </c>
      <c r="F125" s="21">
        <v>0</v>
      </c>
      <c r="G125" s="21">
        <v>0</v>
      </c>
      <c r="H125" s="21">
        <v>170000</v>
      </c>
    </row>
    <row r="126" spans="1:8" ht="36">
      <c r="A126" s="34" t="s">
        <v>290</v>
      </c>
      <c r="B126" s="18">
        <v>109</v>
      </c>
      <c r="C126" s="19" t="s">
        <v>986</v>
      </c>
      <c r="D126" s="18" t="s">
        <v>145</v>
      </c>
      <c r="E126" s="20">
        <v>1</v>
      </c>
      <c r="F126" s="21">
        <v>0</v>
      </c>
      <c r="G126" s="21">
        <v>0</v>
      </c>
      <c r="H126" s="21">
        <v>130000</v>
      </c>
    </row>
    <row r="127" spans="1:8" ht="37.5" customHeight="1">
      <c r="A127" s="159" t="s">
        <v>987</v>
      </c>
      <c r="B127" s="18">
        <v>110</v>
      </c>
      <c r="C127" s="19" t="s">
        <v>988</v>
      </c>
      <c r="D127" s="18" t="s">
        <v>145</v>
      </c>
      <c r="E127" s="20">
        <v>1</v>
      </c>
      <c r="F127" s="21">
        <v>0</v>
      </c>
      <c r="G127" s="21">
        <v>0</v>
      </c>
      <c r="H127" s="21">
        <v>98000</v>
      </c>
    </row>
    <row r="128" spans="1:8" ht="18">
      <c r="A128" s="160"/>
      <c r="B128" s="18">
        <v>111</v>
      </c>
      <c r="C128" s="19" t="s">
        <v>989</v>
      </c>
      <c r="D128" s="18" t="s">
        <v>145</v>
      </c>
      <c r="E128" s="20">
        <v>1</v>
      </c>
      <c r="F128" s="21">
        <v>0</v>
      </c>
      <c r="G128" s="21">
        <v>0</v>
      </c>
      <c r="H128" s="21">
        <v>40000</v>
      </c>
    </row>
    <row r="129" spans="1:8" ht="18">
      <c r="A129" s="22"/>
      <c r="B129" s="23"/>
      <c r="C129" s="24"/>
      <c r="D129" s="23"/>
      <c r="E129" s="23"/>
      <c r="F129" s="25"/>
      <c r="G129" s="26"/>
      <c r="H129" s="26"/>
    </row>
    <row r="130" spans="1:8" ht="36">
      <c r="A130" s="27"/>
      <c r="B130" s="27"/>
      <c r="C130" s="27"/>
      <c r="D130" s="27"/>
      <c r="E130" s="27"/>
      <c r="F130" s="27"/>
      <c r="G130" s="28" t="s">
        <v>99</v>
      </c>
      <c r="H130" s="29">
        <f>SUM(H18:H128)</f>
        <v>13153272.690000001</v>
      </c>
    </row>
    <row r="131" spans="1:8" ht="41.25" customHeight="1">
      <c r="A131" s="234" t="s">
        <v>990</v>
      </c>
      <c r="B131" s="235"/>
      <c r="C131" s="235"/>
      <c r="D131" s="235"/>
      <c r="E131" s="235"/>
      <c r="F131" s="235"/>
      <c r="G131" s="235"/>
      <c r="H131" s="236"/>
    </row>
    <row r="132" spans="1:8" ht="18">
      <c r="A132" s="165" t="s">
        <v>142</v>
      </c>
      <c r="B132" s="165"/>
      <c r="C132" s="165"/>
      <c r="D132" s="165"/>
      <c r="E132" s="165"/>
      <c r="F132" s="165"/>
      <c r="G132" s="165"/>
      <c r="H132" s="165"/>
    </row>
    <row r="133" spans="1:8">
      <c r="A133" s="5"/>
      <c r="B133" s="6"/>
      <c r="C133" s="7"/>
      <c r="D133" s="6"/>
      <c r="E133" s="11"/>
      <c r="F133" s="8"/>
      <c r="G133" s="9"/>
      <c r="H133" s="9"/>
    </row>
    <row r="134" spans="1:8">
      <c r="A134" s="5"/>
      <c r="B134" s="6"/>
      <c r="C134" s="7"/>
      <c r="D134" s="6"/>
      <c r="E134" s="11"/>
      <c r="F134" s="8"/>
      <c r="G134" s="9"/>
      <c r="H134" s="9"/>
    </row>
    <row r="135" spans="1:8">
      <c r="A135" s="5"/>
      <c r="B135" s="6"/>
      <c r="C135" s="7"/>
      <c r="D135" s="6"/>
      <c r="E135" s="11"/>
      <c r="F135" s="8"/>
      <c r="G135" s="9"/>
      <c r="H135" s="9"/>
    </row>
    <row r="136" spans="1:8">
      <c r="A136" s="5"/>
      <c r="B136" s="6"/>
      <c r="C136" s="7"/>
      <c r="D136" s="6"/>
      <c r="E136" s="11"/>
      <c r="F136" s="8"/>
      <c r="G136" s="9"/>
      <c r="H136" s="9"/>
    </row>
    <row r="137" spans="1:8">
      <c r="A137" s="5"/>
      <c r="B137" s="6"/>
      <c r="C137" s="7"/>
      <c r="D137" s="6"/>
      <c r="E137" s="11"/>
      <c r="F137" s="8"/>
      <c r="G137" s="9"/>
      <c r="H137" s="9"/>
    </row>
    <row r="138" spans="1:8">
      <c r="A138" s="5"/>
      <c r="B138" s="6"/>
      <c r="C138" s="7"/>
      <c r="D138" s="6"/>
      <c r="E138" s="11"/>
      <c r="F138" s="8"/>
      <c r="G138" s="9"/>
      <c r="H138" s="9"/>
    </row>
    <row r="139" spans="1:8">
      <c r="A139" s="5"/>
      <c r="B139" s="6"/>
      <c r="C139" s="7"/>
      <c r="D139" s="6"/>
      <c r="E139" s="11"/>
      <c r="F139" s="8"/>
      <c r="G139" s="9"/>
      <c r="H139" s="9"/>
    </row>
    <row r="140" spans="1:8">
      <c r="A140" s="5"/>
      <c r="B140" s="6"/>
      <c r="C140" s="7"/>
      <c r="D140" s="6"/>
      <c r="E140" s="11"/>
      <c r="F140" s="8"/>
      <c r="G140" s="9"/>
      <c r="H140" s="9"/>
    </row>
    <row r="141" spans="1:8">
      <c r="A141" s="5"/>
      <c r="B141" s="6"/>
      <c r="C141" s="7"/>
      <c r="D141" s="6"/>
      <c r="E141" s="11"/>
      <c r="F141" s="8"/>
      <c r="G141" s="9"/>
      <c r="H141" s="9"/>
    </row>
    <row r="142" spans="1:8">
      <c r="A142" s="5"/>
      <c r="B142" s="6"/>
      <c r="C142" s="7"/>
      <c r="D142" s="6"/>
      <c r="E142" s="11"/>
      <c r="F142" s="8"/>
      <c r="G142" s="9"/>
      <c r="H142" s="9"/>
    </row>
    <row r="143" spans="1:8">
      <c r="A143" s="5"/>
      <c r="B143" s="6"/>
      <c r="C143" s="7"/>
      <c r="D143" s="6"/>
      <c r="E143" s="11"/>
      <c r="F143" s="8"/>
      <c r="G143" s="9"/>
      <c r="H143" s="9"/>
    </row>
    <row r="144" spans="1:8">
      <c r="A144" s="10"/>
      <c r="B144" s="6"/>
      <c r="C144" s="7"/>
      <c r="E144" s="11"/>
      <c r="F144" s="8"/>
      <c r="G144" s="9"/>
      <c r="H144" s="9"/>
    </row>
    <row r="145" spans="1:8">
      <c r="A145" s="5"/>
      <c r="B145" s="6"/>
      <c r="C145" s="7"/>
      <c r="D145" s="6"/>
      <c r="E145" s="11"/>
      <c r="F145" s="8"/>
      <c r="G145" s="9"/>
      <c r="H145" s="9"/>
    </row>
    <row r="146" spans="1:8">
      <c r="A146" s="5"/>
      <c r="B146" s="6"/>
      <c r="C146" s="7"/>
      <c r="D146" s="6"/>
      <c r="E146" s="11"/>
      <c r="F146" s="8"/>
      <c r="G146" s="9"/>
      <c r="H146" s="9"/>
    </row>
    <row r="147" spans="1:8">
      <c r="A147" s="5"/>
      <c r="B147" s="6"/>
      <c r="C147" s="7"/>
      <c r="D147" s="6"/>
      <c r="E147" s="11"/>
      <c r="F147" s="8"/>
      <c r="G147" s="9"/>
      <c r="H147" s="9"/>
    </row>
    <row r="148" spans="1:8">
      <c r="A148" s="10"/>
      <c r="B148" s="6"/>
      <c r="C148" s="7"/>
      <c r="F148" s="8"/>
      <c r="G148" s="9"/>
      <c r="H148" s="9"/>
    </row>
    <row r="149" spans="1:8">
      <c r="A149" s="5"/>
      <c r="B149" s="6"/>
      <c r="C149" s="7"/>
      <c r="D149" s="6"/>
      <c r="E149" s="11"/>
      <c r="F149" s="8"/>
      <c r="G149" s="9"/>
      <c r="H149" s="9"/>
    </row>
    <row r="150" spans="1:8">
      <c r="A150" s="10"/>
      <c r="B150" s="6"/>
      <c r="C150" s="7"/>
      <c r="D150" s="6"/>
      <c r="E150" s="6"/>
      <c r="F150" s="8"/>
      <c r="G150" s="9"/>
      <c r="H150" s="9"/>
    </row>
    <row r="151" spans="1:8">
      <c r="A151" s="5"/>
      <c r="B151" s="6"/>
      <c r="C151" s="7"/>
      <c r="D151" s="6"/>
      <c r="E151" s="6"/>
      <c r="F151" s="8"/>
      <c r="G151" s="9"/>
      <c r="H151" s="9"/>
    </row>
    <row r="152" spans="1:8">
      <c r="A152" s="10"/>
      <c r="B152" s="6"/>
      <c r="C152" s="7"/>
      <c r="D152" s="6"/>
      <c r="E152" s="6"/>
      <c r="F152" s="8"/>
      <c r="G152" s="9"/>
      <c r="H152" s="9"/>
    </row>
    <row r="153" spans="1:8">
      <c r="A153" s="5"/>
      <c r="B153" s="6"/>
      <c r="C153" s="7"/>
      <c r="D153" s="6"/>
      <c r="E153" s="6"/>
      <c r="F153" s="8"/>
      <c r="G153" s="9"/>
      <c r="H153" s="9"/>
    </row>
    <row r="154" spans="1:8">
      <c r="A154" s="10"/>
      <c r="B154" s="6"/>
      <c r="C154" s="7"/>
      <c r="D154" s="6"/>
      <c r="E154" s="6"/>
      <c r="F154" s="8"/>
      <c r="G154" s="9"/>
      <c r="H154" s="9"/>
    </row>
    <row r="155" spans="1:8">
      <c r="A155" s="5"/>
      <c r="B155" s="6"/>
      <c r="C155" s="7"/>
      <c r="D155" s="6"/>
      <c r="E155" s="6"/>
      <c r="F155" s="8"/>
      <c r="G155" s="9"/>
      <c r="H155" s="9"/>
    </row>
    <row r="156" spans="1:8">
      <c r="A156" s="5"/>
      <c r="B156" s="6"/>
      <c r="C156" s="7"/>
      <c r="D156" s="6"/>
      <c r="E156" s="6"/>
      <c r="F156" s="8"/>
      <c r="G156" s="9"/>
      <c r="H156" s="9"/>
    </row>
    <row r="157" spans="1:8">
      <c r="A157" s="10"/>
      <c r="B157" s="6"/>
      <c r="C157" s="7"/>
      <c r="D157" s="6"/>
      <c r="E157" s="6"/>
      <c r="F157" s="8"/>
      <c r="G157" s="9"/>
      <c r="H157" s="9"/>
    </row>
    <row r="158" spans="1:8" ht="28.5" customHeight="1">
      <c r="A158" s="5"/>
      <c r="B158" s="6"/>
      <c r="C158" s="7"/>
      <c r="D158" s="6"/>
      <c r="E158" s="6"/>
      <c r="F158" s="8"/>
      <c r="G158" s="9"/>
      <c r="H158" s="9"/>
    </row>
    <row r="159" spans="1:8">
      <c r="A159" s="10"/>
      <c r="B159" s="6"/>
      <c r="C159" s="7"/>
      <c r="D159" s="6"/>
      <c r="E159" s="6"/>
      <c r="F159" s="8"/>
      <c r="G159" s="9"/>
      <c r="H159" s="9"/>
    </row>
    <row r="160" spans="1:8">
      <c r="A160" s="5"/>
      <c r="B160" s="6"/>
      <c r="C160" s="7"/>
      <c r="D160" s="6"/>
      <c r="E160" s="6"/>
      <c r="F160" s="13"/>
      <c r="G160" s="13"/>
      <c r="H160" s="9"/>
    </row>
    <row r="161" spans="1:8">
      <c r="A161" s="5"/>
      <c r="B161" s="6"/>
      <c r="C161" s="7"/>
      <c r="D161" s="6"/>
      <c r="E161" s="6"/>
      <c r="F161" s="13"/>
      <c r="G161" s="13"/>
      <c r="H161" s="9"/>
    </row>
    <row r="162" spans="1:8">
      <c r="A162" s="5"/>
      <c r="C162" s="7"/>
    </row>
    <row r="163" spans="1:8">
      <c r="G163" s="14"/>
      <c r="H163" s="12"/>
    </row>
    <row r="164" spans="1:8">
      <c r="G164" s="2"/>
      <c r="H164" s="13"/>
    </row>
    <row r="165" spans="1:8">
      <c r="G165" s="15"/>
      <c r="H165" s="13"/>
    </row>
    <row r="166" spans="1:8">
      <c r="A166" s="158"/>
      <c r="B166" s="158"/>
      <c r="C166" s="158"/>
      <c r="D166" s="158"/>
      <c r="E166" s="158"/>
      <c r="F166" s="158"/>
      <c r="G166" s="158"/>
      <c r="H166" s="158"/>
    </row>
    <row r="167" spans="1:8">
      <c r="A167" s="158"/>
      <c r="B167" s="158"/>
      <c r="C167" s="158"/>
      <c r="D167" s="158"/>
      <c r="E167" s="158"/>
      <c r="F167" s="158"/>
      <c r="G167" s="158"/>
      <c r="H167" s="158"/>
    </row>
  </sheetData>
  <mergeCells count="18">
    <mergeCell ref="A66:A68"/>
    <mergeCell ref="M10:O12"/>
    <mergeCell ref="M13:O14"/>
    <mergeCell ref="A18:A29"/>
    <mergeCell ref="A30:A38"/>
    <mergeCell ref="A39:A65"/>
    <mergeCell ref="A69:A91"/>
    <mergeCell ref="A92:A100"/>
    <mergeCell ref="A114:A118"/>
    <mergeCell ref="A119:A123"/>
    <mergeCell ref="A124:A125"/>
    <mergeCell ref="A131:H131"/>
    <mergeCell ref="A132:H132"/>
    <mergeCell ref="A166:H166"/>
    <mergeCell ref="A167:H167"/>
    <mergeCell ref="A102:A106"/>
    <mergeCell ref="A111:A112"/>
    <mergeCell ref="A127:A128"/>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3" manualBreakCount="3">
    <brk id="63" max="7" man="1"/>
    <brk id="98" max="7" man="1"/>
    <brk id="135" max="8" man="1"/>
  </row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R57"/>
  <sheetViews>
    <sheetView showGridLines="0" zoomScaleNormal="100" workbookViewId="0">
      <selection activeCell="C18" sqref="C18"/>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6" width="16.5703125" bestFit="1" customWidth="1"/>
    <col min="7" max="7" width="13.5703125" customWidth="1"/>
    <col min="8" max="8" width="20.140625" bestFit="1" customWidth="1"/>
    <col min="9" max="9" width="16.57031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8" customHeight="1"/>
    <row r="17" spans="1:8" ht="46.9">
      <c r="A17" s="16" t="s">
        <v>1</v>
      </c>
      <c r="B17" s="16" t="s">
        <v>0</v>
      </c>
      <c r="C17" s="16" t="s">
        <v>124</v>
      </c>
      <c r="D17" s="54" t="s">
        <v>125</v>
      </c>
      <c r="E17" s="16" t="s">
        <v>14</v>
      </c>
      <c r="F17" s="17" t="s">
        <v>128</v>
      </c>
      <c r="G17" s="17" t="s">
        <v>16</v>
      </c>
      <c r="H17" s="17" t="s">
        <v>17</v>
      </c>
    </row>
    <row r="18" spans="1:8" ht="36">
      <c r="A18" s="35" t="s">
        <v>991</v>
      </c>
      <c r="B18" s="18">
        <v>1</v>
      </c>
      <c r="C18" s="19" t="s">
        <v>992</v>
      </c>
      <c r="D18" s="18" t="s">
        <v>993</v>
      </c>
      <c r="E18" s="60">
        <v>1</v>
      </c>
      <c r="F18" s="21">
        <v>0</v>
      </c>
      <c r="G18" s="21">
        <v>0</v>
      </c>
      <c r="H18" s="21">
        <v>612000</v>
      </c>
    </row>
    <row r="19" spans="1:8" ht="18">
      <c r="A19" s="22"/>
      <c r="B19" s="23"/>
      <c r="C19" s="24"/>
      <c r="D19" s="23"/>
      <c r="E19" s="23"/>
      <c r="F19" s="25"/>
      <c r="G19" s="26"/>
      <c r="H19" s="26"/>
    </row>
    <row r="20" spans="1:8" ht="36">
      <c r="A20" s="27"/>
      <c r="B20" s="27"/>
      <c r="C20" s="27"/>
      <c r="D20" s="27"/>
      <c r="E20" s="27"/>
      <c r="F20" s="27"/>
      <c r="G20" s="28" t="s">
        <v>99</v>
      </c>
      <c r="H20" s="29">
        <f>SUM(H18:H19)</f>
        <v>612000</v>
      </c>
    </row>
    <row r="21" spans="1:8" ht="18">
      <c r="A21" s="165" t="s">
        <v>994</v>
      </c>
      <c r="B21" s="165"/>
      <c r="C21" s="165"/>
      <c r="D21" s="165"/>
      <c r="E21" s="165"/>
      <c r="F21" s="165"/>
      <c r="G21" s="165"/>
      <c r="H21" s="166"/>
    </row>
    <row r="22" spans="1:8" ht="18">
      <c r="A22" s="165" t="s">
        <v>136</v>
      </c>
      <c r="B22" s="165"/>
      <c r="C22" s="165"/>
      <c r="D22" s="165"/>
      <c r="E22" s="165"/>
      <c r="F22" s="165"/>
      <c r="G22" s="165"/>
      <c r="H22" s="165"/>
    </row>
    <row r="23" spans="1:8">
      <c r="A23" s="5"/>
      <c r="B23" s="6"/>
      <c r="C23" s="7"/>
      <c r="D23" s="6"/>
      <c r="E23" s="11"/>
      <c r="F23" s="8"/>
      <c r="G23" s="9"/>
      <c r="H23" s="9"/>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6:H56"/>
    <mergeCell ref="A57:H57"/>
    <mergeCell ref="M10:O12"/>
    <mergeCell ref="M13:O14"/>
    <mergeCell ref="A21:H21"/>
    <mergeCell ref="A22:H22"/>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25" max="8" man="1"/>
  </row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R64"/>
  <sheetViews>
    <sheetView showGridLines="0" zoomScaleNormal="100" workbookViewId="0">
      <selection activeCell="I31" sqref="I31"/>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9.75" customHeight="1"/>
    <row r="17" spans="1:10" ht="43.15">
      <c r="A17" s="16" t="s">
        <v>1</v>
      </c>
      <c r="B17" s="16" t="s">
        <v>0</v>
      </c>
      <c r="C17" s="16" t="s">
        <v>124</v>
      </c>
      <c r="D17" s="54" t="s">
        <v>125</v>
      </c>
      <c r="E17" s="16" t="s">
        <v>14</v>
      </c>
      <c r="F17" s="17" t="s">
        <v>128</v>
      </c>
      <c r="G17" s="17" t="s">
        <v>16</v>
      </c>
      <c r="H17" s="17" t="s">
        <v>17</v>
      </c>
    </row>
    <row r="18" spans="1:10" ht="18">
      <c r="A18" s="159" t="s">
        <v>995</v>
      </c>
      <c r="B18" s="18">
        <v>1</v>
      </c>
      <c r="C18" s="19" t="s">
        <v>996</v>
      </c>
      <c r="D18" s="68" t="s">
        <v>145</v>
      </c>
      <c r="E18" s="18">
        <v>1</v>
      </c>
      <c r="F18" s="71">
        <v>0</v>
      </c>
      <c r="G18" s="72">
        <v>0</v>
      </c>
      <c r="H18" s="72">
        <v>550000</v>
      </c>
      <c r="J18" s="52">
        <f>SUM(F18:G18)</f>
        <v>0</v>
      </c>
    </row>
    <row r="19" spans="1:10" ht="36">
      <c r="A19" s="226"/>
      <c r="B19" s="18">
        <v>2</v>
      </c>
      <c r="C19" s="19" t="s">
        <v>997</v>
      </c>
      <c r="D19" s="68" t="s">
        <v>145</v>
      </c>
      <c r="E19" s="18">
        <v>1</v>
      </c>
      <c r="F19" s="71">
        <v>0</v>
      </c>
      <c r="G19" s="72">
        <v>0</v>
      </c>
      <c r="H19" s="72">
        <v>378000</v>
      </c>
      <c r="J19" s="52">
        <f>SUM(F19:G19)</f>
        <v>0</v>
      </c>
    </row>
    <row r="20" spans="1:10" ht="18">
      <c r="A20" s="226"/>
      <c r="B20" s="18">
        <v>3</v>
      </c>
      <c r="C20" s="19" t="s">
        <v>998</v>
      </c>
      <c r="D20" s="68" t="s">
        <v>145</v>
      </c>
      <c r="E20" s="18">
        <v>1</v>
      </c>
      <c r="F20" s="21">
        <v>0</v>
      </c>
      <c r="G20" s="21">
        <v>0</v>
      </c>
      <c r="H20" s="21">
        <v>300100</v>
      </c>
    </row>
    <row r="21" spans="1:10" ht="18">
      <c r="A21" s="226"/>
      <c r="B21" s="18">
        <v>4</v>
      </c>
      <c r="C21" s="19" t="s">
        <v>999</v>
      </c>
      <c r="D21" s="68" t="s">
        <v>145</v>
      </c>
      <c r="E21" s="18">
        <v>1</v>
      </c>
      <c r="F21" s="21">
        <v>0</v>
      </c>
      <c r="G21" s="21">
        <v>0</v>
      </c>
      <c r="H21" s="21">
        <v>268000</v>
      </c>
    </row>
    <row r="22" spans="1:10" ht="36">
      <c r="A22" s="226"/>
      <c r="B22" s="18">
        <v>5</v>
      </c>
      <c r="C22" s="19" t="s">
        <v>1000</v>
      </c>
      <c r="D22" s="68" t="s">
        <v>145</v>
      </c>
      <c r="E22" s="18">
        <v>1</v>
      </c>
      <c r="F22" s="21">
        <v>0</v>
      </c>
      <c r="G22" s="21">
        <v>0</v>
      </c>
      <c r="H22" s="21">
        <v>786000</v>
      </c>
    </row>
    <row r="23" spans="1:10" ht="54">
      <c r="A23" s="226"/>
      <c r="B23" s="18">
        <v>6</v>
      </c>
      <c r="C23" s="19" t="s">
        <v>1001</v>
      </c>
      <c r="D23" s="68" t="s">
        <v>145</v>
      </c>
      <c r="E23" s="18">
        <v>1</v>
      </c>
      <c r="F23" s="21">
        <v>0</v>
      </c>
      <c r="G23" s="21">
        <v>0</v>
      </c>
      <c r="H23" s="21">
        <v>168000</v>
      </c>
    </row>
    <row r="24" spans="1:10" ht="36">
      <c r="A24" s="160"/>
      <c r="B24" s="18">
        <v>7</v>
      </c>
      <c r="C24" s="19" t="s">
        <v>1002</v>
      </c>
      <c r="D24" s="68" t="s">
        <v>145</v>
      </c>
      <c r="E24" s="18">
        <v>1</v>
      </c>
      <c r="F24" s="21">
        <v>0</v>
      </c>
      <c r="G24" s="21">
        <v>0</v>
      </c>
      <c r="H24" s="21">
        <v>110000</v>
      </c>
    </row>
    <row r="25" spans="1:10" ht="36">
      <c r="A25" s="35" t="s">
        <v>1003</v>
      </c>
      <c r="B25" s="18">
        <v>8</v>
      </c>
      <c r="C25" s="19" t="s">
        <v>1004</v>
      </c>
      <c r="D25" s="68" t="s">
        <v>145</v>
      </c>
      <c r="E25" s="18">
        <v>1</v>
      </c>
      <c r="F25" s="21">
        <v>0</v>
      </c>
      <c r="G25" s="21">
        <v>0</v>
      </c>
      <c r="H25" s="21">
        <v>46000</v>
      </c>
      <c r="I25" s="66">
        <f>SUM(H18+H19+H20+H21+H22+H23+H25)</f>
        <v>2496100</v>
      </c>
    </row>
    <row r="26" spans="1:10" ht="18">
      <c r="A26" s="22"/>
      <c r="B26" s="23"/>
      <c r="C26" s="24"/>
      <c r="D26" s="23"/>
      <c r="E26" s="23"/>
      <c r="F26" s="25"/>
      <c r="G26" s="26"/>
      <c r="H26" s="26"/>
    </row>
    <row r="27" spans="1:10" ht="36">
      <c r="A27" s="27"/>
      <c r="B27" s="27"/>
      <c r="C27" s="27"/>
      <c r="D27" s="27"/>
      <c r="E27" s="27"/>
      <c r="F27" s="27"/>
      <c r="G27" s="28" t="s">
        <v>99</v>
      </c>
      <c r="H27" s="29">
        <f>SUM(H18:H26)</f>
        <v>2606100</v>
      </c>
    </row>
    <row r="28" spans="1:10" ht="18">
      <c r="A28" s="165" t="s">
        <v>1005</v>
      </c>
      <c r="B28" s="165"/>
      <c r="C28" s="165"/>
      <c r="D28" s="165"/>
      <c r="E28" s="165"/>
      <c r="F28" s="165"/>
      <c r="G28" s="165"/>
      <c r="H28" s="166"/>
    </row>
    <row r="29" spans="1:10" ht="18">
      <c r="A29" s="165" t="s">
        <v>136</v>
      </c>
      <c r="B29" s="165"/>
      <c r="C29" s="165"/>
      <c r="D29" s="165"/>
      <c r="E29" s="165"/>
      <c r="F29" s="165"/>
      <c r="G29" s="165"/>
      <c r="H29" s="165"/>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10"/>
      <c r="B41" s="6"/>
      <c r="C41" s="7"/>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10"/>
      <c r="B45" s="6"/>
      <c r="C45" s="7"/>
      <c r="F45" s="8"/>
      <c r="G45" s="9"/>
      <c r="H45" s="9"/>
    </row>
    <row r="46" spans="1:8">
      <c r="A46" s="5"/>
      <c r="B46" s="6"/>
      <c r="C46" s="7"/>
      <c r="D46" s="6"/>
      <c r="E46" s="11"/>
      <c r="F46" s="8"/>
      <c r="G46" s="9"/>
      <c r="H46" s="9"/>
    </row>
    <row r="47" spans="1:8">
      <c r="A47" s="10"/>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c r="A50" s="5"/>
      <c r="B50" s="6"/>
      <c r="C50" s="7"/>
      <c r="D50" s="6"/>
      <c r="E50" s="6"/>
      <c r="F50" s="8"/>
      <c r="G50" s="9"/>
      <c r="H50" s="9"/>
    </row>
    <row r="51" spans="1:8">
      <c r="A51" s="10"/>
      <c r="B51" s="6"/>
      <c r="C51" s="7"/>
      <c r="D51" s="6"/>
      <c r="E51" s="6"/>
      <c r="F51" s="8"/>
      <c r="G51" s="9"/>
      <c r="H51" s="9"/>
    </row>
    <row r="52" spans="1:8">
      <c r="A52" s="5"/>
      <c r="B52" s="6"/>
      <c r="C52" s="7"/>
      <c r="D52" s="6"/>
      <c r="E52" s="6"/>
      <c r="F52" s="8"/>
      <c r="G52" s="9"/>
      <c r="H52" s="9"/>
    </row>
    <row r="53" spans="1:8">
      <c r="A53" s="5"/>
      <c r="B53" s="6"/>
      <c r="C53" s="7"/>
      <c r="D53" s="6"/>
      <c r="E53" s="6"/>
      <c r="F53" s="8"/>
      <c r="G53" s="9"/>
      <c r="H53" s="9"/>
    </row>
    <row r="54" spans="1:8">
      <c r="A54" s="10"/>
      <c r="B54" s="6"/>
      <c r="C54" s="7"/>
      <c r="D54" s="6"/>
      <c r="E54" s="6"/>
      <c r="F54" s="8"/>
      <c r="G54" s="9"/>
      <c r="H54" s="9"/>
    </row>
    <row r="55" spans="1:8" ht="28.5" customHeight="1">
      <c r="A55" s="5"/>
      <c r="B55" s="6"/>
      <c r="C55" s="7"/>
      <c r="D55" s="6"/>
      <c r="E55" s="6"/>
      <c r="F55" s="8"/>
      <c r="G55" s="9"/>
      <c r="H55" s="9"/>
    </row>
    <row r="56" spans="1:8">
      <c r="A56" s="10"/>
      <c r="B56" s="6"/>
      <c r="C56" s="7"/>
      <c r="D56" s="6"/>
      <c r="E56" s="6"/>
      <c r="F56" s="8"/>
      <c r="G56" s="9"/>
      <c r="H56" s="9"/>
    </row>
    <row r="57" spans="1:8">
      <c r="A57" s="5"/>
      <c r="B57" s="6"/>
      <c r="C57" s="7"/>
      <c r="D57" s="6"/>
      <c r="E57" s="6"/>
      <c r="F57" s="13"/>
      <c r="G57" s="13"/>
      <c r="H57" s="9"/>
    </row>
    <row r="58" spans="1:8">
      <c r="A58" s="5"/>
      <c r="B58" s="6"/>
      <c r="C58" s="7"/>
      <c r="D58" s="6"/>
      <c r="E58" s="6"/>
      <c r="F58" s="13"/>
      <c r="G58" s="13"/>
      <c r="H58" s="9"/>
    </row>
    <row r="59" spans="1:8">
      <c r="A59" s="5"/>
      <c r="C59" s="7"/>
    </row>
    <row r="60" spans="1:8">
      <c r="G60" s="14"/>
      <c r="H60" s="12"/>
    </row>
    <row r="61" spans="1:8">
      <c r="G61" s="2"/>
      <c r="H61" s="13"/>
    </row>
    <row r="62" spans="1:8">
      <c r="G62" s="15"/>
      <c r="H62" s="13"/>
    </row>
    <row r="63" spans="1:8">
      <c r="A63" s="158"/>
      <c r="B63" s="158"/>
      <c r="C63" s="158"/>
      <c r="D63" s="158"/>
      <c r="E63" s="158"/>
      <c r="F63" s="158"/>
      <c r="G63" s="158"/>
      <c r="H63" s="158"/>
    </row>
    <row r="64" spans="1:8">
      <c r="A64" s="158"/>
      <c r="B64" s="158"/>
      <c r="C64" s="158"/>
      <c r="D64" s="158"/>
      <c r="E64" s="158"/>
      <c r="F64" s="158"/>
      <c r="G64" s="158"/>
      <c r="H64" s="158"/>
    </row>
  </sheetData>
  <mergeCells count="7">
    <mergeCell ref="A63:H63"/>
    <mergeCell ref="A64:H64"/>
    <mergeCell ref="M10:O12"/>
    <mergeCell ref="M13:O14"/>
    <mergeCell ref="A18:A24"/>
    <mergeCell ref="A28:H28"/>
    <mergeCell ref="A29:H29"/>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32" max="8"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R112"/>
  <sheetViews>
    <sheetView showGridLines="0" topLeftCell="A7" zoomScale="96" zoomScaleNormal="96" workbookViewId="0">
      <selection activeCell="G95" sqref="G95"/>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3" ht="43.15">
      <c r="A17" s="16" t="s">
        <v>1</v>
      </c>
      <c r="B17" s="16" t="s">
        <v>0</v>
      </c>
      <c r="C17" s="16" t="s">
        <v>124</v>
      </c>
      <c r="D17" s="54" t="s">
        <v>125</v>
      </c>
      <c r="E17" s="16" t="s">
        <v>14</v>
      </c>
      <c r="F17" s="17" t="s">
        <v>128</v>
      </c>
      <c r="G17" s="17" t="s">
        <v>16</v>
      </c>
      <c r="H17" s="17" t="s">
        <v>17</v>
      </c>
    </row>
    <row r="18" spans="1:13" ht="18">
      <c r="A18" s="229" t="s">
        <v>101</v>
      </c>
      <c r="B18" s="67">
        <v>1</v>
      </c>
      <c r="C18" s="19" t="s">
        <v>677</v>
      </c>
      <c r="D18" s="68" t="s">
        <v>134</v>
      </c>
      <c r="E18" s="18">
        <v>2</v>
      </c>
      <c r="F18" s="69">
        <v>3186</v>
      </c>
      <c r="G18" s="69">
        <v>0</v>
      </c>
      <c r="H18" s="70">
        <f>(F18*E18)+(G18*E18)</f>
        <v>6372</v>
      </c>
      <c r="I18" s="75">
        <v>0.2</v>
      </c>
      <c r="J18" s="76">
        <f>F18</f>
        <v>3186</v>
      </c>
      <c r="K18" s="76">
        <f>I18*J18</f>
        <v>637.20000000000005</v>
      </c>
      <c r="L18" s="76">
        <f>J18+K18</f>
        <v>3823.2</v>
      </c>
      <c r="M18" s="66">
        <f>L18</f>
        <v>3823.2</v>
      </c>
    </row>
    <row r="19" spans="1:13" ht="18">
      <c r="A19" s="229"/>
      <c r="B19" s="67">
        <v>2</v>
      </c>
      <c r="C19" s="19" t="s">
        <v>1006</v>
      </c>
      <c r="D19" s="18" t="s">
        <v>134</v>
      </c>
      <c r="E19" s="20">
        <v>2</v>
      </c>
      <c r="F19" s="69">
        <v>2256</v>
      </c>
      <c r="G19" s="69">
        <v>0</v>
      </c>
      <c r="H19" s="70">
        <f t="shared" ref="H19:H65" si="0">(F19*E19)+(G19*E19)</f>
        <v>4512</v>
      </c>
      <c r="I19" s="75">
        <v>0.2</v>
      </c>
      <c r="J19" s="76">
        <f t="shared" ref="J19:J65" si="1">F19</f>
        <v>2256</v>
      </c>
      <c r="K19" s="76">
        <f t="shared" ref="K19:K65" si="2">I19*J19</f>
        <v>451.20000000000005</v>
      </c>
      <c r="L19" s="76">
        <f t="shared" ref="L19:L72" si="3">J19+K19</f>
        <v>2707.2</v>
      </c>
    </row>
    <row r="20" spans="1:13" ht="18">
      <c r="A20" s="229"/>
      <c r="B20" s="67">
        <v>3</v>
      </c>
      <c r="C20" s="19" t="s">
        <v>1007</v>
      </c>
      <c r="D20" s="18" t="s">
        <v>134</v>
      </c>
      <c r="E20" s="20">
        <v>10</v>
      </c>
      <c r="F20" s="69">
        <v>432</v>
      </c>
      <c r="G20" s="69">
        <v>0</v>
      </c>
      <c r="H20" s="70">
        <f t="shared" si="0"/>
        <v>4320</v>
      </c>
      <c r="I20" s="75">
        <v>0.2</v>
      </c>
      <c r="J20" s="76">
        <f t="shared" si="1"/>
        <v>432</v>
      </c>
      <c r="K20" s="76">
        <f t="shared" si="2"/>
        <v>86.4</v>
      </c>
      <c r="L20" s="76">
        <f t="shared" si="3"/>
        <v>518.4</v>
      </c>
    </row>
    <row r="21" spans="1:13" ht="18">
      <c r="A21" s="229"/>
      <c r="B21" s="67">
        <v>4</v>
      </c>
      <c r="C21" s="19" t="s">
        <v>1008</v>
      </c>
      <c r="D21" s="18" t="s">
        <v>134</v>
      </c>
      <c r="E21" s="20">
        <v>1</v>
      </c>
      <c r="F21" s="60">
        <v>8760</v>
      </c>
      <c r="G21" s="69">
        <v>0</v>
      </c>
      <c r="H21" s="70">
        <f t="shared" si="0"/>
        <v>8760</v>
      </c>
      <c r="I21" s="75">
        <v>0.2</v>
      </c>
      <c r="J21" s="76">
        <f t="shared" si="1"/>
        <v>8760</v>
      </c>
      <c r="K21" s="76">
        <f t="shared" si="2"/>
        <v>1752</v>
      </c>
      <c r="L21" s="76">
        <f t="shared" si="3"/>
        <v>10512</v>
      </c>
    </row>
    <row r="22" spans="1:13" ht="18">
      <c r="A22" s="229"/>
      <c r="B22" s="67">
        <v>5</v>
      </c>
      <c r="C22" s="19" t="s">
        <v>1009</v>
      </c>
      <c r="D22" s="18" t="s">
        <v>134</v>
      </c>
      <c r="E22" s="20">
        <v>5</v>
      </c>
      <c r="F22" s="60">
        <v>2340</v>
      </c>
      <c r="G22" s="69">
        <v>0</v>
      </c>
      <c r="H22" s="70">
        <f t="shared" si="0"/>
        <v>11700</v>
      </c>
      <c r="I22" s="75">
        <v>0.2</v>
      </c>
      <c r="J22" s="76">
        <f t="shared" si="1"/>
        <v>2340</v>
      </c>
      <c r="K22" s="76">
        <f t="shared" si="2"/>
        <v>468</v>
      </c>
      <c r="L22" s="76">
        <f t="shared" si="3"/>
        <v>2808</v>
      </c>
    </row>
    <row r="23" spans="1:13" ht="18">
      <c r="A23" s="229"/>
      <c r="B23" s="67">
        <v>6</v>
      </c>
      <c r="C23" s="19" t="s">
        <v>1010</v>
      </c>
      <c r="D23" s="18" t="s">
        <v>131</v>
      </c>
      <c r="E23" s="20">
        <v>14</v>
      </c>
      <c r="F23" s="60">
        <v>7032</v>
      </c>
      <c r="G23" s="69">
        <v>0</v>
      </c>
      <c r="H23" s="70">
        <f t="shared" si="0"/>
        <v>98448</v>
      </c>
      <c r="I23" s="75">
        <v>0.2</v>
      </c>
      <c r="J23" s="76">
        <f t="shared" si="1"/>
        <v>7032</v>
      </c>
      <c r="K23" s="76">
        <f t="shared" si="2"/>
        <v>1406.4</v>
      </c>
      <c r="L23" s="76">
        <f t="shared" si="3"/>
        <v>8438.4</v>
      </c>
    </row>
    <row r="24" spans="1:13" ht="18">
      <c r="A24" s="229"/>
      <c r="B24" s="67">
        <v>7</v>
      </c>
      <c r="C24" s="19" t="s">
        <v>1011</v>
      </c>
      <c r="D24" s="18" t="s">
        <v>131</v>
      </c>
      <c r="E24" s="20">
        <v>52</v>
      </c>
      <c r="F24" s="60">
        <v>7032</v>
      </c>
      <c r="G24" s="69">
        <v>0</v>
      </c>
      <c r="H24" s="70">
        <f t="shared" si="0"/>
        <v>365664</v>
      </c>
      <c r="I24" s="75">
        <v>0.2</v>
      </c>
      <c r="J24" s="76">
        <f t="shared" si="1"/>
        <v>7032</v>
      </c>
      <c r="K24" s="76">
        <f t="shared" si="2"/>
        <v>1406.4</v>
      </c>
      <c r="L24" s="76">
        <f t="shared" si="3"/>
        <v>8438.4</v>
      </c>
    </row>
    <row r="25" spans="1:13" ht="18">
      <c r="A25" s="229"/>
      <c r="B25" s="67">
        <v>8</v>
      </c>
      <c r="C25" s="19" t="s">
        <v>1012</v>
      </c>
      <c r="D25" s="18" t="s">
        <v>134</v>
      </c>
      <c r="E25" s="20">
        <v>8</v>
      </c>
      <c r="F25" s="60">
        <v>5280</v>
      </c>
      <c r="G25" s="69">
        <v>0</v>
      </c>
      <c r="H25" s="70">
        <f t="shared" si="0"/>
        <v>42240</v>
      </c>
      <c r="I25" s="75">
        <v>0.2</v>
      </c>
      <c r="J25" s="76">
        <f t="shared" si="1"/>
        <v>5280</v>
      </c>
      <c r="K25" s="76">
        <f t="shared" si="2"/>
        <v>1056</v>
      </c>
      <c r="L25" s="76">
        <f t="shared" si="3"/>
        <v>6336</v>
      </c>
    </row>
    <row r="26" spans="1:13" ht="18">
      <c r="A26" s="229"/>
      <c r="B26" s="67">
        <v>9</v>
      </c>
      <c r="C26" s="19" t="s">
        <v>319</v>
      </c>
      <c r="D26" s="18" t="s">
        <v>320</v>
      </c>
      <c r="E26" s="20">
        <v>10</v>
      </c>
      <c r="F26" s="60">
        <v>1320</v>
      </c>
      <c r="G26" s="69">
        <v>0</v>
      </c>
      <c r="H26" s="70">
        <f t="shared" si="0"/>
        <v>13200</v>
      </c>
      <c r="I26" s="75">
        <v>0.2</v>
      </c>
      <c r="J26" s="76">
        <f t="shared" si="1"/>
        <v>1320</v>
      </c>
      <c r="K26" s="76">
        <f t="shared" si="2"/>
        <v>264</v>
      </c>
      <c r="L26" s="76">
        <f t="shared" si="3"/>
        <v>1584</v>
      </c>
    </row>
    <row r="27" spans="1:13" ht="18">
      <c r="A27" s="229"/>
      <c r="B27" s="67">
        <v>10</v>
      </c>
      <c r="C27" s="19" t="s">
        <v>1013</v>
      </c>
      <c r="D27" s="18" t="s">
        <v>134</v>
      </c>
      <c r="E27" s="20">
        <v>1</v>
      </c>
      <c r="F27" s="60">
        <v>21360</v>
      </c>
      <c r="G27" s="69">
        <v>0</v>
      </c>
      <c r="H27" s="70">
        <f t="shared" si="0"/>
        <v>21360</v>
      </c>
      <c r="I27" s="75">
        <v>0.2</v>
      </c>
      <c r="J27" s="76">
        <f t="shared" si="1"/>
        <v>21360</v>
      </c>
      <c r="K27" s="76">
        <f t="shared" si="2"/>
        <v>4272</v>
      </c>
      <c r="L27" s="76">
        <f t="shared" si="3"/>
        <v>25632</v>
      </c>
    </row>
    <row r="28" spans="1:13" ht="18">
      <c r="A28" s="229"/>
      <c r="B28" s="67">
        <v>11</v>
      </c>
      <c r="C28" s="19" t="s">
        <v>1014</v>
      </c>
      <c r="D28" s="18" t="s">
        <v>134</v>
      </c>
      <c r="E28" s="20">
        <v>1</v>
      </c>
      <c r="F28" s="60">
        <v>8040</v>
      </c>
      <c r="G28" s="69">
        <v>0</v>
      </c>
      <c r="H28" s="70">
        <f t="shared" si="0"/>
        <v>8040</v>
      </c>
      <c r="I28" s="75">
        <v>0.2</v>
      </c>
      <c r="J28" s="76">
        <f t="shared" si="1"/>
        <v>8040</v>
      </c>
      <c r="K28" s="76">
        <f t="shared" si="2"/>
        <v>1608</v>
      </c>
      <c r="L28" s="76">
        <f t="shared" si="3"/>
        <v>9648</v>
      </c>
    </row>
    <row r="29" spans="1:13" ht="18">
      <c r="A29" s="229"/>
      <c r="B29" s="67">
        <v>12</v>
      </c>
      <c r="C29" s="19" t="s">
        <v>1015</v>
      </c>
      <c r="D29" s="18" t="s">
        <v>134</v>
      </c>
      <c r="E29" s="20">
        <v>5</v>
      </c>
      <c r="F29" s="60">
        <v>4908</v>
      </c>
      <c r="G29" s="69">
        <v>0</v>
      </c>
      <c r="H29" s="70">
        <f t="shared" si="0"/>
        <v>24540</v>
      </c>
      <c r="I29" s="75">
        <v>0.2</v>
      </c>
      <c r="J29" s="76">
        <f t="shared" si="1"/>
        <v>4908</v>
      </c>
      <c r="K29" s="76">
        <f t="shared" si="2"/>
        <v>981.6</v>
      </c>
      <c r="L29" s="76">
        <f t="shared" si="3"/>
        <v>5889.6</v>
      </c>
    </row>
    <row r="30" spans="1:13" ht="18">
      <c r="A30" s="229"/>
      <c r="B30" s="67">
        <v>13</v>
      </c>
      <c r="C30" s="19" t="s">
        <v>1016</v>
      </c>
      <c r="D30" s="18" t="s">
        <v>134</v>
      </c>
      <c r="E30" s="20">
        <v>15</v>
      </c>
      <c r="F30" s="60">
        <v>2316</v>
      </c>
      <c r="G30" s="69">
        <v>0</v>
      </c>
      <c r="H30" s="70">
        <f t="shared" si="0"/>
        <v>34740</v>
      </c>
      <c r="I30" s="75">
        <v>0.2</v>
      </c>
      <c r="J30" s="76">
        <f t="shared" si="1"/>
        <v>2316</v>
      </c>
      <c r="K30" s="76">
        <f t="shared" si="2"/>
        <v>463.20000000000005</v>
      </c>
      <c r="L30" s="76">
        <f t="shared" si="3"/>
        <v>2779.2</v>
      </c>
    </row>
    <row r="31" spans="1:13" ht="18">
      <c r="A31" s="229"/>
      <c r="B31" s="67">
        <v>14</v>
      </c>
      <c r="C31" s="19" t="s">
        <v>1017</v>
      </c>
      <c r="D31" s="18" t="s">
        <v>134</v>
      </c>
      <c r="E31" s="20">
        <v>6</v>
      </c>
      <c r="F31" s="60">
        <v>2316</v>
      </c>
      <c r="G31" s="69">
        <v>0</v>
      </c>
      <c r="H31" s="70">
        <f t="shared" si="0"/>
        <v>13896</v>
      </c>
      <c r="I31" s="75">
        <v>0.2</v>
      </c>
      <c r="J31" s="76">
        <f t="shared" si="1"/>
        <v>2316</v>
      </c>
      <c r="K31" s="76">
        <f t="shared" si="2"/>
        <v>463.20000000000005</v>
      </c>
      <c r="L31" s="76">
        <f t="shared" si="3"/>
        <v>2779.2</v>
      </c>
    </row>
    <row r="32" spans="1:13" ht="18">
      <c r="A32" s="229"/>
      <c r="B32" s="67">
        <v>15</v>
      </c>
      <c r="C32" s="19" t="s">
        <v>1018</v>
      </c>
      <c r="D32" s="18" t="s">
        <v>134</v>
      </c>
      <c r="E32" s="20">
        <v>2</v>
      </c>
      <c r="F32" s="60">
        <v>1560</v>
      </c>
      <c r="G32" s="69">
        <v>0</v>
      </c>
      <c r="H32" s="70">
        <f t="shared" si="0"/>
        <v>3120</v>
      </c>
      <c r="I32" s="75">
        <v>0.2</v>
      </c>
      <c r="J32" s="76">
        <f t="shared" si="1"/>
        <v>1560</v>
      </c>
      <c r="K32" s="76">
        <f t="shared" si="2"/>
        <v>312</v>
      </c>
      <c r="L32" s="76">
        <f t="shared" si="3"/>
        <v>1872</v>
      </c>
    </row>
    <row r="33" spans="1:14" ht="18">
      <c r="A33" s="229"/>
      <c r="B33" s="67">
        <v>16</v>
      </c>
      <c r="C33" s="19" t="s">
        <v>1019</v>
      </c>
      <c r="D33" s="18" t="s">
        <v>134</v>
      </c>
      <c r="E33" s="20">
        <v>2</v>
      </c>
      <c r="F33" s="60">
        <v>1092</v>
      </c>
      <c r="G33" s="69">
        <v>0</v>
      </c>
      <c r="H33" s="70">
        <f t="shared" si="0"/>
        <v>2184</v>
      </c>
      <c r="I33" s="75">
        <v>0.2</v>
      </c>
      <c r="J33" s="76">
        <f t="shared" si="1"/>
        <v>1092</v>
      </c>
      <c r="K33" s="76">
        <f t="shared" si="2"/>
        <v>218.4</v>
      </c>
      <c r="L33" s="76">
        <f t="shared" si="3"/>
        <v>1310.4000000000001</v>
      </c>
    </row>
    <row r="34" spans="1:14" ht="18">
      <c r="A34" s="229"/>
      <c r="B34" s="67">
        <v>17</v>
      </c>
      <c r="C34" s="19" t="s">
        <v>1020</v>
      </c>
      <c r="D34" s="18" t="s">
        <v>134</v>
      </c>
      <c r="E34" s="20">
        <v>1</v>
      </c>
      <c r="F34" s="60">
        <v>12681</v>
      </c>
      <c r="G34" s="69">
        <v>0</v>
      </c>
      <c r="H34" s="70">
        <f t="shared" si="0"/>
        <v>12681</v>
      </c>
      <c r="I34" s="75">
        <v>0.2</v>
      </c>
      <c r="J34" s="76">
        <f t="shared" si="1"/>
        <v>12681</v>
      </c>
      <c r="K34" s="76">
        <f t="shared" si="2"/>
        <v>2536.2000000000003</v>
      </c>
      <c r="L34" s="76">
        <f t="shared" si="3"/>
        <v>15217.2</v>
      </c>
    </row>
    <row r="35" spans="1:14" ht="18">
      <c r="A35" s="229"/>
      <c r="B35" s="67">
        <v>18</v>
      </c>
      <c r="C35" s="19" t="s">
        <v>1021</v>
      </c>
      <c r="D35" s="18" t="s">
        <v>134</v>
      </c>
      <c r="E35" s="20">
        <v>1</v>
      </c>
      <c r="F35" s="60">
        <v>2400</v>
      </c>
      <c r="G35" s="69">
        <v>0</v>
      </c>
      <c r="H35" s="70">
        <f t="shared" si="0"/>
        <v>2400</v>
      </c>
      <c r="I35" s="75">
        <v>0.2</v>
      </c>
      <c r="J35" s="76">
        <f t="shared" si="1"/>
        <v>2400</v>
      </c>
      <c r="K35" s="76">
        <f t="shared" si="2"/>
        <v>480</v>
      </c>
      <c r="L35" s="76">
        <f t="shared" si="3"/>
        <v>2880</v>
      </c>
    </row>
    <row r="36" spans="1:14" ht="18">
      <c r="A36" s="229"/>
      <c r="B36" s="67">
        <v>19</v>
      </c>
      <c r="C36" s="19" t="s">
        <v>1022</v>
      </c>
      <c r="D36" s="18" t="s">
        <v>134</v>
      </c>
      <c r="E36" s="20">
        <v>3</v>
      </c>
      <c r="F36" s="60">
        <v>2760</v>
      </c>
      <c r="G36" s="69">
        <v>0</v>
      </c>
      <c r="H36" s="70">
        <f t="shared" si="0"/>
        <v>8280</v>
      </c>
      <c r="I36" s="75">
        <v>0.2</v>
      </c>
      <c r="J36" s="76">
        <f t="shared" si="1"/>
        <v>2760</v>
      </c>
      <c r="K36" s="76">
        <f t="shared" si="2"/>
        <v>552</v>
      </c>
      <c r="L36" s="76">
        <f t="shared" si="3"/>
        <v>3312</v>
      </c>
    </row>
    <row r="37" spans="1:14" ht="18">
      <c r="A37" s="229"/>
      <c r="B37" s="67">
        <v>20</v>
      </c>
      <c r="C37" s="19" t="s">
        <v>1023</v>
      </c>
      <c r="D37" s="18" t="s">
        <v>134</v>
      </c>
      <c r="E37" s="20">
        <v>2</v>
      </c>
      <c r="F37" s="21">
        <v>10992</v>
      </c>
      <c r="G37" s="69">
        <v>0</v>
      </c>
      <c r="H37" s="70">
        <f t="shared" si="0"/>
        <v>21984</v>
      </c>
      <c r="I37" s="75">
        <v>0.2</v>
      </c>
      <c r="J37" s="76">
        <f t="shared" si="1"/>
        <v>10992</v>
      </c>
      <c r="K37" s="76">
        <f t="shared" si="2"/>
        <v>2198.4</v>
      </c>
      <c r="L37" s="76">
        <f t="shared" si="3"/>
        <v>13190.4</v>
      </c>
    </row>
    <row r="38" spans="1:14" ht="18">
      <c r="A38" s="229"/>
      <c r="B38" s="67">
        <v>21</v>
      </c>
      <c r="C38" s="19" t="s">
        <v>1024</v>
      </c>
      <c r="D38" s="18" t="s">
        <v>134</v>
      </c>
      <c r="E38" s="20">
        <v>2</v>
      </c>
      <c r="F38" s="21">
        <v>7256</v>
      </c>
      <c r="G38" s="69">
        <v>0</v>
      </c>
      <c r="H38" s="70">
        <f t="shared" si="0"/>
        <v>14512</v>
      </c>
      <c r="I38" s="75">
        <v>0.2</v>
      </c>
      <c r="J38" s="76">
        <f t="shared" si="1"/>
        <v>7256</v>
      </c>
      <c r="K38" s="76">
        <f t="shared" si="2"/>
        <v>1451.2</v>
      </c>
      <c r="L38" s="76">
        <f t="shared" si="3"/>
        <v>8707.2000000000007</v>
      </c>
    </row>
    <row r="39" spans="1:14" ht="18">
      <c r="A39" s="229"/>
      <c r="B39" s="67">
        <v>22</v>
      </c>
      <c r="C39" s="19" t="s">
        <v>1025</v>
      </c>
      <c r="D39" s="18" t="s">
        <v>134</v>
      </c>
      <c r="E39" s="20">
        <v>2</v>
      </c>
      <c r="F39" s="21">
        <v>4592</v>
      </c>
      <c r="G39" s="69">
        <v>0</v>
      </c>
      <c r="H39" s="70">
        <f t="shared" si="0"/>
        <v>9184</v>
      </c>
      <c r="I39" s="75">
        <v>0.2</v>
      </c>
      <c r="J39" s="76">
        <f t="shared" si="1"/>
        <v>4592</v>
      </c>
      <c r="K39" s="76">
        <f t="shared" si="2"/>
        <v>918.40000000000009</v>
      </c>
      <c r="L39" s="76">
        <f t="shared" si="3"/>
        <v>5510.4</v>
      </c>
    </row>
    <row r="40" spans="1:14" ht="18">
      <c r="A40" s="229"/>
      <c r="B40" s="67">
        <v>23</v>
      </c>
      <c r="C40" s="19" t="s">
        <v>1026</v>
      </c>
      <c r="D40" s="18" t="s">
        <v>134</v>
      </c>
      <c r="E40" s="20">
        <v>2</v>
      </c>
      <c r="F40" s="21">
        <v>3960</v>
      </c>
      <c r="G40" s="69">
        <v>0</v>
      </c>
      <c r="H40" s="70">
        <f t="shared" si="0"/>
        <v>7920</v>
      </c>
      <c r="I40" s="75">
        <v>0.2</v>
      </c>
      <c r="J40" s="76">
        <f t="shared" si="1"/>
        <v>3960</v>
      </c>
      <c r="K40" s="76">
        <f t="shared" si="2"/>
        <v>792</v>
      </c>
      <c r="L40" s="76">
        <f t="shared" si="3"/>
        <v>4752</v>
      </c>
      <c r="M40" t="s">
        <v>1027</v>
      </c>
    </row>
    <row r="41" spans="1:14" ht="18">
      <c r="A41" s="229"/>
      <c r="B41" s="67">
        <v>24</v>
      </c>
      <c r="C41" s="19" t="s">
        <v>1028</v>
      </c>
      <c r="D41" s="18" t="s">
        <v>134</v>
      </c>
      <c r="E41" s="20">
        <v>2</v>
      </c>
      <c r="F41" s="21">
        <v>2280</v>
      </c>
      <c r="G41" s="69">
        <v>0</v>
      </c>
      <c r="H41" s="70">
        <f t="shared" si="0"/>
        <v>4560</v>
      </c>
      <c r="I41" s="75">
        <v>0.2</v>
      </c>
      <c r="J41" s="76">
        <f t="shared" si="1"/>
        <v>2280</v>
      </c>
      <c r="K41" s="76">
        <f t="shared" si="2"/>
        <v>456</v>
      </c>
      <c r="L41" s="76">
        <f t="shared" si="3"/>
        <v>2736</v>
      </c>
      <c r="M41" s="66">
        <f>(F46*2)+F47+(F65*4)</f>
        <v>15724</v>
      </c>
    </row>
    <row r="42" spans="1:14" ht="18">
      <c r="A42" s="229"/>
      <c r="B42" s="67">
        <v>25</v>
      </c>
      <c r="C42" s="19" t="s">
        <v>1029</v>
      </c>
      <c r="D42" s="18" t="s">
        <v>134</v>
      </c>
      <c r="E42" s="20">
        <v>2</v>
      </c>
      <c r="F42" s="21">
        <v>3720</v>
      </c>
      <c r="G42" s="69">
        <v>0</v>
      </c>
      <c r="H42" s="70">
        <f t="shared" si="0"/>
        <v>7440</v>
      </c>
      <c r="I42" s="75">
        <v>0.2</v>
      </c>
      <c r="J42" s="76">
        <f t="shared" si="1"/>
        <v>3720</v>
      </c>
      <c r="K42" s="76">
        <f t="shared" si="2"/>
        <v>744</v>
      </c>
      <c r="L42" s="76">
        <f t="shared" si="3"/>
        <v>4464</v>
      </c>
    </row>
    <row r="43" spans="1:14" ht="18">
      <c r="A43" s="229"/>
      <c r="B43" s="67">
        <v>26</v>
      </c>
      <c r="C43" s="19" t="s">
        <v>340</v>
      </c>
      <c r="D43" s="18" t="s">
        <v>134</v>
      </c>
      <c r="E43" s="20">
        <v>2</v>
      </c>
      <c r="F43" s="21">
        <v>888</v>
      </c>
      <c r="G43" s="69">
        <v>0</v>
      </c>
      <c r="H43" s="70">
        <f t="shared" si="0"/>
        <v>1776</v>
      </c>
      <c r="I43" s="75">
        <v>0.2</v>
      </c>
      <c r="J43" s="76">
        <f t="shared" si="1"/>
        <v>888</v>
      </c>
      <c r="K43" s="76">
        <f t="shared" si="2"/>
        <v>177.60000000000002</v>
      </c>
      <c r="L43" s="76">
        <f t="shared" si="3"/>
        <v>1065.5999999999999</v>
      </c>
      <c r="M43" s="73">
        <v>195000</v>
      </c>
      <c r="N43" s="74"/>
    </row>
    <row r="44" spans="1:14" ht="18">
      <c r="A44" s="229"/>
      <c r="B44" s="67">
        <v>27</v>
      </c>
      <c r="C44" s="19" t="s">
        <v>1030</v>
      </c>
      <c r="D44" s="18" t="s">
        <v>134</v>
      </c>
      <c r="E44" s="20">
        <v>2</v>
      </c>
      <c r="F44" s="21">
        <v>4035</v>
      </c>
      <c r="G44" s="69">
        <v>0</v>
      </c>
      <c r="H44" s="70">
        <f t="shared" si="0"/>
        <v>8070</v>
      </c>
      <c r="I44" s="75">
        <v>0.2</v>
      </c>
      <c r="J44" s="76">
        <f t="shared" si="1"/>
        <v>4035</v>
      </c>
      <c r="K44" s="76">
        <f t="shared" si="2"/>
        <v>807</v>
      </c>
      <c r="L44" s="76">
        <f t="shared" si="3"/>
        <v>4842</v>
      </c>
    </row>
    <row r="45" spans="1:14" ht="18">
      <c r="A45" s="229"/>
      <c r="B45" s="67">
        <v>28</v>
      </c>
      <c r="C45" s="19" t="s">
        <v>1031</v>
      </c>
      <c r="D45" s="18" t="s">
        <v>134</v>
      </c>
      <c r="E45" s="20">
        <v>3</v>
      </c>
      <c r="F45" s="21">
        <v>2109</v>
      </c>
      <c r="G45" s="69">
        <v>0</v>
      </c>
      <c r="H45" s="70">
        <f t="shared" si="0"/>
        <v>6327</v>
      </c>
      <c r="I45" s="75">
        <v>0.2</v>
      </c>
      <c r="J45" s="76">
        <f t="shared" si="1"/>
        <v>2109</v>
      </c>
      <c r="K45" s="76">
        <f t="shared" si="2"/>
        <v>421.8</v>
      </c>
      <c r="L45" s="76">
        <f t="shared" si="3"/>
        <v>2530.8000000000002</v>
      </c>
    </row>
    <row r="46" spans="1:14" ht="18">
      <c r="A46" s="229"/>
      <c r="B46" s="67">
        <v>29</v>
      </c>
      <c r="C46" s="19" t="s">
        <v>1032</v>
      </c>
      <c r="D46" s="18" t="s">
        <v>134</v>
      </c>
      <c r="E46" s="20">
        <v>5</v>
      </c>
      <c r="F46" s="21">
        <v>260</v>
      </c>
      <c r="G46" s="69">
        <v>0</v>
      </c>
      <c r="H46" s="70">
        <f t="shared" si="0"/>
        <v>1300</v>
      </c>
      <c r="I46" s="75">
        <v>0.2</v>
      </c>
      <c r="J46" s="76">
        <f t="shared" si="1"/>
        <v>260</v>
      </c>
      <c r="K46" s="76">
        <f t="shared" si="2"/>
        <v>52</v>
      </c>
      <c r="L46" s="76">
        <f t="shared" si="3"/>
        <v>312</v>
      </c>
    </row>
    <row r="47" spans="1:14" ht="36">
      <c r="A47" s="229"/>
      <c r="B47" s="67">
        <v>30</v>
      </c>
      <c r="C47" s="19" t="s">
        <v>1033</v>
      </c>
      <c r="D47" s="18" t="s">
        <v>134</v>
      </c>
      <c r="E47" s="20">
        <v>4</v>
      </c>
      <c r="F47" s="21">
        <v>1080</v>
      </c>
      <c r="G47" s="69">
        <v>0</v>
      </c>
      <c r="H47" s="70">
        <f t="shared" si="0"/>
        <v>4320</v>
      </c>
      <c r="I47" s="75">
        <v>0.2</v>
      </c>
      <c r="J47" s="76">
        <f t="shared" si="1"/>
        <v>1080</v>
      </c>
      <c r="K47" s="76">
        <f t="shared" si="2"/>
        <v>216</v>
      </c>
      <c r="L47" s="76">
        <f t="shared" si="3"/>
        <v>1296</v>
      </c>
    </row>
    <row r="48" spans="1:14" ht="18">
      <c r="A48" s="229"/>
      <c r="B48" s="67">
        <v>31</v>
      </c>
      <c r="C48" s="19" t="s">
        <v>1034</v>
      </c>
      <c r="D48" s="18" t="s">
        <v>134</v>
      </c>
      <c r="E48" s="20">
        <v>2</v>
      </c>
      <c r="F48" s="21">
        <v>264</v>
      </c>
      <c r="G48" s="69">
        <v>0</v>
      </c>
      <c r="H48" s="70">
        <f t="shared" si="0"/>
        <v>528</v>
      </c>
      <c r="I48" s="75">
        <v>0.2</v>
      </c>
      <c r="J48" s="76">
        <f t="shared" si="1"/>
        <v>264</v>
      </c>
      <c r="K48" s="76">
        <f t="shared" si="2"/>
        <v>52.800000000000004</v>
      </c>
      <c r="L48" s="76">
        <f t="shared" si="3"/>
        <v>316.8</v>
      </c>
    </row>
    <row r="49" spans="1:12" ht="18">
      <c r="A49" s="229"/>
      <c r="B49" s="67">
        <v>32</v>
      </c>
      <c r="C49" s="19" t="s">
        <v>1035</v>
      </c>
      <c r="D49" s="18" t="s">
        <v>134</v>
      </c>
      <c r="E49" s="20">
        <v>5</v>
      </c>
      <c r="F49" s="21">
        <v>1008</v>
      </c>
      <c r="G49" s="69">
        <v>0</v>
      </c>
      <c r="H49" s="70">
        <f t="shared" si="0"/>
        <v>5040</v>
      </c>
      <c r="I49" s="75">
        <v>0.2</v>
      </c>
      <c r="J49" s="76">
        <f t="shared" si="1"/>
        <v>1008</v>
      </c>
      <c r="K49" s="76">
        <f t="shared" si="2"/>
        <v>201.60000000000002</v>
      </c>
      <c r="L49" s="76">
        <f t="shared" si="3"/>
        <v>1209.5999999999999</v>
      </c>
    </row>
    <row r="50" spans="1:12" ht="18">
      <c r="A50" s="229"/>
      <c r="B50" s="67">
        <v>33</v>
      </c>
      <c r="C50" s="19" t="s">
        <v>1036</v>
      </c>
      <c r="D50" s="18" t="s">
        <v>134</v>
      </c>
      <c r="E50" s="20">
        <v>5</v>
      </c>
      <c r="F50" s="21">
        <v>4440</v>
      </c>
      <c r="G50" s="69">
        <v>0</v>
      </c>
      <c r="H50" s="70">
        <f t="shared" si="0"/>
        <v>22200</v>
      </c>
      <c r="I50" s="75">
        <v>0.2</v>
      </c>
      <c r="J50" s="76">
        <f t="shared" si="1"/>
        <v>4440</v>
      </c>
      <c r="K50" s="76">
        <f t="shared" si="2"/>
        <v>888</v>
      </c>
      <c r="L50" s="76">
        <f t="shared" si="3"/>
        <v>5328</v>
      </c>
    </row>
    <row r="51" spans="1:12" ht="18">
      <c r="A51" s="229"/>
      <c r="B51" s="67">
        <v>34</v>
      </c>
      <c r="C51" s="19" t="s">
        <v>1037</v>
      </c>
      <c r="D51" s="18" t="s">
        <v>134</v>
      </c>
      <c r="E51" s="20">
        <v>3</v>
      </c>
      <c r="F51" s="21">
        <v>8116</v>
      </c>
      <c r="G51" s="69">
        <v>0</v>
      </c>
      <c r="H51" s="70">
        <f t="shared" si="0"/>
        <v>24348</v>
      </c>
      <c r="I51" s="75">
        <v>0.2</v>
      </c>
      <c r="J51" s="76">
        <f t="shared" si="1"/>
        <v>8116</v>
      </c>
      <c r="K51" s="76">
        <f t="shared" si="2"/>
        <v>1623.2</v>
      </c>
      <c r="L51" s="76">
        <f t="shared" si="3"/>
        <v>9739.2000000000007</v>
      </c>
    </row>
    <row r="52" spans="1:12" ht="18">
      <c r="A52" s="229"/>
      <c r="B52" s="67">
        <v>35</v>
      </c>
      <c r="C52" s="19" t="s">
        <v>1038</v>
      </c>
      <c r="D52" s="18" t="s">
        <v>134</v>
      </c>
      <c r="E52" s="20">
        <v>2</v>
      </c>
      <c r="F52" s="21">
        <v>2520</v>
      </c>
      <c r="G52" s="69">
        <v>0</v>
      </c>
      <c r="H52" s="70">
        <f t="shared" si="0"/>
        <v>5040</v>
      </c>
      <c r="I52" s="75">
        <v>0.2</v>
      </c>
      <c r="J52" s="76">
        <f t="shared" si="1"/>
        <v>2520</v>
      </c>
      <c r="K52" s="76">
        <f t="shared" si="2"/>
        <v>504</v>
      </c>
      <c r="L52" s="76">
        <f t="shared" si="3"/>
        <v>3024</v>
      </c>
    </row>
    <row r="53" spans="1:12" ht="36">
      <c r="A53" s="229"/>
      <c r="B53" s="67">
        <v>36</v>
      </c>
      <c r="C53" s="19" t="s">
        <v>1039</v>
      </c>
      <c r="D53" s="18" t="s">
        <v>134</v>
      </c>
      <c r="E53" s="20">
        <v>2</v>
      </c>
      <c r="F53" s="21">
        <v>2808</v>
      </c>
      <c r="G53" s="69">
        <v>0</v>
      </c>
      <c r="H53" s="70">
        <f t="shared" si="0"/>
        <v>5616</v>
      </c>
      <c r="I53" s="75">
        <v>0.2</v>
      </c>
      <c r="J53" s="76">
        <f t="shared" si="1"/>
        <v>2808</v>
      </c>
      <c r="K53" s="76">
        <f t="shared" si="2"/>
        <v>561.6</v>
      </c>
      <c r="L53" s="76">
        <f t="shared" si="3"/>
        <v>3369.6</v>
      </c>
    </row>
    <row r="54" spans="1:12" ht="18">
      <c r="A54" s="229"/>
      <c r="B54" s="67">
        <v>37</v>
      </c>
      <c r="C54" s="19" t="s">
        <v>1040</v>
      </c>
      <c r="D54" s="18" t="s">
        <v>134</v>
      </c>
      <c r="E54" s="20">
        <v>1</v>
      </c>
      <c r="F54" s="21">
        <v>4260</v>
      </c>
      <c r="G54" s="69">
        <v>0</v>
      </c>
      <c r="H54" s="70">
        <f t="shared" si="0"/>
        <v>4260</v>
      </c>
      <c r="I54" s="75">
        <v>0.2</v>
      </c>
      <c r="J54" s="76">
        <f t="shared" si="1"/>
        <v>4260</v>
      </c>
      <c r="K54" s="76">
        <f t="shared" si="2"/>
        <v>852</v>
      </c>
      <c r="L54" s="76">
        <f t="shared" si="3"/>
        <v>5112</v>
      </c>
    </row>
    <row r="55" spans="1:12" ht="18">
      <c r="A55" s="229"/>
      <c r="B55" s="67">
        <v>38</v>
      </c>
      <c r="C55" s="19" t="s">
        <v>353</v>
      </c>
      <c r="D55" s="18" t="s">
        <v>134</v>
      </c>
      <c r="E55" s="20">
        <v>1</v>
      </c>
      <c r="F55" s="21">
        <v>2040</v>
      </c>
      <c r="G55" s="69">
        <v>0</v>
      </c>
      <c r="H55" s="70">
        <f t="shared" si="0"/>
        <v>2040</v>
      </c>
      <c r="I55" s="75">
        <v>0.2</v>
      </c>
      <c r="J55" s="76">
        <f t="shared" si="1"/>
        <v>2040</v>
      </c>
      <c r="K55" s="76">
        <f t="shared" si="2"/>
        <v>408</v>
      </c>
      <c r="L55" s="76">
        <f t="shared" si="3"/>
        <v>2448</v>
      </c>
    </row>
    <row r="56" spans="1:12" ht="18">
      <c r="A56" s="229"/>
      <c r="B56" s="67">
        <v>39</v>
      </c>
      <c r="C56" s="19" t="s">
        <v>1041</v>
      </c>
      <c r="D56" s="18" t="s">
        <v>134</v>
      </c>
      <c r="E56" s="20">
        <v>1</v>
      </c>
      <c r="F56" s="21">
        <v>125508</v>
      </c>
      <c r="G56" s="69">
        <v>0</v>
      </c>
      <c r="H56" s="70">
        <f t="shared" si="0"/>
        <v>125508</v>
      </c>
      <c r="I56" s="75">
        <v>0.2</v>
      </c>
      <c r="J56" s="76">
        <f t="shared" si="1"/>
        <v>125508</v>
      </c>
      <c r="K56" s="76">
        <f t="shared" si="2"/>
        <v>25101.600000000002</v>
      </c>
      <c r="L56" s="76">
        <f t="shared" si="3"/>
        <v>150609.60000000001</v>
      </c>
    </row>
    <row r="57" spans="1:12" ht="18">
      <c r="A57" s="229"/>
      <c r="B57" s="67">
        <v>40</v>
      </c>
      <c r="C57" s="19" t="s">
        <v>1042</v>
      </c>
      <c r="D57" s="18" t="s">
        <v>134</v>
      </c>
      <c r="E57" s="20">
        <v>1</v>
      </c>
      <c r="F57" s="21">
        <v>296</v>
      </c>
      <c r="G57" s="69">
        <v>0</v>
      </c>
      <c r="H57" s="70">
        <f t="shared" si="0"/>
        <v>296</v>
      </c>
      <c r="I57" s="75">
        <v>0.2</v>
      </c>
      <c r="J57" s="76">
        <f t="shared" si="1"/>
        <v>296</v>
      </c>
      <c r="K57" s="76">
        <f t="shared" si="2"/>
        <v>59.2</v>
      </c>
      <c r="L57" s="76">
        <f t="shared" si="3"/>
        <v>355.2</v>
      </c>
    </row>
    <row r="58" spans="1:12" ht="18">
      <c r="A58" s="229"/>
      <c r="B58" s="67">
        <v>41</v>
      </c>
      <c r="C58" s="19" t="s">
        <v>1043</v>
      </c>
      <c r="D58" s="18" t="s">
        <v>134</v>
      </c>
      <c r="E58" s="20">
        <v>3</v>
      </c>
      <c r="F58" s="21">
        <v>442</v>
      </c>
      <c r="G58" s="69">
        <v>0</v>
      </c>
      <c r="H58" s="70">
        <f t="shared" si="0"/>
        <v>1326</v>
      </c>
      <c r="I58" s="75">
        <v>0.2</v>
      </c>
      <c r="J58" s="76">
        <f t="shared" si="1"/>
        <v>442</v>
      </c>
      <c r="K58" s="76">
        <f t="shared" si="2"/>
        <v>88.4</v>
      </c>
      <c r="L58" s="76">
        <f t="shared" si="3"/>
        <v>530.4</v>
      </c>
    </row>
    <row r="59" spans="1:12" ht="18">
      <c r="A59" s="229"/>
      <c r="B59" s="67">
        <v>42</v>
      </c>
      <c r="C59" s="19" t="s">
        <v>1044</v>
      </c>
      <c r="D59" s="18" t="s">
        <v>165</v>
      </c>
      <c r="E59" s="20">
        <v>20</v>
      </c>
      <c r="F59" s="21">
        <v>367</v>
      </c>
      <c r="G59" s="69">
        <v>0</v>
      </c>
      <c r="H59" s="70">
        <f t="shared" si="0"/>
        <v>7340</v>
      </c>
      <c r="I59" s="75">
        <v>0.2</v>
      </c>
      <c r="J59" s="76">
        <f t="shared" si="1"/>
        <v>367</v>
      </c>
      <c r="K59" s="76">
        <f t="shared" si="2"/>
        <v>73.400000000000006</v>
      </c>
      <c r="L59" s="76">
        <f t="shared" si="3"/>
        <v>440.4</v>
      </c>
    </row>
    <row r="60" spans="1:12" ht="18">
      <c r="A60" s="229"/>
      <c r="B60" s="67">
        <v>43</v>
      </c>
      <c r="C60" s="19" t="s">
        <v>1045</v>
      </c>
      <c r="D60" s="18" t="s">
        <v>165</v>
      </c>
      <c r="E60" s="20">
        <v>20</v>
      </c>
      <c r="F60" s="21">
        <v>367</v>
      </c>
      <c r="G60" s="69">
        <v>0</v>
      </c>
      <c r="H60" s="70">
        <f t="shared" si="0"/>
        <v>7340</v>
      </c>
      <c r="I60" s="75">
        <v>0.2</v>
      </c>
      <c r="J60" s="76">
        <f t="shared" si="1"/>
        <v>367</v>
      </c>
      <c r="K60" s="76">
        <f t="shared" si="2"/>
        <v>73.400000000000006</v>
      </c>
      <c r="L60" s="76">
        <f t="shared" si="3"/>
        <v>440.4</v>
      </c>
    </row>
    <row r="61" spans="1:12" ht="18">
      <c r="A61" s="229"/>
      <c r="B61" s="67">
        <v>44</v>
      </c>
      <c r="C61" s="19" t="s">
        <v>1046</v>
      </c>
      <c r="D61" s="18" t="s">
        <v>165</v>
      </c>
      <c r="E61" s="20">
        <v>20</v>
      </c>
      <c r="F61" s="21">
        <v>367</v>
      </c>
      <c r="G61" s="69">
        <v>0</v>
      </c>
      <c r="H61" s="70">
        <f t="shared" si="0"/>
        <v>7340</v>
      </c>
      <c r="I61" s="75">
        <v>0.2</v>
      </c>
      <c r="J61" s="76">
        <f t="shared" si="1"/>
        <v>367</v>
      </c>
      <c r="K61" s="76">
        <f t="shared" si="2"/>
        <v>73.400000000000006</v>
      </c>
      <c r="L61" s="76">
        <f t="shared" si="3"/>
        <v>440.4</v>
      </c>
    </row>
    <row r="62" spans="1:12" ht="18">
      <c r="A62" s="229"/>
      <c r="B62" s="67">
        <v>45</v>
      </c>
      <c r="C62" s="19" t="s">
        <v>1047</v>
      </c>
      <c r="D62" s="18" t="s">
        <v>165</v>
      </c>
      <c r="E62" s="20">
        <v>15</v>
      </c>
      <c r="F62" s="21">
        <v>324</v>
      </c>
      <c r="G62" s="69">
        <v>0</v>
      </c>
      <c r="H62" s="70">
        <f t="shared" si="0"/>
        <v>4860</v>
      </c>
      <c r="I62" s="75">
        <v>0.2</v>
      </c>
      <c r="J62" s="76">
        <f t="shared" si="1"/>
        <v>324</v>
      </c>
      <c r="K62" s="76">
        <f t="shared" si="2"/>
        <v>64.8</v>
      </c>
      <c r="L62" s="76">
        <f t="shared" si="3"/>
        <v>388.8</v>
      </c>
    </row>
    <row r="63" spans="1:12" ht="18">
      <c r="A63" s="229"/>
      <c r="B63" s="67">
        <v>46</v>
      </c>
      <c r="C63" s="19" t="s">
        <v>1048</v>
      </c>
      <c r="D63" s="18" t="s">
        <v>165</v>
      </c>
      <c r="E63" s="20">
        <v>15</v>
      </c>
      <c r="F63" s="21">
        <v>324</v>
      </c>
      <c r="G63" s="69">
        <v>0</v>
      </c>
      <c r="H63" s="70">
        <f t="shared" si="0"/>
        <v>4860</v>
      </c>
      <c r="I63" s="75">
        <v>0.2</v>
      </c>
      <c r="J63" s="76">
        <f t="shared" si="1"/>
        <v>324</v>
      </c>
      <c r="K63" s="76">
        <f t="shared" si="2"/>
        <v>64.8</v>
      </c>
      <c r="L63" s="76">
        <f t="shared" si="3"/>
        <v>388.8</v>
      </c>
    </row>
    <row r="64" spans="1:12" ht="36">
      <c r="A64" s="229"/>
      <c r="B64" s="67">
        <v>47</v>
      </c>
      <c r="C64" s="19" t="s">
        <v>1049</v>
      </c>
      <c r="D64" s="18" t="s">
        <v>134</v>
      </c>
      <c r="E64" s="20">
        <v>3</v>
      </c>
      <c r="F64" s="21">
        <v>9516</v>
      </c>
      <c r="G64" s="69">
        <v>0</v>
      </c>
      <c r="H64" s="70">
        <f t="shared" si="0"/>
        <v>28548</v>
      </c>
      <c r="I64" s="75">
        <v>0.2</v>
      </c>
      <c r="J64" s="76">
        <f t="shared" si="1"/>
        <v>9516</v>
      </c>
      <c r="K64" s="76">
        <f t="shared" si="2"/>
        <v>1903.2</v>
      </c>
      <c r="L64" s="76">
        <f t="shared" si="3"/>
        <v>11419.2</v>
      </c>
    </row>
    <row r="65" spans="1:12" ht="36">
      <c r="A65" s="229"/>
      <c r="B65" s="67">
        <v>48</v>
      </c>
      <c r="C65" s="19" t="s">
        <v>1050</v>
      </c>
      <c r="D65" s="18" t="s">
        <v>134</v>
      </c>
      <c r="E65" s="20">
        <v>3</v>
      </c>
      <c r="F65" s="21">
        <v>3531</v>
      </c>
      <c r="G65" s="69">
        <v>0</v>
      </c>
      <c r="H65" s="70">
        <f t="shared" si="0"/>
        <v>10593</v>
      </c>
      <c r="I65" s="79">
        <v>0.2</v>
      </c>
      <c r="J65" s="80">
        <f t="shared" si="1"/>
        <v>3531</v>
      </c>
      <c r="K65" s="80">
        <f t="shared" si="2"/>
        <v>706.2</v>
      </c>
      <c r="L65" s="80">
        <f t="shared" si="3"/>
        <v>4237.2</v>
      </c>
    </row>
    <row r="66" spans="1:12">
      <c r="J66" s="66"/>
      <c r="K66" s="66"/>
      <c r="L66" s="66"/>
    </row>
    <row r="67" spans="1:12" ht="36">
      <c r="G67" s="28" t="s">
        <v>99</v>
      </c>
      <c r="H67" s="84">
        <f>SUM(H18:H66)</f>
        <v>1040933</v>
      </c>
      <c r="J67" s="66"/>
      <c r="K67" s="66"/>
      <c r="L67" s="66"/>
    </row>
    <row r="68" spans="1:12" ht="18">
      <c r="A68" s="234" t="s">
        <v>1051</v>
      </c>
      <c r="B68" s="235"/>
      <c r="C68" s="235"/>
      <c r="D68" s="235"/>
      <c r="E68" s="235"/>
      <c r="F68" s="235"/>
      <c r="G68" s="235"/>
      <c r="H68" s="236"/>
      <c r="J68" s="66"/>
      <c r="K68" s="66"/>
      <c r="L68" s="66"/>
    </row>
    <row r="69" spans="1:12" ht="18">
      <c r="A69" s="165" t="s">
        <v>142</v>
      </c>
      <c r="B69" s="165"/>
      <c r="C69" s="165"/>
      <c r="D69" s="165"/>
      <c r="E69" s="165"/>
      <c r="F69" s="165"/>
      <c r="G69" s="165"/>
      <c r="H69" s="165"/>
      <c r="J69" s="66"/>
      <c r="K69" s="66"/>
      <c r="L69" s="66"/>
    </row>
    <row r="70" spans="1:12" ht="18">
      <c r="A70" s="85"/>
      <c r="B70" s="85"/>
      <c r="C70" s="85"/>
      <c r="D70" s="85"/>
      <c r="E70" s="85"/>
      <c r="F70" s="85"/>
      <c r="G70" s="85"/>
      <c r="H70" s="85"/>
      <c r="J70" s="66"/>
      <c r="K70" s="66"/>
      <c r="L70" s="66"/>
    </row>
    <row r="71" spans="1:12" ht="18">
      <c r="A71" s="85"/>
      <c r="B71" s="85"/>
      <c r="C71" s="85"/>
      <c r="D71" s="85"/>
      <c r="E71" s="85"/>
      <c r="F71" s="85"/>
      <c r="G71" s="85"/>
      <c r="H71" s="85"/>
      <c r="J71" s="66"/>
      <c r="K71" s="66"/>
      <c r="L71" s="66"/>
    </row>
    <row r="72" spans="1:12" ht="56.25" customHeight="1">
      <c r="A72" s="229" t="s">
        <v>1052</v>
      </c>
      <c r="B72" s="18">
        <v>1</v>
      </c>
      <c r="C72" s="19" t="s">
        <v>1053</v>
      </c>
      <c r="D72" s="18" t="s">
        <v>145</v>
      </c>
      <c r="E72" s="20">
        <v>1</v>
      </c>
      <c r="F72" s="21">
        <v>0</v>
      </c>
      <c r="G72" s="21">
        <v>32400</v>
      </c>
      <c r="H72" s="21">
        <f t="shared" ref="H72:H97" si="4">(E72*F72)+(E72*G72)</f>
        <v>32400</v>
      </c>
      <c r="I72" s="81">
        <v>0.2</v>
      </c>
      <c r="J72" s="82">
        <f>G72</f>
        <v>32400</v>
      </c>
      <c r="K72" s="83">
        <f>I72*J72</f>
        <v>6480</v>
      </c>
      <c r="L72" s="83">
        <f t="shared" si="3"/>
        <v>38880</v>
      </c>
    </row>
    <row r="73" spans="1:12" ht="18">
      <c r="A73" s="229"/>
      <c r="B73" s="18">
        <v>2</v>
      </c>
      <c r="C73" s="19" t="s">
        <v>1054</v>
      </c>
      <c r="D73" s="18" t="s">
        <v>145</v>
      </c>
      <c r="E73" s="20">
        <v>1</v>
      </c>
      <c r="F73" s="21">
        <v>0</v>
      </c>
      <c r="G73" s="21">
        <v>24000</v>
      </c>
      <c r="H73" s="21">
        <f t="shared" si="4"/>
        <v>24000</v>
      </c>
      <c r="I73" s="75">
        <v>0.2</v>
      </c>
      <c r="J73" s="77">
        <f t="shared" ref="J73:J97" si="5">G73</f>
        <v>24000</v>
      </c>
      <c r="K73" s="78">
        <f t="shared" ref="K73:K97" si="6">I73*J73</f>
        <v>4800</v>
      </c>
      <c r="L73" s="78">
        <f t="shared" ref="L73:L98" si="7">J73+K73</f>
        <v>28800</v>
      </c>
    </row>
    <row r="74" spans="1:12" ht="18">
      <c r="A74" s="229"/>
      <c r="B74" s="18">
        <v>3</v>
      </c>
      <c r="C74" s="19" t="s">
        <v>369</v>
      </c>
      <c r="D74" s="18" t="s">
        <v>131</v>
      </c>
      <c r="E74" s="20">
        <v>48.4</v>
      </c>
      <c r="F74" s="21">
        <v>0</v>
      </c>
      <c r="G74" s="21">
        <v>8400</v>
      </c>
      <c r="H74" s="21">
        <f t="shared" si="4"/>
        <v>406560</v>
      </c>
      <c r="I74" s="75">
        <v>0.2</v>
      </c>
      <c r="J74" s="77">
        <f t="shared" si="5"/>
        <v>8400</v>
      </c>
      <c r="K74" s="78">
        <f t="shared" si="6"/>
        <v>1680</v>
      </c>
      <c r="L74" s="78">
        <f t="shared" si="7"/>
        <v>10080</v>
      </c>
    </row>
    <row r="75" spans="1:12" ht="18">
      <c r="A75" s="229"/>
      <c r="B75" s="18">
        <v>4</v>
      </c>
      <c r="C75" s="19" t="s">
        <v>1055</v>
      </c>
      <c r="D75" s="18" t="s">
        <v>131</v>
      </c>
      <c r="E75" s="20">
        <v>11.65</v>
      </c>
      <c r="F75" s="21">
        <v>0</v>
      </c>
      <c r="G75" s="21">
        <v>12000</v>
      </c>
      <c r="H75" s="21">
        <f t="shared" si="4"/>
        <v>139800</v>
      </c>
      <c r="I75" s="75">
        <v>0.2</v>
      </c>
      <c r="J75" s="77">
        <f t="shared" si="5"/>
        <v>12000</v>
      </c>
      <c r="K75" s="78">
        <f t="shared" si="6"/>
        <v>2400</v>
      </c>
      <c r="L75" s="78">
        <f t="shared" si="7"/>
        <v>14400</v>
      </c>
    </row>
    <row r="76" spans="1:12" ht="36">
      <c r="A76" s="229"/>
      <c r="B76" s="18">
        <v>5</v>
      </c>
      <c r="C76" s="19" t="s">
        <v>1056</v>
      </c>
      <c r="D76" s="18" t="s">
        <v>145</v>
      </c>
      <c r="E76" s="20">
        <v>1</v>
      </c>
      <c r="F76" s="21">
        <v>0</v>
      </c>
      <c r="G76" s="21">
        <v>0</v>
      </c>
      <c r="H76" s="21">
        <v>168000</v>
      </c>
      <c r="I76" s="75">
        <v>0.2</v>
      </c>
      <c r="J76" s="77">
        <f>H76</f>
        <v>168000</v>
      </c>
      <c r="K76" s="78">
        <f t="shared" si="6"/>
        <v>33600</v>
      </c>
      <c r="L76" s="78">
        <f t="shared" si="7"/>
        <v>201600</v>
      </c>
    </row>
    <row r="77" spans="1:12" ht="18">
      <c r="A77" s="229"/>
      <c r="B77" s="18">
        <v>6</v>
      </c>
      <c r="C77" s="19" t="s">
        <v>1057</v>
      </c>
      <c r="D77" s="18" t="s">
        <v>131</v>
      </c>
      <c r="E77" s="20">
        <v>1.5</v>
      </c>
      <c r="F77" s="21">
        <v>0</v>
      </c>
      <c r="G77" s="21">
        <v>12000</v>
      </c>
      <c r="H77" s="21">
        <f t="shared" si="4"/>
        <v>18000</v>
      </c>
      <c r="I77" s="75">
        <v>0.2</v>
      </c>
      <c r="J77" s="77">
        <f t="shared" si="5"/>
        <v>12000</v>
      </c>
      <c r="K77" s="78">
        <f t="shared" si="6"/>
        <v>2400</v>
      </c>
      <c r="L77" s="78">
        <f t="shared" si="7"/>
        <v>14400</v>
      </c>
    </row>
    <row r="78" spans="1:12" ht="18">
      <c r="A78" s="229"/>
      <c r="B78" s="18">
        <v>7</v>
      </c>
      <c r="C78" s="19" t="s">
        <v>1058</v>
      </c>
      <c r="D78" s="18" t="s">
        <v>145</v>
      </c>
      <c r="E78" s="20">
        <v>1</v>
      </c>
      <c r="F78" s="21">
        <v>0</v>
      </c>
      <c r="G78" s="21">
        <v>0</v>
      </c>
      <c r="H78" s="21">
        <v>84000</v>
      </c>
      <c r="I78" s="75">
        <v>0.2</v>
      </c>
      <c r="J78" s="77">
        <f t="shared" si="5"/>
        <v>0</v>
      </c>
      <c r="K78" s="78">
        <f t="shared" si="6"/>
        <v>0</v>
      </c>
      <c r="L78" s="78">
        <f t="shared" si="7"/>
        <v>0</v>
      </c>
    </row>
    <row r="79" spans="1:12" ht="18">
      <c r="A79" s="229"/>
      <c r="B79" s="18">
        <v>8</v>
      </c>
      <c r="C79" s="19" t="s">
        <v>1059</v>
      </c>
      <c r="D79" s="18" t="s">
        <v>1060</v>
      </c>
      <c r="E79" s="20">
        <v>1.5</v>
      </c>
      <c r="F79" s="21">
        <v>0</v>
      </c>
      <c r="G79" s="21">
        <v>8400</v>
      </c>
      <c r="H79" s="21">
        <f t="shared" si="4"/>
        <v>12600</v>
      </c>
      <c r="I79" s="75">
        <v>0.2</v>
      </c>
      <c r="J79" s="77">
        <f t="shared" si="5"/>
        <v>8400</v>
      </c>
      <c r="K79" s="78">
        <f t="shared" si="6"/>
        <v>1680</v>
      </c>
      <c r="L79" s="78">
        <f t="shared" si="7"/>
        <v>10080</v>
      </c>
    </row>
    <row r="80" spans="1:12" ht="18">
      <c r="A80" s="229"/>
      <c r="B80" s="18">
        <v>9</v>
      </c>
      <c r="C80" s="19" t="s">
        <v>1061</v>
      </c>
      <c r="D80" s="18" t="s">
        <v>131</v>
      </c>
      <c r="E80" s="20">
        <v>11.65</v>
      </c>
      <c r="F80" s="21">
        <v>0</v>
      </c>
      <c r="G80" s="21">
        <v>7200</v>
      </c>
      <c r="H80" s="21">
        <f t="shared" si="4"/>
        <v>83880</v>
      </c>
      <c r="I80" s="75">
        <v>0.2</v>
      </c>
      <c r="J80" s="77">
        <f t="shared" si="5"/>
        <v>7200</v>
      </c>
      <c r="K80" s="78">
        <f t="shared" si="6"/>
        <v>1440</v>
      </c>
      <c r="L80" s="78">
        <f t="shared" si="7"/>
        <v>8640</v>
      </c>
    </row>
    <row r="81" spans="1:12" ht="36">
      <c r="A81" s="159" t="s">
        <v>290</v>
      </c>
      <c r="B81" s="18">
        <v>10</v>
      </c>
      <c r="C81" s="19" t="s">
        <v>1062</v>
      </c>
      <c r="D81" s="18" t="s">
        <v>145</v>
      </c>
      <c r="E81" s="20">
        <v>1</v>
      </c>
      <c r="F81" s="21">
        <v>0</v>
      </c>
      <c r="G81" s="21">
        <v>0</v>
      </c>
      <c r="H81" s="21">
        <v>226800</v>
      </c>
      <c r="I81" s="75">
        <v>0.2</v>
      </c>
      <c r="J81" s="77">
        <f>H81</f>
        <v>226800</v>
      </c>
      <c r="K81" s="78">
        <f>I81*J81</f>
        <v>45360</v>
      </c>
      <c r="L81" s="78">
        <f t="shared" si="7"/>
        <v>272160</v>
      </c>
    </row>
    <row r="82" spans="1:12" ht="18">
      <c r="A82" s="226"/>
      <c r="B82" s="18">
        <v>11</v>
      </c>
      <c r="C82" s="19" t="s">
        <v>377</v>
      </c>
      <c r="D82" s="18" t="s">
        <v>145</v>
      </c>
      <c r="E82" s="20">
        <v>1</v>
      </c>
      <c r="F82" s="21">
        <v>0</v>
      </c>
      <c r="G82" s="21">
        <v>0</v>
      </c>
      <c r="H82" s="21">
        <v>408000</v>
      </c>
      <c r="I82" s="75">
        <v>0.2</v>
      </c>
      <c r="J82" s="77">
        <f t="shared" ref="J82:J84" si="8">H82</f>
        <v>408000</v>
      </c>
      <c r="K82" s="78">
        <f t="shared" ref="K82:K84" si="9">I82*J82</f>
        <v>81600</v>
      </c>
      <c r="L82" s="78">
        <f t="shared" ref="L82:L84" si="10">J82+K82</f>
        <v>489600</v>
      </c>
    </row>
    <row r="83" spans="1:12" ht="36">
      <c r="A83" s="226"/>
      <c r="B83" s="18">
        <v>12</v>
      </c>
      <c r="C83" s="19" t="s">
        <v>378</v>
      </c>
      <c r="D83" s="18" t="s">
        <v>145</v>
      </c>
      <c r="E83" s="20">
        <v>1</v>
      </c>
      <c r="F83" s="21">
        <v>0</v>
      </c>
      <c r="G83" s="21">
        <v>0</v>
      </c>
      <c r="H83" s="21">
        <v>124800</v>
      </c>
      <c r="I83" s="75">
        <v>0.2</v>
      </c>
      <c r="J83" s="77">
        <f t="shared" si="8"/>
        <v>124800</v>
      </c>
      <c r="K83" s="78">
        <f t="shared" si="9"/>
        <v>24960</v>
      </c>
      <c r="L83" s="78">
        <f t="shared" si="10"/>
        <v>149760</v>
      </c>
    </row>
    <row r="84" spans="1:12" ht="18">
      <c r="A84" s="160"/>
      <c r="B84" s="18">
        <v>13</v>
      </c>
      <c r="C84" s="19" t="s">
        <v>1063</v>
      </c>
      <c r="D84" s="18" t="s">
        <v>145</v>
      </c>
      <c r="E84" s="20">
        <v>1</v>
      </c>
      <c r="F84" s="21">
        <v>0</v>
      </c>
      <c r="G84" s="21">
        <v>0</v>
      </c>
      <c r="H84" s="21">
        <v>18000</v>
      </c>
      <c r="I84" s="75">
        <v>0.2</v>
      </c>
      <c r="J84" s="77">
        <f t="shared" si="8"/>
        <v>18000</v>
      </c>
      <c r="K84" s="78">
        <f t="shared" si="9"/>
        <v>3600</v>
      </c>
      <c r="L84" s="78">
        <f t="shared" si="10"/>
        <v>21600</v>
      </c>
    </row>
    <row r="85" spans="1:12" ht="36">
      <c r="A85" s="159" t="s">
        <v>305</v>
      </c>
      <c r="B85" s="18">
        <v>14</v>
      </c>
      <c r="C85" s="19" t="s">
        <v>1064</v>
      </c>
      <c r="D85" s="18" t="s">
        <v>131</v>
      </c>
      <c r="E85" s="20">
        <v>3</v>
      </c>
      <c r="F85" s="21">
        <v>0</v>
      </c>
      <c r="G85" s="21">
        <v>36000</v>
      </c>
      <c r="H85" s="21">
        <f t="shared" si="4"/>
        <v>108000</v>
      </c>
      <c r="I85" s="75">
        <v>0.2</v>
      </c>
      <c r="J85" s="77">
        <f t="shared" si="5"/>
        <v>36000</v>
      </c>
      <c r="K85" s="78">
        <f t="shared" si="6"/>
        <v>7200</v>
      </c>
      <c r="L85" s="78">
        <f t="shared" si="7"/>
        <v>43200</v>
      </c>
    </row>
    <row r="86" spans="1:12" ht="18">
      <c r="A86" s="226"/>
      <c r="B86" s="18">
        <v>15</v>
      </c>
      <c r="C86" s="19" t="s">
        <v>382</v>
      </c>
      <c r="D86" s="18" t="s">
        <v>131</v>
      </c>
      <c r="E86" s="20">
        <v>21.78</v>
      </c>
      <c r="F86" s="21">
        <v>0</v>
      </c>
      <c r="G86" s="21">
        <v>3000</v>
      </c>
      <c r="H86" s="21">
        <f t="shared" si="4"/>
        <v>65340</v>
      </c>
      <c r="I86" s="75">
        <v>0.2</v>
      </c>
      <c r="J86" s="77">
        <f t="shared" si="5"/>
        <v>3000</v>
      </c>
      <c r="K86" s="78">
        <f t="shared" si="6"/>
        <v>600</v>
      </c>
      <c r="L86" s="78">
        <f t="shared" si="7"/>
        <v>3600</v>
      </c>
    </row>
    <row r="87" spans="1:12" ht="36">
      <c r="A87" s="226"/>
      <c r="B87" s="18">
        <v>16</v>
      </c>
      <c r="C87" s="19" t="s">
        <v>1065</v>
      </c>
      <c r="D87" s="18" t="s">
        <v>131</v>
      </c>
      <c r="E87" s="20">
        <v>48.4</v>
      </c>
      <c r="F87" s="21">
        <v>0</v>
      </c>
      <c r="G87" s="21">
        <v>8880</v>
      </c>
      <c r="H87" s="21">
        <f t="shared" si="4"/>
        <v>429792</v>
      </c>
      <c r="I87" s="75">
        <v>0.2</v>
      </c>
      <c r="J87" s="77">
        <f t="shared" si="5"/>
        <v>8880</v>
      </c>
      <c r="K87" s="78">
        <f t="shared" si="6"/>
        <v>1776</v>
      </c>
      <c r="L87" s="78">
        <f t="shared" si="7"/>
        <v>10656</v>
      </c>
    </row>
    <row r="88" spans="1:12" ht="18">
      <c r="A88" s="226"/>
      <c r="B88" s="18">
        <v>17</v>
      </c>
      <c r="C88" s="19" t="s">
        <v>1066</v>
      </c>
      <c r="D88" s="18" t="s">
        <v>131</v>
      </c>
      <c r="E88" s="20">
        <v>11.65</v>
      </c>
      <c r="F88" s="21">
        <v>0</v>
      </c>
      <c r="G88" s="21">
        <v>3960</v>
      </c>
      <c r="H88" s="21">
        <f t="shared" si="4"/>
        <v>46134</v>
      </c>
      <c r="I88" s="75">
        <v>0.2</v>
      </c>
      <c r="J88" s="77">
        <f t="shared" si="5"/>
        <v>3960</v>
      </c>
      <c r="K88" s="78">
        <f t="shared" si="6"/>
        <v>792</v>
      </c>
      <c r="L88" s="78">
        <f t="shared" si="7"/>
        <v>4752</v>
      </c>
    </row>
    <row r="89" spans="1:12" ht="18">
      <c r="A89" s="226"/>
      <c r="B89" s="18">
        <v>18</v>
      </c>
      <c r="C89" s="19" t="s">
        <v>385</v>
      </c>
      <c r="D89" s="18" t="s">
        <v>131</v>
      </c>
      <c r="E89" s="20">
        <v>11.65</v>
      </c>
      <c r="F89" s="21">
        <v>0</v>
      </c>
      <c r="G89" s="21">
        <v>3360</v>
      </c>
      <c r="H89" s="21">
        <f t="shared" si="4"/>
        <v>39144</v>
      </c>
      <c r="I89" s="75">
        <v>0.2</v>
      </c>
      <c r="J89" s="77">
        <f t="shared" si="5"/>
        <v>3360</v>
      </c>
      <c r="K89" s="78">
        <f t="shared" si="6"/>
        <v>672</v>
      </c>
      <c r="L89" s="78">
        <f t="shared" si="7"/>
        <v>4032</v>
      </c>
    </row>
    <row r="90" spans="1:12" ht="18">
      <c r="A90" s="226"/>
      <c r="B90" s="18">
        <v>19</v>
      </c>
      <c r="C90" s="19" t="s">
        <v>386</v>
      </c>
      <c r="D90" s="18" t="s">
        <v>131</v>
      </c>
      <c r="E90" s="20">
        <v>11.65</v>
      </c>
      <c r="F90" s="21">
        <v>0</v>
      </c>
      <c r="G90" s="21">
        <v>8880</v>
      </c>
      <c r="H90" s="21">
        <f t="shared" si="4"/>
        <v>103452</v>
      </c>
      <c r="I90" s="75">
        <v>0.2</v>
      </c>
      <c r="J90" s="77">
        <f t="shared" si="5"/>
        <v>8880</v>
      </c>
      <c r="K90" s="78">
        <f t="shared" si="6"/>
        <v>1776</v>
      </c>
      <c r="L90" s="78">
        <f t="shared" si="7"/>
        <v>10656</v>
      </c>
    </row>
    <row r="91" spans="1:12" ht="18">
      <c r="A91" s="160"/>
      <c r="B91" s="18">
        <v>20</v>
      </c>
      <c r="C91" s="59" t="s">
        <v>1067</v>
      </c>
      <c r="D91" s="18" t="s">
        <v>131</v>
      </c>
      <c r="E91" s="20">
        <v>11.65</v>
      </c>
      <c r="F91" s="21">
        <v>0</v>
      </c>
      <c r="G91" s="21">
        <v>6000</v>
      </c>
      <c r="H91" s="21">
        <f t="shared" si="4"/>
        <v>69900</v>
      </c>
      <c r="I91" s="75">
        <v>0.2</v>
      </c>
      <c r="J91" s="77">
        <f t="shared" si="5"/>
        <v>6000</v>
      </c>
      <c r="K91" s="78">
        <f t="shared" si="6"/>
        <v>1200</v>
      </c>
      <c r="L91" s="78">
        <f t="shared" si="7"/>
        <v>7200</v>
      </c>
    </row>
    <row r="92" spans="1:12" ht="18">
      <c r="A92" s="159" t="s">
        <v>321</v>
      </c>
      <c r="B92" s="18">
        <v>21</v>
      </c>
      <c r="C92" s="19" t="s">
        <v>389</v>
      </c>
      <c r="D92" s="18" t="s">
        <v>131</v>
      </c>
      <c r="E92" s="20">
        <v>21.78</v>
      </c>
      <c r="F92" s="21">
        <v>0</v>
      </c>
      <c r="G92" s="21">
        <v>2604</v>
      </c>
      <c r="H92" s="21">
        <f t="shared" si="4"/>
        <v>56715.12</v>
      </c>
      <c r="I92" s="75">
        <v>0.2</v>
      </c>
      <c r="J92" s="77">
        <f t="shared" si="5"/>
        <v>2604</v>
      </c>
      <c r="K92" s="78">
        <f t="shared" si="6"/>
        <v>520.80000000000007</v>
      </c>
      <c r="L92" s="78">
        <f t="shared" si="7"/>
        <v>3124.8</v>
      </c>
    </row>
    <row r="93" spans="1:12" ht="18">
      <c r="A93" s="160"/>
      <c r="B93" s="18">
        <v>22</v>
      </c>
      <c r="C93" s="19" t="s">
        <v>1068</v>
      </c>
      <c r="D93" s="18" t="s">
        <v>131</v>
      </c>
      <c r="E93" s="20">
        <v>11.65</v>
      </c>
      <c r="F93" s="21">
        <v>0</v>
      </c>
      <c r="G93" s="21">
        <v>2604</v>
      </c>
      <c r="H93" s="21">
        <f t="shared" si="4"/>
        <v>30336.600000000002</v>
      </c>
      <c r="I93" s="75">
        <v>0.2</v>
      </c>
      <c r="J93" s="77">
        <f t="shared" si="5"/>
        <v>2604</v>
      </c>
      <c r="K93" s="78">
        <f t="shared" si="6"/>
        <v>520.80000000000007</v>
      </c>
      <c r="L93" s="78">
        <f t="shared" si="7"/>
        <v>3124.8</v>
      </c>
    </row>
    <row r="94" spans="1:12" ht="18">
      <c r="A94" s="159" t="s">
        <v>391</v>
      </c>
      <c r="B94" s="18">
        <v>23</v>
      </c>
      <c r="C94" s="19" t="s">
        <v>1069</v>
      </c>
      <c r="D94" s="18" t="s">
        <v>155</v>
      </c>
      <c r="E94" s="20">
        <v>5</v>
      </c>
      <c r="F94" s="21">
        <v>0</v>
      </c>
      <c r="G94" s="21">
        <v>2160</v>
      </c>
      <c r="H94" s="21">
        <f t="shared" si="4"/>
        <v>10800</v>
      </c>
      <c r="I94" s="75">
        <v>0.2</v>
      </c>
      <c r="J94" s="77">
        <f t="shared" si="5"/>
        <v>2160</v>
      </c>
      <c r="K94" s="78">
        <f t="shared" si="6"/>
        <v>432</v>
      </c>
      <c r="L94" s="78">
        <f t="shared" si="7"/>
        <v>2592</v>
      </c>
    </row>
    <row r="95" spans="1:12" ht="36">
      <c r="A95" s="226"/>
      <c r="B95" s="18">
        <v>24</v>
      </c>
      <c r="C95" s="19" t="s">
        <v>1070</v>
      </c>
      <c r="D95" s="18" t="s">
        <v>155</v>
      </c>
      <c r="E95" s="20">
        <v>5</v>
      </c>
      <c r="F95" s="21">
        <v>0</v>
      </c>
      <c r="G95" s="21">
        <v>3000</v>
      </c>
      <c r="H95" s="21">
        <f t="shared" si="4"/>
        <v>15000</v>
      </c>
      <c r="I95" s="75">
        <v>0.2</v>
      </c>
      <c r="J95" s="77">
        <f t="shared" si="5"/>
        <v>3000</v>
      </c>
      <c r="K95" s="78">
        <f t="shared" si="6"/>
        <v>600</v>
      </c>
      <c r="L95" s="78">
        <f t="shared" si="7"/>
        <v>3600</v>
      </c>
    </row>
    <row r="96" spans="1:12" ht="18">
      <c r="A96" s="226"/>
      <c r="B96" s="18">
        <v>25</v>
      </c>
      <c r="C96" s="19" t="s">
        <v>1071</v>
      </c>
      <c r="D96" s="18" t="s">
        <v>134</v>
      </c>
      <c r="E96" s="20">
        <v>3</v>
      </c>
      <c r="F96" s="21">
        <v>0</v>
      </c>
      <c r="G96" s="21">
        <v>9600</v>
      </c>
      <c r="H96" s="21">
        <f t="shared" si="4"/>
        <v>28800</v>
      </c>
      <c r="I96" s="75">
        <v>0.2</v>
      </c>
      <c r="J96" s="77">
        <f t="shared" si="5"/>
        <v>9600</v>
      </c>
      <c r="K96" s="78">
        <f t="shared" si="6"/>
        <v>1920</v>
      </c>
      <c r="L96" s="78">
        <f t="shared" si="7"/>
        <v>11520</v>
      </c>
    </row>
    <row r="97" spans="1:12" ht="18">
      <c r="A97" s="160"/>
      <c r="B97" s="18">
        <v>26</v>
      </c>
      <c r="C97" s="19" t="s">
        <v>395</v>
      </c>
      <c r="D97" s="18" t="s">
        <v>134</v>
      </c>
      <c r="E97" s="20">
        <v>3</v>
      </c>
      <c r="F97" s="21">
        <v>0</v>
      </c>
      <c r="G97" s="21">
        <v>6000</v>
      </c>
      <c r="H97" s="21">
        <f t="shared" si="4"/>
        <v>18000</v>
      </c>
      <c r="I97" s="75">
        <v>0.2</v>
      </c>
      <c r="J97" s="77">
        <f t="shared" si="5"/>
        <v>6000</v>
      </c>
      <c r="K97" s="78">
        <f t="shared" si="6"/>
        <v>1200</v>
      </c>
      <c r="L97" s="78">
        <f t="shared" si="7"/>
        <v>7200</v>
      </c>
    </row>
    <row r="98" spans="1:12" ht="36">
      <c r="A98" s="30" t="s">
        <v>396</v>
      </c>
      <c r="B98" s="18">
        <v>27</v>
      </c>
      <c r="C98" s="19" t="s">
        <v>397</v>
      </c>
      <c r="D98" s="18" t="s">
        <v>145</v>
      </c>
      <c r="E98" s="20">
        <v>1</v>
      </c>
      <c r="F98" s="21">
        <v>0</v>
      </c>
      <c r="G98" s="21">
        <v>0</v>
      </c>
      <c r="H98" s="21">
        <v>95040</v>
      </c>
      <c r="I98" s="75">
        <v>0.2</v>
      </c>
      <c r="J98" s="77">
        <f>H98</f>
        <v>95040</v>
      </c>
      <c r="K98" s="78">
        <f>I98*J98</f>
        <v>19008</v>
      </c>
      <c r="L98" s="78">
        <f t="shared" si="7"/>
        <v>114048</v>
      </c>
    </row>
    <row r="99" spans="1:12">
      <c r="A99" s="10"/>
      <c r="B99" s="6"/>
      <c r="C99" s="7"/>
      <c r="D99" s="6"/>
      <c r="E99" s="6"/>
      <c r="F99" s="8"/>
      <c r="G99" s="9"/>
      <c r="H99" s="9"/>
    </row>
    <row r="100" spans="1:12" ht="36">
      <c r="A100" s="27"/>
      <c r="B100" s="27"/>
      <c r="C100" s="27"/>
      <c r="D100" s="27"/>
      <c r="E100" s="27"/>
      <c r="F100" s="27"/>
      <c r="G100" s="28" t="s">
        <v>99</v>
      </c>
      <c r="H100" s="29">
        <f>SUM(H72:H99)</f>
        <v>2863293.72</v>
      </c>
      <c r="J100">
        <f>H100*0.2</f>
        <v>572658.74400000006</v>
      </c>
    </row>
    <row r="101" spans="1:12" ht="18">
      <c r="A101" s="234" t="s">
        <v>1072</v>
      </c>
      <c r="B101" s="235"/>
      <c r="C101" s="235"/>
      <c r="D101" s="235"/>
      <c r="E101" s="235"/>
      <c r="F101" s="235"/>
      <c r="G101" s="235"/>
      <c r="H101" s="236"/>
    </row>
    <row r="102" spans="1:12" ht="18">
      <c r="A102" s="165" t="s">
        <v>142</v>
      </c>
      <c r="B102" s="165"/>
      <c r="C102" s="165"/>
      <c r="D102" s="165"/>
      <c r="E102" s="165"/>
      <c r="F102" s="165"/>
      <c r="G102" s="165"/>
      <c r="H102" s="165"/>
    </row>
    <row r="103" spans="1:12" ht="28.5" customHeight="1">
      <c r="A103" s="5"/>
      <c r="B103" s="6"/>
      <c r="C103" s="7"/>
      <c r="D103" s="6"/>
      <c r="E103" s="6"/>
      <c r="F103" s="8"/>
      <c r="G103" s="9"/>
      <c r="H103" s="9"/>
    </row>
    <row r="104" spans="1:12">
      <c r="A104" s="10"/>
      <c r="B104" s="6"/>
      <c r="C104" s="7"/>
      <c r="D104" s="6"/>
      <c r="E104" s="6"/>
      <c r="F104" s="8"/>
      <c r="G104" s="9"/>
      <c r="H104" s="9"/>
      <c r="I104" s="66">
        <f>H100+H67</f>
        <v>3904226.72</v>
      </c>
    </row>
    <row r="105" spans="1:12">
      <c r="A105" s="5"/>
      <c r="B105" s="6"/>
      <c r="C105" s="7"/>
      <c r="D105" s="6"/>
      <c r="E105" s="6"/>
      <c r="F105" s="13"/>
      <c r="G105" s="13"/>
      <c r="H105" s="9"/>
    </row>
    <row r="106" spans="1:12">
      <c r="A106" s="5"/>
      <c r="B106" s="6"/>
      <c r="C106" s="7"/>
      <c r="D106" s="6"/>
      <c r="E106" s="6"/>
      <c r="F106" s="13"/>
      <c r="G106" s="13"/>
      <c r="H106" s="9"/>
    </row>
    <row r="107" spans="1:12">
      <c r="A107" s="5"/>
      <c r="C107" s="7"/>
    </row>
    <row r="108" spans="1:12">
      <c r="G108" s="14"/>
      <c r="H108" s="12"/>
    </row>
    <row r="109" spans="1:12">
      <c r="G109" s="2"/>
      <c r="H109" s="13"/>
    </row>
    <row r="110" spans="1:12">
      <c r="G110" s="15"/>
      <c r="H110" s="13"/>
    </row>
    <row r="111" spans="1:12">
      <c r="A111" s="158"/>
      <c r="B111" s="158"/>
      <c r="C111" s="158"/>
      <c r="D111" s="158"/>
      <c r="E111" s="158"/>
      <c r="F111" s="158"/>
      <c r="G111" s="158"/>
      <c r="H111" s="158"/>
    </row>
    <row r="112" spans="1:12">
      <c r="A112" s="158"/>
      <c r="B112" s="158"/>
      <c r="C112" s="158"/>
      <c r="D112" s="158"/>
      <c r="E112" s="158"/>
      <c r="F112" s="158"/>
      <c r="G112" s="158"/>
      <c r="H112" s="158"/>
    </row>
  </sheetData>
  <mergeCells count="14">
    <mergeCell ref="A111:H111"/>
    <mergeCell ref="A112:H112"/>
    <mergeCell ref="A18:A65"/>
    <mergeCell ref="M10:O12"/>
    <mergeCell ref="M13:O14"/>
    <mergeCell ref="A72:A80"/>
    <mergeCell ref="A81:A84"/>
    <mergeCell ref="A85:A91"/>
    <mergeCell ref="A92:A93"/>
    <mergeCell ref="A94:A97"/>
    <mergeCell ref="A101:H101"/>
    <mergeCell ref="A102:H102"/>
    <mergeCell ref="A68:H68"/>
    <mergeCell ref="A69:H69"/>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2" manualBreakCount="2">
    <brk id="57" max="7" man="1"/>
    <brk id="71" max="7" man="1"/>
  </rowBreak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R59"/>
  <sheetViews>
    <sheetView showGridLines="0" topLeftCell="A7" zoomScaleNormal="100" workbookViewId="0">
      <selection activeCell="K21" sqref="K21"/>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9.75" customHeight="1"/>
    <row r="17" spans="1:10" ht="43.15">
      <c r="A17" s="16" t="s">
        <v>1</v>
      </c>
      <c r="B17" s="16" t="s">
        <v>0</v>
      </c>
      <c r="C17" s="16" t="s">
        <v>124</v>
      </c>
      <c r="D17" s="54" t="s">
        <v>125</v>
      </c>
      <c r="E17" s="16" t="s">
        <v>14</v>
      </c>
      <c r="F17" s="17" t="s">
        <v>128</v>
      </c>
      <c r="G17" s="17" t="s">
        <v>16</v>
      </c>
      <c r="H17" s="17" t="s">
        <v>17</v>
      </c>
    </row>
    <row r="18" spans="1:10" ht="90">
      <c r="A18" s="159"/>
      <c r="B18" s="18">
        <v>1</v>
      </c>
      <c r="C18" s="19" t="s">
        <v>1073</v>
      </c>
      <c r="D18" s="68" t="s">
        <v>145</v>
      </c>
      <c r="E18" s="18">
        <v>1</v>
      </c>
      <c r="F18" s="71">
        <v>0</v>
      </c>
      <c r="G18" s="72">
        <v>0</v>
      </c>
      <c r="H18" s="72">
        <v>466000</v>
      </c>
      <c r="J18" s="52">
        <f>SUM(F18:G18)</f>
        <v>0</v>
      </c>
    </row>
    <row r="19" spans="1:10" ht="54">
      <c r="A19" s="226"/>
      <c r="B19" s="18">
        <v>2</v>
      </c>
      <c r="C19" s="19" t="s">
        <v>1074</v>
      </c>
      <c r="D19" s="68" t="s">
        <v>145</v>
      </c>
      <c r="E19" s="18">
        <v>1</v>
      </c>
      <c r="F19" s="71">
        <v>0</v>
      </c>
      <c r="G19" s="72">
        <v>0</v>
      </c>
      <c r="H19" s="72">
        <v>332000</v>
      </c>
      <c r="J19" s="52">
        <f>SUM(F19:G19)</f>
        <v>0</v>
      </c>
    </row>
    <row r="20" spans="1:10" ht="18">
      <c r="A20" s="160"/>
      <c r="B20" s="18">
        <v>3</v>
      </c>
      <c r="C20" s="19" t="s">
        <v>1075</v>
      </c>
      <c r="D20" s="68" t="s">
        <v>145</v>
      </c>
      <c r="E20" s="18">
        <v>1</v>
      </c>
      <c r="F20" s="21">
        <v>0</v>
      </c>
      <c r="G20" s="21">
        <v>0</v>
      </c>
      <c r="H20" s="21">
        <v>12000</v>
      </c>
    </row>
    <row r="21" spans="1:10" ht="18">
      <c r="A21" s="22"/>
      <c r="B21" s="23"/>
      <c r="C21" s="24"/>
      <c r="D21" s="23"/>
      <c r="E21" s="23"/>
      <c r="F21" s="25"/>
      <c r="G21" s="26"/>
      <c r="H21" s="26"/>
    </row>
    <row r="22" spans="1:10" ht="36">
      <c r="A22" s="27"/>
      <c r="B22" s="27"/>
      <c r="C22" s="27"/>
      <c r="D22" s="27"/>
      <c r="E22" s="27"/>
      <c r="F22" s="27"/>
      <c r="G22" s="28" t="s">
        <v>99</v>
      </c>
      <c r="H22" s="29">
        <f>SUM(H18:H21)</f>
        <v>810000</v>
      </c>
    </row>
    <row r="23" spans="1:10" ht="18">
      <c r="A23" s="165" t="s">
        <v>1076</v>
      </c>
      <c r="B23" s="165"/>
      <c r="C23" s="165"/>
      <c r="D23" s="165"/>
      <c r="E23" s="165"/>
      <c r="F23" s="165"/>
      <c r="G23" s="165"/>
      <c r="H23" s="166"/>
    </row>
    <row r="24" spans="1:10" ht="18">
      <c r="A24" s="165" t="s">
        <v>136</v>
      </c>
      <c r="B24" s="165"/>
      <c r="C24" s="165"/>
      <c r="D24" s="165"/>
      <c r="E24" s="165"/>
      <c r="F24" s="165"/>
      <c r="G24" s="165"/>
      <c r="H24" s="165"/>
    </row>
    <row r="25" spans="1:10">
      <c r="A25" s="5"/>
      <c r="B25" s="6"/>
      <c r="C25" s="7"/>
      <c r="D25" s="6"/>
      <c r="E25" s="11"/>
      <c r="F25" s="8"/>
      <c r="G25" s="9"/>
      <c r="H25" s="9"/>
    </row>
    <row r="26" spans="1:10">
      <c r="A26" s="5"/>
      <c r="B26" s="6"/>
      <c r="C26" s="7"/>
      <c r="D26" s="6"/>
      <c r="E26" s="11"/>
      <c r="F26" s="8"/>
      <c r="G26" s="9"/>
      <c r="H26" s="9"/>
    </row>
    <row r="27" spans="1:10">
      <c r="A27" s="5"/>
      <c r="B27" s="6"/>
      <c r="C27" s="7"/>
      <c r="D27" s="6"/>
      <c r="E27" s="11"/>
      <c r="F27" s="8"/>
      <c r="G27" s="9"/>
      <c r="H27" s="9"/>
    </row>
    <row r="28" spans="1:10">
      <c r="A28" s="5"/>
      <c r="B28" s="6"/>
      <c r="C28" s="7"/>
      <c r="D28" s="6"/>
      <c r="E28" s="11"/>
      <c r="F28" s="8"/>
      <c r="G28" s="9"/>
      <c r="H28" s="9"/>
      <c r="J28" t="s">
        <v>1077</v>
      </c>
    </row>
    <row r="29" spans="1:10">
      <c r="A29" s="5"/>
      <c r="B29" s="6"/>
      <c r="C29" s="7"/>
      <c r="D29" s="6"/>
      <c r="E29" s="11"/>
      <c r="F29" s="8"/>
      <c r="G29" s="9"/>
      <c r="H29" s="9"/>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F40" s="8"/>
      <c r="G40" s="9"/>
      <c r="H40" s="9"/>
    </row>
    <row r="41" spans="1:8">
      <c r="A41" s="5"/>
      <c r="B41" s="6"/>
      <c r="C41" s="7"/>
      <c r="D41" s="6"/>
      <c r="E41" s="11"/>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ht="28.5" customHeight="1">
      <c r="A50" s="5"/>
      <c r="B50" s="6"/>
      <c r="C50" s="7"/>
      <c r="D50" s="6"/>
      <c r="E50" s="6"/>
      <c r="F50" s="8"/>
      <c r="G50" s="9"/>
      <c r="H50" s="9"/>
    </row>
    <row r="51" spans="1:8">
      <c r="A51" s="10"/>
      <c r="B51" s="6"/>
      <c r="C51" s="7"/>
      <c r="D51" s="6"/>
      <c r="E51" s="6"/>
      <c r="F51" s="8"/>
      <c r="G51" s="9"/>
      <c r="H51" s="9"/>
    </row>
    <row r="52" spans="1:8">
      <c r="A52" s="5"/>
      <c r="B52" s="6"/>
      <c r="C52" s="7"/>
      <c r="D52" s="6"/>
      <c r="E52" s="6"/>
      <c r="F52" s="13"/>
      <c r="G52" s="13"/>
      <c r="H52" s="9"/>
    </row>
    <row r="53" spans="1:8">
      <c r="A53" s="5"/>
      <c r="B53" s="6"/>
      <c r="C53" s="7"/>
      <c r="D53" s="6"/>
      <c r="E53" s="6"/>
      <c r="F53" s="13"/>
      <c r="G53" s="13"/>
      <c r="H53" s="9"/>
    </row>
    <row r="54" spans="1:8">
      <c r="A54" s="5"/>
      <c r="C54" s="7"/>
    </row>
    <row r="55" spans="1:8">
      <c r="G55" s="14"/>
      <c r="H55" s="12"/>
    </row>
    <row r="56" spans="1:8">
      <c r="G56" s="2"/>
      <c r="H56" s="13"/>
    </row>
    <row r="57" spans="1:8">
      <c r="G57" s="15"/>
      <c r="H57" s="13"/>
    </row>
    <row r="58" spans="1:8">
      <c r="A58" s="158"/>
      <c r="B58" s="158"/>
      <c r="C58" s="158"/>
      <c r="D58" s="158"/>
      <c r="E58" s="158"/>
      <c r="F58" s="158"/>
      <c r="G58" s="158"/>
      <c r="H58" s="158"/>
    </row>
    <row r="59" spans="1:8">
      <c r="A59" s="158"/>
      <c r="B59" s="158"/>
      <c r="C59" s="158"/>
      <c r="D59" s="158"/>
      <c r="E59" s="158"/>
      <c r="F59" s="158"/>
      <c r="G59" s="158"/>
      <c r="H59" s="158"/>
    </row>
  </sheetData>
  <mergeCells count="7">
    <mergeCell ref="A59:H59"/>
    <mergeCell ref="A18:A20"/>
    <mergeCell ref="M10:O12"/>
    <mergeCell ref="M13:O14"/>
    <mergeCell ref="A23:H23"/>
    <mergeCell ref="A24:H24"/>
    <mergeCell ref="A58:H58"/>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7" max="8" man="1"/>
  </rowBreak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R65"/>
  <sheetViews>
    <sheetView showGridLines="0" topLeftCell="A13" zoomScale="90" zoomScaleNormal="90" workbookViewId="0">
      <selection activeCell="I30" sqref="I30"/>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6" width="16.5703125" bestFit="1" customWidth="1"/>
    <col min="7" max="7" width="18" bestFit="1" customWidth="1"/>
    <col min="8" max="8" width="21.7109375" bestFit="1" customWidth="1"/>
    <col min="9" max="9" width="16.5703125" bestFit="1" customWidth="1"/>
    <col min="10" max="10" width="13" bestFit="1" customWidth="1"/>
    <col min="15" max="15" width="59.28515625" bestFit="1"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9.75" customHeight="1"/>
    <row r="17" spans="1:15" ht="43.15">
      <c r="A17" s="16" t="s">
        <v>1</v>
      </c>
      <c r="B17" s="16" t="s">
        <v>0</v>
      </c>
      <c r="C17" s="16" t="s">
        <v>124</v>
      </c>
      <c r="D17" s="54" t="s">
        <v>125</v>
      </c>
      <c r="E17" s="16" t="s">
        <v>14</v>
      </c>
      <c r="F17" s="17" t="s">
        <v>128</v>
      </c>
      <c r="G17" s="17" t="s">
        <v>16</v>
      </c>
      <c r="H17" s="17" t="s">
        <v>17</v>
      </c>
    </row>
    <row r="18" spans="1:15" ht="18">
      <c r="A18" s="159"/>
      <c r="B18" s="18">
        <v>1</v>
      </c>
      <c r="C18" s="19" t="s">
        <v>1078</v>
      </c>
      <c r="D18" s="68" t="s">
        <v>145</v>
      </c>
      <c r="E18" s="18">
        <v>1</v>
      </c>
      <c r="F18" s="71">
        <v>0</v>
      </c>
      <c r="G18" s="72">
        <v>0</v>
      </c>
      <c r="H18" s="72" t="s">
        <v>1079</v>
      </c>
      <c r="J18" s="52">
        <f>SUM(F18:G18)</f>
        <v>0</v>
      </c>
    </row>
    <row r="19" spans="1:15" ht="36">
      <c r="A19" s="226"/>
      <c r="B19" s="18">
        <v>2</v>
      </c>
      <c r="C19" s="19" t="s">
        <v>1080</v>
      </c>
      <c r="D19" s="68" t="s">
        <v>145</v>
      </c>
      <c r="E19" s="18">
        <v>1</v>
      </c>
      <c r="F19" s="71">
        <v>0</v>
      </c>
      <c r="G19" s="72">
        <v>0</v>
      </c>
      <c r="H19" s="72" t="s">
        <v>1079</v>
      </c>
      <c r="J19" s="52">
        <f>SUM(F19:G19)</f>
        <v>0</v>
      </c>
    </row>
    <row r="20" spans="1:15" ht="36">
      <c r="A20" s="226"/>
      <c r="B20" s="18">
        <v>3</v>
      </c>
      <c r="C20" s="19" t="s">
        <v>1081</v>
      </c>
      <c r="D20" s="68" t="s">
        <v>155</v>
      </c>
      <c r="E20" s="18">
        <v>446</v>
      </c>
      <c r="F20" s="21">
        <v>0</v>
      </c>
      <c r="G20" s="21">
        <v>4000</v>
      </c>
      <c r="H20" s="72">
        <f t="shared" ref="H20:H27" si="0">(F20*E20)+(G20*E20)</f>
        <v>1784000</v>
      </c>
      <c r="I20" t="s">
        <v>1082</v>
      </c>
    </row>
    <row r="21" spans="1:15" ht="36">
      <c r="A21" s="226"/>
      <c r="B21" s="18">
        <v>4</v>
      </c>
      <c r="C21" s="19" t="s">
        <v>1083</v>
      </c>
      <c r="D21" s="68" t="s">
        <v>134</v>
      </c>
      <c r="E21" s="18">
        <v>113</v>
      </c>
      <c r="F21" s="21">
        <v>0</v>
      </c>
      <c r="G21" s="21">
        <v>23500</v>
      </c>
      <c r="H21" s="72">
        <f t="shared" ref="H21:H26" si="1">(F21*E21)+(G21*E21)</f>
        <v>2655500</v>
      </c>
      <c r="I21" t="s">
        <v>1084</v>
      </c>
    </row>
    <row r="22" spans="1:15" ht="54">
      <c r="A22" s="226"/>
      <c r="B22" s="18">
        <v>5</v>
      </c>
      <c r="C22" s="19" t="s">
        <v>1085</v>
      </c>
      <c r="D22" s="68" t="s">
        <v>155</v>
      </c>
      <c r="E22" s="18">
        <v>446</v>
      </c>
      <c r="F22" s="21">
        <v>0</v>
      </c>
      <c r="G22" s="21">
        <v>6000</v>
      </c>
      <c r="H22" s="72">
        <f t="shared" si="1"/>
        <v>2676000</v>
      </c>
      <c r="I22" t="s">
        <v>1086</v>
      </c>
    </row>
    <row r="23" spans="1:15" ht="54">
      <c r="A23" s="226"/>
      <c r="B23" s="18">
        <v>6</v>
      </c>
      <c r="C23" s="19" t="s">
        <v>1087</v>
      </c>
      <c r="D23" s="68" t="s">
        <v>155</v>
      </c>
      <c r="E23" s="18">
        <v>339</v>
      </c>
      <c r="F23" s="21">
        <v>0</v>
      </c>
      <c r="G23" s="21">
        <v>5000</v>
      </c>
      <c r="H23" s="72">
        <f t="shared" si="1"/>
        <v>1695000</v>
      </c>
      <c r="I23" t="s">
        <v>1088</v>
      </c>
    </row>
    <row r="24" spans="1:15" ht="36">
      <c r="A24" s="226"/>
      <c r="B24" s="18">
        <v>7</v>
      </c>
      <c r="C24" s="19" t="s">
        <v>1089</v>
      </c>
      <c r="D24" s="68" t="s">
        <v>155</v>
      </c>
      <c r="E24" s="18">
        <v>446</v>
      </c>
      <c r="F24" s="21"/>
      <c r="G24" s="21">
        <v>4000</v>
      </c>
      <c r="H24" s="72">
        <f t="shared" si="1"/>
        <v>1784000</v>
      </c>
    </row>
    <row r="25" spans="1:15" ht="72">
      <c r="A25" s="226"/>
      <c r="B25" s="18">
        <v>8</v>
      </c>
      <c r="C25" s="19" t="s">
        <v>1090</v>
      </c>
      <c r="D25" s="68" t="s">
        <v>131</v>
      </c>
      <c r="E25" s="18">
        <v>1115</v>
      </c>
      <c r="F25" s="21">
        <v>0</v>
      </c>
      <c r="G25" s="21">
        <v>3300</v>
      </c>
      <c r="H25" s="72">
        <f t="shared" si="1"/>
        <v>3679500</v>
      </c>
      <c r="I25" t="s">
        <v>1091</v>
      </c>
      <c r="K25" t="s">
        <v>1092</v>
      </c>
    </row>
    <row r="26" spans="1:15" ht="18">
      <c r="A26" s="226"/>
      <c r="B26" s="18">
        <v>9</v>
      </c>
      <c r="C26" s="19" t="s">
        <v>1093</v>
      </c>
      <c r="D26" s="68" t="s">
        <v>155</v>
      </c>
      <c r="E26" s="18">
        <v>446</v>
      </c>
      <c r="F26" s="21">
        <v>0</v>
      </c>
      <c r="G26" s="21">
        <v>700</v>
      </c>
      <c r="H26" s="72">
        <f t="shared" si="1"/>
        <v>312200</v>
      </c>
      <c r="I26" t="s">
        <v>1094</v>
      </c>
      <c r="K26" t="s">
        <v>1095</v>
      </c>
    </row>
    <row r="27" spans="1:15" ht="36">
      <c r="A27" s="160"/>
      <c r="B27" s="18">
        <v>10</v>
      </c>
      <c r="C27" s="19" t="s">
        <v>1096</v>
      </c>
      <c r="D27" s="68" t="s">
        <v>155</v>
      </c>
      <c r="E27" s="18">
        <v>446</v>
      </c>
      <c r="F27" s="21">
        <v>0</v>
      </c>
      <c r="G27" s="21">
        <v>2000</v>
      </c>
      <c r="H27" s="72">
        <f t="shared" si="0"/>
        <v>892000</v>
      </c>
      <c r="I27" t="s">
        <v>1097</v>
      </c>
      <c r="K27" t="s">
        <v>1098</v>
      </c>
      <c r="O27" s="66" t="s">
        <v>1099</v>
      </c>
    </row>
    <row r="28" spans="1:15" ht="18">
      <c r="A28" s="22"/>
      <c r="B28" s="23"/>
      <c r="C28" s="24"/>
      <c r="D28" s="23"/>
      <c r="E28" s="23"/>
      <c r="F28" s="25"/>
      <c r="G28" s="26"/>
      <c r="H28" s="26"/>
    </row>
    <row r="29" spans="1:15" ht="36">
      <c r="A29" s="27"/>
      <c r="B29" s="27"/>
      <c r="C29" s="27"/>
      <c r="D29" s="27"/>
      <c r="E29" s="27"/>
      <c r="F29" s="27"/>
      <c r="G29" s="28" t="s">
        <v>99</v>
      </c>
      <c r="H29" s="29">
        <f>SUM(H18:H28)</f>
        <v>15478200</v>
      </c>
    </row>
    <row r="30" spans="1:15" ht="18">
      <c r="A30" s="165" t="s">
        <v>1100</v>
      </c>
      <c r="B30" s="165"/>
      <c r="C30" s="165"/>
      <c r="D30" s="165"/>
      <c r="E30" s="165"/>
      <c r="F30" s="165"/>
      <c r="G30" s="165"/>
      <c r="H30" s="166"/>
    </row>
    <row r="31" spans="1:15">
      <c r="A31" s="5"/>
      <c r="B31" s="6"/>
      <c r="C31" s="7"/>
      <c r="D31" s="6"/>
      <c r="E31" s="11"/>
      <c r="F31" s="8"/>
      <c r="G31" s="9"/>
      <c r="H31" s="9"/>
    </row>
    <row r="32" spans="1:15">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10"/>
      <c r="B42" s="6"/>
      <c r="C42" s="7"/>
      <c r="E42" s="11"/>
      <c r="F42" s="8"/>
      <c r="G42" s="9"/>
      <c r="H42" s="9"/>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10"/>
      <c r="B46" s="6"/>
      <c r="C46" s="7"/>
      <c r="F46" s="8"/>
      <c r="G46" s="9"/>
      <c r="H46" s="9"/>
    </row>
    <row r="47" spans="1:8">
      <c r="A47" s="5"/>
      <c r="B47" s="6"/>
      <c r="C47" s="7"/>
      <c r="D47" s="6"/>
      <c r="E47" s="11"/>
      <c r="F47" s="8"/>
      <c r="G47" s="9"/>
      <c r="H47" s="9"/>
    </row>
    <row r="48" spans="1:8">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10"/>
      <c r="B52" s="6"/>
      <c r="C52" s="7"/>
      <c r="D52" s="6"/>
      <c r="E52" s="6"/>
      <c r="F52" s="8"/>
      <c r="G52" s="9"/>
      <c r="H52" s="9"/>
    </row>
    <row r="53" spans="1:8">
      <c r="A53" s="5"/>
      <c r="B53" s="6"/>
      <c r="C53" s="7"/>
      <c r="D53" s="6"/>
      <c r="E53" s="6"/>
      <c r="F53" s="8"/>
      <c r="G53" s="9"/>
      <c r="H53" s="9"/>
    </row>
    <row r="54" spans="1:8">
      <c r="A54" s="5"/>
      <c r="B54" s="6"/>
      <c r="C54" s="7"/>
      <c r="D54" s="6"/>
      <c r="E54" s="6"/>
      <c r="F54" s="8"/>
      <c r="G54" s="9"/>
      <c r="H54" s="9"/>
    </row>
    <row r="55" spans="1:8">
      <c r="A55" s="10"/>
      <c r="B55" s="6"/>
      <c r="C55" s="7"/>
      <c r="D55" s="6"/>
      <c r="E55" s="6"/>
      <c r="F55" s="8"/>
      <c r="G55" s="9"/>
      <c r="H55" s="9"/>
    </row>
    <row r="56" spans="1:8" ht="28.5" customHeight="1">
      <c r="A56" s="5"/>
      <c r="B56" s="6"/>
      <c r="C56" s="7"/>
      <c r="D56" s="6"/>
      <c r="E56" s="6"/>
      <c r="F56" s="8"/>
      <c r="G56" s="9"/>
      <c r="H56" s="9"/>
    </row>
    <row r="57" spans="1:8">
      <c r="A57" s="10"/>
      <c r="B57" s="6"/>
      <c r="C57" s="7"/>
      <c r="D57" s="6"/>
      <c r="E57" s="6"/>
      <c r="F57" s="8"/>
      <c r="G57" s="9"/>
      <c r="H57" s="9"/>
    </row>
    <row r="58" spans="1:8">
      <c r="A58" s="5"/>
      <c r="B58" s="6"/>
      <c r="C58" s="7"/>
      <c r="D58" s="6"/>
      <c r="E58" s="6"/>
      <c r="F58" s="13"/>
      <c r="G58" s="13"/>
      <c r="H58" s="9"/>
    </row>
    <row r="59" spans="1:8">
      <c r="A59" s="5"/>
      <c r="B59" s="6"/>
      <c r="C59" s="7"/>
      <c r="D59" s="6"/>
      <c r="E59" s="6"/>
      <c r="F59" s="13"/>
      <c r="G59" s="13"/>
      <c r="H59" s="9"/>
    </row>
    <row r="60" spans="1:8">
      <c r="A60" s="5"/>
      <c r="C60" s="7"/>
    </row>
    <row r="61" spans="1:8">
      <c r="G61" s="14"/>
      <c r="H61" s="12"/>
    </row>
    <row r="62" spans="1:8">
      <c r="G62" s="2"/>
      <c r="H62" s="13"/>
    </row>
    <row r="63" spans="1:8">
      <c r="G63" s="15"/>
      <c r="H63" s="13"/>
    </row>
    <row r="64" spans="1:8">
      <c r="A64" s="158"/>
      <c r="B64" s="158"/>
      <c r="C64" s="158"/>
      <c r="D64" s="158"/>
      <c r="E64" s="158"/>
      <c r="F64" s="158"/>
      <c r="G64" s="158"/>
      <c r="H64" s="158"/>
    </row>
    <row r="65" spans="1:8">
      <c r="A65" s="158"/>
      <c r="B65" s="158"/>
      <c r="C65" s="158"/>
      <c r="D65" s="158"/>
      <c r="E65" s="158"/>
      <c r="F65" s="158"/>
      <c r="G65" s="158"/>
      <c r="H65" s="158"/>
    </row>
  </sheetData>
  <mergeCells count="6">
    <mergeCell ref="A65:H65"/>
    <mergeCell ref="M10:O12"/>
    <mergeCell ref="M13:O14"/>
    <mergeCell ref="A30:H30"/>
    <mergeCell ref="A64:H64"/>
    <mergeCell ref="A18:A27"/>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33" max="8" man="1"/>
  </rowBreak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R57"/>
  <sheetViews>
    <sheetView showGridLines="0" topLeftCell="A10" zoomScaleNormal="100" workbookViewId="0">
      <selection activeCell="J18" sqref="J18"/>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0" customHeight="1"/>
    <row r="17" spans="1:10" ht="43.15">
      <c r="A17" s="16" t="s">
        <v>1</v>
      </c>
      <c r="B17" s="16" t="s">
        <v>0</v>
      </c>
      <c r="C17" s="16" t="s">
        <v>124</v>
      </c>
      <c r="D17" s="54" t="s">
        <v>125</v>
      </c>
      <c r="E17" s="16" t="s">
        <v>14</v>
      </c>
      <c r="F17" s="17" t="s">
        <v>128</v>
      </c>
      <c r="G17" s="17" t="s">
        <v>16</v>
      </c>
      <c r="H17" s="17" t="s">
        <v>17</v>
      </c>
    </row>
    <row r="18" spans="1:10" ht="324">
      <c r="A18" s="30"/>
      <c r="B18" s="18"/>
      <c r="C18" s="19" t="s">
        <v>1101</v>
      </c>
      <c r="D18" s="68" t="s">
        <v>145</v>
      </c>
      <c r="E18" s="18">
        <v>1</v>
      </c>
      <c r="F18" s="71">
        <v>0</v>
      </c>
      <c r="G18" s="72">
        <v>0</v>
      </c>
      <c r="H18" s="72">
        <v>4356000</v>
      </c>
      <c r="J18" s="52"/>
    </row>
    <row r="19" spans="1:10" ht="18">
      <c r="A19" s="22"/>
      <c r="B19" s="23"/>
      <c r="C19" s="24"/>
      <c r="D19" s="23"/>
      <c r="E19" s="23"/>
      <c r="F19" s="25"/>
      <c r="G19" s="26"/>
      <c r="H19" s="26"/>
    </row>
    <row r="20" spans="1:10" ht="36">
      <c r="A20" s="27"/>
      <c r="B20" s="27"/>
      <c r="C20" s="27"/>
      <c r="D20" s="27"/>
      <c r="E20" s="27"/>
      <c r="F20" s="27"/>
      <c r="G20" s="28" t="s">
        <v>99</v>
      </c>
      <c r="H20" s="29">
        <f>SUM(H18:H19)</f>
        <v>4356000</v>
      </c>
    </row>
    <row r="21" spans="1:10" ht="18">
      <c r="A21" s="165" t="s">
        <v>1102</v>
      </c>
      <c r="B21" s="165"/>
      <c r="C21" s="165"/>
      <c r="D21" s="165"/>
      <c r="E21" s="165"/>
      <c r="F21" s="165"/>
      <c r="G21" s="165"/>
      <c r="H21" s="166"/>
    </row>
    <row r="22" spans="1:10" ht="18">
      <c r="A22" s="165" t="s">
        <v>136</v>
      </c>
      <c r="B22" s="165"/>
      <c r="C22" s="165"/>
      <c r="D22" s="165"/>
      <c r="E22" s="165"/>
      <c r="F22" s="165"/>
      <c r="G22" s="165"/>
      <c r="H22" s="165"/>
    </row>
    <row r="23" spans="1:10">
      <c r="A23" s="5"/>
      <c r="B23" s="6"/>
      <c r="C23" s="7"/>
      <c r="D23" s="6"/>
      <c r="E23" s="11"/>
      <c r="F23" s="8"/>
      <c r="G23" s="9"/>
      <c r="H23" s="9"/>
    </row>
    <row r="24" spans="1:10">
      <c r="A24" s="5"/>
      <c r="B24" s="6"/>
      <c r="C24" s="7"/>
      <c r="D24" s="6"/>
      <c r="E24" s="11"/>
      <c r="F24" s="8"/>
      <c r="G24" s="9"/>
      <c r="H24" s="9"/>
    </row>
    <row r="25" spans="1:10">
      <c r="A25" s="5"/>
      <c r="B25" s="6"/>
      <c r="C25" s="7"/>
      <c r="D25" s="6"/>
      <c r="E25" s="11"/>
      <c r="F25" s="8"/>
      <c r="G25" s="9"/>
      <c r="H25" s="9"/>
    </row>
    <row r="26" spans="1:10">
      <c r="A26" s="5"/>
      <c r="B26" s="6"/>
      <c r="C26" s="7"/>
      <c r="D26" s="6"/>
      <c r="E26" s="11"/>
      <c r="F26" s="8"/>
      <c r="G26" s="9"/>
      <c r="H26" s="9"/>
    </row>
    <row r="27" spans="1:10">
      <c r="A27" s="5"/>
      <c r="B27" s="6"/>
      <c r="C27" s="7"/>
      <c r="D27" s="6"/>
      <c r="E27" s="11"/>
      <c r="F27" s="8"/>
      <c r="G27" s="9"/>
      <c r="H27" s="9"/>
    </row>
    <row r="28" spans="1:10">
      <c r="A28" s="5"/>
      <c r="B28" s="6"/>
      <c r="C28" s="7"/>
      <c r="D28" s="6"/>
      <c r="E28" s="11"/>
      <c r="F28" s="8"/>
      <c r="G28" s="9"/>
      <c r="H28" s="9"/>
    </row>
    <row r="29" spans="1:10">
      <c r="A29" s="5"/>
      <c r="B29" s="6"/>
      <c r="C29" s="7"/>
      <c r="D29" s="6"/>
      <c r="E29" s="11"/>
      <c r="F29" s="8"/>
      <c r="G29" s="9"/>
      <c r="H29" s="9"/>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5" max="8" man="1"/>
  </rowBreak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R57"/>
  <sheetViews>
    <sheetView showGridLines="0" zoomScaleNormal="100" workbookViewId="0">
      <selection activeCell="J18" sqref="J18"/>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6" width="16.5703125" bestFit="1" customWidth="1"/>
    <col min="7" max="7" width="13.5703125"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8.5" customHeight="1"/>
    <row r="17" spans="1:9" ht="43.5" customHeight="1">
      <c r="A17" s="53" t="s">
        <v>1</v>
      </c>
      <c r="B17" s="53" t="s">
        <v>0</v>
      </c>
      <c r="C17" s="53" t="s">
        <v>124</v>
      </c>
      <c r="D17" s="54" t="s">
        <v>125</v>
      </c>
      <c r="E17" s="53" t="s">
        <v>14</v>
      </c>
      <c r="F17" s="54" t="s">
        <v>128</v>
      </c>
      <c r="G17" s="54" t="s">
        <v>16</v>
      </c>
      <c r="H17" s="54" t="s">
        <v>17</v>
      </c>
    </row>
    <row r="18" spans="1:9" ht="306">
      <c r="A18" s="30"/>
      <c r="B18" s="18">
        <v>1</v>
      </c>
      <c r="C18" s="19" t="s">
        <v>1103</v>
      </c>
      <c r="D18" s="18" t="s">
        <v>145</v>
      </c>
      <c r="E18" s="20">
        <v>1</v>
      </c>
      <c r="F18" s="21">
        <v>0</v>
      </c>
      <c r="G18" s="21">
        <v>0</v>
      </c>
      <c r="H18" s="21">
        <v>5845000</v>
      </c>
      <c r="I18" s="86"/>
    </row>
    <row r="19" spans="1:9" ht="18">
      <c r="A19" s="22"/>
      <c r="B19" s="23"/>
      <c r="C19" s="24"/>
      <c r="D19" s="23"/>
      <c r="E19" s="23"/>
      <c r="F19" s="25"/>
      <c r="G19" s="26"/>
      <c r="H19" s="26"/>
    </row>
    <row r="20" spans="1:9" ht="36">
      <c r="A20" s="27"/>
      <c r="B20" s="27"/>
      <c r="C20" s="27"/>
      <c r="D20" s="27"/>
      <c r="E20" s="27"/>
      <c r="F20" s="27"/>
      <c r="G20" s="28" t="s">
        <v>99</v>
      </c>
      <c r="H20" s="29">
        <f>SUM(H18:H18)</f>
        <v>5845000</v>
      </c>
    </row>
    <row r="21" spans="1:9" ht="18">
      <c r="A21" s="165" t="s">
        <v>1104</v>
      </c>
      <c r="B21" s="165"/>
      <c r="C21" s="165"/>
      <c r="D21" s="165"/>
      <c r="E21" s="165"/>
      <c r="F21" s="165"/>
      <c r="G21" s="165"/>
      <c r="H21" s="166"/>
    </row>
    <row r="22" spans="1:9" ht="18">
      <c r="A22" s="165" t="s">
        <v>136</v>
      </c>
      <c r="B22" s="165"/>
      <c r="C22" s="165"/>
      <c r="D22" s="165"/>
      <c r="E22" s="165"/>
      <c r="F22" s="165"/>
      <c r="G22" s="165"/>
      <c r="H22" s="165"/>
    </row>
    <row r="23" spans="1:9">
      <c r="A23" s="5"/>
      <c r="B23" s="6"/>
      <c r="C23" s="7"/>
      <c r="D23" s="6"/>
      <c r="E23" s="11"/>
      <c r="F23" s="8"/>
      <c r="G23" s="9"/>
      <c r="H23" s="9"/>
    </row>
    <row r="24" spans="1:9">
      <c r="A24" s="5"/>
      <c r="B24" s="6"/>
      <c r="C24" s="7"/>
      <c r="D24" s="6"/>
      <c r="E24" s="11"/>
      <c r="F24" s="8"/>
      <c r="G24" s="9"/>
      <c r="H24" s="9"/>
    </row>
    <row r="25" spans="1:9">
      <c r="A25" s="5"/>
      <c r="B25" s="6"/>
      <c r="C25" s="7"/>
      <c r="D25" s="6"/>
      <c r="E25" s="11"/>
      <c r="F25" s="8"/>
      <c r="G25" s="9"/>
      <c r="H25" s="9"/>
    </row>
    <row r="26" spans="1:9">
      <c r="A26" s="5"/>
      <c r="B26" s="6"/>
      <c r="C26" s="7"/>
      <c r="D26" s="6"/>
      <c r="E26" s="11"/>
      <c r="F26" s="8"/>
      <c r="G26" s="9"/>
      <c r="H26" s="9"/>
    </row>
    <row r="27" spans="1:9">
      <c r="A27" s="5"/>
      <c r="B27" s="6"/>
      <c r="C27" s="7"/>
      <c r="D27" s="6"/>
      <c r="E27" s="11"/>
      <c r="F27" s="8"/>
      <c r="G27" s="9"/>
      <c r="H27" s="9"/>
    </row>
    <row r="28" spans="1:9">
      <c r="A28" s="5"/>
      <c r="B28" s="6"/>
      <c r="C28" s="7"/>
      <c r="D28" s="6"/>
      <c r="E28" s="11"/>
      <c r="F28" s="8"/>
      <c r="G28" s="9"/>
      <c r="H28" s="9"/>
    </row>
    <row r="29" spans="1:9">
      <c r="A29" s="5"/>
      <c r="B29" s="6"/>
      <c r="C29" s="7"/>
      <c r="D29" s="6"/>
      <c r="E29" s="11"/>
      <c r="F29" s="8"/>
      <c r="G29" s="9"/>
      <c r="H29" s="9"/>
    </row>
    <row r="30" spans="1:9">
      <c r="A30" s="5"/>
      <c r="B30" s="6"/>
      <c r="C30" s="7"/>
      <c r="D30" s="6"/>
      <c r="E30" s="11"/>
      <c r="F30" s="8"/>
      <c r="G30" s="9"/>
      <c r="H30" s="9"/>
    </row>
    <row r="31" spans="1:9">
      <c r="A31" s="5"/>
      <c r="B31" s="6"/>
      <c r="C31" s="7"/>
      <c r="D31" s="6"/>
      <c r="E31" s="11"/>
      <c r="F31" s="8"/>
      <c r="G31" s="9"/>
      <c r="H31" s="9"/>
    </row>
    <row r="32" spans="1:9">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6:H56"/>
    <mergeCell ref="A57:H57"/>
    <mergeCell ref="M10:O12"/>
    <mergeCell ref="M13:O14"/>
    <mergeCell ref="A21:H21"/>
    <mergeCell ref="A22:H22"/>
  </mergeCells>
  <printOptions horizontalCentered="1"/>
  <pageMargins left="0.23622047244094491" right="0.23622047244094491" top="0.74803149606299213" bottom="0.74803149606299213" header="0.31496062992125984" footer="0.31496062992125984"/>
  <pageSetup paperSize="9" scale="66" fitToHeight="0" orientation="portrait" r:id="rId1"/>
  <headerFooter>
    <oddFooter>&amp;R&amp;P de &amp;N</oddFooter>
  </headerFooter>
  <rowBreaks count="1" manualBreakCount="1">
    <brk id="25" max="8"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R72"/>
  <sheetViews>
    <sheetView showGridLines="0" topLeftCell="A25" zoomScaleNormal="100" workbookViewId="0">
      <selection activeCell="J17" sqref="J17"/>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7" width="16.5703125" bestFit="1" customWidth="1"/>
    <col min="8" max="8" width="20.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75"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3.5" customHeight="1"/>
    <row r="17" spans="1:12" ht="43.5" customHeight="1">
      <c r="A17" s="53" t="s">
        <v>1</v>
      </c>
      <c r="B17" s="53" t="s">
        <v>0</v>
      </c>
      <c r="C17" s="53" t="s">
        <v>124</v>
      </c>
      <c r="D17" s="54" t="s">
        <v>125</v>
      </c>
      <c r="E17" s="53" t="s">
        <v>14</v>
      </c>
      <c r="F17" s="54" t="s">
        <v>128</v>
      </c>
      <c r="G17" s="54" t="s">
        <v>16</v>
      </c>
      <c r="H17" s="54" t="s">
        <v>17</v>
      </c>
    </row>
    <row r="18" spans="1:12" ht="54">
      <c r="A18" s="229" t="s">
        <v>421</v>
      </c>
      <c r="B18" s="18">
        <v>1</v>
      </c>
      <c r="C18" s="19" t="s">
        <v>1105</v>
      </c>
      <c r="D18" s="18" t="s">
        <v>131</v>
      </c>
      <c r="E18" s="20">
        <v>20.23</v>
      </c>
      <c r="F18" s="21">
        <v>0</v>
      </c>
      <c r="G18" s="21">
        <v>10000</v>
      </c>
      <c r="H18" s="21">
        <f>(G18*E18)+(F18*E18)</f>
        <v>202300</v>
      </c>
      <c r="L18">
        <v>409150</v>
      </c>
    </row>
    <row r="19" spans="1:12" ht="36">
      <c r="A19" s="229"/>
      <c r="B19" s="18">
        <v>2</v>
      </c>
      <c r="C19" s="19" t="s">
        <v>1106</v>
      </c>
      <c r="D19" s="18" t="s">
        <v>131</v>
      </c>
      <c r="E19" s="20">
        <v>17</v>
      </c>
      <c r="F19" s="21"/>
      <c r="G19" s="21">
        <v>5000</v>
      </c>
      <c r="H19" s="21">
        <f t="shared" ref="H19:H32" si="0">(G19*E19)+(F19*E19)</f>
        <v>85000</v>
      </c>
    </row>
    <row r="20" spans="1:12" ht="36">
      <c r="A20" s="229"/>
      <c r="B20" s="18">
        <v>3</v>
      </c>
      <c r="C20" s="19" t="s">
        <v>1107</v>
      </c>
      <c r="D20" s="18" t="s">
        <v>145</v>
      </c>
      <c r="E20" s="20">
        <v>1</v>
      </c>
      <c r="F20" s="21"/>
      <c r="G20" s="21">
        <v>50000</v>
      </c>
      <c r="H20" s="21">
        <f t="shared" si="0"/>
        <v>50000</v>
      </c>
    </row>
    <row r="21" spans="1:12" ht="36">
      <c r="A21" s="226" t="s">
        <v>433</v>
      </c>
      <c r="B21" s="18">
        <v>4</v>
      </c>
      <c r="C21" s="19" t="s">
        <v>1108</v>
      </c>
      <c r="D21" s="18" t="s">
        <v>131</v>
      </c>
      <c r="E21" s="20">
        <v>12</v>
      </c>
      <c r="F21" s="21">
        <v>2800</v>
      </c>
      <c r="G21" s="21">
        <v>4000</v>
      </c>
      <c r="H21" s="21">
        <f t="shared" si="0"/>
        <v>81600</v>
      </c>
    </row>
    <row r="22" spans="1:12" ht="18">
      <c r="A22" s="160"/>
      <c r="B22" s="18">
        <v>5</v>
      </c>
      <c r="C22" s="19" t="s">
        <v>1109</v>
      </c>
      <c r="D22" s="18" t="s">
        <v>131</v>
      </c>
      <c r="E22" s="20">
        <v>12</v>
      </c>
      <c r="F22" s="21">
        <v>2000</v>
      </c>
      <c r="G22" s="21">
        <v>3000</v>
      </c>
      <c r="H22" s="21">
        <f t="shared" si="0"/>
        <v>60000</v>
      </c>
    </row>
    <row r="23" spans="1:12" ht="36">
      <c r="A23" s="30" t="s">
        <v>137</v>
      </c>
      <c r="B23" s="18">
        <v>6</v>
      </c>
      <c r="C23" s="19" t="s">
        <v>1110</v>
      </c>
      <c r="D23" s="18" t="s">
        <v>131</v>
      </c>
      <c r="E23" s="20">
        <v>17</v>
      </c>
      <c r="F23" s="21">
        <v>5500</v>
      </c>
      <c r="G23" s="21">
        <v>7000</v>
      </c>
      <c r="H23" s="21">
        <f t="shared" si="0"/>
        <v>212500</v>
      </c>
    </row>
    <row r="24" spans="1:12" ht="36">
      <c r="A24" s="159" t="s">
        <v>1111</v>
      </c>
      <c r="B24" s="18">
        <v>7</v>
      </c>
      <c r="C24" s="19" t="s">
        <v>1112</v>
      </c>
      <c r="D24" s="18" t="s">
        <v>131</v>
      </c>
      <c r="E24" s="20">
        <v>20.29</v>
      </c>
      <c r="F24" s="21">
        <v>3000</v>
      </c>
      <c r="G24" s="21">
        <v>3500</v>
      </c>
      <c r="H24" s="21">
        <f t="shared" si="0"/>
        <v>131885</v>
      </c>
    </row>
    <row r="25" spans="1:12" ht="36">
      <c r="A25" s="226"/>
      <c r="B25" s="18">
        <v>8</v>
      </c>
      <c r="C25" s="19" t="s">
        <v>1113</v>
      </c>
      <c r="D25" s="18" t="s">
        <v>131</v>
      </c>
      <c r="E25" s="20">
        <v>20.29</v>
      </c>
      <c r="F25" s="21">
        <v>2000</v>
      </c>
      <c r="G25" s="21">
        <v>2500</v>
      </c>
      <c r="H25" s="21">
        <f t="shared" si="0"/>
        <v>91305</v>
      </c>
    </row>
    <row r="26" spans="1:12" ht="18">
      <c r="A26" s="160"/>
      <c r="B26" s="18">
        <v>9</v>
      </c>
      <c r="C26" s="19" t="s">
        <v>1114</v>
      </c>
      <c r="D26" s="18" t="s">
        <v>131</v>
      </c>
      <c r="E26" s="20">
        <v>2.06</v>
      </c>
      <c r="F26" s="21">
        <v>4000</v>
      </c>
      <c r="G26" s="21">
        <v>5000</v>
      </c>
      <c r="H26" s="21">
        <f t="shared" si="0"/>
        <v>18540</v>
      </c>
    </row>
    <row r="27" spans="1:12" ht="54">
      <c r="A27" s="30" t="s">
        <v>454</v>
      </c>
      <c r="B27" s="18">
        <v>10</v>
      </c>
      <c r="C27" s="19" t="s">
        <v>1115</v>
      </c>
      <c r="D27" s="18" t="s">
        <v>131</v>
      </c>
      <c r="E27" s="20">
        <v>21</v>
      </c>
      <c r="F27" s="21">
        <v>6000</v>
      </c>
      <c r="G27" s="21">
        <v>6000</v>
      </c>
      <c r="H27" s="21">
        <f t="shared" si="0"/>
        <v>252000</v>
      </c>
    </row>
    <row r="28" spans="1:12" ht="54">
      <c r="A28" s="30" t="s">
        <v>560</v>
      </c>
      <c r="B28" s="18">
        <v>11</v>
      </c>
      <c r="C28" s="19" t="s">
        <v>1116</v>
      </c>
      <c r="D28" s="18" t="s">
        <v>155</v>
      </c>
      <c r="E28" s="20">
        <v>60</v>
      </c>
      <c r="F28" s="21">
        <v>3800</v>
      </c>
      <c r="G28" s="21">
        <v>4000</v>
      </c>
      <c r="H28" s="21">
        <f t="shared" si="0"/>
        <v>468000</v>
      </c>
    </row>
    <row r="29" spans="1:12" ht="108">
      <c r="A29" s="159" t="s">
        <v>290</v>
      </c>
      <c r="B29" s="18">
        <v>12</v>
      </c>
      <c r="C29" s="19" t="s">
        <v>1117</v>
      </c>
      <c r="D29" s="18" t="s">
        <v>145</v>
      </c>
      <c r="E29" s="20">
        <v>1</v>
      </c>
      <c r="F29" s="21"/>
      <c r="G29" s="21"/>
      <c r="H29" s="21">
        <v>370000</v>
      </c>
    </row>
    <row r="30" spans="1:12" ht="18">
      <c r="A30" s="226"/>
      <c r="B30" s="18"/>
      <c r="C30" s="19" t="s">
        <v>1118</v>
      </c>
      <c r="D30" s="18"/>
      <c r="E30" s="20"/>
      <c r="F30" s="21"/>
      <c r="G30" s="21"/>
      <c r="H30" s="21"/>
    </row>
    <row r="31" spans="1:12" ht="54">
      <c r="A31" s="160"/>
      <c r="B31" s="18">
        <v>13</v>
      </c>
      <c r="C31" s="19" t="s">
        <v>1119</v>
      </c>
      <c r="D31" s="18" t="s">
        <v>145</v>
      </c>
      <c r="E31" s="20">
        <v>1</v>
      </c>
      <c r="F31" s="21"/>
      <c r="G31" s="21"/>
      <c r="H31" s="21">
        <v>1100000</v>
      </c>
    </row>
    <row r="32" spans="1:12" ht="36">
      <c r="A32" s="30" t="s">
        <v>321</v>
      </c>
      <c r="B32" s="18">
        <v>14</v>
      </c>
      <c r="C32" s="19" t="s">
        <v>1120</v>
      </c>
      <c r="D32" s="18" t="s">
        <v>131</v>
      </c>
      <c r="E32" s="20">
        <v>15</v>
      </c>
      <c r="F32" s="21">
        <v>4000</v>
      </c>
      <c r="G32" s="21">
        <v>3000</v>
      </c>
      <c r="H32" s="21">
        <f t="shared" si="0"/>
        <v>105000</v>
      </c>
    </row>
    <row r="33" spans="1:8" ht="36">
      <c r="A33" s="30" t="s">
        <v>1121</v>
      </c>
      <c r="B33" s="18">
        <v>14</v>
      </c>
      <c r="C33" s="19" t="s">
        <v>1122</v>
      </c>
      <c r="D33" s="18" t="s">
        <v>145</v>
      </c>
      <c r="E33" s="20">
        <v>1</v>
      </c>
      <c r="F33" s="21"/>
      <c r="G33" s="21"/>
      <c r="H33" s="21">
        <v>60000</v>
      </c>
    </row>
    <row r="34" spans="1:8" ht="18">
      <c r="A34" s="22"/>
      <c r="B34" s="23"/>
      <c r="C34" s="24"/>
      <c r="D34" s="23"/>
      <c r="E34" s="23"/>
      <c r="F34" s="25"/>
      <c r="G34" s="26"/>
      <c r="H34" s="26"/>
    </row>
    <row r="35" spans="1:8" ht="36">
      <c r="A35" s="27"/>
      <c r="B35" s="27"/>
      <c r="C35" s="27"/>
      <c r="D35" s="27"/>
      <c r="E35" s="27"/>
      <c r="F35" s="27"/>
      <c r="G35" s="28" t="s">
        <v>99</v>
      </c>
      <c r="H35" s="29">
        <f>SUM(H18:H34)</f>
        <v>3288130</v>
      </c>
    </row>
    <row r="36" spans="1:8" ht="18">
      <c r="A36" s="165" t="s">
        <v>1123</v>
      </c>
      <c r="B36" s="165"/>
      <c r="C36" s="165"/>
      <c r="D36" s="165"/>
      <c r="E36" s="165"/>
      <c r="F36" s="165"/>
      <c r="G36" s="165"/>
      <c r="H36" s="166"/>
    </row>
    <row r="37" spans="1:8" ht="18">
      <c r="A37" s="165" t="s">
        <v>136</v>
      </c>
      <c r="B37" s="165"/>
      <c r="C37" s="165"/>
      <c r="D37" s="165"/>
      <c r="E37" s="165"/>
      <c r="F37" s="165"/>
      <c r="G37" s="165"/>
      <c r="H37" s="165"/>
    </row>
    <row r="38" spans="1:8">
      <c r="A38" s="5"/>
      <c r="B38" s="6"/>
      <c r="C38" s="7"/>
      <c r="D38" s="6"/>
      <c r="E38" s="11"/>
      <c r="F38" s="8"/>
      <c r="G38" s="9"/>
      <c r="H38" s="9"/>
    </row>
    <row r="39" spans="1:8">
      <c r="A39" s="5"/>
      <c r="B39" s="6"/>
      <c r="C39" s="7"/>
      <c r="D39" s="6"/>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5"/>
      <c r="B47" s="6"/>
      <c r="C47" s="7"/>
      <c r="D47" s="6"/>
      <c r="E47" s="11"/>
      <c r="F47" s="8"/>
      <c r="G47" s="9"/>
      <c r="H47" s="9"/>
    </row>
    <row r="48" spans="1:8">
      <c r="A48" s="5"/>
      <c r="B48" s="6"/>
      <c r="C48" s="7"/>
      <c r="D48" s="6"/>
      <c r="E48" s="11"/>
      <c r="F48" s="8"/>
      <c r="G48" s="9"/>
      <c r="H48" s="9"/>
    </row>
    <row r="49" spans="1:8">
      <c r="A49" s="10"/>
      <c r="B49" s="6"/>
      <c r="C49" s="7"/>
      <c r="E49" s="11"/>
      <c r="F49" s="8"/>
      <c r="G49" s="9"/>
      <c r="H49" s="9"/>
    </row>
    <row r="50" spans="1:8">
      <c r="A50" s="5"/>
      <c r="B50" s="6"/>
      <c r="C50" s="7"/>
      <c r="D50" s="6"/>
      <c r="E50" s="11"/>
      <c r="F50" s="8"/>
      <c r="G50" s="9"/>
      <c r="H50" s="9"/>
    </row>
    <row r="51" spans="1:8">
      <c r="A51" s="5"/>
      <c r="B51" s="6"/>
      <c r="C51" s="7"/>
      <c r="D51" s="6"/>
      <c r="E51" s="11"/>
      <c r="F51" s="8"/>
      <c r="G51" s="9"/>
      <c r="H51" s="9"/>
    </row>
    <row r="52" spans="1:8">
      <c r="A52" s="5"/>
      <c r="B52" s="6"/>
      <c r="C52" s="7"/>
      <c r="D52" s="6"/>
      <c r="E52" s="11"/>
      <c r="F52" s="8"/>
      <c r="G52" s="9"/>
      <c r="H52" s="9"/>
    </row>
    <row r="53" spans="1:8">
      <c r="A53" s="10"/>
      <c r="B53" s="6"/>
      <c r="C53" s="7"/>
      <c r="F53" s="8"/>
      <c r="G53" s="9"/>
      <c r="H53" s="9"/>
    </row>
    <row r="54" spans="1:8">
      <c r="A54" s="5"/>
      <c r="B54" s="6"/>
      <c r="C54" s="7"/>
      <c r="D54" s="6"/>
      <c r="E54" s="11"/>
      <c r="F54" s="8"/>
      <c r="G54" s="9"/>
      <c r="H54" s="9"/>
    </row>
    <row r="55" spans="1:8">
      <c r="A55" s="10"/>
      <c r="B55" s="6"/>
      <c r="C55" s="7"/>
      <c r="D55" s="6"/>
      <c r="E55" s="6"/>
      <c r="F55" s="8"/>
      <c r="G55" s="9"/>
      <c r="H55" s="9"/>
    </row>
    <row r="56" spans="1:8">
      <c r="A56" s="5"/>
      <c r="B56" s="6"/>
      <c r="C56" s="7"/>
      <c r="D56" s="6"/>
      <c r="E56" s="6"/>
      <c r="F56" s="8"/>
      <c r="G56" s="9"/>
      <c r="H56" s="9"/>
    </row>
    <row r="57" spans="1:8">
      <c r="A57" s="10"/>
      <c r="B57" s="6"/>
      <c r="C57" s="7"/>
      <c r="D57" s="6"/>
      <c r="E57" s="6"/>
      <c r="F57" s="8"/>
      <c r="G57" s="9"/>
      <c r="H57" s="9"/>
    </row>
    <row r="58" spans="1:8">
      <c r="A58" s="5"/>
      <c r="B58" s="6"/>
      <c r="C58" s="7"/>
      <c r="D58" s="6"/>
      <c r="E58" s="6"/>
      <c r="F58" s="8"/>
      <c r="G58" s="9"/>
      <c r="H58" s="9"/>
    </row>
    <row r="59" spans="1:8">
      <c r="A59" s="10"/>
      <c r="B59" s="6"/>
      <c r="C59" s="7"/>
      <c r="D59" s="6"/>
      <c r="E59" s="6"/>
      <c r="F59" s="8"/>
      <c r="G59" s="9"/>
      <c r="H59" s="9"/>
    </row>
    <row r="60" spans="1:8">
      <c r="A60" s="5"/>
      <c r="B60" s="6"/>
      <c r="C60" s="7"/>
      <c r="D60" s="6"/>
      <c r="E60" s="6"/>
      <c r="F60" s="8"/>
      <c r="G60" s="9"/>
      <c r="H60" s="9"/>
    </row>
    <row r="61" spans="1:8">
      <c r="A61" s="5"/>
      <c r="B61" s="6"/>
      <c r="C61" s="7"/>
      <c r="D61" s="6"/>
      <c r="E61" s="6"/>
      <c r="F61" s="8"/>
      <c r="G61" s="9"/>
      <c r="H61" s="9"/>
    </row>
    <row r="62" spans="1:8">
      <c r="A62" s="10"/>
      <c r="B62" s="6"/>
      <c r="C62" s="7"/>
      <c r="D62" s="6"/>
      <c r="E62" s="6"/>
      <c r="F62" s="8"/>
      <c r="G62" s="9"/>
      <c r="H62" s="9"/>
    </row>
    <row r="63" spans="1:8" ht="28.5" customHeight="1">
      <c r="A63" s="5"/>
      <c r="B63" s="6"/>
      <c r="C63" s="7"/>
      <c r="D63" s="6"/>
      <c r="E63" s="6"/>
      <c r="F63" s="8"/>
      <c r="G63" s="9"/>
      <c r="H63" s="9"/>
    </row>
    <row r="64" spans="1:8">
      <c r="A64" s="10"/>
      <c r="B64" s="6"/>
      <c r="C64" s="7"/>
      <c r="D64" s="6"/>
      <c r="E64" s="6"/>
      <c r="F64" s="8"/>
      <c r="G64" s="9"/>
      <c r="H64" s="9"/>
    </row>
    <row r="65" spans="1:8">
      <c r="A65" s="5"/>
      <c r="B65" s="6"/>
      <c r="C65" s="7"/>
      <c r="D65" s="6"/>
      <c r="E65" s="6"/>
      <c r="F65" s="13"/>
      <c r="G65" s="13"/>
      <c r="H65" s="9"/>
    </row>
    <row r="66" spans="1:8">
      <c r="A66" s="5"/>
      <c r="B66" s="6"/>
      <c r="C66" s="7"/>
      <c r="D66" s="6"/>
      <c r="E66" s="6"/>
      <c r="F66" s="13"/>
      <c r="G66" s="13"/>
      <c r="H66" s="9"/>
    </row>
    <row r="67" spans="1:8">
      <c r="A67" s="5"/>
      <c r="C67" s="7"/>
    </row>
    <row r="68" spans="1:8">
      <c r="G68" s="14"/>
      <c r="H68" s="12"/>
    </row>
    <row r="69" spans="1:8">
      <c r="G69" s="2"/>
      <c r="H69" s="13"/>
    </row>
    <row r="70" spans="1:8">
      <c r="G70" s="15"/>
      <c r="H70" s="13"/>
    </row>
    <row r="71" spans="1:8">
      <c r="A71" s="158"/>
      <c r="B71" s="158"/>
      <c r="C71" s="158"/>
      <c r="D71" s="158"/>
      <c r="E71" s="158"/>
      <c r="F71" s="158"/>
      <c r="G71" s="158"/>
      <c r="H71" s="158"/>
    </row>
    <row r="72" spans="1:8">
      <c r="A72" s="158"/>
      <c r="B72" s="158"/>
      <c r="C72" s="158"/>
      <c r="D72" s="158"/>
      <c r="E72" s="158"/>
      <c r="F72" s="158"/>
      <c r="G72" s="158"/>
      <c r="H72" s="158"/>
    </row>
  </sheetData>
  <mergeCells count="10">
    <mergeCell ref="M10:O12"/>
    <mergeCell ref="M13:O14"/>
    <mergeCell ref="A36:H36"/>
    <mergeCell ref="A37:H37"/>
    <mergeCell ref="A71:H71"/>
    <mergeCell ref="A72:H72"/>
    <mergeCell ref="A18:A20"/>
    <mergeCell ref="A24:A26"/>
    <mergeCell ref="A29:A31"/>
    <mergeCell ref="A21:A22"/>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40" max="8" man="1"/>
  </rowBreak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R57"/>
  <sheetViews>
    <sheetView showGridLines="0" topLeftCell="A16" zoomScaleNormal="100" workbookViewId="0">
      <selection activeCell="H18" sqref="H18"/>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0" ht="43.15">
      <c r="A17" s="16" t="s">
        <v>1</v>
      </c>
      <c r="B17" s="16" t="s">
        <v>0</v>
      </c>
      <c r="C17" s="16" t="s">
        <v>124</v>
      </c>
      <c r="D17" s="54" t="s">
        <v>125</v>
      </c>
      <c r="E17" s="16" t="s">
        <v>14</v>
      </c>
      <c r="F17" s="17" t="s">
        <v>128</v>
      </c>
      <c r="G17" s="17" t="s">
        <v>16</v>
      </c>
      <c r="H17" s="17" t="s">
        <v>17</v>
      </c>
    </row>
    <row r="18" spans="1:10" ht="324">
      <c r="A18" s="30"/>
      <c r="B18" s="18">
        <v>1</v>
      </c>
      <c r="C18" s="19" t="s">
        <v>1101</v>
      </c>
      <c r="D18" s="68" t="s">
        <v>145</v>
      </c>
      <c r="E18" s="18">
        <v>1</v>
      </c>
      <c r="F18" s="71">
        <v>0</v>
      </c>
      <c r="G18" s="72">
        <v>0</v>
      </c>
      <c r="H18" s="72">
        <v>7960000</v>
      </c>
      <c r="J18" s="52"/>
    </row>
    <row r="19" spans="1:10" ht="18">
      <c r="A19" s="22"/>
      <c r="B19" s="23"/>
      <c r="C19" s="24"/>
      <c r="D19" s="23"/>
      <c r="E19" s="23"/>
      <c r="F19" s="25"/>
      <c r="G19" s="26"/>
      <c r="H19" s="26"/>
    </row>
    <row r="20" spans="1:10" ht="36">
      <c r="A20" s="27"/>
      <c r="B20" s="27"/>
      <c r="C20" s="27"/>
      <c r="D20" s="27"/>
      <c r="E20" s="27"/>
      <c r="F20" s="27"/>
      <c r="G20" s="28" t="s">
        <v>99</v>
      </c>
      <c r="H20" s="29">
        <f>SUM(H18:H19)</f>
        <v>7960000</v>
      </c>
    </row>
    <row r="21" spans="1:10" ht="18">
      <c r="A21" s="165" t="s">
        <v>1124</v>
      </c>
      <c r="B21" s="165"/>
      <c r="C21" s="165"/>
      <c r="D21" s="165"/>
      <c r="E21" s="165"/>
      <c r="F21" s="165"/>
      <c r="G21" s="165"/>
      <c r="H21" s="166"/>
    </row>
    <row r="22" spans="1:10" ht="18">
      <c r="A22" s="165" t="s">
        <v>136</v>
      </c>
      <c r="B22" s="165"/>
      <c r="C22" s="165"/>
      <c r="D22" s="165"/>
      <c r="E22" s="165"/>
      <c r="F22" s="165"/>
      <c r="G22" s="165"/>
      <c r="H22" s="165"/>
    </row>
    <row r="23" spans="1:10">
      <c r="A23" s="5"/>
      <c r="B23" s="6"/>
      <c r="C23" s="7"/>
      <c r="D23" s="6"/>
      <c r="E23" s="11"/>
      <c r="F23" s="8"/>
      <c r="G23" s="9"/>
      <c r="H23" s="9"/>
    </row>
    <row r="24" spans="1:10">
      <c r="A24" s="5"/>
      <c r="B24" s="6"/>
      <c r="C24" s="7"/>
      <c r="D24" s="6"/>
      <c r="E24" s="11"/>
      <c r="F24" s="8"/>
      <c r="G24" s="9"/>
      <c r="H24" s="9"/>
    </row>
    <row r="25" spans="1:10">
      <c r="A25" s="5"/>
      <c r="B25" s="6"/>
      <c r="C25" s="7"/>
      <c r="D25" s="6"/>
      <c r="E25" s="11"/>
      <c r="F25" s="8"/>
      <c r="G25" s="9"/>
      <c r="H25" s="9"/>
    </row>
    <row r="26" spans="1:10">
      <c r="A26" s="5"/>
      <c r="B26" s="6"/>
      <c r="C26" s="7"/>
      <c r="D26" s="6"/>
      <c r="E26" s="11"/>
      <c r="F26" s="8"/>
      <c r="G26" s="9"/>
      <c r="H26" s="9"/>
    </row>
    <row r="27" spans="1:10">
      <c r="A27" s="5"/>
      <c r="B27" s="6"/>
      <c r="C27" s="7"/>
      <c r="D27" s="6"/>
      <c r="E27" s="11"/>
      <c r="F27" s="8"/>
      <c r="G27" s="9"/>
      <c r="H27" s="9"/>
    </row>
    <row r="28" spans="1:10">
      <c r="A28" s="5"/>
      <c r="B28" s="6"/>
      <c r="C28" s="7"/>
      <c r="D28" s="6"/>
      <c r="E28" s="11"/>
      <c r="F28" s="8"/>
      <c r="G28" s="9"/>
      <c r="H28" s="9"/>
    </row>
    <row r="29" spans="1:10">
      <c r="A29" s="5"/>
      <c r="B29" s="6"/>
      <c r="C29" s="7"/>
      <c r="D29" s="6"/>
      <c r="E29" s="11"/>
      <c r="F29" s="8"/>
      <c r="G29" s="9"/>
      <c r="H29" s="9"/>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25" max="8" man="1"/>
  </row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R60"/>
  <sheetViews>
    <sheetView showGridLines="0" topLeftCell="A13" zoomScale="106" zoomScaleNormal="106" workbookViewId="0">
      <selection activeCell="E32" sqref="E32"/>
    </sheetView>
  </sheetViews>
  <sheetFormatPr defaultColWidth="11.42578125" defaultRowHeight="14.45"/>
  <cols>
    <col min="1" max="1" width="16" customWidth="1"/>
    <col min="2" max="2" width="4.85546875" customWidth="1"/>
    <col min="3" max="3" width="61.5703125" customWidth="1"/>
    <col min="4" max="4" width="8.42578125" customWidth="1"/>
    <col min="5" max="5" width="10.28515625" bestFit="1" customWidth="1"/>
    <col min="6" max="7" width="20.42578125" bestFit="1" customWidth="1"/>
    <col min="8" max="8" width="21.5703125" bestFit="1" customWidth="1"/>
    <col min="11" max="11" width="16.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2.5" customHeight="1">
      <c r="J16" t="s">
        <v>573</v>
      </c>
      <c r="K16" t="s">
        <v>574</v>
      </c>
    </row>
    <row r="17" spans="1:12" ht="46.9">
      <c r="A17" s="16" t="s">
        <v>1</v>
      </c>
      <c r="B17" s="16" t="s">
        <v>0</v>
      </c>
      <c r="C17" s="16" t="s">
        <v>124</v>
      </c>
      <c r="D17" s="17" t="s">
        <v>125</v>
      </c>
      <c r="E17" s="16" t="s">
        <v>14</v>
      </c>
      <c r="F17" s="17" t="s">
        <v>128</v>
      </c>
      <c r="G17" s="17" t="s">
        <v>16</v>
      </c>
      <c r="H17" s="17" t="s">
        <v>17</v>
      </c>
    </row>
    <row r="18" spans="1:12" ht="307.5" customHeight="1">
      <c r="A18" s="30" t="s">
        <v>421</v>
      </c>
      <c r="B18" s="18">
        <v>1</v>
      </c>
      <c r="C18" s="19" t="s">
        <v>575</v>
      </c>
      <c r="D18" s="18" t="s">
        <v>145</v>
      </c>
      <c r="E18" s="20"/>
      <c r="F18" s="21">
        <v>0</v>
      </c>
      <c r="G18" s="21">
        <v>0</v>
      </c>
      <c r="H18" s="21">
        <v>13820000</v>
      </c>
    </row>
    <row r="19" spans="1:12" ht="155.25" customHeight="1">
      <c r="A19" s="30" t="s">
        <v>576</v>
      </c>
      <c r="B19" s="18">
        <v>2</v>
      </c>
      <c r="C19" s="19" t="s">
        <v>577</v>
      </c>
      <c r="D19" s="18" t="s">
        <v>145</v>
      </c>
      <c r="E19" s="20"/>
      <c r="F19" s="21">
        <v>0</v>
      </c>
      <c r="G19" s="21">
        <v>0</v>
      </c>
      <c r="H19" s="21">
        <v>2380000</v>
      </c>
      <c r="J19">
        <v>4326</v>
      </c>
      <c r="K19">
        <v>2900</v>
      </c>
      <c r="L19">
        <f>SUM(J19:K19)</f>
        <v>7226</v>
      </c>
    </row>
    <row r="20" spans="1:12" ht="155.25" customHeight="1">
      <c r="A20" s="30" t="s">
        <v>576</v>
      </c>
      <c r="B20" s="18">
        <v>3</v>
      </c>
      <c r="C20" s="19" t="s">
        <v>578</v>
      </c>
      <c r="D20" s="18" t="s">
        <v>145</v>
      </c>
      <c r="E20" s="20"/>
      <c r="F20" s="21"/>
      <c r="G20" s="21"/>
      <c r="H20" s="21">
        <v>3394000</v>
      </c>
    </row>
    <row r="21" spans="1:12" ht="119.25" customHeight="1">
      <c r="A21" s="30" t="s">
        <v>579</v>
      </c>
      <c r="B21" s="18">
        <v>4</v>
      </c>
      <c r="C21" s="19" t="s">
        <v>580</v>
      </c>
      <c r="D21" s="18" t="s">
        <v>145</v>
      </c>
      <c r="E21" s="20"/>
      <c r="F21" s="21">
        <v>0</v>
      </c>
      <c r="G21" s="21">
        <v>0</v>
      </c>
      <c r="H21" s="21">
        <v>1290000</v>
      </c>
      <c r="J21">
        <v>1326</v>
      </c>
      <c r="K21" s="41">
        <v>992</v>
      </c>
      <c r="L21">
        <f>SUM(J21:K21)</f>
        <v>2318</v>
      </c>
    </row>
    <row r="22" spans="1:12" ht="18">
      <c r="A22" s="22"/>
      <c r="B22" s="23"/>
      <c r="C22" s="24"/>
      <c r="D22" s="23"/>
      <c r="E22" s="23"/>
      <c r="F22" s="25"/>
      <c r="G22" s="26"/>
      <c r="H22" s="26"/>
    </row>
    <row r="23" spans="1:12" ht="18">
      <c r="A23" s="27"/>
      <c r="B23" s="27"/>
      <c r="C23" s="27"/>
      <c r="D23" s="27"/>
      <c r="E23" s="27"/>
      <c r="F23" s="27"/>
      <c r="G23" s="28" t="s">
        <v>99</v>
      </c>
      <c r="H23" s="29">
        <f>SUM(H18:H22)</f>
        <v>20884000</v>
      </c>
      <c r="K23" s="52">
        <f>H23</f>
        <v>20884000</v>
      </c>
    </row>
    <row r="24" spans="1:12" ht="18">
      <c r="A24" s="165" t="s">
        <v>581</v>
      </c>
      <c r="B24" s="165"/>
      <c r="C24" s="165"/>
      <c r="D24" s="165"/>
      <c r="E24" s="165"/>
      <c r="F24" s="165"/>
      <c r="G24" s="165"/>
      <c r="H24" s="166"/>
    </row>
    <row r="25" spans="1:12" ht="18">
      <c r="A25" s="165" t="s">
        <v>537</v>
      </c>
      <c r="B25" s="165"/>
      <c r="C25" s="165"/>
      <c r="D25" s="165"/>
      <c r="E25" s="165"/>
      <c r="F25" s="165"/>
      <c r="G25" s="165"/>
      <c r="H25" s="165"/>
      <c r="J25">
        <v>3660</v>
      </c>
    </row>
    <row r="26" spans="1:12">
      <c r="A26" s="5"/>
      <c r="B26" s="6"/>
      <c r="C26" s="7"/>
      <c r="D26" s="6"/>
      <c r="E26" s="11"/>
      <c r="F26" s="8"/>
      <c r="G26" s="9"/>
      <c r="H26" s="9"/>
    </row>
    <row r="27" spans="1:12" ht="18">
      <c r="A27" s="237"/>
      <c r="B27" s="158"/>
      <c r="C27" s="158"/>
      <c r="D27" s="158"/>
      <c r="E27" s="158"/>
      <c r="F27" s="158"/>
      <c r="G27" s="158"/>
      <c r="H27" s="158"/>
    </row>
    <row r="28" spans="1:12">
      <c r="A28" s="5"/>
      <c r="B28" s="6"/>
      <c r="C28" s="7"/>
      <c r="D28" s="6"/>
      <c r="E28" s="11"/>
      <c r="F28" s="8"/>
      <c r="G28" s="9"/>
      <c r="H28" s="9"/>
    </row>
    <row r="29" spans="1:12">
      <c r="A29" s="5"/>
      <c r="B29" s="6"/>
      <c r="C29" s="7"/>
      <c r="D29" s="6"/>
      <c r="E29" s="11"/>
      <c r="F29" s="8"/>
      <c r="G29" s="9"/>
      <c r="H29" s="9"/>
    </row>
    <row r="30" spans="1:12">
      <c r="A30" s="5"/>
      <c r="B30" s="6"/>
      <c r="C30" s="7"/>
      <c r="D30" s="6"/>
      <c r="E30" s="11"/>
      <c r="F30" s="8"/>
      <c r="G30" s="9"/>
      <c r="H30" s="9"/>
    </row>
    <row r="31" spans="1:12">
      <c r="A31" s="5"/>
      <c r="B31" s="6"/>
      <c r="C31" s="7"/>
      <c r="D31" s="6"/>
      <c r="E31" s="11"/>
      <c r="F31" s="8"/>
      <c r="G31" s="9"/>
      <c r="H31" s="9"/>
    </row>
    <row r="32" spans="1:12">
      <c r="A32" s="5"/>
      <c r="B32" s="6"/>
      <c r="C32" s="7"/>
      <c r="D32" s="6"/>
      <c r="E32" s="11"/>
      <c r="F32" s="8"/>
      <c r="G32" s="9"/>
      <c r="H32" s="9"/>
    </row>
    <row r="33" spans="1:11">
      <c r="A33" s="5"/>
      <c r="B33" s="6"/>
      <c r="C33" s="7"/>
      <c r="D33" s="6"/>
      <c r="E33" s="11"/>
      <c r="F33" s="8"/>
      <c r="G33" s="9"/>
      <c r="H33" s="9"/>
    </row>
    <row r="34" spans="1:11">
      <c r="A34" s="5"/>
      <c r="B34" s="6"/>
      <c r="C34" s="7"/>
      <c r="D34" s="6"/>
      <c r="E34" s="11"/>
      <c r="F34" s="8"/>
      <c r="G34" s="9"/>
      <c r="H34" s="9"/>
    </row>
    <row r="35" spans="1:11">
      <c r="A35" s="5"/>
      <c r="B35" s="6"/>
      <c r="C35" s="7"/>
      <c r="D35" s="6"/>
      <c r="E35" s="11"/>
      <c r="F35" s="8"/>
      <c r="G35" s="9"/>
      <c r="H35" s="9"/>
    </row>
    <row r="36" spans="1:11">
      <c r="A36" s="5"/>
      <c r="B36" s="6"/>
      <c r="C36" s="7"/>
      <c r="D36" s="6"/>
      <c r="E36" s="11"/>
      <c r="F36" s="8"/>
      <c r="G36" s="9"/>
      <c r="H36" s="9"/>
    </row>
    <row r="37" spans="1:11" ht="25.9">
      <c r="A37" s="10"/>
      <c r="B37" s="6"/>
      <c r="C37" s="7"/>
      <c r="E37" s="11"/>
      <c r="F37" s="8"/>
      <c r="G37" s="9"/>
      <c r="H37" s="9"/>
      <c r="K37" s="57"/>
    </row>
    <row r="38" spans="1:11">
      <c r="A38" s="5"/>
      <c r="B38" s="6"/>
      <c r="C38" s="7"/>
      <c r="D38" s="6"/>
      <c r="E38" s="11"/>
      <c r="F38" s="8"/>
      <c r="G38" s="9"/>
      <c r="H38" s="9"/>
    </row>
    <row r="39" spans="1:11">
      <c r="A39" s="5"/>
      <c r="B39" s="6"/>
      <c r="C39" s="7"/>
      <c r="D39" s="6"/>
      <c r="E39" s="11"/>
      <c r="F39" s="8"/>
      <c r="G39" s="9"/>
      <c r="H39" s="9"/>
    </row>
    <row r="40" spans="1:11">
      <c r="A40" s="5"/>
      <c r="B40" s="6"/>
      <c r="C40" s="7"/>
      <c r="D40" s="6"/>
      <c r="E40" s="11"/>
      <c r="F40" s="8"/>
      <c r="G40" s="9"/>
      <c r="H40" s="9"/>
    </row>
    <row r="41" spans="1:11">
      <c r="A41" s="10"/>
      <c r="B41" s="6"/>
      <c r="C41" s="7"/>
      <c r="F41" s="8"/>
      <c r="G41" s="9"/>
      <c r="H41" s="9"/>
    </row>
    <row r="42" spans="1:11">
      <c r="A42" s="5"/>
      <c r="B42" s="6"/>
      <c r="C42" s="7"/>
      <c r="D42" s="6"/>
      <c r="E42" s="11"/>
      <c r="F42" s="8"/>
      <c r="G42" s="9"/>
      <c r="H42" s="9"/>
    </row>
    <row r="43" spans="1:11">
      <c r="A43" s="10"/>
      <c r="B43" s="6"/>
      <c r="C43" s="7"/>
      <c r="D43" s="6"/>
      <c r="E43" s="6"/>
      <c r="F43" s="8"/>
      <c r="G43" s="9"/>
      <c r="H43" s="9"/>
    </row>
    <row r="44" spans="1:11">
      <c r="A44" s="5"/>
      <c r="B44" s="6"/>
      <c r="C44" s="7"/>
      <c r="D44" s="6"/>
      <c r="E44" s="6"/>
      <c r="F44" s="8"/>
      <c r="G44" s="9"/>
      <c r="H44" s="9"/>
    </row>
    <row r="45" spans="1:11">
      <c r="A45" s="10"/>
      <c r="B45" s="6"/>
      <c r="C45" s="7"/>
      <c r="D45" s="6"/>
      <c r="E45" s="6"/>
      <c r="F45" s="8"/>
      <c r="G45" s="9"/>
      <c r="H45" s="9"/>
    </row>
    <row r="46" spans="1:11">
      <c r="A46" s="5"/>
      <c r="B46" s="6"/>
      <c r="C46" s="7"/>
      <c r="D46" s="6"/>
      <c r="E46" s="6"/>
      <c r="F46" s="8"/>
      <c r="G46" s="9"/>
      <c r="H46" s="9"/>
    </row>
    <row r="47" spans="1:11">
      <c r="A47" s="10"/>
      <c r="B47" s="6"/>
      <c r="C47" s="7"/>
      <c r="D47" s="6"/>
      <c r="E47" s="6"/>
      <c r="F47" s="8"/>
      <c r="G47" s="9"/>
      <c r="H47" s="9"/>
    </row>
    <row r="48" spans="1:11">
      <c r="A48" s="5"/>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ht="28.5" customHeight="1">
      <c r="A51" s="5"/>
      <c r="B51" s="6"/>
      <c r="C51" s="7"/>
      <c r="D51" s="6"/>
      <c r="E51" s="6"/>
      <c r="F51" s="8"/>
      <c r="G51" s="9"/>
      <c r="H51" s="9"/>
    </row>
    <row r="52" spans="1:8">
      <c r="A52" s="10"/>
      <c r="B52" s="6"/>
      <c r="C52" s="7"/>
      <c r="D52" s="6"/>
      <c r="E52" s="6"/>
      <c r="F52" s="8"/>
      <c r="G52" s="9"/>
      <c r="H52" s="9"/>
    </row>
    <row r="53" spans="1:8">
      <c r="A53" s="5"/>
      <c r="B53" s="6"/>
      <c r="C53" s="7"/>
      <c r="D53" s="6"/>
      <c r="E53" s="6"/>
      <c r="F53" s="13"/>
      <c r="G53" s="13"/>
      <c r="H53" s="9"/>
    </row>
    <row r="54" spans="1:8">
      <c r="A54" s="5"/>
      <c r="B54" s="6"/>
      <c r="C54" s="7"/>
      <c r="D54" s="6"/>
      <c r="E54" s="6"/>
      <c r="F54" s="13"/>
      <c r="G54" s="13"/>
      <c r="H54" s="9"/>
    </row>
    <row r="55" spans="1:8">
      <c r="A55" s="5"/>
      <c r="C55" s="7"/>
    </row>
    <row r="56" spans="1:8">
      <c r="G56" s="14"/>
      <c r="H56" s="12"/>
    </row>
    <row r="57" spans="1:8">
      <c r="G57" s="2"/>
      <c r="H57" s="13"/>
    </row>
    <row r="58" spans="1:8">
      <c r="G58" s="15"/>
      <c r="H58" s="13"/>
    </row>
    <row r="59" spans="1:8">
      <c r="A59" s="158"/>
      <c r="B59" s="158"/>
      <c r="C59" s="158"/>
      <c r="D59" s="158"/>
      <c r="E59" s="158"/>
      <c r="F59" s="158"/>
      <c r="G59" s="158"/>
      <c r="H59" s="158"/>
    </row>
    <row r="60" spans="1:8">
      <c r="A60" s="158"/>
      <c r="B60" s="158"/>
      <c r="C60" s="158"/>
      <c r="D60" s="158"/>
      <c r="E60" s="158"/>
      <c r="F60" s="158"/>
      <c r="G60" s="158"/>
      <c r="H60" s="158"/>
    </row>
  </sheetData>
  <mergeCells count="7">
    <mergeCell ref="A60:H60"/>
    <mergeCell ref="M10:O12"/>
    <mergeCell ref="M13:O14"/>
    <mergeCell ref="A24:H24"/>
    <mergeCell ref="A25:H25"/>
    <mergeCell ref="A27:H27"/>
    <mergeCell ref="A59:H59"/>
  </mergeCells>
  <printOptions horizontalCentered="1"/>
  <pageMargins left="0.23622047244094491" right="0.23622047244094491" top="0.74803149606299213" bottom="0.74803149606299213" header="0.31496062992125984" footer="0.31496062992125984"/>
  <pageSetup paperSize="9" scale="60" fitToHeight="0" orientation="portrait" r:id="rId1"/>
  <headerFooter>
    <oddFooter>&amp;R&amp;P de &amp;N</oddFooter>
  </headerFooter>
  <rowBreaks count="1" manualBreakCount="1">
    <brk id="28" max="8" man="1"/>
  </rowBreak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R75"/>
  <sheetViews>
    <sheetView showGridLines="0" zoomScale="106" zoomScaleNormal="106" workbookViewId="0">
      <selection activeCell="K36" sqref="K36"/>
    </sheetView>
  </sheetViews>
  <sheetFormatPr defaultColWidth="11.42578125" defaultRowHeight="14.45"/>
  <cols>
    <col min="1" max="1" width="16" customWidth="1"/>
    <col min="2" max="2" width="4.85546875" customWidth="1"/>
    <col min="3" max="3" width="61.5703125" customWidth="1"/>
    <col min="4" max="4" width="8.42578125" customWidth="1"/>
    <col min="5" max="5" width="10.28515625" bestFit="1" customWidth="1"/>
    <col min="6" max="7" width="20.42578125" bestFit="1" customWidth="1"/>
    <col min="8" max="8" width="21.5703125" bestFit="1" customWidth="1"/>
    <col min="11" max="11" width="16.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2.5" customHeight="1">
      <c r="J16" t="s">
        <v>573</v>
      </c>
      <c r="K16" t="s">
        <v>574</v>
      </c>
    </row>
    <row r="17" spans="1:10" ht="46.9">
      <c r="A17" s="16" t="s">
        <v>1</v>
      </c>
      <c r="B17" s="16" t="s">
        <v>0</v>
      </c>
      <c r="C17" s="16" t="s">
        <v>124</v>
      </c>
      <c r="D17" s="17" t="s">
        <v>125</v>
      </c>
      <c r="E17" s="16" t="s">
        <v>14</v>
      </c>
      <c r="F17" s="17" t="s">
        <v>128</v>
      </c>
      <c r="G17" s="17" t="s">
        <v>16</v>
      </c>
      <c r="H17" s="17" t="s">
        <v>17</v>
      </c>
    </row>
    <row r="18" spans="1:10" ht="90">
      <c r="A18" s="159"/>
      <c r="B18" s="87"/>
      <c r="C18" s="22" t="s">
        <v>1125</v>
      </c>
      <c r="D18" s="181" t="s">
        <v>1126</v>
      </c>
      <c r="E18" s="248"/>
      <c r="F18" s="251">
        <v>0</v>
      </c>
      <c r="G18" s="251">
        <v>0</v>
      </c>
      <c r="H18" s="251">
        <v>17180000</v>
      </c>
    </row>
    <row r="19" spans="1:10" ht="36">
      <c r="A19" s="226"/>
      <c r="B19" s="88"/>
      <c r="C19" s="22" t="s">
        <v>1127</v>
      </c>
      <c r="D19" s="181"/>
      <c r="E19" s="249"/>
      <c r="F19" s="252"/>
      <c r="G19" s="252"/>
      <c r="H19" s="252"/>
      <c r="J19" t="s">
        <v>1128</v>
      </c>
    </row>
    <row r="20" spans="1:10" ht="18">
      <c r="A20" s="226"/>
      <c r="B20" s="88"/>
      <c r="C20" s="22" t="s">
        <v>1129</v>
      </c>
      <c r="D20" s="181"/>
      <c r="E20" s="249"/>
      <c r="F20" s="252"/>
      <c r="G20" s="252"/>
      <c r="H20" s="252"/>
    </row>
    <row r="21" spans="1:10" ht="18">
      <c r="A21" s="226"/>
      <c r="B21" s="88"/>
      <c r="C21" s="22" t="s">
        <v>1130</v>
      </c>
      <c r="D21" s="181"/>
      <c r="E21" s="249"/>
      <c r="F21" s="252"/>
      <c r="G21" s="252"/>
      <c r="H21" s="252"/>
    </row>
    <row r="22" spans="1:10" ht="18">
      <c r="A22" s="226"/>
      <c r="B22" s="88"/>
      <c r="C22" s="22" t="s">
        <v>1131</v>
      </c>
      <c r="D22" s="181"/>
      <c r="E22" s="249"/>
      <c r="F22" s="252"/>
      <c r="G22" s="252"/>
      <c r="H22" s="252"/>
    </row>
    <row r="23" spans="1:10" ht="18">
      <c r="A23" s="226"/>
      <c r="B23" s="88"/>
      <c r="C23" s="22" t="s">
        <v>1132</v>
      </c>
      <c r="D23" s="181"/>
      <c r="E23" s="249"/>
      <c r="F23" s="252"/>
      <c r="G23" s="252"/>
      <c r="H23" s="252"/>
    </row>
    <row r="24" spans="1:10" ht="36">
      <c r="A24" s="226"/>
      <c r="B24" s="88"/>
      <c r="C24" s="22" t="s">
        <v>1133</v>
      </c>
      <c r="D24" s="181"/>
      <c r="E24" s="249"/>
      <c r="F24" s="252"/>
      <c r="G24" s="252"/>
      <c r="H24" s="252"/>
    </row>
    <row r="25" spans="1:10" ht="18">
      <c r="A25" s="226"/>
      <c r="B25" s="88"/>
      <c r="C25" s="22" t="s">
        <v>1134</v>
      </c>
      <c r="D25" s="181"/>
      <c r="E25" s="249"/>
      <c r="F25" s="252"/>
      <c r="G25" s="252"/>
      <c r="H25" s="252"/>
    </row>
    <row r="26" spans="1:10" ht="36">
      <c r="A26" s="226"/>
      <c r="B26" s="88"/>
      <c r="C26" s="22" t="s">
        <v>1135</v>
      </c>
      <c r="D26" s="181"/>
      <c r="E26" s="249"/>
      <c r="F26" s="252"/>
      <c r="G26" s="252"/>
      <c r="H26" s="252"/>
    </row>
    <row r="27" spans="1:10" ht="54">
      <c r="A27" s="226"/>
      <c r="B27" s="88"/>
      <c r="C27" s="22" t="s">
        <v>1136</v>
      </c>
      <c r="D27" s="181"/>
      <c r="E27" s="249"/>
      <c r="F27" s="252"/>
      <c r="G27" s="252"/>
      <c r="H27" s="252"/>
    </row>
    <row r="28" spans="1:10" ht="18">
      <c r="A28" s="226"/>
      <c r="B28" s="88"/>
      <c r="C28" s="22" t="s">
        <v>1137</v>
      </c>
      <c r="D28" s="181"/>
      <c r="E28" s="249"/>
      <c r="F28" s="252"/>
      <c r="G28" s="252"/>
      <c r="H28" s="252"/>
    </row>
    <row r="29" spans="1:10" ht="54">
      <c r="A29" s="226"/>
      <c r="B29" s="88"/>
      <c r="C29" s="22" t="s">
        <v>1138</v>
      </c>
      <c r="D29" s="181"/>
      <c r="E29" s="249"/>
      <c r="F29" s="252"/>
      <c r="G29" s="252"/>
      <c r="H29" s="252"/>
    </row>
    <row r="30" spans="1:10" ht="36">
      <c r="A30" s="226"/>
      <c r="B30" s="88"/>
      <c r="C30" s="22" t="s">
        <v>1139</v>
      </c>
      <c r="D30" s="181"/>
      <c r="E30" s="249"/>
      <c r="F30" s="252"/>
      <c r="G30" s="252"/>
      <c r="H30" s="252"/>
    </row>
    <row r="31" spans="1:10" ht="18">
      <c r="A31" s="226"/>
      <c r="B31" s="88"/>
      <c r="C31" s="22" t="s">
        <v>1140</v>
      </c>
      <c r="D31" s="181"/>
      <c r="E31" s="249"/>
      <c r="F31" s="252"/>
      <c r="G31" s="252"/>
      <c r="H31" s="252"/>
    </row>
    <row r="32" spans="1:10" ht="18">
      <c r="A32" s="226"/>
      <c r="B32" s="88"/>
      <c r="C32" s="22" t="s">
        <v>1141</v>
      </c>
      <c r="D32" s="181"/>
      <c r="E32" s="249"/>
      <c r="F32" s="252"/>
      <c r="G32" s="252"/>
      <c r="H32" s="252"/>
    </row>
    <row r="33" spans="1:11" ht="36">
      <c r="A33" s="226"/>
      <c r="B33" s="88"/>
      <c r="C33" s="22" t="s">
        <v>1142</v>
      </c>
      <c r="D33" s="181"/>
      <c r="E33" s="249"/>
      <c r="F33" s="252"/>
      <c r="G33" s="252"/>
      <c r="H33" s="252"/>
    </row>
    <row r="34" spans="1:11" ht="18">
      <c r="A34" s="226"/>
      <c r="B34" s="88"/>
      <c r="C34" s="22" t="s">
        <v>1143</v>
      </c>
      <c r="D34" s="181"/>
      <c r="E34" s="249"/>
      <c r="F34" s="252"/>
      <c r="G34" s="252"/>
      <c r="H34" s="252"/>
    </row>
    <row r="35" spans="1:11" ht="36">
      <c r="A35" s="226"/>
      <c r="B35" s="88"/>
      <c r="C35" s="22" t="s">
        <v>1144</v>
      </c>
      <c r="D35" s="181"/>
      <c r="E35" s="249"/>
      <c r="F35" s="252"/>
      <c r="G35" s="252"/>
      <c r="H35" s="252"/>
    </row>
    <row r="36" spans="1:11" ht="36">
      <c r="A36" s="160"/>
      <c r="B36" s="89"/>
      <c r="C36" s="90" t="s">
        <v>1145</v>
      </c>
      <c r="D36" s="181"/>
      <c r="E36" s="250"/>
      <c r="F36" s="253"/>
      <c r="G36" s="253"/>
      <c r="H36" s="253"/>
    </row>
    <row r="37" spans="1:11" ht="18">
      <c r="A37" s="22"/>
      <c r="B37" s="23"/>
      <c r="C37" s="24"/>
      <c r="D37" s="23"/>
      <c r="E37" s="23"/>
      <c r="F37" s="25"/>
      <c r="G37" s="26"/>
      <c r="H37" s="26"/>
    </row>
    <row r="38" spans="1:11" ht="18">
      <c r="A38" s="27"/>
      <c r="B38" s="27"/>
      <c r="C38" s="27"/>
      <c r="D38" s="27"/>
      <c r="E38" s="27"/>
      <c r="F38" s="27"/>
      <c r="G38" s="28" t="s">
        <v>99</v>
      </c>
      <c r="H38" s="29">
        <f>SUM(H18:H37)</f>
        <v>17180000</v>
      </c>
      <c r="K38" s="52">
        <f>H38</f>
        <v>17180000</v>
      </c>
    </row>
    <row r="39" spans="1:11" ht="18">
      <c r="A39" s="165" t="s">
        <v>1146</v>
      </c>
      <c r="B39" s="165"/>
      <c r="C39" s="165"/>
      <c r="D39" s="165"/>
      <c r="E39" s="165"/>
      <c r="F39" s="165"/>
      <c r="G39" s="165"/>
      <c r="H39" s="166"/>
    </row>
    <row r="40" spans="1:11" ht="18">
      <c r="A40" s="165" t="s">
        <v>537</v>
      </c>
      <c r="B40" s="165"/>
      <c r="C40" s="165"/>
      <c r="D40" s="165"/>
      <c r="E40" s="165"/>
      <c r="F40" s="165"/>
      <c r="G40" s="165"/>
      <c r="H40" s="165"/>
      <c r="J40">
        <v>3660</v>
      </c>
    </row>
    <row r="41" spans="1:11">
      <c r="A41" s="5"/>
      <c r="B41" s="6"/>
      <c r="C41" s="7"/>
      <c r="D41" s="6"/>
      <c r="E41" s="11"/>
      <c r="F41" s="8"/>
      <c r="G41" s="9"/>
      <c r="H41" s="9"/>
    </row>
    <row r="42" spans="1:11" ht="18">
      <c r="A42" s="237" t="s">
        <v>1147</v>
      </c>
      <c r="B42" s="158"/>
      <c r="C42" s="158"/>
      <c r="D42" s="158"/>
      <c r="E42" s="158"/>
      <c r="F42" s="158"/>
      <c r="G42" s="158"/>
      <c r="H42" s="158"/>
    </row>
    <row r="43" spans="1:11">
      <c r="A43" s="5"/>
      <c r="B43" s="6"/>
      <c r="C43" s="7"/>
      <c r="D43" s="6"/>
      <c r="E43" s="11"/>
      <c r="F43" s="8"/>
      <c r="G43" s="9"/>
      <c r="H43" s="9"/>
    </row>
    <row r="44" spans="1:11">
      <c r="A44" s="5"/>
      <c r="B44" s="6"/>
      <c r="C44" s="7"/>
      <c r="D44" s="6"/>
      <c r="E44" s="11"/>
      <c r="F44" s="8"/>
      <c r="G44" s="9"/>
      <c r="H44" s="9"/>
    </row>
    <row r="45" spans="1:11">
      <c r="A45" s="5"/>
      <c r="B45" s="6"/>
      <c r="C45" s="7"/>
      <c r="D45" s="6"/>
      <c r="E45" s="11"/>
      <c r="F45" s="8"/>
      <c r="G45" s="9"/>
      <c r="H45" s="9"/>
    </row>
    <row r="46" spans="1:11">
      <c r="A46" s="5"/>
      <c r="B46" s="6"/>
      <c r="C46" s="7"/>
      <c r="D46" s="6"/>
      <c r="E46" s="11"/>
      <c r="F46" s="8"/>
      <c r="G46" s="9"/>
      <c r="H46" s="9"/>
    </row>
    <row r="47" spans="1:11">
      <c r="A47" s="5"/>
      <c r="B47" s="6"/>
      <c r="C47" s="7"/>
      <c r="D47" s="6"/>
      <c r="E47" s="11"/>
      <c r="F47" s="8"/>
      <c r="G47" s="9"/>
      <c r="H47" s="9"/>
    </row>
    <row r="48" spans="1:11">
      <c r="A48" s="5"/>
      <c r="B48" s="6"/>
      <c r="C48" s="7"/>
      <c r="D48" s="6"/>
      <c r="E48" s="11"/>
      <c r="F48" s="8"/>
      <c r="G48" s="9"/>
      <c r="H48" s="9"/>
    </row>
    <row r="49" spans="1:11">
      <c r="A49" s="5"/>
      <c r="B49" s="6"/>
      <c r="C49" s="7"/>
      <c r="D49" s="6"/>
      <c r="E49" s="11"/>
      <c r="F49" s="8"/>
      <c r="G49" s="9"/>
      <c r="H49" s="9"/>
    </row>
    <row r="50" spans="1:11">
      <c r="A50" s="5"/>
      <c r="B50" s="6"/>
      <c r="C50" s="7"/>
      <c r="D50" s="6"/>
      <c r="E50" s="11"/>
      <c r="F50" s="8"/>
      <c r="G50" s="9"/>
      <c r="H50" s="9"/>
    </row>
    <row r="51" spans="1:11">
      <c r="A51" s="5"/>
      <c r="B51" s="6"/>
      <c r="C51" s="7"/>
      <c r="D51" s="6"/>
      <c r="E51" s="11"/>
      <c r="F51" s="8"/>
      <c r="G51" s="9"/>
      <c r="H51" s="9"/>
    </row>
    <row r="52" spans="1:11" ht="25.9">
      <c r="A52" s="10"/>
      <c r="B52" s="6"/>
      <c r="C52" s="7"/>
      <c r="E52" s="11"/>
      <c r="F52" s="8"/>
      <c r="G52" s="9"/>
      <c r="H52" s="9"/>
      <c r="K52" s="57"/>
    </row>
    <row r="53" spans="1:11">
      <c r="A53" s="5"/>
      <c r="B53" s="6"/>
      <c r="C53" s="7"/>
      <c r="D53" s="6"/>
      <c r="E53" s="11"/>
      <c r="F53" s="8"/>
      <c r="G53" s="9"/>
      <c r="H53" s="9"/>
    </row>
    <row r="54" spans="1:11">
      <c r="A54" s="5"/>
      <c r="B54" s="6"/>
      <c r="C54" s="7"/>
      <c r="D54" s="6"/>
      <c r="E54" s="11"/>
      <c r="F54" s="8"/>
      <c r="G54" s="9"/>
      <c r="H54" s="9"/>
    </row>
    <row r="55" spans="1:11">
      <c r="A55" s="5"/>
      <c r="B55" s="6"/>
      <c r="C55" s="7"/>
      <c r="D55" s="6"/>
      <c r="E55" s="11"/>
      <c r="F55" s="8"/>
      <c r="G55" s="9"/>
      <c r="H55" s="9"/>
    </row>
    <row r="56" spans="1:11">
      <c r="A56" s="10"/>
      <c r="B56" s="6"/>
      <c r="C56" s="7"/>
      <c r="F56" s="8"/>
      <c r="G56" s="9"/>
      <c r="H56" s="9"/>
    </row>
    <row r="57" spans="1:11">
      <c r="A57" s="5"/>
      <c r="B57" s="6"/>
      <c r="C57" s="7"/>
      <c r="D57" s="6"/>
      <c r="E57" s="11"/>
      <c r="F57" s="8"/>
      <c r="G57" s="9"/>
      <c r="H57" s="9"/>
    </row>
    <row r="58" spans="1:11">
      <c r="A58" s="10"/>
      <c r="B58" s="6"/>
      <c r="C58" s="7"/>
      <c r="D58" s="6"/>
      <c r="E58" s="6"/>
      <c r="F58" s="8"/>
      <c r="G58" s="9"/>
      <c r="H58" s="9"/>
    </row>
    <row r="59" spans="1:11">
      <c r="A59" s="5"/>
      <c r="B59" s="6"/>
      <c r="C59" s="7"/>
      <c r="D59" s="6"/>
      <c r="E59" s="6"/>
      <c r="F59" s="8"/>
      <c r="G59" s="9"/>
      <c r="H59" s="9"/>
    </row>
    <row r="60" spans="1:11">
      <c r="A60" s="10"/>
      <c r="B60" s="6"/>
      <c r="C60" s="7"/>
      <c r="D60" s="6"/>
      <c r="E60" s="6"/>
      <c r="F60" s="8"/>
      <c r="G60" s="9"/>
      <c r="H60" s="9"/>
    </row>
    <row r="61" spans="1:11">
      <c r="A61" s="5"/>
      <c r="B61" s="6"/>
      <c r="C61" s="7"/>
      <c r="D61" s="6"/>
      <c r="E61" s="6"/>
      <c r="F61" s="8"/>
      <c r="G61" s="9"/>
      <c r="H61" s="9"/>
    </row>
    <row r="62" spans="1:11">
      <c r="A62" s="10"/>
      <c r="B62" s="6"/>
      <c r="C62" s="7"/>
      <c r="D62" s="6"/>
      <c r="E62" s="6"/>
      <c r="F62" s="8"/>
      <c r="G62" s="9"/>
      <c r="H62" s="9"/>
    </row>
    <row r="63" spans="1:11">
      <c r="A63" s="5"/>
      <c r="B63" s="6"/>
      <c r="C63" s="7"/>
      <c r="D63" s="6"/>
      <c r="E63" s="6"/>
      <c r="F63" s="8"/>
      <c r="G63" s="9"/>
      <c r="H63" s="9"/>
    </row>
    <row r="64" spans="1:11">
      <c r="A64" s="5"/>
      <c r="B64" s="6"/>
      <c r="C64" s="7"/>
      <c r="D64" s="6"/>
      <c r="E64" s="6"/>
      <c r="F64" s="8"/>
      <c r="G64" s="9"/>
      <c r="H64" s="9"/>
    </row>
    <row r="65" spans="1:8">
      <c r="A65" s="10"/>
      <c r="B65" s="6"/>
      <c r="C65" s="7"/>
      <c r="D65" s="6"/>
      <c r="E65" s="6"/>
      <c r="F65" s="8"/>
      <c r="G65" s="9"/>
      <c r="H65" s="9"/>
    </row>
    <row r="66" spans="1:8" ht="28.5" customHeight="1">
      <c r="A66" s="5"/>
      <c r="B66" s="6"/>
      <c r="C66" s="7"/>
      <c r="D66" s="6"/>
      <c r="E66" s="6"/>
      <c r="F66" s="8"/>
      <c r="G66" s="9"/>
      <c r="H66" s="9"/>
    </row>
    <row r="67" spans="1:8">
      <c r="A67" s="10"/>
      <c r="B67" s="6"/>
      <c r="C67" s="7"/>
      <c r="D67" s="6"/>
      <c r="E67" s="6"/>
      <c r="F67" s="8"/>
      <c r="G67" s="9"/>
      <c r="H67" s="9"/>
    </row>
    <row r="68" spans="1:8">
      <c r="A68" s="5"/>
      <c r="B68" s="6"/>
      <c r="C68" s="7"/>
      <c r="D68" s="6"/>
      <c r="E68" s="6"/>
      <c r="F68" s="13"/>
      <c r="G68" s="13"/>
      <c r="H68" s="9"/>
    </row>
    <row r="69" spans="1:8">
      <c r="A69" s="5"/>
      <c r="B69" s="6"/>
      <c r="C69" s="7"/>
      <c r="D69" s="6"/>
      <c r="E69" s="6"/>
      <c r="F69" s="13"/>
      <c r="G69" s="13"/>
      <c r="H69" s="9"/>
    </row>
    <row r="70" spans="1:8">
      <c r="A70" s="5"/>
      <c r="C70" s="7"/>
    </row>
    <row r="71" spans="1:8">
      <c r="G71" s="14"/>
      <c r="H71" s="12"/>
    </row>
    <row r="72" spans="1:8">
      <c r="G72" s="2"/>
      <c r="H72" s="13"/>
    </row>
    <row r="73" spans="1:8">
      <c r="G73" s="15"/>
      <c r="H73" s="13"/>
    </row>
    <row r="74" spans="1:8">
      <c r="A74" s="158"/>
      <c r="B74" s="158"/>
      <c r="C74" s="158"/>
      <c r="D74" s="158"/>
      <c r="E74" s="158"/>
      <c r="F74" s="158"/>
      <c r="G74" s="158"/>
      <c r="H74" s="158"/>
    </row>
    <row r="75" spans="1:8">
      <c r="A75" s="158"/>
      <c r="B75" s="158"/>
      <c r="C75" s="158"/>
      <c r="D75" s="158"/>
      <c r="E75" s="158"/>
      <c r="F75" s="158"/>
      <c r="G75" s="158"/>
      <c r="H75" s="158"/>
    </row>
  </sheetData>
  <mergeCells count="13">
    <mergeCell ref="M10:O12"/>
    <mergeCell ref="M13:O14"/>
    <mergeCell ref="A39:H39"/>
    <mergeCell ref="A40:H40"/>
    <mergeCell ref="A42:H42"/>
    <mergeCell ref="A75:H75"/>
    <mergeCell ref="A18:A36"/>
    <mergeCell ref="D18:D36"/>
    <mergeCell ref="E18:E36"/>
    <mergeCell ref="F18:F36"/>
    <mergeCell ref="G18:G36"/>
    <mergeCell ref="H18:H36"/>
    <mergeCell ref="A74:H74"/>
  </mergeCells>
  <printOptions horizontalCentered="1"/>
  <pageMargins left="0.23622047244094491" right="0.23622047244094491" top="0.74803149606299213" bottom="0.74803149606299213" header="0.31496062992125984" footer="0.31496062992125984"/>
  <pageSetup paperSize="9" scale="60" fitToHeight="0" orientation="portrait" r:id="rId1"/>
  <headerFooter>
    <oddFooter>&amp;R&amp;P de &amp;N</oddFooter>
  </headerFooter>
  <rowBreaks count="1" manualBreakCount="1">
    <brk id="43" max="8" man="1"/>
  </rowBreaks>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R37"/>
  <sheetViews>
    <sheetView showGridLines="0" topLeftCell="A10" zoomScale="96" zoomScaleNormal="96" workbookViewId="0">
      <selection activeCell="I25" sqref="I25"/>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3" ht="43.15">
      <c r="A17" s="16" t="s">
        <v>1</v>
      </c>
      <c r="B17" s="16" t="s">
        <v>0</v>
      </c>
      <c r="C17" s="16" t="s">
        <v>124</v>
      </c>
      <c r="D17" s="54" t="s">
        <v>125</v>
      </c>
      <c r="E17" s="16" t="s">
        <v>14</v>
      </c>
      <c r="F17" s="17" t="s">
        <v>128</v>
      </c>
      <c r="G17" s="17" t="s">
        <v>16</v>
      </c>
      <c r="H17" s="17" t="s">
        <v>17</v>
      </c>
    </row>
    <row r="18" spans="1:13" ht="54">
      <c r="A18" s="159"/>
      <c r="B18" s="67">
        <v>1</v>
      </c>
      <c r="C18" s="19" t="s">
        <v>1148</v>
      </c>
      <c r="D18" s="68" t="s">
        <v>145</v>
      </c>
      <c r="E18" s="18">
        <v>2</v>
      </c>
      <c r="F18" s="69">
        <v>64000</v>
      </c>
      <c r="G18" s="69">
        <v>47000</v>
      </c>
      <c r="H18" s="70">
        <f>(F18*E18)+(G18*E18)</f>
        <v>222000</v>
      </c>
      <c r="I18" s="75"/>
      <c r="J18" s="76"/>
      <c r="K18" s="76"/>
      <c r="L18" s="76"/>
      <c r="M18" s="66">
        <f>L18</f>
        <v>0</v>
      </c>
    </row>
    <row r="19" spans="1:13" ht="18">
      <c r="A19" s="226"/>
      <c r="B19" s="67">
        <v>2</v>
      </c>
      <c r="C19" s="19" t="s">
        <v>1149</v>
      </c>
      <c r="D19" s="18" t="s">
        <v>131</v>
      </c>
      <c r="E19" s="18">
        <v>27</v>
      </c>
      <c r="F19" s="60">
        <v>1900</v>
      </c>
      <c r="G19" s="69">
        <v>2100</v>
      </c>
      <c r="H19" s="70">
        <f t="shared" ref="H19:H23" si="0">(F19*E19)+(G19*E19)</f>
        <v>108000</v>
      </c>
      <c r="I19" s="75"/>
      <c r="J19" s="76"/>
      <c r="K19" s="76"/>
      <c r="L19" s="76"/>
    </row>
    <row r="20" spans="1:13" ht="18">
      <c r="A20" s="226"/>
      <c r="B20" s="67">
        <v>3</v>
      </c>
      <c r="C20" s="19" t="s">
        <v>1150</v>
      </c>
      <c r="D20" s="18" t="s">
        <v>131</v>
      </c>
      <c r="E20" s="18">
        <v>33</v>
      </c>
      <c r="F20" s="60">
        <v>1900</v>
      </c>
      <c r="G20" s="69">
        <v>2100</v>
      </c>
      <c r="H20" s="70">
        <f t="shared" si="0"/>
        <v>132000</v>
      </c>
      <c r="I20" s="75"/>
      <c r="J20" s="76"/>
      <c r="K20" s="76"/>
      <c r="L20" s="76"/>
    </row>
    <row r="21" spans="1:13" ht="18">
      <c r="A21" s="226"/>
      <c r="B21" s="67">
        <v>4</v>
      </c>
      <c r="C21" s="19" t="s">
        <v>1151</v>
      </c>
      <c r="D21" s="18" t="s">
        <v>131</v>
      </c>
      <c r="E21" s="18">
        <v>67</v>
      </c>
      <c r="F21" s="60">
        <v>1900</v>
      </c>
      <c r="G21" s="69">
        <v>2100</v>
      </c>
      <c r="H21" s="70">
        <f t="shared" si="0"/>
        <v>268000</v>
      </c>
      <c r="I21" s="75"/>
      <c r="J21" s="76"/>
      <c r="K21" s="76"/>
      <c r="L21" s="76"/>
    </row>
    <row r="22" spans="1:13" ht="36">
      <c r="A22" s="226"/>
      <c r="B22" s="67">
        <v>5</v>
      </c>
      <c r="C22" s="19" t="s">
        <v>1152</v>
      </c>
      <c r="D22" s="18" t="s">
        <v>131</v>
      </c>
      <c r="E22" s="18">
        <v>71</v>
      </c>
      <c r="F22" s="60">
        <v>1900</v>
      </c>
      <c r="G22" s="69">
        <v>2100</v>
      </c>
      <c r="H22" s="70">
        <f t="shared" si="0"/>
        <v>284000</v>
      </c>
      <c r="I22" s="75"/>
      <c r="J22" s="76"/>
      <c r="K22" s="76"/>
      <c r="L22" s="76"/>
    </row>
    <row r="23" spans="1:13" ht="36">
      <c r="A23" s="160"/>
      <c r="B23" s="67">
        <v>6</v>
      </c>
      <c r="C23" s="19" t="s">
        <v>1153</v>
      </c>
      <c r="D23" s="18" t="s">
        <v>134</v>
      </c>
      <c r="E23" s="18">
        <v>2</v>
      </c>
      <c r="F23" s="60">
        <v>7200</v>
      </c>
      <c r="G23" s="69">
        <v>15000</v>
      </c>
      <c r="H23" s="70">
        <f t="shared" si="0"/>
        <v>44400</v>
      </c>
      <c r="I23" s="75"/>
      <c r="J23" s="76"/>
      <c r="K23" s="76"/>
      <c r="L23" s="76"/>
    </row>
    <row r="24" spans="1:13">
      <c r="A24" s="10"/>
      <c r="B24" s="6"/>
      <c r="C24" s="7"/>
      <c r="D24" s="6"/>
      <c r="E24" s="6"/>
      <c r="F24" s="8"/>
      <c r="G24" s="9"/>
      <c r="H24" s="9"/>
    </row>
    <row r="25" spans="1:13" ht="36">
      <c r="A25" s="27"/>
      <c r="B25" s="27"/>
      <c r="C25" s="27"/>
      <c r="D25" s="27"/>
      <c r="E25" s="27"/>
      <c r="F25" s="27"/>
      <c r="G25" s="28" t="s">
        <v>99</v>
      </c>
      <c r="H25" s="29">
        <f>SUM(H18:H24)</f>
        <v>1058400</v>
      </c>
      <c r="J25">
        <f>H25*0.2</f>
        <v>211680</v>
      </c>
    </row>
    <row r="26" spans="1:13" ht="18">
      <c r="A26" s="234" t="s">
        <v>1154</v>
      </c>
      <c r="B26" s="235"/>
      <c r="C26" s="235"/>
      <c r="D26" s="235"/>
      <c r="E26" s="235"/>
      <c r="F26" s="235"/>
      <c r="G26" s="235"/>
      <c r="H26" s="236"/>
    </row>
    <row r="27" spans="1:13" ht="18">
      <c r="A27" s="165" t="s">
        <v>142</v>
      </c>
      <c r="B27" s="165"/>
      <c r="C27" s="165"/>
      <c r="D27" s="165"/>
      <c r="E27" s="165"/>
      <c r="F27" s="165"/>
      <c r="G27" s="165"/>
      <c r="H27" s="165"/>
    </row>
    <row r="28" spans="1:13" ht="28.5" customHeight="1">
      <c r="A28" s="5"/>
      <c r="B28" s="6"/>
      <c r="C28" s="7"/>
      <c r="D28" s="6"/>
      <c r="E28" s="6"/>
      <c r="F28" s="8"/>
      <c r="G28" s="9"/>
      <c r="H28" s="9"/>
    </row>
    <row r="29" spans="1:13">
      <c r="A29" s="10"/>
      <c r="B29" s="6"/>
      <c r="C29" s="7"/>
      <c r="D29" s="6"/>
      <c r="E29" s="6"/>
      <c r="F29" s="8"/>
      <c r="G29" s="9"/>
      <c r="H29" s="9"/>
      <c r="I29" s="66" t="e">
        <f>H25+#REF!</f>
        <v>#REF!</v>
      </c>
    </row>
    <row r="30" spans="1:13">
      <c r="A30" s="5"/>
      <c r="B30" s="6"/>
      <c r="C30" s="7"/>
      <c r="D30" s="6"/>
      <c r="E30" s="6"/>
      <c r="F30" s="13"/>
      <c r="G30" s="13"/>
      <c r="H30" s="9"/>
    </row>
    <row r="31" spans="1:13">
      <c r="A31" s="5"/>
      <c r="B31" s="6"/>
      <c r="C31" s="7"/>
      <c r="D31" s="6"/>
      <c r="E31" s="6"/>
      <c r="F31" s="13"/>
      <c r="G31" s="13"/>
      <c r="H31" s="9"/>
    </row>
    <row r="32" spans="1:13">
      <c r="A32" s="5"/>
      <c r="C32" s="7"/>
    </row>
    <row r="33" spans="1:8">
      <c r="G33" s="14"/>
      <c r="H33" s="12"/>
    </row>
    <row r="34" spans="1:8">
      <c r="G34" s="2"/>
      <c r="H34" s="13"/>
    </row>
    <row r="35" spans="1:8">
      <c r="G35" s="15"/>
      <c r="H35" s="13"/>
    </row>
    <row r="36" spans="1:8">
      <c r="A36" s="158"/>
      <c r="B36" s="158"/>
      <c r="C36" s="158"/>
      <c r="D36" s="158"/>
      <c r="E36" s="158"/>
      <c r="F36" s="158"/>
      <c r="G36" s="158"/>
      <c r="H36" s="158"/>
    </row>
    <row r="37" spans="1:8">
      <c r="A37" s="158"/>
      <c r="B37" s="158"/>
      <c r="C37" s="158"/>
      <c r="D37" s="158"/>
      <c r="E37" s="158"/>
      <c r="F37" s="158"/>
      <c r="G37" s="158"/>
      <c r="H37" s="158"/>
    </row>
  </sheetData>
  <mergeCells count="7">
    <mergeCell ref="M10:O12"/>
    <mergeCell ref="M13:O14"/>
    <mergeCell ref="A36:H36"/>
    <mergeCell ref="A37:H37"/>
    <mergeCell ref="A18:A23"/>
    <mergeCell ref="A26:H26"/>
    <mergeCell ref="A27:H27"/>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R59"/>
  <sheetViews>
    <sheetView showGridLines="0" topLeftCell="A4" zoomScaleNormal="100" workbookViewId="0">
      <selection activeCell="J11" sqref="J11"/>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8" ht="43.5" customHeight="1">
      <c r="A17" s="53" t="s">
        <v>1</v>
      </c>
      <c r="B17" s="53" t="s">
        <v>0</v>
      </c>
      <c r="C17" s="53" t="s">
        <v>124</v>
      </c>
      <c r="D17" s="54" t="s">
        <v>125</v>
      </c>
      <c r="E17" s="53" t="s">
        <v>14</v>
      </c>
      <c r="F17" s="54" t="s">
        <v>128</v>
      </c>
      <c r="G17" s="54" t="s">
        <v>16</v>
      </c>
      <c r="H17" s="54" t="s">
        <v>17</v>
      </c>
    </row>
    <row r="18" spans="1:8" ht="18">
      <c r="A18" s="159"/>
      <c r="B18" s="18">
        <v>1</v>
      </c>
      <c r="C18" s="19" t="s">
        <v>1155</v>
      </c>
      <c r="D18" s="18" t="s">
        <v>131</v>
      </c>
      <c r="E18" s="20">
        <v>20</v>
      </c>
      <c r="F18" s="21">
        <v>0</v>
      </c>
      <c r="G18" s="21">
        <v>3000</v>
      </c>
      <c r="H18" s="21">
        <f>(G18*E18)+(F18*E18)</f>
        <v>60000</v>
      </c>
    </row>
    <row r="19" spans="1:8" ht="36">
      <c r="A19" s="226"/>
      <c r="B19" s="18">
        <v>2</v>
      </c>
      <c r="C19" s="19" t="s">
        <v>1156</v>
      </c>
      <c r="D19" s="18" t="s">
        <v>131</v>
      </c>
      <c r="E19" s="20">
        <v>60</v>
      </c>
      <c r="F19" s="21">
        <v>3780</v>
      </c>
      <c r="G19" s="21">
        <v>2800</v>
      </c>
      <c r="H19" s="21">
        <f t="shared" ref="H19:H20" si="0">(G19*E19)+(F19*E19)</f>
        <v>394800</v>
      </c>
    </row>
    <row r="20" spans="1:8" ht="18">
      <c r="A20" s="226"/>
      <c r="B20" s="18">
        <v>3</v>
      </c>
      <c r="C20" s="19" t="s">
        <v>1157</v>
      </c>
      <c r="D20" s="18" t="s">
        <v>131</v>
      </c>
      <c r="E20" s="20">
        <v>6</v>
      </c>
      <c r="F20" s="21">
        <v>3500</v>
      </c>
      <c r="G20" s="21">
        <v>3500</v>
      </c>
      <c r="H20" s="21">
        <f t="shared" si="0"/>
        <v>42000</v>
      </c>
    </row>
    <row r="21" spans="1:8" ht="18">
      <c r="A21" s="160"/>
      <c r="B21" s="18">
        <v>4</v>
      </c>
      <c r="C21" s="19" t="s">
        <v>1158</v>
      </c>
      <c r="D21" s="18" t="s">
        <v>134</v>
      </c>
      <c r="E21" s="20">
        <v>1</v>
      </c>
      <c r="F21" s="21">
        <v>9000</v>
      </c>
      <c r="G21" s="21">
        <v>8000</v>
      </c>
      <c r="H21" s="21">
        <f t="shared" ref="H21" si="1">(G21*E21)+(F21*E21)</f>
        <v>17000</v>
      </c>
    </row>
    <row r="22" spans="1:8" ht="18">
      <c r="A22" s="22"/>
      <c r="B22" s="23"/>
      <c r="C22" s="24"/>
      <c r="D22" s="23"/>
      <c r="E22" s="23"/>
      <c r="F22" s="25"/>
      <c r="G22" s="26"/>
      <c r="H22" s="26"/>
    </row>
    <row r="23" spans="1:8" ht="36">
      <c r="A23" s="27"/>
      <c r="B23" s="27"/>
      <c r="C23" s="27"/>
      <c r="D23" s="27"/>
      <c r="E23" s="27"/>
      <c r="F23" s="27"/>
      <c r="G23" s="28" t="s">
        <v>99</v>
      </c>
      <c r="H23" s="29">
        <f>SUM(H18:H22)</f>
        <v>513800</v>
      </c>
    </row>
    <row r="24" spans="1:8" ht="18">
      <c r="A24" s="165" t="s">
        <v>1159</v>
      </c>
      <c r="B24" s="165"/>
      <c r="C24" s="165"/>
      <c r="D24" s="165"/>
      <c r="E24" s="165"/>
      <c r="F24" s="165"/>
      <c r="G24" s="165"/>
      <c r="H24" s="166"/>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10"/>
      <c r="B36" s="6"/>
      <c r="C36" s="7"/>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F40" s="8"/>
      <c r="G40" s="9"/>
      <c r="H40" s="9"/>
    </row>
    <row r="41" spans="1:8">
      <c r="A41" s="5"/>
      <c r="B41" s="6"/>
      <c r="C41" s="7"/>
      <c r="D41" s="6"/>
      <c r="E41" s="11"/>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10"/>
      <c r="B46" s="6"/>
      <c r="C46" s="7"/>
      <c r="D46" s="6"/>
      <c r="E46" s="6"/>
      <c r="F46" s="8"/>
      <c r="G46" s="9"/>
      <c r="H46" s="9"/>
    </row>
    <row r="47" spans="1:8">
      <c r="A47" s="5"/>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ht="28.5" customHeight="1">
      <c r="A50" s="5"/>
      <c r="B50" s="6"/>
      <c r="C50" s="7"/>
      <c r="D50" s="6"/>
      <c r="E50" s="6"/>
      <c r="F50" s="8"/>
      <c r="G50" s="9"/>
      <c r="H50" s="9"/>
    </row>
    <row r="51" spans="1:8">
      <c r="A51" s="10"/>
      <c r="B51" s="6"/>
      <c r="C51" s="7"/>
      <c r="D51" s="6"/>
      <c r="E51" s="6"/>
      <c r="F51" s="8"/>
      <c r="G51" s="9"/>
      <c r="H51" s="9"/>
    </row>
    <row r="52" spans="1:8">
      <c r="A52" s="5"/>
      <c r="B52" s="6"/>
      <c r="C52" s="7"/>
      <c r="D52" s="6"/>
      <c r="E52" s="6"/>
      <c r="F52" s="13"/>
      <c r="G52" s="13"/>
      <c r="H52" s="9"/>
    </row>
    <row r="53" spans="1:8">
      <c r="A53" s="5"/>
      <c r="B53" s="6"/>
      <c r="C53" s="7"/>
      <c r="D53" s="6"/>
      <c r="E53" s="6"/>
      <c r="F53" s="13"/>
      <c r="G53" s="13"/>
      <c r="H53" s="9"/>
    </row>
    <row r="54" spans="1:8">
      <c r="A54" s="5"/>
      <c r="C54" s="7"/>
    </row>
    <row r="55" spans="1:8">
      <c r="G55" s="14"/>
      <c r="H55" s="12"/>
    </row>
    <row r="56" spans="1:8">
      <c r="G56" s="2"/>
      <c r="H56" s="13"/>
    </row>
    <row r="57" spans="1:8">
      <c r="G57" s="15"/>
      <c r="H57" s="13"/>
    </row>
    <row r="58" spans="1:8">
      <c r="A58" s="158"/>
      <c r="B58" s="158"/>
      <c r="C58" s="158"/>
      <c r="D58" s="158"/>
      <c r="E58" s="158"/>
      <c r="F58" s="158"/>
      <c r="G58" s="158"/>
      <c r="H58" s="158"/>
    </row>
    <row r="59" spans="1:8">
      <c r="A59" s="158"/>
      <c r="B59" s="158"/>
      <c r="C59" s="158"/>
      <c r="D59" s="158"/>
      <c r="E59" s="158"/>
      <c r="F59" s="158"/>
      <c r="G59" s="158"/>
      <c r="H59" s="158"/>
    </row>
  </sheetData>
  <mergeCells count="6">
    <mergeCell ref="M10:O12"/>
    <mergeCell ref="M13:O14"/>
    <mergeCell ref="A24:H24"/>
    <mergeCell ref="A58:H58"/>
    <mergeCell ref="A59:H59"/>
    <mergeCell ref="A18:A21"/>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7" max="8" man="1"/>
  </rowBreak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R58"/>
  <sheetViews>
    <sheetView showGridLines="0" zoomScaleNormal="100" workbookViewId="0">
      <selection activeCell="K21" sqref="K21"/>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0.5" customHeight="1"/>
    <row r="17" spans="1:8" ht="43.5" customHeight="1">
      <c r="A17" s="53" t="s">
        <v>1</v>
      </c>
      <c r="B17" s="53" t="s">
        <v>0</v>
      </c>
      <c r="C17" s="53" t="s">
        <v>124</v>
      </c>
      <c r="D17" s="54" t="s">
        <v>125</v>
      </c>
      <c r="E17" s="53" t="s">
        <v>14</v>
      </c>
      <c r="F17" s="54" t="s">
        <v>128</v>
      </c>
      <c r="G17" s="54" t="s">
        <v>16</v>
      </c>
      <c r="H17" s="54" t="s">
        <v>17</v>
      </c>
    </row>
    <row r="18" spans="1:8" ht="36">
      <c r="A18" s="159"/>
      <c r="B18" s="18">
        <v>1</v>
      </c>
      <c r="C18" s="19" t="s">
        <v>1160</v>
      </c>
      <c r="D18" s="18" t="s">
        <v>145</v>
      </c>
      <c r="E18" s="20">
        <v>1</v>
      </c>
      <c r="F18" s="21">
        <v>0</v>
      </c>
      <c r="G18" s="21">
        <v>0</v>
      </c>
      <c r="H18" s="21">
        <v>145000</v>
      </c>
    </row>
    <row r="19" spans="1:8" ht="36">
      <c r="A19" s="226"/>
      <c r="B19" s="18">
        <v>2</v>
      </c>
      <c r="C19" s="19" t="s">
        <v>1161</v>
      </c>
      <c r="D19" s="18" t="s">
        <v>145</v>
      </c>
      <c r="E19" s="20">
        <v>1</v>
      </c>
      <c r="F19" s="21">
        <v>0</v>
      </c>
      <c r="G19" s="21">
        <v>0</v>
      </c>
      <c r="H19" s="21">
        <v>93000</v>
      </c>
    </row>
    <row r="20" spans="1:8" ht="54">
      <c r="A20" s="160"/>
      <c r="B20" s="18">
        <v>3</v>
      </c>
      <c r="C20" s="19" t="s">
        <v>1162</v>
      </c>
      <c r="D20" s="18" t="s">
        <v>145</v>
      </c>
      <c r="E20" s="20">
        <v>1</v>
      </c>
      <c r="F20" s="21">
        <v>0</v>
      </c>
      <c r="G20" s="21">
        <v>0</v>
      </c>
      <c r="H20" s="21">
        <v>130000</v>
      </c>
    </row>
    <row r="21" spans="1:8" ht="18">
      <c r="A21" s="22"/>
      <c r="B21" s="23"/>
      <c r="C21" s="24"/>
      <c r="D21" s="23"/>
      <c r="E21" s="23"/>
      <c r="F21" s="25"/>
      <c r="G21" s="26"/>
      <c r="H21" s="26"/>
    </row>
    <row r="22" spans="1:8" ht="36">
      <c r="A22" s="27"/>
      <c r="B22" s="27"/>
      <c r="C22" s="27"/>
      <c r="D22" s="27"/>
      <c r="E22" s="27"/>
      <c r="F22" s="27"/>
      <c r="G22" s="28" t="s">
        <v>99</v>
      </c>
      <c r="H22" s="29">
        <f>SUM(H18:H21)</f>
        <v>368000</v>
      </c>
    </row>
    <row r="23" spans="1:8" ht="18">
      <c r="A23" s="165" t="s">
        <v>1163</v>
      </c>
      <c r="B23" s="165"/>
      <c r="C23" s="165"/>
      <c r="D23" s="165"/>
      <c r="E23" s="165"/>
      <c r="F23" s="165"/>
      <c r="G23" s="165"/>
      <c r="H23" s="166"/>
    </row>
    <row r="24" spans="1:8">
      <c r="A24" s="5"/>
      <c r="B24" s="6"/>
      <c r="C24" s="7"/>
      <c r="D24" s="6"/>
      <c r="E24" s="11"/>
      <c r="F24" s="8"/>
      <c r="G24" s="9"/>
      <c r="H24" s="9"/>
    </row>
    <row r="25" spans="1:8">
      <c r="A25" s="5"/>
      <c r="B25" s="6"/>
      <c r="C25" s="7"/>
      <c r="D25" s="6"/>
      <c r="E25" s="11"/>
      <c r="F25" s="8"/>
      <c r="G25" s="9"/>
      <c r="H25" s="9"/>
    </row>
    <row r="26" spans="1:8">
      <c r="A26" s="5"/>
      <c r="B26" s="6"/>
      <c r="C26" s="7"/>
      <c r="D26" s="6"/>
      <c r="E26" s="11"/>
      <c r="F26" s="8"/>
      <c r="G26" s="9"/>
      <c r="H26" s="9"/>
    </row>
    <row r="27" spans="1:8">
      <c r="A27" s="5"/>
      <c r="B27" s="6"/>
      <c r="C27" s="7"/>
      <c r="D27" s="6"/>
      <c r="E27" s="11"/>
      <c r="F27" s="8"/>
      <c r="G27" s="9"/>
      <c r="H27" s="9"/>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10"/>
      <c r="B35" s="6"/>
      <c r="C35" s="7"/>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10"/>
      <c r="B39" s="6"/>
      <c r="C39" s="7"/>
      <c r="F39" s="8"/>
      <c r="G39" s="9"/>
      <c r="H39" s="9"/>
    </row>
    <row r="40" spans="1:8">
      <c r="A40" s="5"/>
      <c r="B40" s="6"/>
      <c r="C40" s="7"/>
      <c r="D40" s="6"/>
      <c r="E40" s="11"/>
      <c r="F40" s="8"/>
      <c r="G40" s="9"/>
      <c r="H40" s="9"/>
    </row>
    <row r="41" spans="1:8">
      <c r="A41" s="10"/>
      <c r="B41" s="6"/>
      <c r="C41" s="7"/>
      <c r="D41" s="6"/>
      <c r="E41" s="6"/>
      <c r="F41" s="8"/>
      <c r="G41" s="9"/>
      <c r="H41" s="9"/>
    </row>
    <row r="42" spans="1:8">
      <c r="A42" s="5"/>
      <c r="B42" s="6"/>
      <c r="C42" s="7"/>
      <c r="D42" s="6"/>
      <c r="E42" s="6"/>
      <c r="F42" s="8"/>
      <c r="G42" s="9"/>
      <c r="H42" s="9"/>
    </row>
    <row r="43" spans="1:8">
      <c r="A43" s="10"/>
      <c r="B43" s="6"/>
      <c r="C43" s="7"/>
      <c r="D43" s="6"/>
      <c r="E43" s="6"/>
      <c r="F43" s="8"/>
      <c r="G43" s="9"/>
      <c r="H43" s="9"/>
    </row>
    <row r="44" spans="1:8">
      <c r="A44" s="5"/>
      <c r="B44" s="6"/>
      <c r="C44" s="7"/>
      <c r="D44" s="6"/>
      <c r="E44" s="6"/>
      <c r="F44" s="8"/>
      <c r="G44" s="9"/>
      <c r="H44" s="9"/>
    </row>
    <row r="45" spans="1:8">
      <c r="A45" s="10"/>
      <c r="B45" s="6"/>
      <c r="C45" s="7"/>
      <c r="D45" s="6"/>
      <c r="E45" s="6"/>
      <c r="F45" s="8"/>
      <c r="G45" s="9"/>
      <c r="H45" s="9"/>
    </row>
    <row r="46" spans="1:8">
      <c r="A46" s="5"/>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ht="28.5" customHeight="1">
      <c r="A49" s="5"/>
      <c r="B49" s="6"/>
      <c r="C49" s="7"/>
      <c r="D49" s="6"/>
      <c r="E49" s="6"/>
      <c r="F49" s="8"/>
      <c r="G49" s="9"/>
      <c r="H49" s="9"/>
    </row>
    <row r="50" spans="1:8">
      <c r="A50" s="10"/>
      <c r="B50" s="6"/>
      <c r="C50" s="7"/>
      <c r="D50" s="6"/>
      <c r="E50" s="6"/>
      <c r="F50" s="8"/>
      <c r="G50" s="9"/>
      <c r="H50" s="9"/>
    </row>
    <row r="51" spans="1:8">
      <c r="A51" s="5"/>
      <c r="B51" s="6"/>
      <c r="C51" s="7"/>
      <c r="D51" s="6"/>
      <c r="E51" s="6"/>
      <c r="F51" s="13"/>
      <c r="G51" s="13"/>
      <c r="H51" s="9"/>
    </row>
    <row r="52" spans="1:8">
      <c r="A52" s="5"/>
      <c r="B52" s="6"/>
      <c r="C52" s="7"/>
      <c r="D52" s="6"/>
      <c r="E52" s="6"/>
      <c r="F52" s="13"/>
      <c r="G52" s="13"/>
      <c r="H52" s="9"/>
    </row>
    <row r="53" spans="1:8">
      <c r="A53" s="5"/>
      <c r="C53" s="7"/>
    </row>
    <row r="54" spans="1:8">
      <c r="G54" s="14"/>
      <c r="H54" s="12"/>
    </row>
    <row r="55" spans="1:8">
      <c r="G55" s="2"/>
      <c r="H55" s="13"/>
    </row>
    <row r="56" spans="1:8">
      <c r="G56" s="15"/>
      <c r="H56" s="13"/>
    </row>
    <row r="57" spans="1:8">
      <c r="A57" s="158"/>
      <c r="B57" s="158"/>
      <c r="C57" s="158"/>
      <c r="D57" s="158"/>
      <c r="E57" s="158"/>
      <c r="F57" s="158"/>
      <c r="G57" s="158"/>
      <c r="H57" s="158"/>
    </row>
    <row r="58" spans="1:8">
      <c r="A58" s="158"/>
      <c r="B58" s="158"/>
      <c r="C58" s="158"/>
      <c r="D58" s="158"/>
      <c r="E58" s="158"/>
      <c r="F58" s="158"/>
      <c r="G58" s="158"/>
      <c r="H58" s="158"/>
    </row>
  </sheetData>
  <mergeCells count="6">
    <mergeCell ref="M10:O12"/>
    <mergeCell ref="M13:O14"/>
    <mergeCell ref="A23:H23"/>
    <mergeCell ref="A57:H57"/>
    <mergeCell ref="A58:H58"/>
    <mergeCell ref="A18:A20"/>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26" max="8" man="1"/>
  </rowBreaks>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R52"/>
  <sheetViews>
    <sheetView showGridLines="0" topLeftCell="A28" zoomScale="96" zoomScaleNormal="96" workbookViewId="0">
      <selection activeCell="I38" sqref="I38"/>
    </sheetView>
  </sheetViews>
  <sheetFormatPr defaultColWidth="11.42578125" defaultRowHeight="14.45"/>
  <cols>
    <col min="1" max="1" width="15.285156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9.5" customHeight="1"/>
    <row r="17" spans="1:13" ht="43.15">
      <c r="A17" s="16" t="s">
        <v>1</v>
      </c>
      <c r="B17" s="16" t="s">
        <v>0</v>
      </c>
      <c r="C17" s="16" t="s">
        <v>124</v>
      </c>
      <c r="D17" s="54" t="s">
        <v>125</v>
      </c>
      <c r="E17" s="16" t="s">
        <v>14</v>
      </c>
      <c r="F17" s="17" t="s">
        <v>128</v>
      </c>
      <c r="G17" s="17" t="s">
        <v>16</v>
      </c>
      <c r="H17" s="17" t="s">
        <v>17</v>
      </c>
    </row>
    <row r="18" spans="1:13" ht="54">
      <c r="A18" s="159" t="s">
        <v>1164</v>
      </c>
      <c r="B18" s="67">
        <v>1</v>
      </c>
      <c r="C18" s="19" t="s">
        <v>1165</v>
      </c>
      <c r="D18" s="68" t="s">
        <v>145</v>
      </c>
      <c r="E18" s="18">
        <v>1</v>
      </c>
      <c r="F18" s="69">
        <v>0</v>
      </c>
      <c r="G18" s="69">
        <v>0</v>
      </c>
      <c r="H18" s="70">
        <v>110000</v>
      </c>
      <c r="J18" s="66"/>
      <c r="K18" s="66"/>
      <c r="L18" s="66"/>
      <c r="M18" s="66">
        <f>L18</f>
        <v>0</v>
      </c>
    </row>
    <row r="19" spans="1:13" ht="72">
      <c r="A19" s="226"/>
      <c r="B19" s="67">
        <v>2</v>
      </c>
      <c r="C19" s="19" t="s">
        <v>1166</v>
      </c>
      <c r="D19" s="68" t="s">
        <v>145</v>
      </c>
      <c r="E19" s="18">
        <v>1</v>
      </c>
      <c r="F19" s="69">
        <v>0</v>
      </c>
      <c r="G19" s="69">
        <v>0</v>
      </c>
      <c r="H19" s="70">
        <v>210000</v>
      </c>
      <c r="J19" s="66"/>
      <c r="K19" s="66"/>
      <c r="L19" s="66"/>
      <c r="M19" s="66"/>
    </row>
    <row r="20" spans="1:13" ht="36">
      <c r="A20" s="226"/>
      <c r="B20" s="67">
        <v>3</v>
      </c>
      <c r="C20" s="19" t="s">
        <v>1167</v>
      </c>
      <c r="D20" s="68" t="s">
        <v>145</v>
      </c>
      <c r="E20" s="18">
        <v>1</v>
      </c>
      <c r="F20" s="69">
        <v>0</v>
      </c>
      <c r="G20" s="69">
        <v>0</v>
      </c>
      <c r="H20" s="70">
        <v>176000</v>
      </c>
      <c r="J20" s="66"/>
      <c r="K20" s="66"/>
      <c r="L20" s="66"/>
      <c r="M20" s="66"/>
    </row>
    <row r="21" spans="1:13" ht="36">
      <c r="A21" s="226"/>
      <c r="B21" s="67">
        <v>4</v>
      </c>
      <c r="C21" s="19" t="s">
        <v>1168</v>
      </c>
      <c r="D21" s="68" t="s">
        <v>145</v>
      </c>
      <c r="E21" s="18">
        <v>1</v>
      </c>
      <c r="F21" s="69">
        <v>0</v>
      </c>
      <c r="G21" s="69">
        <v>0</v>
      </c>
      <c r="H21" s="70">
        <v>34000</v>
      </c>
      <c r="J21" s="66"/>
      <c r="K21" s="66"/>
      <c r="L21" s="66"/>
      <c r="M21" s="66"/>
    </row>
    <row r="22" spans="1:13" ht="54">
      <c r="A22" s="226"/>
      <c r="B22" s="67">
        <v>5</v>
      </c>
      <c r="C22" s="19" t="s">
        <v>1169</v>
      </c>
      <c r="D22" s="68" t="s">
        <v>145</v>
      </c>
      <c r="E22" s="18">
        <v>1</v>
      </c>
      <c r="F22" s="69">
        <v>0</v>
      </c>
      <c r="G22" s="69">
        <v>0</v>
      </c>
      <c r="H22" s="70">
        <v>42000</v>
      </c>
      <c r="J22" s="66"/>
      <c r="K22" s="66"/>
      <c r="L22" s="66"/>
      <c r="M22" s="66"/>
    </row>
    <row r="23" spans="1:13" ht="36">
      <c r="A23" s="160"/>
      <c r="B23" s="67">
        <v>6</v>
      </c>
      <c r="C23" s="19" t="s">
        <v>1170</v>
      </c>
      <c r="D23" s="68" t="s">
        <v>145</v>
      </c>
      <c r="E23" s="18">
        <v>1</v>
      </c>
      <c r="F23" s="69">
        <v>0</v>
      </c>
      <c r="G23" s="69">
        <v>0</v>
      </c>
      <c r="H23" s="70">
        <v>33000</v>
      </c>
      <c r="I23" s="66">
        <f>SUM(H18:H23)</f>
        <v>605000</v>
      </c>
      <c r="J23" s="66"/>
      <c r="K23" s="66"/>
      <c r="L23" s="66"/>
      <c r="M23" s="66"/>
    </row>
    <row r="24" spans="1:13" ht="36">
      <c r="A24" s="159" t="s">
        <v>1171</v>
      </c>
      <c r="B24" s="67">
        <v>1</v>
      </c>
      <c r="C24" s="19" t="s">
        <v>1172</v>
      </c>
      <c r="D24" s="68" t="s">
        <v>145</v>
      </c>
      <c r="E24" s="18">
        <v>1</v>
      </c>
      <c r="F24" s="69">
        <v>0</v>
      </c>
      <c r="G24" s="69">
        <v>0</v>
      </c>
      <c r="H24" s="70">
        <v>76000</v>
      </c>
      <c r="J24" s="66"/>
      <c r="K24" s="66"/>
      <c r="L24" s="66"/>
      <c r="M24" s="66"/>
    </row>
    <row r="25" spans="1:13" ht="54">
      <c r="A25" s="226"/>
      <c r="B25" s="67">
        <v>2</v>
      </c>
      <c r="C25" s="19" t="s">
        <v>1173</v>
      </c>
      <c r="D25" s="68" t="s">
        <v>145</v>
      </c>
      <c r="E25" s="18">
        <v>1</v>
      </c>
      <c r="F25" s="69">
        <v>0</v>
      </c>
      <c r="G25" s="69">
        <v>0</v>
      </c>
      <c r="H25" s="70">
        <v>110000</v>
      </c>
      <c r="J25" s="66"/>
      <c r="K25" s="66"/>
      <c r="L25" s="66"/>
      <c r="M25" s="66"/>
    </row>
    <row r="26" spans="1:13" ht="54">
      <c r="A26" s="226"/>
      <c r="B26" s="67">
        <v>3</v>
      </c>
      <c r="C26" s="19" t="s">
        <v>1174</v>
      </c>
      <c r="D26" s="68" t="s">
        <v>145</v>
      </c>
      <c r="E26" s="18">
        <v>1</v>
      </c>
      <c r="F26" s="69">
        <v>0</v>
      </c>
      <c r="G26" s="69">
        <v>0</v>
      </c>
      <c r="H26" s="70">
        <v>206000</v>
      </c>
      <c r="J26" s="66"/>
      <c r="K26" s="66"/>
      <c r="L26" s="66"/>
      <c r="M26" s="66"/>
    </row>
    <row r="27" spans="1:13" ht="72">
      <c r="A27" s="226"/>
      <c r="B27" s="67">
        <v>4</v>
      </c>
      <c r="C27" s="19" t="s">
        <v>1175</v>
      </c>
      <c r="D27" s="68" t="s">
        <v>145</v>
      </c>
      <c r="E27" s="18">
        <v>1</v>
      </c>
      <c r="F27" s="69">
        <v>0</v>
      </c>
      <c r="G27" s="69">
        <v>0</v>
      </c>
      <c r="H27" s="70">
        <v>364000</v>
      </c>
      <c r="J27" s="66"/>
      <c r="K27" s="66"/>
      <c r="L27" s="66"/>
      <c r="M27" s="66"/>
    </row>
    <row r="28" spans="1:13" ht="72">
      <c r="A28" s="226"/>
      <c r="B28" s="67">
        <v>5</v>
      </c>
      <c r="C28" s="19" t="s">
        <v>1176</v>
      </c>
      <c r="D28" s="68" t="s">
        <v>145</v>
      </c>
      <c r="E28" s="18">
        <v>1</v>
      </c>
      <c r="F28" s="69">
        <v>0</v>
      </c>
      <c r="G28" s="69">
        <v>0</v>
      </c>
      <c r="H28" s="70">
        <v>1060000</v>
      </c>
      <c r="J28" s="66"/>
      <c r="K28" s="66"/>
      <c r="L28" s="66"/>
      <c r="M28" s="66"/>
    </row>
    <row r="29" spans="1:13" ht="18">
      <c r="A29" s="226"/>
      <c r="B29" s="67">
        <v>6</v>
      </c>
      <c r="C29" s="19" t="s">
        <v>1177</v>
      </c>
      <c r="D29" s="68" t="s">
        <v>145</v>
      </c>
      <c r="E29" s="18">
        <v>1</v>
      </c>
      <c r="F29" s="69">
        <v>0</v>
      </c>
      <c r="G29" s="69">
        <v>0</v>
      </c>
      <c r="H29" s="70">
        <v>132000</v>
      </c>
      <c r="J29" s="66"/>
      <c r="K29" s="66"/>
      <c r="L29" s="66"/>
      <c r="M29" s="66"/>
    </row>
    <row r="30" spans="1:13" ht="36">
      <c r="A30" s="226"/>
      <c r="B30" s="67">
        <v>7</v>
      </c>
      <c r="C30" s="19" t="s">
        <v>1178</v>
      </c>
      <c r="D30" s="68" t="s">
        <v>145</v>
      </c>
      <c r="E30" s="18">
        <v>1</v>
      </c>
      <c r="F30" s="69">
        <v>0</v>
      </c>
      <c r="G30" s="69">
        <v>0</v>
      </c>
      <c r="H30" s="70">
        <v>270000</v>
      </c>
      <c r="J30" s="66"/>
      <c r="K30" s="66"/>
      <c r="L30" s="66"/>
      <c r="M30" s="66"/>
    </row>
    <row r="31" spans="1:13" ht="36">
      <c r="A31" s="226"/>
      <c r="B31" s="67">
        <v>8</v>
      </c>
      <c r="C31" s="19" t="s">
        <v>1179</v>
      </c>
      <c r="D31" s="68" t="s">
        <v>145</v>
      </c>
      <c r="E31" s="18">
        <v>1</v>
      </c>
      <c r="F31" s="69">
        <v>0</v>
      </c>
      <c r="G31" s="69">
        <v>0</v>
      </c>
      <c r="H31" s="70">
        <v>94000</v>
      </c>
      <c r="J31" s="66"/>
      <c r="K31" s="66"/>
      <c r="L31" s="66"/>
      <c r="M31" s="66"/>
    </row>
    <row r="32" spans="1:13" ht="54">
      <c r="A32" s="226"/>
      <c r="B32" s="67">
        <v>9</v>
      </c>
      <c r="C32" s="19" t="s">
        <v>1180</v>
      </c>
      <c r="D32" s="68" t="s">
        <v>145</v>
      </c>
      <c r="E32" s="18">
        <v>1</v>
      </c>
      <c r="F32" s="69">
        <v>0</v>
      </c>
      <c r="G32" s="69">
        <v>0</v>
      </c>
      <c r="H32" s="70">
        <v>66000</v>
      </c>
      <c r="J32" s="66"/>
      <c r="K32" s="66"/>
      <c r="L32" s="66"/>
      <c r="M32" s="66"/>
    </row>
    <row r="33" spans="1:13" ht="36">
      <c r="A33" s="226"/>
      <c r="B33" s="67">
        <v>10</v>
      </c>
      <c r="C33" s="19" t="s">
        <v>1181</v>
      </c>
      <c r="D33" s="68" t="s">
        <v>145</v>
      </c>
      <c r="E33" s="18">
        <v>1</v>
      </c>
      <c r="F33" s="69">
        <v>0</v>
      </c>
      <c r="G33" s="69">
        <v>0</v>
      </c>
      <c r="H33" s="70">
        <v>20000</v>
      </c>
      <c r="J33" s="66"/>
      <c r="K33" s="66"/>
      <c r="L33" s="66"/>
      <c r="M33" s="66"/>
    </row>
    <row r="34" spans="1:13" ht="18">
      <c r="A34" s="226"/>
      <c r="B34" s="67">
        <v>11</v>
      </c>
      <c r="C34" s="19" t="s">
        <v>1182</v>
      </c>
      <c r="D34" s="68" t="s">
        <v>145</v>
      </c>
      <c r="E34" s="18">
        <v>1</v>
      </c>
      <c r="F34" s="69">
        <v>0</v>
      </c>
      <c r="G34" s="69">
        <v>0</v>
      </c>
      <c r="H34" s="70">
        <v>105000</v>
      </c>
      <c r="J34" s="66"/>
      <c r="K34" s="66"/>
      <c r="L34" s="66"/>
      <c r="M34" s="66"/>
    </row>
    <row r="35" spans="1:13" ht="18">
      <c r="A35" s="226"/>
      <c r="B35" s="67">
        <v>12</v>
      </c>
      <c r="C35" s="19" t="s">
        <v>1183</v>
      </c>
      <c r="D35" s="68" t="s">
        <v>145</v>
      </c>
      <c r="E35" s="18">
        <v>1</v>
      </c>
      <c r="F35" s="69">
        <v>0</v>
      </c>
      <c r="G35" s="69">
        <v>0</v>
      </c>
      <c r="H35" s="70">
        <v>66000</v>
      </c>
      <c r="J35" s="66"/>
      <c r="K35" s="66"/>
      <c r="L35" s="66"/>
      <c r="M35" s="66"/>
    </row>
    <row r="36" spans="1:13" ht="36">
      <c r="A36" s="226"/>
      <c r="B36" s="67">
        <v>13</v>
      </c>
      <c r="C36" s="19" t="s">
        <v>1184</v>
      </c>
      <c r="D36" s="68" t="s">
        <v>145</v>
      </c>
      <c r="E36" s="18">
        <v>1</v>
      </c>
      <c r="F36" s="69">
        <v>0</v>
      </c>
      <c r="G36" s="69">
        <v>0</v>
      </c>
      <c r="H36" s="70">
        <v>90000</v>
      </c>
      <c r="J36" s="66"/>
      <c r="K36" s="66"/>
      <c r="L36" s="66"/>
      <c r="M36" s="66"/>
    </row>
    <row r="37" spans="1:13" ht="36">
      <c r="A37" s="226"/>
      <c r="B37" s="67">
        <v>14</v>
      </c>
      <c r="C37" s="19" t="s">
        <v>1185</v>
      </c>
      <c r="D37" s="68" t="s">
        <v>145</v>
      </c>
      <c r="E37" s="18">
        <v>1</v>
      </c>
      <c r="F37" s="69">
        <v>0</v>
      </c>
      <c r="G37" s="69">
        <v>0</v>
      </c>
      <c r="H37" s="70">
        <v>43000</v>
      </c>
      <c r="J37" s="66"/>
      <c r="K37" s="66"/>
      <c r="L37" s="66"/>
      <c r="M37" s="66"/>
    </row>
    <row r="38" spans="1:13" ht="36">
      <c r="A38" s="226"/>
      <c r="B38" s="67">
        <v>15</v>
      </c>
      <c r="C38" s="19" t="s">
        <v>1186</v>
      </c>
      <c r="D38" s="68" t="s">
        <v>145</v>
      </c>
      <c r="E38" s="18">
        <v>1</v>
      </c>
      <c r="F38" s="69">
        <v>0</v>
      </c>
      <c r="G38" s="69">
        <v>0</v>
      </c>
      <c r="H38" s="70">
        <v>490000</v>
      </c>
      <c r="J38" s="66"/>
      <c r="K38" s="66"/>
      <c r="L38" s="66"/>
      <c r="M38" s="66"/>
    </row>
    <row r="39" spans="1:13" ht="54">
      <c r="A39" s="160"/>
      <c r="B39" s="67">
        <v>16</v>
      </c>
      <c r="C39" s="19" t="s">
        <v>1187</v>
      </c>
      <c r="D39" s="68" t="s">
        <v>145</v>
      </c>
      <c r="E39" s="18">
        <v>1</v>
      </c>
      <c r="F39" s="69">
        <v>0</v>
      </c>
      <c r="G39" s="69">
        <v>0</v>
      </c>
      <c r="H39" s="70">
        <v>394000</v>
      </c>
      <c r="I39" s="66">
        <f>SUM(H24:H39)</f>
        <v>3586000</v>
      </c>
      <c r="J39" s="66"/>
      <c r="K39" s="66"/>
      <c r="L39" s="66"/>
      <c r="M39" s="66"/>
    </row>
    <row r="40" spans="1:13">
      <c r="A40" s="10"/>
      <c r="B40" s="6"/>
      <c r="C40" s="7"/>
      <c r="D40" s="6"/>
      <c r="E40" s="6"/>
      <c r="F40" s="8"/>
      <c r="G40" s="9"/>
      <c r="H40" s="9"/>
    </row>
    <row r="41" spans="1:13" ht="36">
      <c r="A41" s="27"/>
      <c r="B41" s="27"/>
      <c r="C41" s="27"/>
      <c r="D41" s="27"/>
      <c r="E41" s="27"/>
      <c r="F41" s="27"/>
      <c r="G41" s="28" t="s">
        <v>99</v>
      </c>
      <c r="H41" s="29">
        <f>SUM(H18:H40)</f>
        <v>4191000</v>
      </c>
      <c r="J41">
        <f>H41*0.2</f>
        <v>838200</v>
      </c>
    </row>
    <row r="42" spans="1:13" ht="18">
      <c r="A42" s="234" t="s">
        <v>1188</v>
      </c>
      <c r="B42" s="235"/>
      <c r="C42" s="235"/>
      <c r="D42" s="235"/>
      <c r="E42" s="235"/>
      <c r="F42" s="235"/>
      <c r="G42" s="235"/>
      <c r="H42" s="236"/>
    </row>
    <row r="43" spans="1:13" ht="28.5" customHeight="1">
      <c r="A43" s="5"/>
      <c r="B43" s="6"/>
      <c r="C43" s="7"/>
      <c r="D43" s="6"/>
      <c r="E43" s="6"/>
      <c r="F43" s="8"/>
      <c r="G43" s="9"/>
      <c r="H43" s="9"/>
    </row>
    <row r="44" spans="1:13">
      <c r="A44" s="10"/>
      <c r="B44" s="6"/>
      <c r="C44" s="7"/>
      <c r="D44" s="6"/>
      <c r="E44" s="6"/>
      <c r="F44" s="8"/>
      <c r="G44" s="9"/>
      <c r="H44" s="9"/>
      <c r="I44" s="66" t="e">
        <f>H41+#REF!</f>
        <v>#REF!</v>
      </c>
    </row>
    <row r="45" spans="1:13">
      <c r="A45" s="5"/>
      <c r="B45" s="6"/>
      <c r="C45" s="7"/>
      <c r="D45" s="6"/>
      <c r="E45" s="6"/>
      <c r="F45" s="13"/>
      <c r="G45" s="13"/>
      <c r="H45" s="9"/>
    </row>
    <row r="46" spans="1:13">
      <c r="A46" s="5"/>
      <c r="B46" s="6"/>
      <c r="C46" s="7"/>
      <c r="D46" s="6"/>
      <c r="E46" s="6"/>
      <c r="F46" s="13"/>
      <c r="G46" s="13"/>
      <c r="H46" s="9"/>
    </row>
    <row r="47" spans="1:13">
      <c r="A47" s="5"/>
      <c r="C47" s="7"/>
    </row>
    <row r="48" spans="1:13">
      <c r="G48" s="14"/>
      <c r="H48" s="12"/>
    </row>
    <row r="49" spans="1:8">
      <c r="G49" s="2"/>
      <c r="H49" s="13"/>
    </row>
    <row r="50" spans="1:8">
      <c r="G50" s="15"/>
      <c r="H50" s="13"/>
    </row>
    <row r="51" spans="1:8">
      <c r="A51" s="158"/>
      <c r="B51" s="158"/>
      <c r="C51" s="158"/>
      <c r="D51" s="158"/>
      <c r="E51" s="158"/>
      <c r="F51" s="158"/>
      <c r="G51" s="158"/>
      <c r="H51" s="158"/>
    </row>
    <row r="52" spans="1:8">
      <c r="A52" s="158"/>
      <c r="B52" s="158"/>
      <c r="C52" s="158"/>
      <c r="D52" s="158"/>
      <c r="E52" s="158"/>
      <c r="F52" s="158"/>
      <c r="G52" s="158"/>
      <c r="H52" s="158"/>
    </row>
  </sheetData>
  <mergeCells count="7">
    <mergeCell ref="A52:H52"/>
    <mergeCell ref="A24:A39"/>
    <mergeCell ref="M10:O12"/>
    <mergeCell ref="M13:O14"/>
    <mergeCell ref="A18:A23"/>
    <mergeCell ref="A42:H42"/>
    <mergeCell ref="A51:H51"/>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R32"/>
  <sheetViews>
    <sheetView showGridLines="0" zoomScale="96" zoomScaleNormal="96" workbookViewId="0">
      <selection activeCell="I17" sqref="I17"/>
    </sheetView>
  </sheetViews>
  <sheetFormatPr defaultColWidth="11.42578125" defaultRowHeight="14.45"/>
  <cols>
    <col min="1" max="1" width="15.285156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9.5" customHeight="1"/>
    <row r="17" spans="1:13" ht="43.15">
      <c r="A17" s="16" t="s">
        <v>1</v>
      </c>
      <c r="B17" s="16" t="s">
        <v>0</v>
      </c>
      <c r="C17" s="16" t="s">
        <v>124</v>
      </c>
      <c r="D17" s="54" t="s">
        <v>125</v>
      </c>
      <c r="E17" s="16" t="s">
        <v>14</v>
      </c>
      <c r="F17" s="17" t="s">
        <v>128</v>
      </c>
      <c r="G17" s="17" t="s">
        <v>16</v>
      </c>
      <c r="H17" s="17" t="s">
        <v>17</v>
      </c>
    </row>
    <row r="18" spans="1:13" ht="36">
      <c r="A18" s="159" t="s">
        <v>1189</v>
      </c>
      <c r="B18" s="67">
        <v>1</v>
      </c>
      <c r="C18" s="19" t="s">
        <v>1190</v>
      </c>
      <c r="D18" s="68" t="s">
        <v>145</v>
      </c>
      <c r="E18" s="18">
        <v>1</v>
      </c>
      <c r="F18" s="69">
        <v>0</v>
      </c>
      <c r="G18" s="69">
        <v>0</v>
      </c>
      <c r="H18" s="70">
        <v>430000</v>
      </c>
      <c r="J18" s="66"/>
      <c r="K18" s="66"/>
      <c r="L18" s="66"/>
      <c r="M18" s="66"/>
    </row>
    <row r="19" spans="1:13" ht="36">
      <c r="A19" s="160"/>
      <c r="B19" s="67">
        <v>2</v>
      </c>
      <c r="C19" s="19" t="s">
        <v>1191</v>
      </c>
      <c r="D19" s="68" t="s">
        <v>145</v>
      </c>
      <c r="E19" s="18">
        <v>1</v>
      </c>
      <c r="F19" s="69">
        <v>0</v>
      </c>
      <c r="G19" s="69">
        <v>0</v>
      </c>
      <c r="H19" s="70">
        <v>336000</v>
      </c>
      <c r="I19" s="66">
        <f>SUM(H18:H19)</f>
        <v>766000</v>
      </c>
      <c r="J19" s="66"/>
      <c r="K19" s="66"/>
      <c r="L19" s="66"/>
      <c r="M19" s="66"/>
    </row>
    <row r="20" spans="1:13">
      <c r="A20" s="10"/>
      <c r="B20" s="6"/>
      <c r="C20" s="7"/>
      <c r="D20" s="6"/>
      <c r="E20" s="6"/>
      <c r="F20" s="8"/>
      <c r="G20" s="9"/>
      <c r="H20" s="9"/>
    </row>
    <row r="21" spans="1:13" ht="36">
      <c r="A21" s="27"/>
      <c r="B21" s="27"/>
      <c r="C21" s="27"/>
      <c r="D21" s="27"/>
      <c r="E21" s="27"/>
      <c r="F21" s="27"/>
      <c r="G21" s="28" t="s">
        <v>99</v>
      </c>
      <c r="H21" s="29">
        <f>SUM(H18:H20)</f>
        <v>766000</v>
      </c>
      <c r="J21">
        <f>H21*0.2</f>
        <v>153200</v>
      </c>
    </row>
    <row r="22" spans="1:13" ht="18">
      <c r="A22" s="234" t="s">
        <v>1192</v>
      </c>
      <c r="B22" s="235"/>
      <c r="C22" s="235"/>
      <c r="D22" s="235"/>
      <c r="E22" s="235"/>
      <c r="F22" s="235"/>
      <c r="G22" s="235"/>
      <c r="H22" s="236"/>
    </row>
    <row r="23" spans="1:13" ht="28.5" customHeight="1">
      <c r="A23" s="5"/>
      <c r="B23" s="6"/>
      <c r="C23" s="7"/>
      <c r="D23" s="6"/>
      <c r="E23" s="6"/>
      <c r="F23" s="8"/>
      <c r="G23" s="9"/>
      <c r="H23" s="9"/>
    </row>
    <row r="24" spans="1:13">
      <c r="A24" s="10"/>
      <c r="B24" s="6"/>
      <c r="C24" s="7"/>
      <c r="D24" s="6"/>
      <c r="E24" s="6"/>
      <c r="F24" s="8"/>
      <c r="G24" s="9"/>
      <c r="H24" s="9"/>
      <c r="I24" s="66" t="e">
        <f>H21+#REF!</f>
        <v>#REF!</v>
      </c>
    </row>
    <row r="25" spans="1:13">
      <c r="A25" s="5"/>
      <c r="B25" s="6"/>
      <c r="C25" s="7"/>
      <c r="D25" s="6"/>
      <c r="E25" s="6"/>
      <c r="F25" s="13"/>
      <c r="G25" s="13"/>
      <c r="H25" s="9"/>
    </row>
    <row r="26" spans="1:13">
      <c r="A26" s="5"/>
      <c r="B26" s="6"/>
      <c r="C26" s="7"/>
      <c r="D26" s="6"/>
      <c r="E26" s="6"/>
      <c r="F26" s="13"/>
      <c r="G26" s="13"/>
      <c r="H26" s="9"/>
    </row>
    <row r="27" spans="1:13">
      <c r="A27" s="5"/>
      <c r="C27" s="7"/>
    </row>
    <row r="28" spans="1:13">
      <c r="G28" s="14"/>
      <c r="H28" s="12"/>
    </row>
    <row r="29" spans="1:13">
      <c r="G29" s="2"/>
      <c r="H29" s="13"/>
    </row>
    <row r="30" spans="1:13">
      <c r="G30" s="15"/>
      <c r="H30" s="13"/>
    </row>
    <row r="31" spans="1:13">
      <c r="A31" s="158"/>
      <c r="B31" s="158"/>
      <c r="C31" s="158"/>
      <c r="D31" s="158"/>
      <c r="E31" s="158"/>
      <c r="F31" s="158"/>
      <c r="G31" s="158"/>
      <c r="H31" s="158"/>
    </row>
    <row r="32" spans="1:13">
      <c r="A32" s="158"/>
      <c r="B32" s="158"/>
      <c r="C32" s="158"/>
      <c r="D32" s="158"/>
      <c r="E32" s="158"/>
      <c r="F32" s="158"/>
      <c r="G32" s="158"/>
      <c r="H32" s="158"/>
    </row>
  </sheetData>
  <mergeCells count="6">
    <mergeCell ref="A31:H31"/>
    <mergeCell ref="A32:H32"/>
    <mergeCell ref="A18:A19"/>
    <mergeCell ref="M10:O12"/>
    <mergeCell ref="M13:O14"/>
    <mergeCell ref="A22:H22"/>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R42"/>
  <sheetViews>
    <sheetView showGridLines="0" topLeftCell="A16" zoomScale="96" zoomScaleNormal="96" workbookViewId="0">
      <selection activeCell="H21" sqref="H21"/>
    </sheetView>
  </sheetViews>
  <sheetFormatPr defaultColWidth="11.42578125" defaultRowHeight="14.45"/>
  <cols>
    <col min="1" max="1" width="15.285156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19.5" customHeight="1"/>
    <row r="17" spans="1:13" ht="43.15">
      <c r="A17" s="16" t="s">
        <v>1</v>
      </c>
      <c r="B17" s="16" t="s">
        <v>0</v>
      </c>
      <c r="C17" s="16" t="s">
        <v>124</v>
      </c>
      <c r="D17" s="54" t="s">
        <v>125</v>
      </c>
      <c r="E17" s="16" t="s">
        <v>14</v>
      </c>
      <c r="F17" s="17" t="s">
        <v>128</v>
      </c>
      <c r="G17" s="17" t="s">
        <v>16</v>
      </c>
      <c r="H17" s="17" t="s">
        <v>17</v>
      </c>
    </row>
    <row r="18" spans="1:13" ht="126">
      <c r="A18" s="159" t="s">
        <v>1193</v>
      </c>
      <c r="B18" s="67">
        <v>1</v>
      </c>
      <c r="C18" s="19" t="s">
        <v>1194</v>
      </c>
      <c r="D18" s="68" t="s">
        <v>145</v>
      </c>
      <c r="E18" s="18">
        <v>1</v>
      </c>
      <c r="F18" s="69">
        <v>0</v>
      </c>
      <c r="G18" s="69">
        <v>0</v>
      </c>
      <c r="H18" s="70">
        <v>233000</v>
      </c>
      <c r="I18" s="66"/>
      <c r="J18" s="66"/>
      <c r="K18" s="66"/>
      <c r="L18" s="66"/>
      <c r="M18" s="66"/>
    </row>
    <row r="19" spans="1:13" ht="72">
      <c r="A19" s="226"/>
      <c r="B19" s="67">
        <v>2</v>
      </c>
      <c r="C19" s="19" t="s">
        <v>1195</v>
      </c>
      <c r="D19" s="68" t="s">
        <v>145</v>
      </c>
      <c r="E19" s="18">
        <v>1</v>
      </c>
      <c r="F19" s="69">
        <v>0</v>
      </c>
      <c r="G19" s="69">
        <v>0</v>
      </c>
      <c r="H19" s="70">
        <v>160000</v>
      </c>
      <c r="I19" s="66"/>
      <c r="J19" s="66"/>
      <c r="K19" s="66"/>
      <c r="L19" s="66"/>
      <c r="M19" s="66"/>
    </row>
    <row r="20" spans="1:13" ht="36">
      <c r="A20" s="226"/>
      <c r="B20" s="67">
        <v>3</v>
      </c>
      <c r="C20" s="19" t="s">
        <v>1196</v>
      </c>
      <c r="D20" s="68" t="s">
        <v>145</v>
      </c>
      <c r="E20" s="18">
        <v>1</v>
      </c>
      <c r="F20" s="69">
        <v>0</v>
      </c>
      <c r="G20" s="69">
        <v>0</v>
      </c>
      <c r="H20" s="70">
        <v>110000</v>
      </c>
      <c r="I20" s="66"/>
      <c r="J20" s="66"/>
      <c r="K20" s="66"/>
      <c r="L20" s="66"/>
      <c r="M20" s="66"/>
    </row>
    <row r="21" spans="1:13" ht="54">
      <c r="A21" s="226"/>
      <c r="B21" s="67">
        <v>4</v>
      </c>
      <c r="C21" s="19" t="s">
        <v>1197</v>
      </c>
      <c r="D21" s="68" t="s">
        <v>145</v>
      </c>
      <c r="E21" s="18">
        <v>1</v>
      </c>
      <c r="F21" s="69">
        <v>0</v>
      </c>
      <c r="G21" s="69">
        <v>0</v>
      </c>
      <c r="H21" s="70">
        <v>127000</v>
      </c>
      <c r="I21" s="66"/>
      <c r="J21" s="66"/>
      <c r="K21" s="66"/>
      <c r="L21" s="66"/>
      <c r="M21" s="66"/>
    </row>
    <row r="22" spans="1:13" ht="18">
      <c r="A22" s="226"/>
      <c r="B22" s="67">
        <v>5</v>
      </c>
      <c r="C22" s="19" t="s">
        <v>1198</v>
      </c>
      <c r="D22" s="68" t="s">
        <v>145</v>
      </c>
      <c r="E22" s="18">
        <v>1</v>
      </c>
      <c r="F22" s="69">
        <v>0</v>
      </c>
      <c r="G22" s="69">
        <v>0</v>
      </c>
      <c r="H22" s="70">
        <v>44000</v>
      </c>
      <c r="I22" s="66"/>
      <c r="J22" s="66"/>
      <c r="K22" s="66"/>
      <c r="L22" s="66"/>
      <c r="M22" s="66"/>
    </row>
    <row r="23" spans="1:13" ht="36">
      <c r="A23" s="226"/>
      <c r="B23" s="67">
        <v>6</v>
      </c>
      <c r="C23" s="19" t="s">
        <v>1199</v>
      </c>
      <c r="D23" s="68" t="s">
        <v>145</v>
      </c>
      <c r="E23" s="18">
        <v>1</v>
      </c>
      <c r="F23" s="69">
        <v>0</v>
      </c>
      <c r="G23" s="69">
        <v>0</v>
      </c>
      <c r="H23" s="70">
        <v>416000</v>
      </c>
      <c r="I23" s="66"/>
      <c r="J23" s="66"/>
      <c r="K23" s="66"/>
      <c r="L23" s="66"/>
      <c r="M23" s="66"/>
    </row>
    <row r="24" spans="1:13" ht="36">
      <c r="A24" s="226"/>
      <c r="B24" s="67">
        <v>7</v>
      </c>
      <c r="C24" s="19" t="s">
        <v>1200</v>
      </c>
      <c r="D24" s="68" t="s">
        <v>145</v>
      </c>
      <c r="E24" s="18">
        <v>1</v>
      </c>
      <c r="F24" s="69">
        <v>0</v>
      </c>
      <c r="G24" s="69">
        <v>0</v>
      </c>
      <c r="H24" s="70">
        <v>22000</v>
      </c>
      <c r="I24" s="66"/>
      <c r="J24" s="66"/>
      <c r="K24" s="66"/>
      <c r="L24" s="66"/>
      <c r="M24" s="66"/>
    </row>
    <row r="25" spans="1:13" ht="54">
      <c r="A25" s="226"/>
      <c r="B25" s="67">
        <v>8</v>
      </c>
      <c r="C25" s="19" t="s">
        <v>1201</v>
      </c>
      <c r="D25" s="68" t="s">
        <v>145</v>
      </c>
      <c r="E25" s="18">
        <v>1</v>
      </c>
      <c r="F25" s="69">
        <v>0</v>
      </c>
      <c r="G25" s="69">
        <v>0</v>
      </c>
      <c r="H25" s="70">
        <v>158000</v>
      </c>
      <c r="I25" s="66"/>
      <c r="J25" s="66"/>
      <c r="K25" s="66"/>
      <c r="L25" s="66"/>
      <c r="M25" s="66"/>
    </row>
    <row r="26" spans="1:13" ht="54">
      <c r="A26" s="226"/>
      <c r="B26" s="67">
        <v>9</v>
      </c>
      <c r="C26" s="19" t="s">
        <v>1202</v>
      </c>
      <c r="D26" s="68" t="s">
        <v>145</v>
      </c>
      <c r="E26" s="18">
        <v>1</v>
      </c>
      <c r="F26" s="69">
        <v>0</v>
      </c>
      <c r="G26" s="69">
        <v>0</v>
      </c>
      <c r="H26" s="70">
        <v>93000</v>
      </c>
      <c r="I26" s="66"/>
      <c r="J26" s="66"/>
      <c r="K26" s="66"/>
      <c r="L26" s="66"/>
      <c r="M26" s="66"/>
    </row>
    <row r="27" spans="1:13" ht="36">
      <c r="A27" s="226"/>
      <c r="B27" s="67">
        <v>10</v>
      </c>
      <c r="C27" s="19" t="s">
        <v>1203</v>
      </c>
      <c r="D27" s="68" t="s">
        <v>145</v>
      </c>
      <c r="E27" s="18">
        <v>1</v>
      </c>
      <c r="F27" s="69">
        <v>0</v>
      </c>
      <c r="G27" s="69">
        <v>0</v>
      </c>
      <c r="H27" s="70">
        <v>24000</v>
      </c>
      <c r="I27" s="66"/>
      <c r="J27" s="66"/>
      <c r="K27" s="66"/>
      <c r="L27" s="66"/>
      <c r="M27" s="66"/>
    </row>
    <row r="28" spans="1:13" ht="36">
      <c r="A28" s="226"/>
      <c r="B28" s="67">
        <v>11</v>
      </c>
      <c r="C28" s="19" t="s">
        <v>1204</v>
      </c>
      <c r="D28" s="68" t="s">
        <v>145</v>
      </c>
      <c r="E28" s="18">
        <v>1</v>
      </c>
      <c r="F28" s="69">
        <v>0</v>
      </c>
      <c r="G28" s="69">
        <v>0</v>
      </c>
      <c r="H28" s="70">
        <v>36000</v>
      </c>
      <c r="I28" s="66"/>
      <c r="J28" s="66"/>
      <c r="K28" s="66"/>
      <c r="L28" s="66"/>
      <c r="M28" s="66"/>
    </row>
    <row r="29" spans="1:13" ht="36">
      <c r="A29" s="160"/>
      <c r="B29" s="67">
        <v>12</v>
      </c>
      <c r="C29" s="19" t="s">
        <v>1205</v>
      </c>
      <c r="D29" s="68" t="s">
        <v>145</v>
      </c>
      <c r="E29" s="18">
        <v>1</v>
      </c>
      <c r="F29" s="69">
        <v>0</v>
      </c>
      <c r="G29" s="69">
        <v>0</v>
      </c>
      <c r="H29" s="70">
        <v>44000</v>
      </c>
      <c r="I29" s="66">
        <f>SUM(H18:H29)</f>
        <v>1467000</v>
      </c>
      <c r="J29" s="66"/>
      <c r="K29" s="66"/>
      <c r="L29" s="66"/>
      <c r="M29" s="66"/>
    </row>
    <row r="30" spans="1:13">
      <c r="A30" s="10"/>
      <c r="B30" s="6"/>
      <c r="C30" s="7"/>
      <c r="D30" s="6"/>
      <c r="E30" s="6"/>
      <c r="F30" s="8"/>
      <c r="G30" s="9"/>
      <c r="H30" s="9"/>
    </row>
    <row r="31" spans="1:13" ht="36">
      <c r="A31" s="27"/>
      <c r="B31" s="27"/>
      <c r="C31" s="27"/>
      <c r="D31" s="27"/>
      <c r="E31" s="27"/>
      <c r="F31" s="27"/>
      <c r="G31" s="28" t="s">
        <v>99</v>
      </c>
      <c r="H31" s="29">
        <f>SUM(H18:H30)</f>
        <v>1467000</v>
      </c>
      <c r="J31">
        <f>H31*0.2</f>
        <v>293400</v>
      </c>
    </row>
    <row r="32" spans="1:13" ht="18">
      <c r="A32" s="234" t="s">
        <v>1206</v>
      </c>
      <c r="B32" s="235"/>
      <c r="C32" s="235"/>
      <c r="D32" s="235"/>
      <c r="E32" s="235"/>
      <c r="F32" s="235"/>
      <c r="G32" s="235"/>
      <c r="H32" s="236"/>
    </row>
    <row r="33" spans="1:9" ht="28.5" customHeight="1">
      <c r="A33" s="5"/>
      <c r="B33" s="6"/>
      <c r="C33" s="7"/>
      <c r="D33" s="6"/>
      <c r="E33" s="6"/>
      <c r="F33" s="8"/>
      <c r="G33" s="9"/>
      <c r="H33" s="9"/>
    </row>
    <row r="34" spans="1:9">
      <c r="A34" s="10"/>
      <c r="B34" s="6"/>
      <c r="C34" s="7"/>
      <c r="D34" s="6"/>
      <c r="E34" s="6"/>
      <c r="F34" s="8"/>
      <c r="G34" s="9"/>
      <c r="H34" s="9"/>
      <c r="I34" s="66" t="e">
        <f>H31+#REF!</f>
        <v>#REF!</v>
      </c>
    </row>
    <row r="35" spans="1:9">
      <c r="A35" s="5"/>
      <c r="B35" s="6"/>
      <c r="C35" s="7"/>
      <c r="D35" s="6"/>
      <c r="E35" s="6"/>
      <c r="F35" s="13"/>
      <c r="G35" s="13"/>
      <c r="H35" s="9"/>
    </row>
    <row r="36" spans="1:9">
      <c r="A36" s="5"/>
      <c r="B36" s="6"/>
      <c r="C36" s="7"/>
      <c r="D36" s="6"/>
      <c r="E36" s="6"/>
      <c r="F36" s="13"/>
      <c r="G36" s="13"/>
      <c r="H36" s="9"/>
    </row>
    <row r="37" spans="1:9">
      <c r="A37" s="5"/>
      <c r="C37" s="7"/>
    </row>
    <row r="38" spans="1:9">
      <c r="G38" s="14"/>
      <c r="H38" s="12"/>
    </row>
    <row r="39" spans="1:9">
      <c r="G39" s="2"/>
      <c r="H39" s="13"/>
    </row>
    <row r="40" spans="1:9">
      <c r="G40" s="15"/>
      <c r="H40" s="13"/>
    </row>
    <row r="41" spans="1:9">
      <c r="A41" s="158"/>
      <c r="B41" s="158"/>
      <c r="C41" s="158"/>
      <c r="D41" s="158"/>
      <c r="E41" s="158"/>
      <c r="F41" s="158"/>
      <c r="G41" s="158"/>
      <c r="H41" s="158"/>
    </row>
    <row r="42" spans="1:9">
      <c r="A42" s="158"/>
      <c r="B42" s="158"/>
      <c r="C42" s="158"/>
      <c r="D42" s="158"/>
      <c r="E42" s="158"/>
      <c r="F42" s="158"/>
      <c r="G42" s="158"/>
      <c r="H42" s="158"/>
    </row>
  </sheetData>
  <mergeCells count="6">
    <mergeCell ref="A41:H41"/>
    <mergeCell ref="A42:H42"/>
    <mergeCell ref="M10:O12"/>
    <mergeCell ref="M13:O14"/>
    <mergeCell ref="A18:A29"/>
    <mergeCell ref="A32:H32"/>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R62"/>
  <sheetViews>
    <sheetView showGridLines="0" topLeftCell="A19" zoomScaleNormal="100" workbookViewId="0">
      <selection activeCell="J24" sqref="J24"/>
    </sheetView>
  </sheetViews>
  <sheetFormatPr defaultColWidth="11.42578125" defaultRowHeight="14.45"/>
  <cols>
    <col min="1" max="1" width="14.5703125" customWidth="1"/>
    <col min="2" max="2" width="4.28515625" bestFit="1" customWidth="1"/>
    <col min="3" max="3" width="61.5703125" customWidth="1"/>
    <col min="4" max="4" width="7.85546875" customWidth="1"/>
    <col min="5" max="5" width="10.140625" customWidth="1"/>
    <col min="6" max="7" width="18" bestFit="1" customWidth="1"/>
    <col min="8" max="8" width="21.710937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8.5" customHeight="1"/>
    <row r="17" spans="1:8" ht="43.5" customHeight="1">
      <c r="A17" s="53" t="s">
        <v>1</v>
      </c>
      <c r="B17" s="53" t="s">
        <v>0</v>
      </c>
      <c r="C17" s="53" t="s">
        <v>124</v>
      </c>
      <c r="D17" s="54" t="s">
        <v>125</v>
      </c>
      <c r="E17" s="53" t="s">
        <v>14</v>
      </c>
      <c r="F17" s="54" t="s">
        <v>128</v>
      </c>
      <c r="G17" s="54" t="s">
        <v>16</v>
      </c>
      <c r="H17" s="54" t="s">
        <v>17</v>
      </c>
    </row>
    <row r="18" spans="1:8" ht="54">
      <c r="A18" s="229" t="s">
        <v>1207</v>
      </c>
      <c r="B18" s="18">
        <v>1</v>
      </c>
      <c r="C18" s="19" t="s">
        <v>1208</v>
      </c>
      <c r="D18" s="18" t="s">
        <v>145</v>
      </c>
      <c r="E18" s="20">
        <v>1</v>
      </c>
      <c r="F18" s="21">
        <v>0</v>
      </c>
      <c r="G18" s="21">
        <v>0</v>
      </c>
      <c r="H18" s="21">
        <v>260000</v>
      </c>
    </row>
    <row r="19" spans="1:8" ht="36">
      <c r="A19" s="229"/>
      <c r="B19" s="18">
        <v>2</v>
      </c>
      <c r="C19" s="19" t="s">
        <v>1209</v>
      </c>
      <c r="D19" s="18" t="s">
        <v>145</v>
      </c>
      <c r="E19" s="20">
        <v>1</v>
      </c>
      <c r="F19" s="21">
        <v>0</v>
      </c>
      <c r="G19" s="21">
        <v>0</v>
      </c>
      <c r="H19" s="21">
        <v>940000</v>
      </c>
    </row>
    <row r="20" spans="1:8" ht="72">
      <c r="A20" s="229"/>
      <c r="B20" s="18">
        <v>3</v>
      </c>
      <c r="C20" s="19" t="s">
        <v>1210</v>
      </c>
      <c r="D20" s="18" t="s">
        <v>145</v>
      </c>
      <c r="E20" s="20">
        <v>1</v>
      </c>
      <c r="F20" s="21">
        <v>0</v>
      </c>
      <c r="G20" s="21">
        <v>0</v>
      </c>
      <c r="H20" s="21">
        <v>688425</v>
      </c>
    </row>
    <row r="21" spans="1:8" ht="36">
      <c r="A21" s="229"/>
      <c r="B21" s="18">
        <v>4</v>
      </c>
      <c r="C21" s="19" t="s">
        <v>1211</v>
      </c>
      <c r="D21" s="18" t="s">
        <v>145</v>
      </c>
      <c r="E21" s="20">
        <v>1</v>
      </c>
      <c r="F21" s="21">
        <v>0</v>
      </c>
      <c r="G21" s="21">
        <v>0</v>
      </c>
      <c r="H21" s="21">
        <v>672980</v>
      </c>
    </row>
    <row r="22" spans="1:8" ht="72">
      <c r="A22" s="229" t="s">
        <v>221</v>
      </c>
      <c r="B22" s="18">
        <v>5</v>
      </c>
      <c r="C22" s="19" t="s">
        <v>1212</v>
      </c>
      <c r="D22" s="18" t="s">
        <v>145</v>
      </c>
      <c r="E22" s="20">
        <v>1</v>
      </c>
      <c r="F22" s="21">
        <v>0</v>
      </c>
      <c r="G22" s="21">
        <v>0</v>
      </c>
      <c r="H22" s="21">
        <v>169500</v>
      </c>
    </row>
    <row r="23" spans="1:8" ht="54">
      <c r="A23" s="229"/>
      <c r="B23" s="18">
        <v>6</v>
      </c>
      <c r="C23" s="19" t="s">
        <v>1213</v>
      </c>
      <c r="D23" s="18" t="s">
        <v>145</v>
      </c>
      <c r="E23" s="20">
        <v>1</v>
      </c>
      <c r="F23" s="21">
        <v>0</v>
      </c>
      <c r="G23" s="21">
        <v>0</v>
      </c>
      <c r="H23" s="21">
        <v>370000</v>
      </c>
    </row>
    <row r="24" spans="1:8" ht="36">
      <c r="A24" s="229"/>
      <c r="B24" s="18">
        <v>7</v>
      </c>
      <c r="C24" s="19" t="s">
        <v>1214</v>
      </c>
      <c r="D24" s="18" t="s">
        <v>145</v>
      </c>
      <c r="E24" s="20">
        <v>1</v>
      </c>
      <c r="F24" s="21">
        <v>0</v>
      </c>
      <c r="G24" s="21">
        <v>0</v>
      </c>
      <c r="H24" s="21">
        <v>230000</v>
      </c>
    </row>
    <row r="25" spans="1:8" ht="18">
      <c r="A25" s="22"/>
      <c r="B25" s="23"/>
      <c r="C25" s="24"/>
      <c r="D25" s="23"/>
      <c r="E25" s="23"/>
      <c r="F25" s="25"/>
      <c r="G25" s="26"/>
      <c r="H25" s="26"/>
    </row>
    <row r="26" spans="1:8" ht="36">
      <c r="A26" s="27"/>
      <c r="B26" s="27"/>
      <c r="C26" s="27"/>
      <c r="D26" s="27"/>
      <c r="E26" s="27"/>
      <c r="F26" s="27"/>
      <c r="G26" s="28" t="s">
        <v>99</v>
      </c>
      <c r="H26" s="29">
        <f>SUM(H18:H25)</f>
        <v>3330905</v>
      </c>
    </row>
    <row r="27" spans="1:8" ht="18">
      <c r="A27" s="165" t="s">
        <v>1215</v>
      </c>
      <c r="B27" s="165"/>
      <c r="C27" s="165"/>
      <c r="D27" s="165"/>
      <c r="E27" s="165"/>
      <c r="F27" s="165"/>
      <c r="G27" s="165"/>
      <c r="H27" s="166"/>
    </row>
    <row r="28" spans="1:8">
      <c r="A28" s="5"/>
      <c r="B28" s="6"/>
      <c r="C28" s="7"/>
      <c r="D28" s="6"/>
      <c r="E28" s="11"/>
      <c r="F28" s="8"/>
      <c r="G28" s="9"/>
      <c r="H28" s="9"/>
    </row>
    <row r="29" spans="1:8">
      <c r="A29" s="5"/>
      <c r="B29" s="6"/>
      <c r="C29" s="7"/>
      <c r="D29" s="6"/>
      <c r="E29" s="11"/>
      <c r="F29" s="8"/>
      <c r="G29" s="9"/>
      <c r="H29" s="9"/>
    </row>
    <row r="30" spans="1:8">
      <c r="A30" s="5"/>
      <c r="B30" s="6"/>
      <c r="C30" s="7"/>
      <c r="D30" s="6"/>
      <c r="E30" s="11"/>
      <c r="F30" s="8"/>
      <c r="G30" s="9"/>
      <c r="H30" s="9"/>
    </row>
    <row r="31" spans="1:8">
      <c r="A31" s="5"/>
      <c r="B31" s="6"/>
      <c r="C31" s="7"/>
      <c r="D31" s="6"/>
      <c r="E31" s="11"/>
      <c r="F31" s="8"/>
      <c r="G31" s="9"/>
      <c r="H31" s="9"/>
    </row>
    <row r="32" spans="1:8">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10"/>
      <c r="B39" s="6"/>
      <c r="C39" s="7"/>
      <c r="E39" s="11"/>
      <c r="F39" s="8"/>
      <c r="G39" s="9"/>
      <c r="H39" s="9"/>
    </row>
    <row r="40" spans="1:8">
      <c r="A40" s="5"/>
      <c r="B40" s="6"/>
      <c r="C40" s="7"/>
      <c r="D40" s="6"/>
      <c r="E40" s="11"/>
      <c r="F40" s="8"/>
      <c r="G40" s="9"/>
      <c r="H40" s="9"/>
    </row>
    <row r="41" spans="1:8">
      <c r="A41" s="5"/>
      <c r="B41" s="6"/>
      <c r="C41" s="7"/>
      <c r="D41" s="6"/>
      <c r="E41" s="11"/>
      <c r="F41" s="8"/>
      <c r="G41" s="9"/>
      <c r="H41" s="9"/>
    </row>
    <row r="42" spans="1:8">
      <c r="A42" s="5"/>
      <c r="B42" s="6"/>
      <c r="C42" s="7"/>
      <c r="D42" s="6"/>
      <c r="E42" s="11"/>
      <c r="F42" s="8"/>
      <c r="G42" s="9"/>
      <c r="H42" s="9"/>
    </row>
    <row r="43" spans="1:8">
      <c r="A43" s="10"/>
      <c r="B43" s="6"/>
      <c r="C43" s="7"/>
      <c r="F43" s="8"/>
      <c r="G43" s="9"/>
      <c r="H43" s="9"/>
    </row>
    <row r="44" spans="1:8">
      <c r="A44" s="5"/>
      <c r="B44" s="6"/>
      <c r="C44" s="7"/>
      <c r="D44" s="6"/>
      <c r="E44" s="11"/>
      <c r="F44" s="8"/>
      <c r="G44" s="9"/>
      <c r="H44" s="9"/>
    </row>
    <row r="45" spans="1:8">
      <c r="A45" s="10"/>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c r="A48" s="5"/>
      <c r="B48" s="6"/>
      <c r="C48" s="7"/>
      <c r="D48" s="6"/>
      <c r="E48" s="6"/>
      <c r="F48" s="8"/>
      <c r="G48" s="9"/>
      <c r="H48" s="9"/>
    </row>
    <row r="49" spans="1:8">
      <c r="A49" s="10"/>
      <c r="B49" s="6"/>
      <c r="C49" s="7"/>
      <c r="D49" s="6"/>
      <c r="E49" s="6"/>
      <c r="F49" s="8"/>
      <c r="G49" s="9"/>
      <c r="H49" s="9"/>
    </row>
    <row r="50" spans="1:8">
      <c r="A50" s="5"/>
      <c r="B50" s="6"/>
      <c r="C50" s="7"/>
      <c r="D50" s="6"/>
      <c r="E50" s="6"/>
      <c r="F50" s="8"/>
      <c r="G50" s="9"/>
      <c r="H50" s="9"/>
    </row>
    <row r="51" spans="1:8">
      <c r="A51" s="5"/>
      <c r="B51" s="6"/>
      <c r="C51" s="7"/>
      <c r="D51" s="6"/>
      <c r="E51" s="6"/>
      <c r="F51" s="8"/>
      <c r="G51" s="9"/>
      <c r="H51" s="9"/>
    </row>
    <row r="52" spans="1:8">
      <c r="A52" s="10"/>
      <c r="B52" s="6"/>
      <c r="C52" s="7"/>
      <c r="D52" s="6"/>
      <c r="E52" s="6"/>
      <c r="F52" s="8"/>
      <c r="G52" s="9"/>
      <c r="H52" s="9"/>
    </row>
    <row r="53" spans="1:8" ht="28.5" customHeight="1">
      <c r="A53" s="5"/>
      <c r="B53" s="6"/>
      <c r="C53" s="7"/>
      <c r="D53" s="6"/>
      <c r="E53" s="6"/>
      <c r="F53" s="8"/>
      <c r="G53" s="9"/>
      <c r="H53" s="9"/>
    </row>
    <row r="54" spans="1:8">
      <c r="A54" s="10"/>
      <c r="B54" s="6"/>
      <c r="C54" s="7"/>
      <c r="D54" s="6"/>
      <c r="E54" s="6"/>
      <c r="F54" s="8"/>
      <c r="G54" s="9"/>
      <c r="H54" s="9"/>
    </row>
    <row r="55" spans="1:8">
      <c r="A55" s="5"/>
      <c r="B55" s="6"/>
      <c r="C55" s="7"/>
      <c r="D55" s="6"/>
      <c r="E55" s="6"/>
      <c r="F55" s="13"/>
      <c r="G55" s="13"/>
      <c r="H55" s="9"/>
    </row>
    <row r="56" spans="1:8">
      <c r="A56" s="5"/>
      <c r="B56" s="6"/>
      <c r="C56" s="7"/>
      <c r="D56" s="6"/>
      <c r="E56" s="6"/>
      <c r="F56" s="13"/>
      <c r="G56" s="13"/>
      <c r="H56" s="9"/>
    </row>
    <row r="57" spans="1:8">
      <c r="A57" s="5"/>
      <c r="C57" s="7"/>
    </row>
    <row r="58" spans="1:8">
      <c r="G58" s="14"/>
      <c r="H58" s="12"/>
    </row>
    <row r="59" spans="1:8">
      <c r="G59" s="2"/>
      <c r="H59" s="13"/>
    </row>
    <row r="60" spans="1:8">
      <c r="G60" s="15"/>
      <c r="H60" s="13"/>
    </row>
    <row r="61" spans="1:8">
      <c r="A61" s="158"/>
      <c r="B61" s="158"/>
      <c r="C61" s="158"/>
      <c r="D61" s="158"/>
      <c r="E61" s="158"/>
      <c r="F61" s="158"/>
      <c r="G61" s="158"/>
      <c r="H61" s="158"/>
    </row>
    <row r="62" spans="1:8">
      <c r="A62" s="158"/>
      <c r="B62" s="158"/>
      <c r="C62" s="158"/>
      <c r="D62" s="158"/>
      <c r="E62" s="158"/>
      <c r="F62" s="158"/>
      <c r="G62" s="158"/>
      <c r="H62" s="158"/>
    </row>
  </sheetData>
  <mergeCells count="7">
    <mergeCell ref="M10:O12"/>
    <mergeCell ref="M13:O14"/>
    <mergeCell ref="A27:H27"/>
    <mergeCell ref="A61:H61"/>
    <mergeCell ref="A62:H62"/>
    <mergeCell ref="A18:A21"/>
    <mergeCell ref="A22:A24"/>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rowBreaks count="1" manualBreakCount="1">
    <brk id="30" max="8" man="1"/>
  </rowBreaks>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R44"/>
  <sheetViews>
    <sheetView showGridLines="0" topLeftCell="A16" zoomScale="96" zoomScaleNormal="96" workbookViewId="0">
      <selection activeCell="J18" sqref="J18"/>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0.75" customHeight="1"/>
    <row r="17" spans="1:13" ht="43.15">
      <c r="A17" s="16" t="s">
        <v>1</v>
      </c>
      <c r="B17" s="16" t="s">
        <v>0</v>
      </c>
      <c r="C17" s="16" t="s">
        <v>124</v>
      </c>
      <c r="D17" s="54" t="s">
        <v>125</v>
      </c>
      <c r="E17" s="16" t="s">
        <v>14</v>
      </c>
      <c r="F17" s="17" t="s">
        <v>128</v>
      </c>
      <c r="G17" s="17" t="s">
        <v>16</v>
      </c>
      <c r="H17" s="17" t="s">
        <v>17</v>
      </c>
    </row>
    <row r="18" spans="1:13" ht="54">
      <c r="A18" s="159"/>
      <c r="B18" s="67">
        <v>1</v>
      </c>
      <c r="C18" s="19" t="s">
        <v>1216</v>
      </c>
      <c r="D18" s="68" t="s">
        <v>312</v>
      </c>
      <c r="E18" s="18">
        <v>42</v>
      </c>
      <c r="F18" s="69">
        <v>0</v>
      </c>
      <c r="G18" s="69">
        <v>10000</v>
      </c>
      <c r="H18" s="70">
        <f t="shared" ref="H18:H31" si="0">(F18*E18)+(G18*E18)</f>
        <v>420000</v>
      </c>
      <c r="J18" s="66"/>
      <c r="K18" s="66"/>
      <c r="L18" s="66"/>
      <c r="M18" s="66"/>
    </row>
    <row r="19" spans="1:13" ht="36">
      <c r="A19" s="226"/>
      <c r="B19" s="67">
        <v>2</v>
      </c>
      <c r="C19" s="19" t="s">
        <v>1217</v>
      </c>
      <c r="D19" s="68" t="s">
        <v>312</v>
      </c>
      <c r="E19" s="18">
        <v>5.6</v>
      </c>
      <c r="F19" s="69">
        <v>0</v>
      </c>
      <c r="G19" s="69">
        <v>75000</v>
      </c>
      <c r="H19" s="70">
        <f t="shared" si="0"/>
        <v>420000</v>
      </c>
      <c r="J19" s="66"/>
      <c r="K19" s="66"/>
      <c r="L19" s="66"/>
      <c r="M19" s="66"/>
    </row>
    <row r="20" spans="1:13" ht="36">
      <c r="A20" s="226"/>
      <c r="B20" s="67">
        <v>3</v>
      </c>
      <c r="C20" s="19" t="s">
        <v>1218</v>
      </c>
      <c r="D20" s="68" t="s">
        <v>155</v>
      </c>
      <c r="E20" s="18">
        <v>22</v>
      </c>
      <c r="F20" s="69">
        <v>0</v>
      </c>
      <c r="G20" s="69">
        <v>6000</v>
      </c>
      <c r="H20" s="70">
        <f t="shared" si="0"/>
        <v>132000</v>
      </c>
      <c r="J20" s="66"/>
      <c r="K20" s="66"/>
      <c r="L20" s="66"/>
      <c r="M20" s="66"/>
    </row>
    <row r="21" spans="1:13" ht="36">
      <c r="A21" s="226"/>
      <c r="B21" s="67">
        <v>4</v>
      </c>
      <c r="C21" s="19" t="s">
        <v>1219</v>
      </c>
      <c r="D21" s="68" t="s">
        <v>155</v>
      </c>
      <c r="E21" s="18">
        <v>9</v>
      </c>
      <c r="F21" s="69">
        <v>0</v>
      </c>
      <c r="G21" s="69">
        <v>6000</v>
      </c>
      <c r="H21" s="70">
        <f t="shared" si="0"/>
        <v>54000</v>
      </c>
      <c r="J21" s="66"/>
      <c r="K21" s="66"/>
      <c r="L21" s="66"/>
      <c r="M21" s="66"/>
    </row>
    <row r="22" spans="1:13" ht="36">
      <c r="A22" s="226"/>
      <c r="B22" s="67">
        <v>5</v>
      </c>
      <c r="C22" s="19" t="s">
        <v>1220</v>
      </c>
      <c r="D22" s="68" t="s">
        <v>312</v>
      </c>
      <c r="E22" s="18">
        <v>9.9</v>
      </c>
      <c r="F22" s="69">
        <v>0</v>
      </c>
      <c r="G22" s="69">
        <v>25500</v>
      </c>
      <c r="H22" s="70">
        <f t="shared" si="0"/>
        <v>252450</v>
      </c>
      <c r="J22" s="66"/>
      <c r="K22" s="66"/>
      <c r="L22" s="66"/>
      <c r="M22" s="66"/>
    </row>
    <row r="23" spans="1:13" ht="36">
      <c r="A23" s="226"/>
      <c r="B23" s="67">
        <v>6</v>
      </c>
      <c r="C23" s="19" t="s">
        <v>1221</v>
      </c>
      <c r="D23" s="68" t="s">
        <v>155</v>
      </c>
      <c r="E23" s="18">
        <v>22</v>
      </c>
      <c r="F23" s="69">
        <v>0</v>
      </c>
      <c r="G23" s="69">
        <v>6000</v>
      </c>
      <c r="H23" s="70">
        <f t="shared" si="0"/>
        <v>132000</v>
      </c>
      <c r="J23" s="66"/>
      <c r="K23" s="66"/>
      <c r="L23" s="66"/>
      <c r="M23" s="66"/>
    </row>
    <row r="24" spans="1:13" ht="36">
      <c r="A24" s="226"/>
      <c r="B24" s="67">
        <v>7</v>
      </c>
      <c r="C24" s="19" t="s">
        <v>1222</v>
      </c>
      <c r="D24" s="68" t="s">
        <v>131</v>
      </c>
      <c r="E24" s="18">
        <v>33</v>
      </c>
      <c r="F24" s="69">
        <v>0</v>
      </c>
      <c r="G24" s="69">
        <v>2500</v>
      </c>
      <c r="H24" s="70">
        <f t="shared" si="0"/>
        <v>82500</v>
      </c>
      <c r="J24" s="66"/>
      <c r="K24" s="66"/>
      <c r="L24" s="66"/>
      <c r="M24" s="66"/>
    </row>
    <row r="25" spans="1:13" ht="18">
      <c r="A25" s="226"/>
      <c r="B25" s="67"/>
      <c r="C25" s="19" t="s">
        <v>1223</v>
      </c>
      <c r="D25" s="68" t="s">
        <v>131</v>
      </c>
      <c r="E25" s="18">
        <v>28</v>
      </c>
      <c r="F25" s="69"/>
      <c r="G25" s="69">
        <v>2500</v>
      </c>
      <c r="H25" s="70"/>
      <c r="J25" s="66"/>
      <c r="K25" s="66"/>
      <c r="L25" s="66"/>
      <c r="M25" s="66"/>
    </row>
    <row r="26" spans="1:13" ht="36">
      <c r="A26" s="226"/>
      <c r="B26" s="67">
        <v>8</v>
      </c>
      <c r="C26" s="19" t="s">
        <v>1224</v>
      </c>
      <c r="D26" s="68" t="s">
        <v>131</v>
      </c>
      <c r="E26" s="18">
        <v>61</v>
      </c>
      <c r="F26" s="69">
        <v>0</v>
      </c>
      <c r="G26" s="69">
        <v>3000</v>
      </c>
      <c r="H26" s="70">
        <f t="shared" si="0"/>
        <v>183000</v>
      </c>
      <c r="J26" s="66"/>
      <c r="K26" s="66"/>
      <c r="L26" s="66">
        <f>L29*0.2</f>
        <v>4.88</v>
      </c>
      <c r="M26" s="66"/>
    </row>
    <row r="27" spans="1:13" ht="36">
      <c r="A27" s="226"/>
      <c r="B27" s="67">
        <v>9</v>
      </c>
      <c r="C27" s="19" t="s">
        <v>1225</v>
      </c>
      <c r="D27" s="68" t="s">
        <v>312</v>
      </c>
      <c r="E27" s="18">
        <v>5.2</v>
      </c>
      <c r="F27" s="69">
        <v>0</v>
      </c>
      <c r="G27" s="69">
        <v>10000</v>
      </c>
      <c r="H27" s="70">
        <f t="shared" si="0"/>
        <v>52000</v>
      </c>
      <c r="J27" s="66">
        <v>8.1999999999999993</v>
      </c>
      <c r="K27" s="66">
        <v>4</v>
      </c>
      <c r="L27" s="66"/>
      <c r="M27" s="66"/>
    </row>
    <row r="28" spans="1:13" ht="18">
      <c r="A28" s="226"/>
      <c r="B28" s="67">
        <v>10</v>
      </c>
      <c r="C28" s="19" t="s">
        <v>1226</v>
      </c>
      <c r="D28" s="68" t="s">
        <v>131</v>
      </c>
      <c r="E28" s="18">
        <v>26</v>
      </c>
      <c r="F28" s="69">
        <v>0</v>
      </c>
      <c r="G28" s="69">
        <v>4200</v>
      </c>
      <c r="H28" s="70">
        <f t="shared" si="0"/>
        <v>109200</v>
      </c>
      <c r="J28" s="66">
        <v>8.1999999999999993</v>
      </c>
      <c r="K28" s="66">
        <v>4</v>
      </c>
      <c r="L28" s="66"/>
      <c r="M28" s="66"/>
    </row>
    <row r="29" spans="1:13" ht="18">
      <c r="A29" s="226"/>
      <c r="B29" s="67">
        <v>11</v>
      </c>
      <c r="C29" s="19" t="s">
        <v>1227</v>
      </c>
      <c r="D29" s="68" t="s">
        <v>145</v>
      </c>
      <c r="E29" s="18">
        <v>1</v>
      </c>
      <c r="F29" s="69">
        <v>0</v>
      </c>
      <c r="G29" s="69">
        <v>280000</v>
      </c>
      <c r="H29" s="70">
        <f t="shared" si="0"/>
        <v>280000</v>
      </c>
      <c r="J29" s="66">
        <f>SUM(J27:J28)</f>
        <v>16.399999999999999</v>
      </c>
      <c r="K29" s="66">
        <f>SUM(K27:K28)</f>
        <v>8</v>
      </c>
      <c r="L29" s="66">
        <f>SUM(J29:K29)</f>
        <v>24.4</v>
      </c>
      <c r="M29" s="66"/>
    </row>
    <row r="30" spans="1:13" ht="18">
      <c r="A30" s="226"/>
      <c r="B30" s="67">
        <v>12</v>
      </c>
      <c r="C30" s="19" t="s">
        <v>1228</v>
      </c>
      <c r="D30" s="68" t="s">
        <v>152</v>
      </c>
      <c r="E30" s="18">
        <v>8</v>
      </c>
      <c r="F30" s="69">
        <v>0</v>
      </c>
      <c r="G30" s="69">
        <v>6000</v>
      </c>
      <c r="H30" s="70">
        <f t="shared" si="0"/>
        <v>48000</v>
      </c>
      <c r="J30" s="66"/>
      <c r="K30" s="66"/>
      <c r="L30" s="66"/>
      <c r="M30" s="66"/>
    </row>
    <row r="31" spans="1:13" ht="36">
      <c r="A31" s="160"/>
      <c r="B31" s="67">
        <v>13</v>
      </c>
      <c r="C31" s="19" t="s">
        <v>1229</v>
      </c>
      <c r="D31" s="68" t="s">
        <v>131</v>
      </c>
      <c r="E31" s="18">
        <v>26</v>
      </c>
      <c r="F31" s="69">
        <v>0</v>
      </c>
      <c r="G31" s="69">
        <v>5000</v>
      </c>
      <c r="H31" s="70">
        <f t="shared" si="0"/>
        <v>130000</v>
      </c>
      <c r="J31" s="66"/>
      <c r="K31" s="66"/>
      <c r="L31" s="66"/>
      <c r="M31" s="66"/>
    </row>
    <row r="32" spans="1:13">
      <c r="A32" s="10"/>
      <c r="B32" s="6"/>
      <c r="C32" s="7"/>
      <c r="D32" s="6"/>
      <c r="E32" s="6"/>
      <c r="F32" s="8"/>
      <c r="G32" s="9"/>
      <c r="H32" s="9"/>
    </row>
    <row r="33" spans="1:10" ht="36">
      <c r="A33" s="27"/>
      <c r="B33" s="27"/>
      <c r="C33" s="27"/>
      <c r="D33" s="27"/>
      <c r="E33" s="27"/>
      <c r="F33" s="27"/>
      <c r="G33" s="28" t="s">
        <v>99</v>
      </c>
      <c r="H33" s="29">
        <f>SUM(H18:H32)</f>
        <v>2295150</v>
      </c>
      <c r="J33">
        <f>H33*0.2</f>
        <v>459030</v>
      </c>
    </row>
    <row r="34" spans="1:10" ht="18">
      <c r="A34" s="234" t="s">
        <v>1230</v>
      </c>
      <c r="B34" s="235"/>
      <c r="C34" s="235"/>
      <c r="D34" s="235"/>
      <c r="E34" s="235"/>
      <c r="F34" s="235"/>
      <c r="G34" s="235"/>
      <c r="H34" s="236"/>
    </row>
    <row r="35" spans="1:10" ht="28.5" customHeight="1">
      <c r="A35" s="5"/>
      <c r="B35" s="6"/>
      <c r="C35" s="7"/>
      <c r="D35" s="6"/>
      <c r="E35" s="6"/>
      <c r="F35" s="8"/>
      <c r="G35" s="9"/>
      <c r="H35" s="9"/>
    </row>
    <row r="36" spans="1:10">
      <c r="A36" s="10"/>
      <c r="B36" s="6"/>
      <c r="C36" s="7"/>
      <c r="D36" s="6"/>
      <c r="E36" s="6"/>
      <c r="F36" s="8"/>
      <c r="G36" s="9"/>
      <c r="H36" s="9"/>
      <c r="I36" s="66"/>
    </row>
    <row r="37" spans="1:10">
      <c r="A37" s="5"/>
      <c r="B37" s="6"/>
      <c r="C37" s="7"/>
      <c r="D37" s="6"/>
      <c r="E37" s="6"/>
      <c r="F37" s="13"/>
      <c r="G37" s="13"/>
      <c r="H37" s="9"/>
    </row>
    <row r="38" spans="1:10">
      <c r="A38" s="5"/>
      <c r="B38" s="6"/>
      <c r="C38" s="7"/>
      <c r="D38" s="6"/>
      <c r="E38" s="6"/>
      <c r="F38" s="13"/>
      <c r="G38" s="13"/>
      <c r="H38" s="9"/>
    </row>
    <row r="39" spans="1:10">
      <c r="A39" s="5"/>
      <c r="C39" s="7"/>
    </row>
    <row r="40" spans="1:10">
      <c r="G40" s="14"/>
      <c r="H40" s="12"/>
    </row>
    <row r="41" spans="1:10">
      <c r="G41" s="2"/>
      <c r="H41" s="13"/>
    </row>
    <row r="42" spans="1:10">
      <c r="G42" s="15"/>
      <c r="H42" s="13"/>
    </row>
    <row r="43" spans="1:10">
      <c r="A43" s="158"/>
      <c r="B43" s="158"/>
      <c r="C43" s="158"/>
      <c r="D43" s="158"/>
      <c r="E43" s="158"/>
      <c r="F43" s="158"/>
      <c r="G43" s="158"/>
      <c r="H43" s="158"/>
    </row>
    <row r="44" spans="1:10">
      <c r="A44" s="158"/>
      <c r="B44" s="158"/>
      <c r="C44" s="158"/>
      <c r="D44" s="158"/>
      <c r="E44" s="158"/>
      <c r="F44" s="158"/>
      <c r="G44" s="158"/>
      <c r="H44" s="158"/>
    </row>
  </sheetData>
  <mergeCells count="6">
    <mergeCell ref="A44:H44"/>
    <mergeCell ref="M10:O12"/>
    <mergeCell ref="M13:O14"/>
    <mergeCell ref="A34:H34"/>
    <mergeCell ref="A43:H43"/>
    <mergeCell ref="A18:A31"/>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R44"/>
  <sheetViews>
    <sheetView showGridLines="0" zoomScaleNormal="100" workbookViewId="0">
      <selection activeCell="I30" sqref="I30"/>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7109375" bestFit="1" customWidth="1"/>
    <col min="7" max="7" width="18" bestFit="1" customWidth="1"/>
    <col min="8" max="8" width="21.710937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91" customHeight="1"/>
    <row r="17" spans="1:13" ht="55.5" customHeight="1">
      <c r="A17" s="16" t="s">
        <v>1</v>
      </c>
      <c r="B17" s="16" t="s">
        <v>0</v>
      </c>
      <c r="C17" s="16" t="s">
        <v>124</v>
      </c>
      <c r="D17" s="54" t="s">
        <v>125</v>
      </c>
      <c r="E17" s="16" t="s">
        <v>14</v>
      </c>
      <c r="F17" s="17" t="s">
        <v>128</v>
      </c>
      <c r="G17" s="17" t="s">
        <v>16</v>
      </c>
      <c r="H17" s="17" t="s">
        <v>17</v>
      </c>
    </row>
    <row r="18" spans="1:13" ht="90">
      <c r="A18" s="159"/>
      <c r="B18" s="67">
        <v>1</v>
      </c>
      <c r="C18" s="19" t="s">
        <v>1231</v>
      </c>
      <c r="D18" s="68" t="s">
        <v>145</v>
      </c>
      <c r="E18" s="18">
        <v>1</v>
      </c>
      <c r="F18" s="69">
        <v>0</v>
      </c>
      <c r="G18" s="69">
        <v>0</v>
      </c>
      <c r="H18" s="70">
        <v>1940000</v>
      </c>
      <c r="J18" s="66"/>
      <c r="K18" s="66"/>
      <c r="L18" s="66"/>
      <c r="M18" s="66">
        <f>L18</f>
        <v>0</v>
      </c>
    </row>
    <row r="19" spans="1:13" ht="36">
      <c r="A19" s="226"/>
      <c r="B19" s="67">
        <v>2</v>
      </c>
      <c r="C19" s="19" t="s">
        <v>1232</v>
      </c>
      <c r="D19" s="68" t="s">
        <v>145</v>
      </c>
      <c r="E19" s="18">
        <v>1</v>
      </c>
      <c r="F19" s="69">
        <v>0</v>
      </c>
      <c r="G19" s="69">
        <v>0</v>
      </c>
      <c r="H19" s="70">
        <v>600000</v>
      </c>
      <c r="J19" s="66"/>
      <c r="K19" s="66"/>
      <c r="L19" s="66"/>
      <c r="M19" s="66"/>
    </row>
    <row r="20" spans="1:13" ht="54">
      <c r="A20" s="226"/>
      <c r="B20" s="67">
        <v>3</v>
      </c>
      <c r="C20" s="19" t="s">
        <v>1233</v>
      </c>
      <c r="D20" s="68" t="s">
        <v>145</v>
      </c>
      <c r="E20" s="18">
        <v>1</v>
      </c>
      <c r="F20" s="69">
        <v>0</v>
      </c>
      <c r="G20" s="69">
        <v>0</v>
      </c>
      <c r="H20" s="70">
        <v>610000</v>
      </c>
      <c r="J20" s="66"/>
      <c r="K20" s="66"/>
      <c r="L20" s="66"/>
      <c r="M20" s="66"/>
    </row>
    <row r="21" spans="1:13" ht="18">
      <c r="A21" s="226"/>
      <c r="B21" s="67">
        <v>4</v>
      </c>
      <c r="C21" s="19" t="s">
        <v>1234</v>
      </c>
      <c r="D21" s="68" t="s">
        <v>145</v>
      </c>
      <c r="E21" s="18">
        <v>1</v>
      </c>
      <c r="F21" s="69">
        <v>0</v>
      </c>
      <c r="G21" s="69">
        <v>0</v>
      </c>
      <c r="H21" s="70">
        <v>250000</v>
      </c>
      <c r="J21" s="66"/>
      <c r="K21" s="66"/>
      <c r="L21" s="66"/>
      <c r="M21" s="66"/>
    </row>
    <row r="22" spans="1:13" ht="54">
      <c r="A22" s="226"/>
      <c r="B22" s="67">
        <v>5</v>
      </c>
      <c r="C22" s="19" t="s">
        <v>1235</v>
      </c>
      <c r="D22" s="68" t="s">
        <v>145</v>
      </c>
      <c r="E22" s="18">
        <v>1</v>
      </c>
      <c r="F22" s="69">
        <v>0</v>
      </c>
      <c r="G22" s="69">
        <v>0</v>
      </c>
      <c r="H22" s="70">
        <v>1800000</v>
      </c>
      <c r="J22" s="66"/>
      <c r="K22" s="66"/>
      <c r="L22" s="66"/>
      <c r="M22" s="66"/>
    </row>
    <row r="23" spans="1:13" ht="36">
      <c r="A23" s="226"/>
      <c r="B23" s="67">
        <v>6</v>
      </c>
      <c r="C23" s="19" t="s">
        <v>1236</v>
      </c>
      <c r="D23" s="68" t="s">
        <v>145</v>
      </c>
      <c r="E23" s="18">
        <v>1</v>
      </c>
      <c r="F23" s="69">
        <v>0</v>
      </c>
      <c r="G23" s="69">
        <v>0</v>
      </c>
      <c r="H23" s="70">
        <v>980000</v>
      </c>
      <c r="J23" s="66"/>
      <c r="K23" s="66"/>
      <c r="L23" s="66"/>
      <c r="M23" s="66"/>
    </row>
    <row r="24" spans="1:13" ht="36">
      <c r="A24" s="226"/>
      <c r="B24" s="67">
        <v>7</v>
      </c>
      <c r="C24" s="19" t="s">
        <v>1237</v>
      </c>
      <c r="D24" s="68" t="s">
        <v>145</v>
      </c>
      <c r="E24" s="18">
        <v>1</v>
      </c>
      <c r="F24" s="69">
        <v>0</v>
      </c>
      <c r="G24" s="69">
        <v>0</v>
      </c>
      <c r="H24" s="70">
        <v>332000</v>
      </c>
      <c r="J24" s="66"/>
      <c r="K24" s="66"/>
      <c r="L24" s="66"/>
      <c r="M24" s="66"/>
    </row>
    <row r="25" spans="1:13" ht="54">
      <c r="A25" s="226"/>
      <c r="B25" s="67">
        <v>8</v>
      </c>
      <c r="C25" s="19" t="s">
        <v>1238</v>
      </c>
      <c r="D25" s="68" t="s">
        <v>145</v>
      </c>
      <c r="E25" s="18">
        <v>1</v>
      </c>
      <c r="F25" s="69">
        <v>0</v>
      </c>
      <c r="G25" s="69">
        <v>0</v>
      </c>
      <c r="H25" s="70">
        <v>750000</v>
      </c>
      <c r="J25" s="66"/>
      <c r="K25" s="66"/>
      <c r="L25" s="66"/>
      <c r="M25" s="66"/>
    </row>
    <row r="26" spans="1:13" ht="72">
      <c r="A26" s="226"/>
      <c r="B26" s="67">
        <v>9</v>
      </c>
      <c r="C26" s="19" t="s">
        <v>1239</v>
      </c>
      <c r="D26" s="68" t="s">
        <v>145</v>
      </c>
      <c r="E26" s="18">
        <v>1</v>
      </c>
      <c r="F26" s="69">
        <v>0</v>
      </c>
      <c r="G26" s="69">
        <v>0</v>
      </c>
      <c r="H26" s="70">
        <v>1150000</v>
      </c>
      <c r="J26" s="66"/>
      <c r="K26" s="66"/>
      <c r="L26" s="66"/>
      <c r="M26" s="66"/>
    </row>
    <row r="27" spans="1:13" ht="54">
      <c r="A27" s="226"/>
      <c r="B27" s="67">
        <v>10</v>
      </c>
      <c r="C27" s="19" t="s">
        <v>1240</v>
      </c>
      <c r="D27" s="68" t="s">
        <v>145</v>
      </c>
      <c r="E27" s="18">
        <v>1</v>
      </c>
      <c r="F27" s="69">
        <v>0</v>
      </c>
      <c r="G27" s="69">
        <v>0</v>
      </c>
      <c r="H27" s="70">
        <v>400000</v>
      </c>
      <c r="J27" s="66"/>
      <c r="K27" s="66"/>
      <c r="L27" s="66"/>
      <c r="M27" s="66"/>
    </row>
    <row r="28" spans="1:13" ht="72">
      <c r="A28" s="226"/>
      <c r="B28" s="67">
        <v>11</v>
      </c>
      <c r="C28" s="19" t="s">
        <v>1241</v>
      </c>
      <c r="D28" s="68" t="s">
        <v>145</v>
      </c>
      <c r="E28" s="18">
        <v>1</v>
      </c>
      <c r="F28" s="69">
        <v>0</v>
      </c>
      <c r="G28" s="69">
        <v>0</v>
      </c>
      <c r="H28" s="70">
        <v>330000</v>
      </c>
      <c r="J28" s="66"/>
      <c r="K28" s="66"/>
      <c r="L28" s="66"/>
      <c r="M28" s="66"/>
    </row>
    <row r="29" spans="1:13" ht="36">
      <c r="A29" s="226"/>
      <c r="B29" s="67">
        <v>12</v>
      </c>
      <c r="C29" s="19" t="s">
        <v>1242</v>
      </c>
      <c r="D29" s="68" t="s">
        <v>145</v>
      </c>
      <c r="E29" s="18">
        <v>1</v>
      </c>
      <c r="F29" s="69">
        <v>0</v>
      </c>
      <c r="G29" s="69">
        <v>0</v>
      </c>
      <c r="H29" s="70">
        <v>1200000</v>
      </c>
      <c r="J29" s="66"/>
      <c r="K29" s="66"/>
      <c r="L29" s="66"/>
      <c r="M29" s="66"/>
    </row>
    <row r="30" spans="1:13" ht="36">
      <c r="A30" s="226"/>
      <c r="B30" s="67">
        <v>13</v>
      </c>
      <c r="C30" s="19" t="s">
        <v>1243</v>
      </c>
      <c r="D30" s="68" t="s">
        <v>145</v>
      </c>
      <c r="E30" s="18">
        <v>1</v>
      </c>
      <c r="F30" s="69">
        <v>0</v>
      </c>
      <c r="G30" s="69">
        <v>0</v>
      </c>
      <c r="H30" s="70">
        <v>210000</v>
      </c>
      <c r="J30" s="66"/>
      <c r="K30" s="66"/>
      <c r="L30" s="66"/>
      <c r="M30" s="66"/>
    </row>
    <row r="31" spans="1:13" ht="18">
      <c r="A31" s="160"/>
      <c r="B31" s="67">
        <v>14</v>
      </c>
      <c r="C31" s="19" t="s">
        <v>1244</v>
      </c>
      <c r="D31" s="68" t="s">
        <v>145</v>
      </c>
      <c r="E31" s="18">
        <v>2</v>
      </c>
      <c r="F31" s="69">
        <v>0</v>
      </c>
      <c r="G31" s="69">
        <v>0</v>
      </c>
      <c r="H31" s="70">
        <v>80000</v>
      </c>
      <c r="J31" s="66"/>
      <c r="K31" s="66"/>
      <c r="L31" s="66"/>
      <c r="M31" s="66"/>
    </row>
    <row r="32" spans="1:13">
      <c r="A32" s="10"/>
      <c r="B32" s="6"/>
      <c r="C32" s="7"/>
      <c r="D32" s="6"/>
      <c r="E32" s="6"/>
      <c r="F32" s="8"/>
      <c r="G32" s="9"/>
      <c r="H32" s="9"/>
    </row>
    <row r="33" spans="1:10" ht="36">
      <c r="A33" s="27"/>
      <c r="B33" s="27"/>
      <c r="C33" s="27"/>
      <c r="D33" s="27"/>
      <c r="E33" s="27"/>
      <c r="F33" s="27"/>
      <c r="G33" s="28" t="s">
        <v>99</v>
      </c>
      <c r="H33" s="29">
        <f>SUM(H18:H32)</f>
        <v>10632000</v>
      </c>
      <c r="J33">
        <f>H33*0.2</f>
        <v>2126400</v>
      </c>
    </row>
    <row r="34" spans="1:10" ht="18">
      <c r="A34" s="234" t="s">
        <v>1245</v>
      </c>
      <c r="B34" s="235"/>
      <c r="C34" s="235"/>
      <c r="D34" s="235"/>
      <c r="E34" s="235"/>
      <c r="F34" s="235"/>
      <c r="G34" s="235"/>
      <c r="H34" s="236"/>
    </row>
    <row r="35" spans="1:10" ht="28.5" customHeight="1">
      <c r="A35" s="5"/>
      <c r="B35" s="6"/>
      <c r="C35" s="7"/>
      <c r="D35" s="6"/>
      <c r="E35" s="6"/>
      <c r="F35" s="8"/>
      <c r="G35" s="9"/>
      <c r="H35" s="9"/>
    </row>
    <row r="36" spans="1:10">
      <c r="A36" s="10"/>
      <c r="B36" s="6"/>
      <c r="C36" s="7"/>
      <c r="D36" s="6"/>
      <c r="E36" s="6"/>
      <c r="F36" s="8"/>
      <c r="G36" s="9"/>
      <c r="H36" s="9"/>
      <c r="I36" s="66"/>
    </row>
    <row r="37" spans="1:10">
      <c r="A37" s="5"/>
      <c r="B37" s="6"/>
      <c r="C37" s="7"/>
      <c r="D37" s="6"/>
      <c r="E37" s="6"/>
      <c r="F37" s="13"/>
      <c r="G37" s="13"/>
      <c r="H37" s="9"/>
    </row>
    <row r="38" spans="1:10">
      <c r="A38" s="5"/>
      <c r="B38" s="6"/>
      <c r="C38" s="7"/>
      <c r="D38" s="6"/>
      <c r="E38" s="6"/>
      <c r="F38" s="13"/>
      <c r="G38" s="13"/>
      <c r="H38" s="9"/>
    </row>
    <row r="39" spans="1:10">
      <c r="A39" s="5"/>
      <c r="C39" s="7"/>
    </row>
    <row r="40" spans="1:10">
      <c r="G40" s="14"/>
      <c r="H40" s="12"/>
    </row>
    <row r="41" spans="1:10">
      <c r="G41" s="2"/>
      <c r="H41" s="13"/>
    </row>
    <row r="42" spans="1:10">
      <c r="G42" s="15"/>
      <c r="H42" s="13"/>
    </row>
    <row r="43" spans="1:10">
      <c r="A43" s="158"/>
      <c r="B43" s="158"/>
      <c r="C43" s="158"/>
      <c r="D43" s="158"/>
      <c r="E43" s="158"/>
      <c r="F43" s="158"/>
      <c r="G43" s="158"/>
      <c r="H43" s="158"/>
    </row>
    <row r="44" spans="1:10">
      <c r="A44" s="158"/>
      <c r="B44" s="158"/>
      <c r="C44" s="158"/>
      <c r="D44" s="158"/>
      <c r="E44" s="158"/>
      <c r="F44" s="158"/>
      <c r="G44" s="158"/>
      <c r="H44" s="158"/>
    </row>
  </sheetData>
  <mergeCells count="6">
    <mergeCell ref="M10:O12"/>
    <mergeCell ref="M13:O14"/>
    <mergeCell ref="A34:H34"/>
    <mergeCell ref="A43:H43"/>
    <mergeCell ref="A44:H44"/>
    <mergeCell ref="A18:A31"/>
  </mergeCells>
  <printOptions horizontalCentered="1"/>
  <pageMargins left="0.23622047244094491" right="0.23622047244094491" top="0.74803149606299213" bottom="0.74803149606299213" header="0.31496062992125984" footer="0.31496062992125984"/>
  <pageSetup paperSize="9" scale="62" fitToHeight="0" orientation="portrait" r:id="rId1"/>
  <headerFooter>
    <oddFooter>&amp;R&amp;P de &amp;N</oddFooter>
  </headerFooter>
  <rowBreaks count="1" manualBreakCount="1">
    <brk id="25" max="7" man="1"/>
  </rowBreaks>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R50"/>
  <sheetViews>
    <sheetView showGridLines="0" topLeftCell="A10" zoomScale="96" zoomScaleNormal="96" workbookViewId="0">
      <selection activeCell="J33" sqref="J33"/>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1" customHeight="1"/>
    <row r="17" spans="1:13" ht="43.15">
      <c r="A17" s="16" t="s">
        <v>1</v>
      </c>
      <c r="B17" s="16" t="s">
        <v>0</v>
      </c>
      <c r="C17" s="16" t="s">
        <v>124</v>
      </c>
      <c r="D17" s="54" t="s">
        <v>125</v>
      </c>
      <c r="E17" s="16" t="s">
        <v>14</v>
      </c>
      <c r="F17" s="17" t="s">
        <v>128</v>
      </c>
      <c r="G17" s="17" t="s">
        <v>16</v>
      </c>
      <c r="H17" s="17" t="s">
        <v>17</v>
      </c>
    </row>
    <row r="18" spans="1:13" ht="18">
      <c r="A18" s="30"/>
      <c r="B18" s="67">
        <v>1</v>
      </c>
      <c r="C18" s="19"/>
      <c r="D18" s="68"/>
      <c r="E18" s="18"/>
      <c r="F18" s="69"/>
      <c r="G18" s="69"/>
      <c r="H18" s="70">
        <f t="shared" ref="H18:H37" si="0">(F18*E18)+(G18*E18)</f>
        <v>0</v>
      </c>
      <c r="J18" s="66"/>
      <c r="K18" s="66"/>
      <c r="L18" s="66"/>
      <c r="M18" s="66"/>
    </row>
    <row r="19" spans="1:13" ht="18">
      <c r="A19" s="30"/>
      <c r="B19" s="67">
        <v>2</v>
      </c>
      <c r="C19" s="19"/>
      <c r="D19" s="68"/>
      <c r="E19" s="18"/>
      <c r="F19" s="69"/>
      <c r="G19" s="69"/>
      <c r="H19" s="70">
        <f t="shared" si="0"/>
        <v>0</v>
      </c>
      <c r="J19" s="66"/>
      <c r="K19" s="66"/>
      <c r="L19" s="66"/>
      <c r="M19" s="66"/>
    </row>
    <row r="20" spans="1:13" ht="18">
      <c r="A20" s="30"/>
      <c r="B20" s="67">
        <v>3</v>
      </c>
      <c r="C20" s="19"/>
      <c r="D20" s="68"/>
      <c r="E20" s="18"/>
      <c r="F20" s="69"/>
      <c r="G20" s="69"/>
      <c r="H20" s="70">
        <f t="shared" si="0"/>
        <v>0</v>
      </c>
      <c r="J20" s="66"/>
      <c r="K20" s="66"/>
      <c r="L20" s="66"/>
      <c r="M20" s="66"/>
    </row>
    <row r="21" spans="1:13" ht="18">
      <c r="A21" s="30"/>
      <c r="B21" s="67">
        <v>4</v>
      </c>
      <c r="C21" s="19"/>
      <c r="D21" s="68"/>
      <c r="E21" s="18"/>
      <c r="F21" s="69"/>
      <c r="G21" s="69"/>
      <c r="H21" s="70">
        <f t="shared" si="0"/>
        <v>0</v>
      </c>
      <c r="J21" s="66"/>
      <c r="K21" s="66"/>
      <c r="L21" s="66"/>
      <c r="M21" s="66"/>
    </row>
    <row r="22" spans="1:13" ht="18">
      <c r="A22" s="30"/>
      <c r="B22" s="67">
        <v>5</v>
      </c>
      <c r="C22" s="19"/>
      <c r="D22" s="68"/>
      <c r="E22" s="18"/>
      <c r="F22" s="69"/>
      <c r="G22" s="69"/>
      <c r="H22" s="70">
        <f t="shared" si="0"/>
        <v>0</v>
      </c>
      <c r="J22" s="66"/>
      <c r="K22" s="66"/>
      <c r="L22" s="66"/>
      <c r="M22" s="66"/>
    </row>
    <row r="23" spans="1:13" ht="18">
      <c r="A23" s="30"/>
      <c r="B23" s="67">
        <v>6</v>
      </c>
      <c r="C23" s="19"/>
      <c r="D23" s="68"/>
      <c r="E23" s="18"/>
      <c r="F23" s="69"/>
      <c r="G23" s="69"/>
      <c r="H23" s="70">
        <f t="shared" si="0"/>
        <v>0</v>
      </c>
      <c r="J23" s="66"/>
      <c r="K23" s="66"/>
      <c r="L23" s="66"/>
      <c r="M23" s="66"/>
    </row>
    <row r="24" spans="1:13" ht="18">
      <c r="A24" s="30"/>
      <c r="B24" s="67">
        <v>7</v>
      </c>
      <c r="C24" s="19"/>
      <c r="D24" s="68"/>
      <c r="E24" s="18"/>
      <c r="F24" s="69"/>
      <c r="G24" s="69"/>
      <c r="H24" s="70">
        <f t="shared" si="0"/>
        <v>0</v>
      </c>
      <c r="J24" s="66"/>
      <c r="K24" s="66"/>
      <c r="L24" s="66"/>
      <c r="M24" s="66"/>
    </row>
    <row r="25" spans="1:13" ht="18">
      <c r="A25" s="30"/>
      <c r="B25" s="67"/>
      <c r="C25" s="19"/>
      <c r="D25" s="68"/>
      <c r="E25" s="18"/>
      <c r="F25" s="69"/>
      <c r="G25" s="69"/>
      <c r="H25" s="70"/>
      <c r="J25" s="66"/>
      <c r="K25" s="66"/>
      <c r="L25" s="66"/>
      <c r="M25" s="66"/>
    </row>
    <row r="26" spans="1:13" ht="18">
      <c r="A26" s="30"/>
      <c r="B26" s="67">
        <v>8</v>
      </c>
      <c r="C26" s="19"/>
      <c r="D26" s="68"/>
      <c r="E26" s="18"/>
      <c r="F26" s="69"/>
      <c r="G26" s="69"/>
      <c r="H26" s="70">
        <f t="shared" si="0"/>
        <v>0</v>
      </c>
      <c r="J26" s="66"/>
      <c r="K26" s="66"/>
      <c r="L26" s="66">
        <f>L29*0.2</f>
        <v>4.88</v>
      </c>
      <c r="M26" s="66"/>
    </row>
    <row r="27" spans="1:13" ht="18">
      <c r="A27" s="30"/>
      <c r="B27" s="67">
        <v>9</v>
      </c>
      <c r="C27" s="19"/>
      <c r="D27" s="68"/>
      <c r="E27" s="18"/>
      <c r="F27" s="69"/>
      <c r="G27" s="69"/>
      <c r="H27" s="70">
        <f t="shared" si="0"/>
        <v>0</v>
      </c>
      <c r="J27" s="66">
        <v>8.1999999999999993</v>
      </c>
      <c r="K27" s="66">
        <v>4</v>
      </c>
      <c r="L27" s="66"/>
      <c r="M27" s="66"/>
    </row>
    <row r="28" spans="1:13" ht="18">
      <c r="A28" s="30"/>
      <c r="B28" s="67">
        <v>10</v>
      </c>
      <c r="C28" s="19"/>
      <c r="D28" s="68"/>
      <c r="E28" s="18"/>
      <c r="F28" s="69"/>
      <c r="G28" s="69"/>
      <c r="H28" s="70">
        <f t="shared" si="0"/>
        <v>0</v>
      </c>
      <c r="J28" s="66">
        <v>8.1999999999999993</v>
      </c>
      <c r="K28" s="66">
        <v>4</v>
      </c>
      <c r="L28" s="66"/>
      <c r="M28" s="66"/>
    </row>
    <row r="29" spans="1:13" ht="18">
      <c r="A29" s="30"/>
      <c r="B29" s="67">
        <v>11</v>
      </c>
      <c r="C29" s="19"/>
      <c r="D29" s="68"/>
      <c r="E29" s="18"/>
      <c r="F29" s="69"/>
      <c r="G29" s="69"/>
      <c r="H29" s="70">
        <f t="shared" si="0"/>
        <v>0</v>
      </c>
      <c r="J29" s="66">
        <f>SUM(J27:J28)</f>
        <v>16.399999999999999</v>
      </c>
      <c r="K29" s="66">
        <f>SUM(K27:K28)</f>
        <v>8</v>
      </c>
      <c r="L29" s="66">
        <f>SUM(J29:K29)</f>
        <v>24.4</v>
      </c>
      <c r="M29" s="66"/>
    </row>
    <row r="30" spans="1:13" ht="18">
      <c r="A30" s="30"/>
      <c r="B30" s="67">
        <v>12</v>
      </c>
      <c r="C30" s="19"/>
      <c r="D30" s="68"/>
      <c r="E30" s="18"/>
      <c r="F30" s="69"/>
      <c r="G30" s="69"/>
      <c r="H30" s="70">
        <f t="shared" si="0"/>
        <v>0</v>
      </c>
      <c r="J30" s="66"/>
      <c r="K30" s="66"/>
      <c r="L30" s="66"/>
      <c r="M30" s="66"/>
    </row>
    <row r="31" spans="1:13" ht="18">
      <c r="A31" s="30"/>
      <c r="B31" s="67">
        <v>13</v>
      </c>
      <c r="C31" s="19"/>
      <c r="D31" s="68"/>
      <c r="E31" s="18"/>
      <c r="F31" s="69"/>
      <c r="G31" s="69"/>
      <c r="H31" s="70">
        <f t="shared" si="0"/>
        <v>0</v>
      </c>
      <c r="J31" s="66"/>
      <c r="K31" s="66"/>
      <c r="L31" s="66"/>
      <c r="M31" s="66"/>
    </row>
    <row r="32" spans="1:13" ht="18">
      <c r="A32" s="30"/>
      <c r="B32" s="67"/>
      <c r="C32" s="19"/>
      <c r="D32" s="68"/>
      <c r="E32" s="18">
        <v>0</v>
      </c>
      <c r="F32" s="69"/>
      <c r="G32" s="69"/>
      <c r="H32" s="70"/>
      <c r="J32" s="66"/>
      <c r="K32" s="66"/>
      <c r="L32" s="66"/>
      <c r="M32" s="66"/>
    </row>
    <row r="33" spans="1:13" ht="18">
      <c r="A33" s="30"/>
      <c r="B33" s="67"/>
      <c r="C33" s="19"/>
      <c r="D33" s="68"/>
      <c r="E33" s="18">
        <v>0</v>
      </c>
      <c r="F33" s="69"/>
      <c r="G33" s="69"/>
      <c r="H33" s="70"/>
      <c r="J33" s="66"/>
      <c r="K33" s="66"/>
      <c r="L33" s="66"/>
      <c r="M33" s="66"/>
    </row>
    <row r="34" spans="1:13" ht="18">
      <c r="A34" s="30"/>
      <c r="B34" s="67"/>
      <c r="C34" s="19"/>
      <c r="D34" s="68"/>
      <c r="E34" s="18">
        <v>0</v>
      </c>
      <c r="F34" s="69"/>
      <c r="G34" s="69"/>
      <c r="H34" s="70"/>
      <c r="J34" s="66"/>
      <c r="K34" s="66"/>
      <c r="L34" s="66"/>
      <c r="M34" s="66"/>
    </row>
    <row r="35" spans="1:13" ht="18">
      <c r="A35" s="30"/>
      <c r="B35" s="67"/>
      <c r="C35" s="19"/>
      <c r="D35" s="68"/>
      <c r="E35" s="18">
        <v>0</v>
      </c>
      <c r="F35" s="69"/>
      <c r="G35" s="69"/>
      <c r="H35" s="70"/>
      <c r="J35" s="66"/>
      <c r="K35" s="66"/>
      <c r="L35" s="66"/>
      <c r="M35" s="66"/>
    </row>
    <row r="36" spans="1:13" ht="18">
      <c r="A36" s="30"/>
      <c r="B36" s="67"/>
      <c r="C36" s="19"/>
      <c r="D36" s="68"/>
      <c r="E36" s="18">
        <v>0</v>
      </c>
      <c r="F36" s="69"/>
      <c r="G36" s="69"/>
      <c r="H36" s="70"/>
      <c r="J36" s="66"/>
      <c r="K36" s="66"/>
      <c r="L36" s="66"/>
      <c r="M36" s="66"/>
    </row>
    <row r="37" spans="1:13" ht="18">
      <c r="A37" s="30"/>
      <c r="B37" s="67">
        <v>7</v>
      </c>
      <c r="C37" s="19"/>
      <c r="D37" s="68" t="s">
        <v>145</v>
      </c>
      <c r="E37" s="18">
        <v>0</v>
      </c>
      <c r="F37" s="69">
        <v>0</v>
      </c>
      <c r="G37" s="69">
        <v>0</v>
      </c>
      <c r="H37" s="70">
        <f t="shared" si="0"/>
        <v>0</v>
      </c>
      <c r="J37" s="66"/>
      <c r="K37" s="66"/>
      <c r="L37" s="66"/>
      <c r="M37" s="66"/>
    </row>
    <row r="38" spans="1:13">
      <c r="A38" s="10"/>
      <c r="B38" s="6"/>
      <c r="C38" s="7"/>
      <c r="D38" s="6"/>
      <c r="E38" s="6"/>
      <c r="F38" s="8"/>
      <c r="G38" s="9"/>
      <c r="H38" s="9"/>
    </row>
    <row r="39" spans="1:13" ht="36">
      <c r="A39" s="27"/>
      <c r="B39" s="27"/>
      <c r="C39" s="27"/>
      <c r="D39" s="27"/>
      <c r="E39" s="27"/>
      <c r="F39" s="27"/>
      <c r="G39" s="28" t="s">
        <v>99</v>
      </c>
      <c r="H39" s="29">
        <f>SUM(H18:H38)</f>
        <v>0</v>
      </c>
      <c r="J39">
        <f>H39*0.2</f>
        <v>0</v>
      </c>
    </row>
    <row r="40" spans="1:13" ht="18">
      <c r="A40" s="234" t="s">
        <v>1246</v>
      </c>
      <c r="B40" s="235"/>
      <c r="C40" s="235"/>
      <c r="D40" s="235"/>
      <c r="E40" s="235"/>
      <c r="F40" s="235"/>
      <c r="G40" s="235"/>
      <c r="H40" s="236"/>
    </row>
    <row r="41" spans="1:13" ht="28.5" customHeight="1">
      <c r="A41" s="5"/>
      <c r="B41" s="6"/>
      <c r="C41" s="7"/>
      <c r="D41" s="6"/>
      <c r="E41" s="6"/>
      <c r="F41" s="8"/>
      <c r="G41" s="9"/>
      <c r="H41" s="9"/>
    </row>
    <row r="42" spans="1:13">
      <c r="A42" s="10"/>
      <c r="B42" s="6"/>
      <c r="C42" s="7"/>
      <c r="D42" s="6"/>
      <c r="E42" s="6"/>
      <c r="F42" s="8"/>
      <c r="G42" s="9"/>
      <c r="H42" s="9"/>
      <c r="I42" s="66"/>
    </row>
    <row r="43" spans="1:13">
      <c r="A43" s="5"/>
      <c r="B43" s="6"/>
      <c r="C43" s="7"/>
      <c r="D43" s="6"/>
      <c r="E43" s="6"/>
      <c r="F43" s="13"/>
      <c r="G43" s="13"/>
      <c r="H43" s="9"/>
    </row>
    <row r="44" spans="1:13">
      <c r="A44" s="5"/>
      <c r="B44" s="6"/>
      <c r="C44" s="7"/>
      <c r="D44" s="6"/>
      <c r="E44" s="6"/>
      <c r="F44" s="13"/>
      <c r="G44" s="13"/>
      <c r="H44" s="9"/>
    </row>
    <row r="45" spans="1:13">
      <c r="A45" s="5"/>
      <c r="C45" s="7"/>
    </row>
    <row r="46" spans="1:13">
      <c r="G46" s="14"/>
      <c r="H46" s="12"/>
    </row>
    <row r="47" spans="1:13">
      <c r="G47" s="2"/>
      <c r="H47" s="13"/>
    </row>
    <row r="48" spans="1:13">
      <c r="G48" s="15"/>
      <c r="H48" s="13"/>
    </row>
    <row r="49" spans="1:8">
      <c r="A49" s="158"/>
      <c r="B49" s="158"/>
      <c r="C49" s="158"/>
      <c r="D49" s="158"/>
      <c r="E49" s="158"/>
      <c r="F49" s="158"/>
      <c r="G49" s="158"/>
      <c r="H49" s="158"/>
    </row>
    <row r="50" spans="1:8">
      <c r="A50" s="158"/>
      <c r="B50" s="158"/>
      <c r="C50" s="158"/>
      <c r="D50" s="158"/>
      <c r="E50" s="158"/>
      <c r="F50" s="158"/>
      <c r="G50" s="158"/>
      <c r="H50" s="158"/>
    </row>
  </sheetData>
  <mergeCells count="5">
    <mergeCell ref="M10:O12"/>
    <mergeCell ref="M13:O14"/>
    <mergeCell ref="A40:H40"/>
    <mergeCell ref="A49:H49"/>
    <mergeCell ref="A50:H50"/>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R73"/>
  <sheetViews>
    <sheetView showGridLines="0" topLeftCell="A3" zoomScale="95" zoomScaleNormal="95" workbookViewId="0">
      <selection activeCell="K18" sqref="K18"/>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0" ht="43.15">
      <c r="A17" s="16" t="s">
        <v>1</v>
      </c>
      <c r="B17" s="16" t="s">
        <v>0</v>
      </c>
      <c r="C17" s="16" t="s">
        <v>124</v>
      </c>
      <c r="D17" s="54" t="s">
        <v>125</v>
      </c>
      <c r="E17" s="16" t="s">
        <v>14</v>
      </c>
      <c r="F17" s="17" t="s">
        <v>128</v>
      </c>
      <c r="G17" s="17" t="s">
        <v>16</v>
      </c>
      <c r="H17" s="17" t="s">
        <v>17</v>
      </c>
    </row>
    <row r="18" spans="1:10" ht="342">
      <c r="A18" s="30"/>
      <c r="B18" s="18">
        <v>1</v>
      </c>
      <c r="C18" s="19" t="s">
        <v>1247</v>
      </c>
      <c r="D18" s="68" t="s">
        <v>145</v>
      </c>
      <c r="E18" s="18">
        <v>1</v>
      </c>
      <c r="F18" s="71">
        <v>0</v>
      </c>
      <c r="G18" s="72">
        <v>0</v>
      </c>
      <c r="H18" s="72">
        <v>6250500</v>
      </c>
      <c r="J18" s="52"/>
    </row>
    <row r="19" spans="1:10" ht="54">
      <c r="A19" s="30"/>
      <c r="B19" s="18">
        <v>2</v>
      </c>
      <c r="C19" s="19" t="s">
        <v>1248</v>
      </c>
      <c r="D19" s="68" t="s">
        <v>145</v>
      </c>
      <c r="E19" s="18">
        <v>1</v>
      </c>
      <c r="F19" s="71">
        <v>0</v>
      </c>
      <c r="G19" s="72">
        <v>0</v>
      </c>
      <c r="H19" s="72">
        <v>6250500</v>
      </c>
      <c r="J19" s="52"/>
    </row>
    <row r="20" spans="1:10" ht="36">
      <c r="A20" s="30"/>
      <c r="B20" s="18">
        <v>3</v>
      </c>
      <c r="C20" s="19" t="s">
        <v>1249</v>
      </c>
      <c r="D20" s="68" t="s">
        <v>145</v>
      </c>
      <c r="E20" s="18">
        <v>1</v>
      </c>
      <c r="F20" s="71">
        <v>0</v>
      </c>
      <c r="G20" s="72">
        <v>0</v>
      </c>
      <c r="H20" s="72">
        <v>6250500</v>
      </c>
      <c r="J20" s="52"/>
    </row>
    <row r="21" spans="1:10" ht="36">
      <c r="A21" s="30"/>
      <c r="B21" s="18">
        <v>4</v>
      </c>
      <c r="C21" s="19" t="s">
        <v>1250</v>
      </c>
      <c r="D21" s="68" t="s">
        <v>145</v>
      </c>
      <c r="E21" s="18">
        <v>1</v>
      </c>
      <c r="F21" s="71">
        <v>0</v>
      </c>
      <c r="G21" s="72">
        <v>0</v>
      </c>
      <c r="H21" s="72">
        <v>6250500</v>
      </c>
      <c r="J21" s="52"/>
    </row>
    <row r="22" spans="1:10" ht="36">
      <c r="A22" s="30"/>
      <c r="B22" s="18">
        <v>5</v>
      </c>
      <c r="C22" s="19" t="s">
        <v>1251</v>
      </c>
      <c r="D22" s="68" t="s">
        <v>145</v>
      </c>
      <c r="E22" s="18">
        <v>1</v>
      </c>
      <c r="F22" s="71">
        <v>0</v>
      </c>
      <c r="G22" s="72">
        <v>0</v>
      </c>
      <c r="H22" s="72">
        <v>6250500</v>
      </c>
      <c r="J22" s="52"/>
    </row>
    <row r="23" spans="1:10" ht="36">
      <c r="A23" s="30"/>
      <c r="B23" s="18">
        <v>6</v>
      </c>
      <c r="C23" s="19" t="s">
        <v>1252</v>
      </c>
      <c r="D23" s="68" t="s">
        <v>145</v>
      </c>
      <c r="E23" s="18">
        <v>1</v>
      </c>
      <c r="F23" s="71">
        <v>0</v>
      </c>
      <c r="G23" s="72">
        <v>0</v>
      </c>
      <c r="H23" s="72">
        <v>6250500</v>
      </c>
      <c r="J23" s="52"/>
    </row>
    <row r="24" spans="1:10" ht="54">
      <c r="A24" s="30"/>
      <c r="B24" s="18">
        <v>7</v>
      </c>
      <c r="C24" s="19" t="s">
        <v>1253</v>
      </c>
      <c r="D24" s="68" t="s">
        <v>145</v>
      </c>
      <c r="E24" s="18">
        <v>1</v>
      </c>
      <c r="F24" s="71">
        <v>0</v>
      </c>
      <c r="G24" s="72">
        <v>0</v>
      </c>
      <c r="H24" s="72">
        <v>6250500</v>
      </c>
      <c r="J24" s="52"/>
    </row>
    <row r="25" spans="1:10" ht="90">
      <c r="A25" s="30"/>
      <c r="B25" s="18">
        <v>8</v>
      </c>
      <c r="C25" s="19" t="s">
        <v>1254</v>
      </c>
      <c r="D25" s="68" t="s">
        <v>145</v>
      </c>
      <c r="E25" s="18">
        <v>1</v>
      </c>
      <c r="F25" s="71">
        <v>0</v>
      </c>
      <c r="G25" s="72">
        <v>0</v>
      </c>
      <c r="H25" s="72">
        <v>6250500</v>
      </c>
      <c r="J25" s="52"/>
    </row>
    <row r="26" spans="1:10" ht="36">
      <c r="A26" s="30"/>
      <c r="B26" s="18">
        <v>9</v>
      </c>
      <c r="C26" s="19" t="s">
        <v>1255</v>
      </c>
      <c r="D26" s="68" t="s">
        <v>145</v>
      </c>
      <c r="E26" s="18">
        <v>1</v>
      </c>
      <c r="F26" s="71">
        <v>0</v>
      </c>
      <c r="G26" s="72">
        <v>0</v>
      </c>
      <c r="H26" s="72">
        <v>6250500</v>
      </c>
      <c r="J26" s="52"/>
    </row>
    <row r="27" spans="1:10" ht="18">
      <c r="A27" s="30"/>
      <c r="B27" s="18">
        <v>10</v>
      </c>
      <c r="C27" s="19" t="s">
        <v>1256</v>
      </c>
      <c r="D27" s="68" t="s">
        <v>145</v>
      </c>
      <c r="E27" s="18">
        <v>1</v>
      </c>
      <c r="F27" s="71">
        <v>0</v>
      </c>
      <c r="G27" s="72">
        <v>0</v>
      </c>
      <c r="H27" s="72">
        <v>6250500</v>
      </c>
      <c r="J27" s="52"/>
    </row>
    <row r="28" spans="1:10" ht="18">
      <c r="A28" s="30"/>
      <c r="B28" s="18">
        <v>11</v>
      </c>
      <c r="C28" s="19" t="s">
        <v>1257</v>
      </c>
      <c r="D28" s="68" t="s">
        <v>145</v>
      </c>
      <c r="E28" s="18">
        <v>1</v>
      </c>
      <c r="F28" s="71">
        <v>0</v>
      </c>
      <c r="G28" s="72">
        <v>0</v>
      </c>
      <c r="H28" s="72">
        <v>6250500</v>
      </c>
      <c r="J28" s="52"/>
    </row>
    <row r="29" spans="1:10" ht="18">
      <c r="A29" s="30"/>
      <c r="B29" s="18">
        <v>12</v>
      </c>
      <c r="C29" s="19"/>
      <c r="D29" s="68" t="s">
        <v>145</v>
      </c>
      <c r="E29" s="18">
        <v>1</v>
      </c>
      <c r="F29" s="71">
        <v>0</v>
      </c>
      <c r="G29" s="72">
        <v>0</v>
      </c>
      <c r="H29" s="72">
        <v>6250500</v>
      </c>
      <c r="J29" s="52"/>
    </row>
    <row r="30" spans="1:10" ht="18">
      <c r="A30" s="30"/>
      <c r="B30" s="18">
        <v>13</v>
      </c>
      <c r="C30" s="19"/>
      <c r="D30" s="68" t="s">
        <v>145</v>
      </c>
      <c r="E30" s="18">
        <v>1</v>
      </c>
      <c r="F30" s="71">
        <v>0</v>
      </c>
      <c r="G30" s="72">
        <v>0</v>
      </c>
      <c r="H30" s="72">
        <v>6250500</v>
      </c>
      <c r="J30" s="52"/>
    </row>
    <row r="31" spans="1:10" ht="18">
      <c r="A31" s="30"/>
      <c r="B31" s="18">
        <v>14</v>
      </c>
      <c r="C31" s="19"/>
      <c r="D31" s="68" t="s">
        <v>145</v>
      </c>
      <c r="E31" s="18">
        <v>1</v>
      </c>
      <c r="F31" s="71">
        <v>0</v>
      </c>
      <c r="G31" s="72">
        <v>0</v>
      </c>
      <c r="H31" s="72">
        <v>6250500</v>
      </c>
      <c r="J31" s="52"/>
    </row>
    <row r="32" spans="1:10" ht="18">
      <c r="A32" s="30"/>
      <c r="B32" s="18">
        <v>15</v>
      </c>
      <c r="C32" s="19"/>
      <c r="D32" s="68" t="s">
        <v>145</v>
      </c>
      <c r="E32" s="18">
        <v>1</v>
      </c>
      <c r="F32" s="71">
        <v>0</v>
      </c>
      <c r="G32" s="72">
        <v>0</v>
      </c>
      <c r="H32" s="72">
        <v>6250500</v>
      </c>
      <c r="J32" s="52"/>
    </row>
    <row r="33" spans="1:10" ht="18">
      <c r="A33" s="30"/>
      <c r="B33" s="18">
        <v>16</v>
      </c>
      <c r="C33" s="19"/>
      <c r="D33" s="68" t="s">
        <v>145</v>
      </c>
      <c r="E33" s="18">
        <v>1</v>
      </c>
      <c r="F33" s="71">
        <v>0</v>
      </c>
      <c r="G33" s="72">
        <v>0</v>
      </c>
      <c r="H33" s="72">
        <v>6250500</v>
      </c>
      <c r="J33" s="52"/>
    </row>
    <row r="34" spans="1:10" ht="18">
      <c r="A34" s="30"/>
      <c r="B34" s="18">
        <v>17</v>
      </c>
      <c r="C34" s="19"/>
      <c r="D34" s="68" t="s">
        <v>145</v>
      </c>
      <c r="E34" s="18">
        <v>1</v>
      </c>
      <c r="F34" s="71">
        <v>0</v>
      </c>
      <c r="G34" s="72">
        <v>0</v>
      </c>
      <c r="H34" s="72">
        <v>6250500</v>
      </c>
      <c r="J34" s="52"/>
    </row>
    <row r="35" spans="1:10" ht="18">
      <c r="A35" s="22"/>
      <c r="B35" s="23"/>
      <c r="C35" s="24"/>
      <c r="D35" s="23"/>
      <c r="E35" s="23"/>
      <c r="F35" s="25"/>
      <c r="G35" s="26"/>
      <c r="H35" s="26"/>
    </row>
    <row r="36" spans="1:10" ht="36">
      <c r="A36" s="27"/>
      <c r="B36" s="27"/>
      <c r="C36" s="27"/>
      <c r="D36" s="27"/>
      <c r="E36" s="27"/>
      <c r="F36" s="27"/>
      <c r="G36" s="28" t="s">
        <v>99</v>
      </c>
      <c r="H36" s="29">
        <f>SUM(H18:H35)</f>
        <v>106258500</v>
      </c>
    </row>
    <row r="37" spans="1:10" ht="18">
      <c r="A37" s="165" t="s">
        <v>1258</v>
      </c>
      <c r="B37" s="165"/>
      <c r="C37" s="165"/>
      <c r="D37" s="165"/>
      <c r="E37" s="165"/>
      <c r="F37" s="165"/>
      <c r="G37" s="165"/>
      <c r="H37" s="166"/>
    </row>
    <row r="38" spans="1:10" ht="18">
      <c r="A38" s="165" t="s">
        <v>136</v>
      </c>
      <c r="B38" s="165"/>
      <c r="C38" s="165"/>
      <c r="D38" s="165"/>
      <c r="E38" s="165"/>
      <c r="F38" s="165"/>
      <c r="G38" s="165"/>
      <c r="H38" s="165"/>
    </row>
    <row r="39" spans="1:10">
      <c r="A39" s="5"/>
      <c r="B39" s="6"/>
      <c r="C39" s="7"/>
      <c r="D39" s="6"/>
      <c r="E39" s="11"/>
      <c r="F39" s="8"/>
      <c r="G39" s="9"/>
      <c r="H39" s="9"/>
    </row>
    <row r="40" spans="1:10">
      <c r="A40" s="5"/>
      <c r="B40" s="6"/>
      <c r="C40" s="7"/>
      <c r="D40" s="6"/>
      <c r="E40" s="11"/>
      <c r="F40" s="8"/>
      <c r="G40" s="9"/>
      <c r="H40" s="9"/>
    </row>
    <row r="41" spans="1:10">
      <c r="A41" s="5"/>
      <c r="B41" s="6"/>
      <c r="C41" s="7"/>
      <c r="D41" s="6"/>
      <c r="E41" s="11"/>
      <c r="F41" s="8"/>
      <c r="G41" s="9"/>
      <c r="H41" s="9"/>
    </row>
    <row r="42" spans="1:10">
      <c r="A42" s="5"/>
      <c r="B42" s="6"/>
      <c r="C42" s="7"/>
      <c r="D42" s="6"/>
      <c r="E42" s="11"/>
      <c r="F42" s="8"/>
      <c r="G42" s="9"/>
      <c r="H42" s="9"/>
    </row>
    <row r="43" spans="1:10">
      <c r="A43" s="5"/>
      <c r="B43" s="6"/>
      <c r="C43" s="7"/>
      <c r="D43" s="6"/>
      <c r="E43" s="11"/>
      <c r="F43" s="8"/>
      <c r="G43" s="9"/>
      <c r="H43" s="9"/>
    </row>
    <row r="44" spans="1:10">
      <c r="A44" s="5"/>
      <c r="B44" s="6"/>
      <c r="C44" s="7"/>
      <c r="D44" s="6"/>
      <c r="E44" s="11"/>
      <c r="F44" s="8"/>
      <c r="G44" s="9"/>
      <c r="H44" s="9"/>
    </row>
    <row r="45" spans="1:10">
      <c r="A45" s="5"/>
      <c r="B45" s="6"/>
      <c r="C45" s="7"/>
      <c r="D45" s="6"/>
      <c r="E45" s="11"/>
      <c r="F45" s="8"/>
      <c r="G45" s="9"/>
      <c r="H45" s="9"/>
    </row>
    <row r="46" spans="1:10">
      <c r="A46" s="5"/>
      <c r="B46" s="6"/>
      <c r="C46" s="7"/>
      <c r="D46" s="6"/>
      <c r="E46" s="11"/>
      <c r="F46" s="8"/>
      <c r="G46" s="9"/>
      <c r="H46" s="9"/>
    </row>
    <row r="47" spans="1:10">
      <c r="A47" s="5"/>
      <c r="B47" s="6"/>
      <c r="C47" s="7"/>
      <c r="D47" s="6"/>
      <c r="E47" s="11"/>
      <c r="F47" s="8"/>
      <c r="G47" s="9"/>
      <c r="H47" s="9"/>
    </row>
    <row r="48" spans="1:10">
      <c r="A48" s="5"/>
      <c r="B48" s="6"/>
      <c r="C48" s="7"/>
      <c r="D48" s="6"/>
      <c r="E48" s="11"/>
      <c r="F48" s="8"/>
      <c r="G48" s="9"/>
      <c r="H48" s="9"/>
    </row>
    <row r="49" spans="1:8">
      <c r="A49" s="5"/>
      <c r="B49" s="6"/>
      <c r="C49" s="7"/>
      <c r="D49" s="6"/>
      <c r="E49" s="11"/>
      <c r="F49" s="8"/>
      <c r="G49" s="9"/>
      <c r="H49" s="9"/>
    </row>
    <row r="50" spans="1:8">
      <c r="A50" s="10"/>
      <c r="B50" s="6"/>
      <c r="C50" s="7"/>
      <c r="E50" s="11"/>
      <c r="F50" s="8"/>
      <c r="G50" s="9"/>
      <c r="H50" s="9"/>
    </row>
    <row r="51" spans="1:8">
      <c r="A51" s="5"/>
      <c r="B51" s="6"/>
      <c r="C51" s="7"/>
      <c r="D51" s="6"/>
      <c r="E51" s="11"/>
      <c r="F51" s="8"/>
      <c r="G51" s="9"/>
      <c r="H51" s="9"/>
    </row>
    <row r="52" spans="1:8">
      <c r="A52" s="5"/>
      <c r="B52" s="6"/>
      <c r="C52" s="7"/>
      <c r="D52" s="6"/>
      <c r="E52" s="11"/>
      <c r="F52" s="8"/>
      <c r="G52" s="9"/>
      <c r="H52" s="9"/>
    </row>
    <row r="53" spans="1:8">
      <c r="A53" s="5"/>
      <c r="B53" s="6"/>
      <c r="C53" s="7"/>
      <c r="D53" s="6"/>
      <c r="E53" s="11"/>
      <c r="F53" s="8"/>
      <c r="G53" s="9"/>
      <c r="H53" s="9"/>
    </row>
    <row r="54" spans="1:8">
      <c r="A54" s="10"/>
      <c r="B54" s="6"/>
      <c r="C54" s="7"/>
      <c r="F54" s="8"/>
      <c r="G54" s="9"/>
      <c r="H54" s="9"/>
    </row>
    <row r="55" spans="1:8">
      <c r="A55" s="5"/>
      <c r="B55" s="6"/>
      <c r="C55" s="7"/>
      <c r="D55" s="6"/>
      <c r="E55" s="11"/>
      <c r="F55" s="8"/>
      <c r="G55" s="9"/>
      <c r="H55" s="9"/>
    </row>
    <row r="56" spans="1:8">
      <c r="A56" s="10"/>
      <c r="B56" s="6"/>
      <c r="C56" s="7"/>
      <c r="D56" s="6"/>
      <c r="E56" s="6"/>
      <c r="F56" s="8"/>
      <c r="G56" s="9"/>
      <c r="H56" s="9"/>
    </row>
    <row r="57" spans="1:8">
      <c r="A57" s="5"/>
      <c r="B57" s="6"/>
      <c r="C57" s="7"/>
      <c r="D57" s="6"/>
      <c r="E57" s="6"/>
      <c r="F57" s="8"/>
      <c r="G57" s="9"/>
      <c r="H57" s="9"/>
    </row>
    <row r="58" spans="1:8">
      <c r="A58" s="10"/>
      <c r="B58" s="6"/>
      <c r="C58" s="7"/>
      <c r="D58" s="6"/>
      <c r="E58" s="6"/>
      <c r="F58" s="8"/>
      <c r="G58" s="9"/>
      <c r="H58" s="9"/>
    </row>
    <row r="59" spans="1:8">
      <c r="A59" s="5"/>
      <c r="B59" s="6"/>
      <c r="C59" s="7"/>
      <c r="D59" s="6"/>
      <c r="E59" s="6"/>
      <c r="F59" s="8"/>
      <c r="G59" s="9"/>
      <c r="H59" s="9"/>
    </row>
    <row r="60" spans="1:8">
      <c r="A60" s="10"/>
      <c r="B60" s="6"/>
      <c r="C60" s="7"/>
      <c r="D60" s="6"/>
      <c r="E60" s="6"/>
      <c r="F60" s="8"/>
      <c r="G60" s="9"/>
      <c r="H60" s="9"/>
    </row>
    <row r="61" spans="1:8">
      <c r="A61" s="5"/>
      <c r="B61" s="6"/>
      <c r="C61" s="7"/>
      <c r="D61" s="6"/>
      <c r="E61" s="6"/>
      <c r="F61" s="8"/>
      <c r="G61" s="9"/>
      <c r="H61" s="9"/>
    </row>
    <row r="62" spans="1:8">
      <c r="A62" s="5"/>
      <c r="B62" s="6"/>
      <c r="C62" s="7"/>
      <c r="D62" s="6"/>
      <c r="E62" s="6"/>
      <c r="F62" s="8"/>
      <c r="G62" s="9"/>
      <c r="H62" s="9"/>
    </row>
    <row r="63" spans="1:8">
      <c r="A63" s="10"/>
      <c r="B63" s="6"/>
      <c r="C63" s="7"/>
      <c r="D63" s="6"/>
      <c r="E63" s="6"/>
      <c r="F63" s="8"/>
      <c r="G63" s="9"/>
      <c r="H63" s="9"/>
    </row>
    <row r="64" spans="1:8" ht="28.5" customHeight="1">
      <c r="A64" s="5"/>
      <c r="B64" s="6"/>
      <c r="C64" s="7"/>
      <c r="D64" s="6"/>
      <c r="E64" s="6"/>
      <c r="F64" s="8"/>
      <c r="G64" s="9"/>
      <c r="H64" s="9"/>
    </row>
    <row r="65" spans="1:8">
      <c r="A65" s="10"/>
      <c r="B65" s="6"/>
      <c r="C65" s="7"/>
      <c r="D65" s="6"/>
      <c r="E65" s="6"/>
      <c r="F65" s="8"/>
      <c r="G65" s="9"/>
      <c r="H65" s="9"/>
    </row>
    <row r="66" spans="1:8">
      <c r="A66" s="5"/>
      <c r="B66" s="6"/>
      <c r="C66" s="7"/>
      <c r="D66" s="6"/>
      <c r="E66" s="6"/>
      <c r="F66" s="13"/>
      <c r="G66" s="13"/>
      <c r="H66" s="9"/>
    </row>
    <row r="67" spans="1:8">
      <c r="A67" s="5"/>
      <c r="B67" s="6"/>
      <c r="C67" s="7"/>
      <c r="D67" s="6"/>
      <c r="E67" s="6"/>
      <c r="F67" s="13"/>
      <c r="G67" s="13"/>
      <c r="H67" s="9"/>
    </row>
    <row r="68" spans="1:8">
      <c r="A68" s="5"/>
      <c r="C68" s="7"/>
    </row>
    <row r="69" spans="1:8">
      <c r="G69" s="14"/>
      <c r="H69" s="12"/>
    </row>
    <row r="70" spans="1:8">
      <c r="G70" s="2"/>
      <c r="H70" s="13"/>
    </row>
    <row r="71" spans="1:8">
      <c r="G71" s="15"/>
      <c r="H71" s="13"/>
    </row>
    <row r="72" spans="1:8">
      <c r="A72" s="158"/>
      <c r="B72" s="158"/>
      <c r="C72" s="158"/>
      <c r="D72" s="158"/>
      <c r="E72" s="158"/>
      <c r="F72" s="158"/>
      <c r="G72" s="158"/>
      <c r="H72" s="158"/>
    </row>
    <row r="73" spans="1:8">
      <c r="A73" s="158"/>
      <c r="B73" s="158"/>
      <c r="C73" s="158"/>
      <c r="D73" s="158"/>
      <c r="E73" s="158"/>
      <c r="F73" s="158"/>
      <c r="G73" s="158"/>
      <c r="H73" s="158"/>
    </row>
  </sheetData>
  <mergeCells count="6">
    <mergeCell ref="A73:H73"/>
    <mergeCell ref="M10:O12"/>
    <mergeCell ref="M13:O14"/>
    <mergeCell ref="A37:H37"/>
    <mergeCell ref="A38:H38"/>
    <mergeCell ref="A72:H72"/>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41" max="8" man="1"/>
  </rowBreaks>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R63"/>
  <sheetViews>
    <sheetView showGridLines="0" topLeftCell="A13" zoomScaleNormal="100" workbookViewId="0">
      <selection activeCell="I14" sqref="I14"/>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7" width="16.5703125" bestFit="1" customWidth="1"/>
    <col min="8" max="8" width="20.140625" bestFit="1" customWidth="1"/>
    <col min="9" max="9" width="16.5703125" bestFit="1" customWidth="1"/>
    <col min="10" max="10"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7.25" customHeight="1"/>
    <row r="17" spans="1:10" ht="43.15">
      <c r="A17" s="16" t="s">
        <v>1</v>
      </c>
      <c r="B17" s="16" t="s">
        <v>0</v>
      </c>
      <c r="C17" s="16" t="s">
        <v>124</v>
      </c>
      <c r="D17" s="54" t="s">
        <v>125</v>
      </c>
      <c r="E17" s="16" t="s">
        <v>14</v>
      </c>
      <c r="F17" s="17" t="s">
        <v>128</v>
      </c>
      <c r="G17" s="17" t="s">
        <v>16</v>
      </c>
      <c r="H17" s="17" t="s">
        <v>17</v>
      </c>
    </row>
    <row r="18" spans="1:10" ht="54">
      <c r="A18" s="229" t="s">
        <v>1259</v>
      </c>
      <c r="B18" s="257">
        <v>1</v>
      </c>
      <c r="C18" s="22" t="s">
        <v>1260</v>
      </c>
      <c r="D18" s="260" t="s">
        <v>145</v>
      </c>
      <c r="E18" s="257">
        <v>1</v>
      </c>
      <c r="F18" s="254" t="s">
        <v>104</v>
      </c>
      <c r="G18" s="254" t="s">
        <v>104</v>
      </c>
      <c r="H18" s="254">
        <v>8946000</v>
      </c>
      <c r="J18" s="52"/>
    </row>
    <row r="19" spans="1:10" ht="36">
      <c r="A19" s="229"/>
      <c r="B19" s="258"/>
      <c r="C19" s="22" t="s">
        <v>1261</v>
      </c>
      <c r="D19" s="261"/>
      <c r="E19" s="258"/>
      <c r="F19" s="255"/>
      <c r="G19" s="255"/>
      <c r="H19" s="255"/>
      <c r="J19" s="52"/>
    </row>
    <row r="20" spans="1:10" ht="36">
      <c r="A20" s="229"/>
      <c r="B20" s="258"/>
      <c r="C20" s="22" t="s">
        <v>1262</v>
      </c>
      <c r="D20" s="261"/>
      <c r="E20" s="258"/>
      <c r="F20" s="255"/>
      <c r="G20" s="255"/>
      <c r="H20" s="255"/>
      <c r="J20" s="52"/>
    </row>
    <row r="21" spans="1:10" ht="36">
      <c r="A21" s="229"/>
      <c r="B21" s="258"/>
      <c r="C21" s="22" t="s">
        <v>1263</v>
      </c>
      <c r="D21" s="261"/>
      <c r="E21" s="258"/>
      <c r="F21" s="255"/>
      <c r="G21" s="255"/>
      <c r="H21" s="255"/>
      <c r="J21" s="52"/>
    </row>
    <row r="22" spans="1:10" ht="36">
      <c r="A22" s="229"/>
      <c r="B22" s="258"/>
      <c r="C22" s="22" t="s">
        <v>1264</v>
      </c>
      <c r="D22" s="261"/>
      <c r="E22" s="258"/>
      <c r="F22" s="255"/>
      <c r="G22" s="255"/>
      <c r="H22" s="255"/>
      <c r="J22" s="52"/>
    </row>
    <row r="23" spans="1:10" ht="18">
      <c r="A23" s="229"/>
      <c r="B23" s="258"/>
      <c r="C23" s="22" t="s">
        <v>1265</v>
      </c>
      <c r="D23" s="261"/>
      <c r="E23" s="258"/>
      <c r="F23" s="255"/>
      <c r="G23" s="255"/>
      <c r="H23" s="255"/>
      <c r="J23" s="52"/>
    </row>
    <row r="24" spans="1:10" ht="18">
      <c r="A24" s="229"/>
      <c r="B24" s="259"/>
      <c r="C24" s="90" t="s">
        <v>1266</v>
      </c>
      <c r="D24" s="262"/>
      <c r="E24" s="259"/>
      <c r="F24" s="256"/>
      <c r="G24" s="256"/>
      <c r="H24" s="256"/>
      <c r="J24" s="52"/>
    </row>
    <row r="25" spans="1:10" ht="18">
      <c r="A25" s="22"/>
      <c r="B25" s="23"/>
      <c r="C25" s="24"/>
      <c r="D25" s="23"/>
      <c r="E25" s="23"/>
      <c r="F25" s="25"/>
      <c r="G25" s="26"/>
      <c r="H25" s="26"/>
    </row>
    <row r="26" spans="1:10" ht="36">
      <c r="A26" s="27"/>
      <c r="B26" s="27"/>
      <c r="C26" s="27"/>
      <c r="D26" s="27"/>
      <c r="E26" s="27"/>
      <c r="F26" s="27"/>
      <c r="G26" s="28" t="s">
        <v>99</v>
      </c>
      <c r="H26" s="29">
        <f>SUM(H18:H25)</f>
        <v>8946000</v>
      </c>
    </row>
    <row r="27" spans="1:10" ht="18">
      <c r="A27" s="165" t="s">
        <v>1267</v>
      </c>
      <c r="B27" s="165"/>
      <c r="C27" s="165"/>
      <c r="D27" s="165"/>
      <c r="E27" s="165"/>
      <c r="F27" s="165"/>
      <c r="G27" s="165"/>
      <c r="H27" s="166"/>
    </row>
    <row r="28" spans="1:10" ht="18">
      <c r="A28" s="217" t="s">
        <v>1268</v>
      </c>
      <c r="B28" s="218"/>
      <c r="C28" s="218"/>
      <c r="D28" s="218"/>
      <c r="E28" s="218"/>
      <c r="F28" s="218"/>
      <c r="G28" s="218"/>
      <c r="H28" s="219"/>
    </row>
    <row r="29" spans="1:10">
      <c r="A29" s="5"/>
      <c r="B29" s="6"/>
      <c r="C29" s="7"/>
      <c r="D29" s="6"/>
      <c r="E29" s="11"/>
      <c r="F29" s="8"/>
      <c r="G29" s="9"/>
      <c r="H29" s="9"/>
    </row>
    <row r="30" spans="1:10">
      <c r="A30" s="5"/>
      <c r="B30" s="6"/>
      <c r="C30" s="7"/>
      <c r="D30" s="6"/>
      <c r="E30" s="11"/>
      <c r="F30" s="8"/>
      <c r="G30" s="9"/>
      <c r="H30" s="9"/>
    </row>
    <row r="31" spans="1:10">
      <c r="A31" s="5"/>
      <c r="B31" s="6"/>
      <c r="C31" s="7"/>
      <c r="D31" s="6"/>
      <c r="E31" s="11"/>
      <c r="F31" s="8"/>
      <c r="G31" s="9"/>
      <c r="H31" s="9"/>
    </row>
    <row r="32" spans="1:10">
      <c r="A32" s="5"/>
      <c r="B32" s="6"/>
      <c r="C32" s="7"/>
      <c r="D32" s="6"/>
      <c r="E32" s="11"/>
      <c r="F32" s="8"/>
      <c r="G32" s="9"/>
      <c r="H32" s="9"/>
    </row>
    <row r="33" spans="1:8">
      <c r="A33" s="5"/>
      <c r="B33" s="6"/>
      <c r="C33" s="7"/>
      <c r="D33" s="6"/>
      <c r="E33" s="11"/>
      <c r="F33" s="8"/>
      <c r="G33" s="9"/>
      <c r="H33" s="9"/>
    </row>
    <row r="34" spans="1:8">
      <c r="A34" s="5"/>
      <c r="B34" s="6"/>
      <c r="C34" s="7"/>
      <c r="D34" s="6"/>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5"/>
      <c r="B38" s="6"/>
      <c r="C38" s="7"/>
      <c r="D38" s="6"/>
      <c r="E38" s="11"/>
      <c r="F38" s="8"/>
      <c r="G38" s="9"/>
      <c r="H38" s="9"/>
    </row>
    <row r="39" spans="1:8">
      <c r="A39" s="5"/>
      <c r="B39" s="6"/>
      <c r="C39" s="7"/>
      <c r="D39" s="6"/>
      <c r="E39" s="11"/>
      <c r="F39" s="8"/>
      <c r="G39" s="9"/>
      <c r="H39" s="9"/>
    </row>
    <row r="40" spans="1:8">
      <c r="A40" s="10"/>
      <c r="B40" s="6"/>
      <c r="C40" s="7"/>
      <c r="E40" s="11"/>
      <c r="F40" s="8"/>
      <c r="G40" s="9"/>
      <c r="H40" s="9"/>
    </row>
    <row r="41" spans="1:8">
      <c r="A41" s="5"/>
      <c r="B41" s="6"/>
      <c r="C41" s="7"/>
      <c r="D41" s="6"/>
      <c r="E41" s="11"/>
      <c r="F41" s="8"/>
      <c r="G41" s="9"/>
      <c r="H41" s="9"/>
    </row>
    <row r="42" spans="1:8">
      <c r="A42" s="5"/>
      <c r="B42" s="6"/>
      <c r="C42" s="7"/>
      <c r="D42" s="6"/>
      <c r="E42" s="11"/>
      <c r="F42" s="8"/>
      <c r="G42" s="9"/>
      <c r="H42" s="9"/>
    </row>
    <row r="43" spans="1:8">
      <c r="A43" s="5"/>
      <c r="B43" s="6"/>
      <c r="C43" s="7"/>
      <c r="D43" s="6"/>
      <c r="E43" s="11"/>
      <c r="F43" s="8"/>
      <c r="G43" s="9"/>
      <c r="H43" s="9"/>
    </row>
    <row r="44" spans="1:8">
      <c r="A44" s="10"/>
      <c r="B44" s="6"/>
      <c r="C44" s="7"/>
      <c r="F44" s="8"/>
      <c r="G44" s="9"/>
      <c r="H44" s="9"/>
    </row>
    <row r="45" spans="1:8">
      <c r="A45" s="5"/>
      <c r="B45" s="6"/>
      <c r="C45" s="7"/>
      <c r="D45" s="6"/>
      <c r="E45" s="11"/>
      <c r="F45" s="8"/>
      <c r="G45" s="9"/>
      <c r="H45" s="9"/>
    </row>
    <row r="46" spans="1:8">
      <c r="A46" s="10"/>
      <c r="B46" s="6"/>
      <c r="C46" s="7"/>
      <c r="D46" s="6"/>
      <c r="E46" s="6"/>
      <c r="F46" s="8"/>
      <c r="G46" s="9"/>
      <c r="H46" s="9"/>
    </row>
    <row r="47" spans="1:8">
      <c r="A47" s="5"/>
      <c r="B47" s="6"/>
      <c r="C47" s="7"/>
      <c r="D47" s="6"/>
      <c r="E47" s="6"/>
      <c r="F47" s="8"/>
      <c r="G47" s="9"/>
      <c r="H47" s="9"/>
    </row>
    <row r="48" spans="1:8">
      <c r="A48" s="10"/>
      <c r="B48" s="6"/>
      <c r="C48" s="7"/>
      <c r="D48" s="6"/>
      <c r="E48" s="6"/>
      <c r="F48" s="8"/>
      <c r="G48" s="9"/>
      <c r="H48" s="9"/>
    </row>
    <row r="49" spans="1:8">
      <c r="A49" s="5"/>
      <c r="B49" s="6"/>
      <c r="C49" s="7"/>
      <c r="D49" s="6"/>
      <c r="E49" s="6"/>
      <c r="F49" s="8"/>
      <c r="G49" s="9"/>
      <c r="H49" s="9"/>
    </row>
    <row r="50" spans="1:8">
      <c r="A50" s="10"/>
      <c r="B50" s="6"/>
      <c r="C50" s="7"/>
      <c r="D50" s="6"/>
      <c r="E50" s="6"/>
      <c r="F50" s="8"/>
      <c r="G50" s="9"/>
      <c r="H50" s="9"/>
    </row>
    <row r="51" spans="1:8">
      <c r="A51" s="5"/>
      <c r="B51" s="6"/>
      <c r="C51" s="7"/>
      <c r="D51" s="6"/>
      <c r="E51" s="6"/>
      <c r="F51" s="8"/>
      <c r="G51" s="9"/>
      <c r="H51" s="9"/>
    </row>
    <row r="52" spans="1:8">
      <c r="A52" s="5"/>
      <c r="B52" s="6"/>
      <c r="C52" s="7"/>
      <c r="D52" s="6"/>
      <c r="E52" s="6"/>
      <c r="F52" s="8"/>
      <c r="G52" s="9"/>
      <c r="H52" s="9"/>
    </row>
    <row r="53" spans="1:8">
      <c r="A53" s="10"/>
      <c r="B53" s="6"/>
      <c r="C53" s="7"/>
      <c r="D53" s="6"/>
      <c r="E53" s="6"/>
      <c r="F53" s="8"/>
      <c r="G53" s="9"/>
      <c r="H53" s="9"/>
    </row>
    <row r="54" spans="1:8" ht="28.5" customHeight="1">
      <c r="A54" s="5"/>
      <c r="B54" s="6"/>
      <c r="C54" s="7"/>
      <c r="D54" s="6"/>
      <c r="E54" s="6"/>
      <c r="F54" s="8"/>
      <c r="G54" s="9"/>
      <c r="H54" s="9"/>
    </row>
    <row r="55" spans="1:8">
      <c r="A55" s="10"/>
      <c r="B55" s="6"/>
      <c r="C55" s="7"/>
      <c r="D55" s="6"/>
      <c r="E55" s="6"/>
      <c r="F55" s="8"/>
      <c r="G55" s="9"/>
      <c r="H55" s="9"/>
    </row>
    <row r="56" spans="1:8">
      <c r="A56" s="5"/>
      <c r="B56" s="6"/>
      <c r="C56" s="7"/>
      <c r="D56" s="6"/>
      <c r="E56" s="6"/>
      <c r="F56" s="13"/>
      <c r="G56" s="13"/>
      <c r="H56" s="9"/>
    </row>
    <row r="57" spans="1:8">
      <c r="A57" s="5"/>
      <c r="B57" s="6"/>
      <c r="C57" s="7"/>
      <c r="D57" s="6"/>
      <c r="E57" s="6"/>
      <c r="F57" s="13"/>
      <c r="G57" s="13"/>
      <c r="H57" s="9"/>
    </row>
    <row r="58" spans="1:8">
      <c r="A58" s="5"/>
      <c r="C58" s="7"/>
    </row>
    <row r="59" spans="1:8">
      <c r="G59" s="14"/>
      <c r="H59" s="12"/>
    </row>
    <row r="60" spans="1:8">
      <c r="G60" s="2"/>
      <c r="H60" s="13"/>
    </row>
    <row r="61" spans="1:8">
      <c r="G61" s="15"/>
      <c r="H61" s="13"/>
    </row>
    <row r="62" spans="1:8">
      <c r="A62" s="158"/>
      <c r="B62" s="158"/>
      <c r="C62" s="158"/>
      <c r="D62" s="158"/>
      <c r="E62" s="158"/>
      <c r="F62" s="158"/>
      <c r="G62" s="158"/>
      <c r="H62" s="158"/>
    </row>
    <row r="63" spans="1:8">
      <c r="A63" s="158"/>
      <c r="B63" s="158"/>
      <c r="C63" s="158"/>
      <c r="D63" s="158"/>
      <c r="E63" s="158"/>
      <c r="F63" s="158"/>
      <c r="G63" s="158"/>
      <c r="H63" s="158"/>
    </row>
  </sheetData>
  <mergeCells count="13">
    <mergeCell ref="M10:O12"/>
    <mergeCell ref="M13:O14"/>
    <mergeCell ref="A27:H27"/>
    <mergeCell ref="A28:H28"/>
    <mergeCell ref="A62:H62"/>
    <mergeCell ref="A63:H63"/>
    <mergeCell ref="A18:A24"/>
    <mergeCell ref="H18:H24"/>
    <mergeCell ref="B18:B24"/>
    <mergeCell ref="D18:D24"/>
    <mergeCell ref="E18:E24"/>
    <mergeCell ref="F18:F24"/>
    <mergeCell ref="G18:G24"/>
  </mergeCells>
  <printOptions horizontalCentered="1"/>
  <pageMargins left="0.23622047244094491" right="0.23622047244094491" top="0.74803149606299213" bottom="0.74803149606299213" header="0.31496062992125984" footer="0.31496062992125984"/>
  <pageSetup paperSize="9" scale="65" fitToHeight="0" orientation="portrait" r:id="rId1"/>
  <headerFooter>
    <oddFooter>&amp;R&amp;P de &amp;N</oddFooter>
  </headerFooter>
  <rowBreaks count="1" manualBreakCount="1">
    <brk id="31" max="8" man="1"/>
  </rowBreaks>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R32"/>
  <sheetViews>
    <sheetView showGridLines="0" topLeftCell="A46" zoomScaleNormal="100" workbookViewId="0">
      <selection activeCell="A22" sqref="A22:H22"/>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0.5" customHeight="1"/>
    <row r="17" spans="1:13" ht="43.15">
      <c r="A17" s="16" t="s">
        <v>1</v>
      </c>
      <c r="B17" s="16" t="s">
        <v>0</v>
      </c>
      <c r="C17" s="16" t="s">
        <v>124</v>
      </c>
      <c r="D17" s="54" t="s">
        <v>125</v>
      </c>
      <c r="E17" s="16" t="s">
        <v>14</v>
      </c>
      <c r="F17" s="17" t="s">
        <v>128</v>
      </c>
      <c r="G17" s="17" t="s">
        <v>16</v>
      </c>
      <c r="H17" s="91" t="s">
        <v>17</v>
      </c>
    </row>
    <row r="18" spans="1:13" ht="234">
      <c r="A18" s="35"/>
      <c r="B18" s="67">
        <v>1</v>
      </c>
      <c r="C18" s="19" t="s">
        <v>1269</v>
      </c>
      <c r="D18" s="68" t="s">
        <v>145</v>
      </c>
      <c r="E18" s="18">
        <v>1</v>
      </c>
      <c r="F18" s="69">
        <v>0</v>
      </c>
      <c r="G18" s="69">
        <v>0</v>
      </c>
      <c r="H18" s="70">
        <v>476000</v>
      </c>
      <c r="J18" s="66"/>
      <c r="K18" s="66"/>
      <c r="L18" s="66"/>
      <c r="M18" s="66">
        <f>L18</f>
        <v>0</v>
      </c>
    </row>
    <row r="19" spans="1:13">
      <c r="A19" s="10"/>
      <c r="B19" s="6"/>
      <c r="C19" s="7"/>
      <c r="D19" s="6"/>
      <c r="E19" s="6"/>
      <c r="F19" s="8"/>
      <c r="G19" s="9"/>
      <c r="H19" s="9"/>
    </row>
    <row r="20" spans="1:13" ht="36">
      <c r="A20" s="27"/>
      <c r="B20" s="27"/>
      <c r="C20" s="27"/>
      <c r="D20" s="27"/>
      <c r="E20" s="27"/>
      <c r="F20" s="27"/>
      <c r="G20" s="28" t="s">
        <v>99</v>
      </c>
      <c r="H20" s="29">
        <f>SUM(H18:H19)</f>
        <v>476000</v>
      </c>
      <c r="J20">
        <f>H20*0.2</f>
        <v>95200</v>
      </c>
    </row>
    <row r="21" spans="1:13" ht="18">
      <c r="A21" s="234" t="s">
        <v>1270</v>
      </c>
      <c r="B21" s="235"/>
      <c r="C21" s="235"/>
      <c r="D21" s="235"/>
      <c r="E21" s="235"/>
      <c r="F21" s="235"/>
      <c r="G21" s="235"/>
      <c r="H21" s="236"/>
    </row>
    <row r="22" spans="1:13" ht="18">
      <c r="A22" s="165" t="s">
        <v>142</v>
      </c>
      <c r="B22" s="165"/>
      <c r="C22" s="165"/>
      <c r="D22" s="165"/>
      <c r="E22" s="165"/>
      <c r="F22" s="165"/>
      <c r="G22" s="165"/>
      <c r="H22" s="165"/>
    </row>
    <row r="23" spans="1:13" ht="28.5" customHeight="1">
      <c r="A23" s="5"/>
      <c r="B23" s="6"/>
      <c r="C23" s="7"/>
      <c r="D23" s="6"/>
      <c r="E23" s="6"/>
      <c r="F23" s="8"/>
      <c r="G23" s="9"/>
      <c r="H23" s="9"/>
    </row>
    <row r="24" spans="1:13">
      <c r="A24" s="10"/>
      <c r="B24" s="6"/>
      <c r="C24" s="7"/>
      <c r="D24" s="6"/>
      <c r="E24" s="6"/>
      <c r="F24" s="8"/>
      <c r="G24" s="9"/>
      <c r="H24" s="9"/>
      <c r="I24" s="66" t="e">
        <f>H20+#REF!</f>
        <v>#REF!</v>
      </c>
    </row>
    <row r="25" spans="1:13">
      <c r="A25" s="5"/>
      <c r="B25" s="6"/>
      <c r="C25" s="7"/>
      <c r="D25" s="6"/>
      <c r="E25" s="6"/>
      <c r="F25" s="13"/>
      <c r="G25" s="13"/>
      <c r="H25" s="9"/>
    </row>
    <row r="26" spans="1:13">
      <c r="A26" s="5"/>
      <c r="B26" s="6"/>
      <c r="C26" s="7"/>
      <c r="D26" s="6"/>
      <c r="E26" s="6"/>
      <c r="F26" s="13"/>
      <c r="G26" s="13"/>
      <c r="H26" s="9"/>
    </row>
    <row r="27" spans="1:13">
      <c r="A27" s="5"/>
      <c r="C27" s="7"/>
    </row>
    <row r="28" spans="1:13">
      <c r="G28" s="14"/>
      <c r="H28" s="12"/>
    </row>
    <row r="29" spans="1:13">
      <c r="G29" s="2"/>
      <c r="H29" s="13"/>
    </row>
    <row r="30" spans="1:13">
      <c r="G30" s="15"/>
      <c r="H30" s="13"/>
    </row>
    <row r="31" spans="1:13">
      <c r="A31" s="158"/>
      <c r="B31" s="158"/>
      <c r="C31" s="158"/>
      <c r="D31" s="158"/>
      <c r="E31" s="158"/>
      <c r="F31" s="158"/>
      <c r="G31" s="158"/>
      <c r="H31" s="158"/>
    </row>
    <row r="32" spans="1:13">
      <c r="A32" s="158"/>
      <c r="B32" s="158"/>
      <c r="C32" s="158"/>
      <c r="D32" s="158"/>
      <c r="E32" s="158"/>
      <c r="F32" s="158"/>
      <c r="G32" s="158"/>
      <c r="H32" s="158"/>
    </row>
  </sheetData>
  <mergeCells count="6">
    <mergeCell ref="A32:H32"/>
    <mergeCell ref="M10:O12"/>
    <mergeCell ref="M13:O14"/>
    <mergeCell ref="A21:H21"/>
    <mergeCell ref="A22:H22"/>
    <mergeCell ref="A31:H31"/>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R34"/>
  <sheetViews>
    <sheetView showGridLines="0" topLeftCell="A10" zoomScaleNormal="100" workbookViewId="0">
      <selection activeCell="J19" sqref="J19"/>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28515625" bestFit="1" customWidth="1"/>
    <col min="7" max="7" width="18" bestFit="1" customWidth="1"/>
    <col min="8" max="8" width="20.4257812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40.5" customHeight="1"/>
    <row r="17" spans="1:13" ht="43.15">
      <c r="A17" s="16" t="s">
        <v>1</v>
      </c>
      <c r="B17" s="16" t="s">
        <v>0</v>
      </c>
      <c r="C17" s="16" t="s">
        <v>124</v>
      </c>
      <c r="D17" s="54" t="s">
        <v>125</v>
      </c>
      <c r="E17" s="16" t="s">
        <v>14</v>
      </c>
      <c r="F17" s="17" t="s">
        <v>128</v>
      </c>
      <c r="G17" s="17" t="s">
        <v>16</v>
      </c>
      <c r="H17" s="91" t="s">
        <v>17</v>
      </c>
    </row>
    <row r="18" spans="1:13" ht="84">
      <c r="A18" s="229"/>
      <c r="B18" s="67">
        <v>1</v>
      </c>
      <c r="C18" s="94" t="s">
        <v>1271</v>
      </c>
      <c r="D18" s="95" t="s">
        <v>145</v>
      </c>
      <c r="E18" s="96">
        <v>1</v>
      </c>
      <c r="F18" s="97">
        <v>0</v>
      </c>
      <c r="G18" s="97">
        <v>0</v>
      </c>
      <c r="H18" s="98">
        <f>(F18*E18)+(G18*E18)</f>
        <v>0</v>
      </c>
      <c r="J18" s="66"/>
      <c r="K18" s="66"/>
      <c r="L18" s="66"/>
      <c r="M18" s="66">
        <f>L18</f>
        <v>0</v>
      </c>
    </row>
    <row r="19" spans="1:13" ht="84">
      <c r="A19" s="229"/>
      <c r="B19" s="67">
        <v>2</v>
      </c>
      <c r="C19" s="94" t="s">
        <v>1272</v>
      </c>
      <c r="D19" s="95" t="s">
        <v>145</v>
      </c>
      <c r="E19" s="96">
        <v>1</v>
      </c>
      <c r="F19" s="99">
        <v>0</v>
      </c>
      <c r="G19" s="97">
        <v>0</v>
      </c>
      <c r="H19" s="98">
        <f t="shared" ref="H19:H20" si="0">(F19*E19)+(G19*E19)</f>
        <v>0</v>
      </c>
      <c r="J19" s="66"/>
      <c r="K19" s="66"/>
      <c r="L19" s="66"/>
    </row>
    <row r="20" spans="1:13" ht="63">
      <c r="A20" s="229"/>
      <c r="B20" s="67">
        <v>3</v>
      </c>
      <c r="C20" s="94" t="s">
        <v>1273</v>
      </c>
      <c r="D20" s="95" t="s">
        <v>145</v>
      </c>
      <c r="E20" s="96">
        <v>1</v>
      </c>
      <c r="F20" s="99">
        <v>0</v>
      </c>
      <c r="G20" s="97">
        <v>0</v>
      </c>
      <c r="H20" s="98">
        <f t="shared" si="0"/>
        <v>0</v>
      </c>
      <c r="J20" s="66"/>
      <c r="K20" s="66"/>
      <c r="L20" s="66"/>
    </row>
    <row r="21" spans="1:13">
      <c r="A21" s="10"/>
      <c r="B21" s="6"/>
      <c r="C21" s="7"/>
      <c r="D21" s="6"/>
      <c r="E21" s="6"/>
      <c r="F21" s="8"/>
      <c r="G21" s="9"/>
      <c r="H21" s="9"/>
      <c r="J21" s="93">
        <v>45044</v>
      </c>
    </row>
    <row r="22" spans="1:13" ht="36">
      <c r="A22" s="27"/>
      <c r="B22" s="27"/>
      <c r="C22" s="27"/>
      <c r="D22" s="27"/>
      <c r="E22" s="27"/>
      <c r="F22" s="27"/>
      <c r="G22" s="28" t="s">
        <v>99</v>
      </c>
      <c r="H22" s="29">
        <f>SUM(H18:H21)</f>
        <v>0</v>
      </c>
      <c r="J22">
        <v>662</v>
      </c>
    </row>
    <row r="23" spans="1:13" ht="21">
      <c r="A23" s="263" t="s">
        <v>1274</v>
      </c>
      <c r="B23" s="264"/>
      <c r="C23" s="264"/>
      <c r="D23" s="264"/>
      <c r="E23" s="264"/>
      <c r="F23" s="264"/>
      <c r="G23" s="264"/>
      <c r="H23" s="265"/>
    </row>
    <row r="24" spans="1:13" ht="21">
      <c r="A24" s="266" t="s">
        <v>1275</v>
      </c>
      <c r="B24" s="266"/>
      <c r="C24" s="266"/>
      <c r="D24" s="266"/>
      <c r="E24" s="266"/>
      <c r="F24" s="266"/>
      <c r="G24" s="266"/>
      <c r="H24" s="266"/>
    </row>
    <row r="25" spans="1:13" ht="28.5" customHeight="1">
      <c r="A25" s="5"/>
      <c r="B25" s="6"/>
      <c r="C25" s="7"/>
      <c r="D25" s="6"/>
      <c r="E25" s="6"/>
      <c r="F25" s="8"/>
      <c r="G25" s="9"/>
      <c r="H25" s="9"/>
    </row>
    <row r="26" spans="1:13">
      <c r="A26" s="10"/>
      <c r="B26" s="6"/>
      <c r="C26" s="7"/>
      <c r="D26" s="6"/>
      <c r="E26" s="6"/>
      <c r="F26" s="8"/>
      <c r="G26" s="9"/>
      <c r="H26" s="9"/>
      <c r="I26" s="66"/>
    </row>
    <row r="27" spans="1:13">
      <c r="A27" s="5"/>
      <c r="B27" s="6"/>
      <c r="C27" s="7"/>
      <c r="D27" s="6"/>
      <c r="E27" s="6"/>
      <c r="F27" s="13"/>
      <c r="G27" s="13"/>
      <c r="H27" s="9"/>
    </row>
    <row r="28" spans="1:13">
      <c r="A28" s="5"/>
      <c r="B28" s="6"/>
      <c r="C28" s="7"/>
      <c r="D28" s="6"/>
      <c r="E28" s="6"/>
      <c r="F28" s="13"/>
      <c r="G28" s="13"/>
      <c r="H28" s="9"/>
    </row>
    <row r="29" spans="1:13">
      <c r="A29" s="5"/>
      <c r="C29" s="7"/>
    </row>
    <row r="30" spans="1:13">
      <c r="G30" s="14"/>
      <c r="H30" s="12"/>
    </row>
    <row r="31" spans="1:13">
      <c r="G31" s="2"/>
      <c r="H31" s="13"/>
    </row>
    <row r="32" spans="1:13">
      <c r="G32" s="15"/>
      <c r="H32" s="13"/>
    </row>
    <row r="33" spans="1:8">
      <c r="A33" s="158"/>
      <c r="B33" s="158"/>
      <c r="C33" s="158"/>
      <c r="D33" s="158"/>
      <c r="E33" s="158"/>
      <c r="F33" s="158"/>
      <c r="G33" s="158"/>
      <c r="H33" s="158"/>
    </row>
    <row r="34" spans="1:8">
      <c r="A34" s="158"/>
      <c r="B34" s="158"/>
      <c r="C34" s="158"/>
      <c r="D34" s="158"/>
      <c r="E34" s="158"/>
      <c r="F34" s="158"/>
      <c r="G34" s="158"/>
      <c r="H34" s="158"/>
    </row>
  </sheetData>
  <mergeCells count="7">
    <mergeCell ref="A34:H34"/>
    <mergeCell ref="M10:O12"/>
    <mergeCell ref="M13:O14"/>
    <mergeCell ref="A18:A20"/>
    <mergeCell ref="A23:H23"/>
    <mergeCell ref="A24:H24"/>
    <mergeCell ref="A33:H33"/>
  </mergeCells>
  <printOptions horizontalCentered="1"/>
  <pageMargins left="0.23622047244094491" right="0.23622047244094491" top="0.74803149606299213" bottom="0.74803149606299213" header="0.31496062992125984" footer="0.31496062992125984"/>
  <pageSetup paperSize="9" scale="63" fitToHeight="0" orientation="portrait" r:id="rId1"/>
  <headerFooter>
    <oddFooter>&amp;R&amp;P de &amp;N</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R76"/>
  <sheetViews>
    <sheetView showGridLines="0" zoomScale="60" zoomScaleNormal="60" workbookViewId="0">
      <selection activeCell="F24" sqref="F24"/>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6" width="23.28515625" customWidth="1"/>
    <col min="7" max="7" width="27.140625" customWidth="1"/>
    <col min="8" max="8" width="25" customWidth="1"/>
    <col min="9" max="9" width="16.5703125" bestFit="1" customWidth="1"/>
    <col min="11" max="11" width="15.140625" bestFit="1" customWidth="1"/>
    <col min="12" max="12" width="17.7109375" customWidth="1"/>
    <col min="15" max="15" width="11.42578125" customWidth="1"/>
  </cols>
  <sheetData>
    <row r="1" spans="1:18" ht="21">
      <c r="A1" s="4"/>
      <c r="C1" s="3"/>
    </row>
    <row r="2" spans="1:18" ht="15.6" customHeight="1">
      <c r="A2" s="2"/>
    </row>
    <row r="3" spans="1:18">
      <c r="A3" s="2"/>
    </row>
    <row r="7" spans="1:18">
      <c r="I7" s="9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7" spans="1:12" ht="44.25" customHeight="1"/>
    <row r="18" spans="1:12" ht="43.5" customHeight="1">
      <c r="A18" s="53" t="s">
        <v>1</v>
      </c>
      <c r="B18" s="53" t="s">
        <v>0</v>
      </c>
      <c r="C18" s="53" t="s">
        <v>124</v>
      </c>
      <c r="D18" s="54" t="s">
        <v>125</v>
      </c>
      <c r="E18" s="53" t="s">
        <v>14</v>
      </c>
      <c r="F18" s="54" t="s">
        <v>128</v>
      </c>
      <c r="G18" s="54" t="s">
        <v>16</v>
      </c>
      <c r="H18" s="54" t="s">
        <v>17</v>
      </c>
      <c r="K18" s="66"/>
    </row>
    <row r="19" spans="1:12" ht="126">
      <c r="A19" s="30"/>
      <c r="B19" s="18"/>
      <c r="C19" s="19" t="s">
        <v>1276</v>
      </c>
      <c r="D19" s="18" t="s">
        <v>131</v>
      </c>
      <c r="E19" s="20">
        <v>1244</v>
      </c>
      <c r="F19" s="102"/>
      <c r="G19" s="102">
        <v>20000</v>
      </c>
      <c r="H19" s="103">
        <f>E19*G19</f>
        <v>24880000</v>
      </c>
      <c r="I19" s="37"/>
      <c r="K19" s="66"/>
      <c r="L19" s="66"/>
    </row>
    <row r="20" spans="1:12" ht="21">
      <c r="A20" s="41"/>
      <c r="C20" s="66"/>
      <c r="D20" s="66"/>
      <c r="G20" s="104" t="s">
        <v>68</v>
      </c>
      <c r="H20" s="103">
        <v>24880000</v>
      </c>
    </row>
    <row r="21" spans="1:12" ht="18">
      <c r="A21" s="41"/>
      <c r="C21" s="66"/>
      <c r="D21" s="66"/>
    </row>
    <row r="22" spans="1:12" ht="18">
      <c r="B22" s="66"/>
      <c r="C22" s="66"/>
      <c r="I22" s="41"/>
      <c r="K22" s="66"/>
      <c r="L22" s="66"/>
    </row>
    <row r="23" spans="1:12">
      <c r="B23" s="66"/>
      <c r="C23" s="66"/>
    </row>
    <row r="24" spans="1:12">
      <c r="B24" s="66"/>
      <c r="C24" s="66"/>
    </row>
    <row r="25" spans="1:12">
      <c r="B25" s="66"/>
      <c r="C25" s="66"/>
    </row>
    <row r="26" spans="1:12">
      <c r="B26" s="66"/>
      <c r="C26" s="66"/>
    </row>
    <row r="27" spans="1:12">
      <c r="B27" s="66"/>
      <c r="C27" s="66"/>
    </row>
    <row r="43" spans="1:8">
      <c r="A43" s="5"/>
      <c r="B43" s="6"/>
      <c r="C43" s="7"/>
      <c r="D43" s="6"/>
      <c r="E43" s="11"/>
      <c r="F43" s="8"/>
      <c r="G43" s="9"/>
      <c r="H43" s="9"/>
    </row>
    <row r="44" spans="1:8">
      <c r="A44" s="5"/>
      <c r="B44" s="6"/>
      <c r="C44" s="7"/>
      <c r="D44" s="6"/>
      <c r="E44" s="11"/>
      <c r="F44" s="8"/>
      <c r="G44" s="9"/>
      <c r="H44" s="9"/>
    </row>
    <row r="45" spans="1:8">
      <c r="A45" s="5"/>
      <c r="B45" s="6"/>
      <c r="C45" s="7"/>
      <c r="D45" s="6"/>
      <c r="E45" s="11"/>
      <c r="F45" s="8"/>
      <c r="G45" s="9"/>
      <c r="H45" s="9"/>
    </row>
    <row r="46" spans="1:8">
      <c r="A46" s="5"/>
      <c r="B46" s="6"/>
      <c r="C46" s="7"/>
      <c r="D46" s="6"/>
      <c r="E46" s="11"/>
      <c r="F46" s="8"/>
      <c r="G46" s="9"/>
      <c r="H46" s="9"/>
    </row>
    <row r="47" spans="1:8">
      <c r="A47" s="5"/>
      <c r="B47" s="6"/>
      <c r="C47" s="7"/>
      <c r="D47" s="6"/>
      <c r="E47" s="11"/>
      <c r="F47" s="8"/>
      <c r="G47" s="9"/>
      <c r="H47" s="9"/>
    </row>
    <row r="48" spans="1:8">
      <c r="A48" s="5"/>
      <c r="B48" s="6"/>
      <c r="C48" s="7"/>
      <c r="D48" s="6"/>
      <c r="E48" s="11"/>
      <c r="F48" s="8"/>
      <c r="G48" s="9"/>
      <c r="H48" s="9"/>
    </row>
    <row r="49" spans="1:8">
      <c r="A49" s="5"/>
      <c r="B49" s="6"/>
      <c r="C49" s="7"/>
      <c r="D49" s="6"/>
      <c r="E49" s="11"/>
      <c r="F49" s="8"/>
      <c r="G49" s="9"/>
      <c r="H49" s="9"/>
    </row>
    <row r="50" spans="1:8">
      <c r="A50" s="5"/>
      <c r="B50" s="6"/>
      <c r="C50" s="7"/>
      <c r="D50" s="6"/>
      <c r="E50" s="11"/>
      <c r="F50" s="8"/>
      <c r="G50" s="9"/>
      <c r="H50" s="9"/>
    </row>
    <row r="51" spans="1:8">
      <c r="A51" s="5"/>
      <c r="B51" s="6"/>
      <c r="C51" s="7"/>
      <c r="D51" s="6"/>
      <c r="E51" s="11"/>
      <c r="F51" s="8"/>
      <c r="G51" s="9"/>
      <c r="H51" s="9"/>
    </row>
    <row r="52" spans="1:8">
      <c r="A52" s="5"/>
      <c r="B52" s="6"/>
      <c r="C52" s="7"/>
      <c r="D52" s="6"/>
      <c r="E52" s="11"/>
      <c r="F52" s="8"/>
      <c r="G52" s="9"/>
      <c r="H52" s="9"/>
    </row>
    <row r="53" spans="1:8">
      <c r="A53" s="10"/>
      <c r="B53" s="6"/>
      <c r="C53" s="7"/>
      <c r="E53" s="11"/>
      <c r="F53" s="8"/>
      <c r="G53" s="9"/>
      <c r="H53" s="9"/>
    </row>
    <row r="54" spans="1:8">
      <c r="A54" s="5"/>
      <c r="B54" s="6"/>
      <c r="C54" s="7"/>
      <c r="D54" s="6"/>
      <c r="E54" s="11"/>
      <c r="F54" s="8"/>
      <c r="G54" s="9"/>
      <c r="H54" s="9"/>
    </row>
    <row r="55" spans="1:8" ht="28.5" customHeight="1">
      <c r="A55" s="5"/>
      <c r="B55" s="6"/>
      <c r="C55" s="7"/>
      <c r="D55" s="6"/>
      <c r="E55" s="11"/>
      <c r="F55" s="8"/>
      <c r="G55" s="9"/>
      <c r="H55" s="9"/>
    </row>
    <row r="56" spans="1:8">
      <c r="A56" s="5"/>
      <c r="B56" s="6"/>
      <c r="C56" s="7"/>
      <c r="D56" s="6"/>
      <c r="E56" s="11"/>
      <c r="F56" s="8"/>
      <c r="G56" s="9"/>
      <c r="H56" s="9"/>
    </row>
    <row r="57" spans="1:8">
      <c r="A57" s="10"/>
      <c r="B57" s="6"/>
      <c r="C57" s="7"/>
      <c r="F57" s="8"/>
      <c r="G57" s="9"/>
      <c r="H57" s="9"/>
    </row>
    <row r="58" spans="1:8">
      <c r="A58" s="5"/>
      <c r="B58" s="6"/>
      <c r="C58" s="7"/>
      <c r="D58" s="6"/>
      <c r="E58" s="11"/>
      <c r="F58" s="8"/>
      <c r="G58" s="9"/>
      <c r="H58" s="9"/>
    </row>
    <row r="59" spans="1:8">
      <c r="A59" s="10"/>
      <c r="B59" s="6"/>
      <c r="C59" s="7"/>
      <c r="D59" s="6"/>
      <c r="E59" s="6"/>
      <c r="F59" s="8"/>
      <c r="G59" s="9"/>
      <c r="H59" s="9"/>
    </row>
    <row r="60" spans="1:8">
      <c r="A60" s="5"/>
      <c r="B60" s="6"/>
      <c r="C60" s="7"/>
      <c r="D60" s="6"/>
      <c r="E60" s="6"/>
      <c r="F60" s="8"/>
      <c r="G60" s="9"/>
      <c r="H60" s="9"/>
    </row>
    <row r="61" spans="1:8">
      <c r="A61" s="10"/>
      <c r="B61" s="6"/>
      <c r="C61" s="7"/>
      <c r="D61" s="6"/>
      <c r="E61" s="6"/>
      <c r="F61" s="8"/>
      <c r="G61" s="9"/>
      <c r="H61" s="9"/>
    </row>
    <row r="62" spans="1:8">
      <c r="A62" s="5"/>
      <c r="B62" s="6"/>
      <c r="C62" s="7"/>
      <c r="D62" s="6"/>
      <c r="E62" s="6"/>
      <c r="F62" s="8"/>
      <c r="G62" s="9"/>
      <c r="H62" s="9"/>
    </row>
    <row r="63" spans="1:8">
      <c r="A63" s="10"/>
      <c r="B63" s="6"/>
      <c r="C63" s="7"/>
      <c r="D63" s="6"/>
      <c r="E63" s="6"/>
      <c r="F63" s="8"/>
      <c r="G63" s="9"/>
      <c r="H63" s="9"/>
    </row>
    <row r="64" spans="1:8">
      <c r="A64" s="5"/>
      <c r="B64" s="6"/>
      <c r="C64" s="7"/>
      <c r="D64" s="6"/>
      <c r="E64" s="6"/>
      <c r="F64" s="8"/>
      <c r="G64" s="9"/>
      <c r="H64" s="9"/>
    </row>
    <row r="65" spans="1:8">
      <c r="A65" s="5"/>
      <c r="B65" s="6"/>
      <c r="C65" s="7"/>
      <c r="D65" s="6"/>
      <c r="E65" s="6"/>
      <c r="F65" s="8"/>
      <c r="G65" s="9"/>
      <c r="H65" s="9"/>
    </row>
    <row r="66" spans="1:8">
      <c r="A66" s="10"/>
      <c r="B66" s="6"/>
      <c r="C66" s="7"/>
      <c r="D66" s="6"/>
      <c r="E66" s="6"/>
      <c r="F66" s="8"/>
      <c r="G66" s="9"/>
      <c r="H66" s="9"/>
    </row>
    <row r="67" spans="1:8">
      <c r="A67" s="5"/>
      <c r="B67" s="6"/>
      <c r="C67" s="7"/>
      <c r="D67" s="6"/>
      <c r="E67" s="6"/>
      <c r="F67" s="8"/>
      <c r="G67" s="9"/>
      <c r="H67" s="9"/>
    </row>
    <row r="68" spans="1:8">
      <c r="A68" s="10"/>
      <c r="B68" s="6"/>
      <c r="C68" s="7"/>
      <c r="D68" s="6"/>
      <c r="E68" s="6"/>
      <c r="F68" s="8"/>
      <c r="G68" s="9"/>
      <c r="H68" s="9"/>
    </row>
    <row r="69" spans="1:8">
      <c r="A69" s="5"/>
      <c r="B69" s="6"/>
      <c r="C69" s="7"/>
      <c r="D69" s="6"/>
      <c r="E69" s="6"/>
      <c r="F69" s="13"/>
      <c r="G69" s="13"/>
      <c r="H69" s="9"/>
    </row>
    <row r="70" spans="1:8">
      <c r="A70" s="5"/>
      <c r="B70" s="6"/>
      <c r="C70" s="7"/>
      <c r="D70" s="6"/>
      <c r="E70" s="6"/>
      <c r="F70" s="13"/>
      <c r="G70" s="13"/>
      <c r="H70" s="9"/>
    </row>
    <row r="71" spans="1:8">
      <c r="A71" s="5"/>
      <c r="C71" s="7"/>
    </row>
    <row r="72" spans="1:8">
      <c r="G72" s="14"/>
      <c r="H72" s="12"/>
    </row>
    <row r="73" spans="1:8">
      <c r="G73" s="2"/>
      <c r="H73" s="13"/>
    </row>
    <row r="74" spans="1:8">
      <c r="G74" s="15"/>
      <c r="H74" s="13"/>
    </row>
    <row r="75" spans="1:8">
      <c r="A75" s="158"/>
      <c r="B75" s="158"/>
      <c r="C75" s="158"/>
      <c r="D75" s="158"/>
      <c r="E75" s="158"/>
      <c r="F75" s="158"/>
      <c r="G75" s="158"/>
      <c r="H75" s="158"/>
    </row>
    <row r="76" spans="1:8">
      <c r="A76" s="158"/>
      <c r="B76" s="158"/>
      <c r="C76" s="158"/>
      <c r="D76" s="158"/>
      <c r="E76" s="158"/>
      <c r="F76" s="158"/>
      <c r="G76" s="158"/>
      <c r="H76" s="158"/>
    </row>
  </sheetData>
  <mergeCells count="4">
    <mergeCell ref="A75:H75"/>
    <mergeCell ref="A76:H76"/>
    <mergeCell ref="M10:O12"/>
    <mergeCell ref="M13:O14"/>
  </mergeCells>
  <printOptions horizontalCentered="1"/>
  <pageMargins left="0.23622047244094491" right="0.23622047244094491" top="0.74803149606299213" bottom="0.74803149606299213" header="0.31496062992125984" footer="0.31496062992125984"/>
  <pageSetup paperSize="9" scale="51" orientation="portrait" r:id="rId1"/>
  <headerFooter>
    <oddFooter>&amp;R&amp;P de &amp;N</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R57"/>
  <sheetViews>
    <sheetView showGridLines="0" zoomScale="80" zoomScaleNormal="80" workbookViewId="0">
      <selection activeCell="C18" sqref="C18"/>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6" width="18.7109375" bestFit="1" customWidth="1"/>
    <col min="7" max="7" width="16.5703125" bestFit="1" customWidth="1"/>
    <col min="8" max="8" width="25.42578125" bestFit="1" customWidth="1"/>
    <col min="9" max="9" width="16.5703125" bestFit="1" customWidth="1"/>
    <col min="10" max="10" width="15" bestFit="1" customWidth="1"/>
    <col min="11" max="11" width="13.5703125" bestFit="1" customWidth="1"/>
    <col min="13" max="13" width="1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3" ht="43.15">
      <c r="A17" s="16" t="s">
        <v>1</v>
      </c>
      <c r="B17" s="16" t="s">
        <v>0</v>
      </c>
      <c r="C17" s="16" t="s">
        <v>124</v>
      </c>
      <c r="D17" s="54" t="s">
        <v>125</v>
      </c>
      <c r="E17" s="16" t="s">
        <v>14</v>
      </c>
      <c r="F17" s="17" t="s">
        <v>128</v>
      </c>
      <c r="G17" s="17" t="s">
        <v>16</v>
      </c>
      <c r="H17" s="17" t="s">
        <v>17</v>
      </c>
    </row>
    <row r="18" spans="1:13" ht="90">
      <c r="A18" s="36"/>
      <c r="B18" s="18">
        <v>1</v>
      </c>
      <c r="C18" s="19" t="s">
        <v>1277</v>
      </c>
      <c r="D18" s="68" t="s">
        <v>145</v>
      </c>
      <c r="E18" s="18"/>
      <c r="F18" s="71">
        <v>109080</v>
      </c>
      <c r="G18" s="72">
        <v>134000</v>
      </c>
      <c r="H18" s="72">
        <f>(F18+G18)</f>
        <v>243080</v>
      </c>
      <c r="J18" s="52"/>
      <c r="K18">
        <v>6700</v>
      </c>
    </row>
    <row r="19" spans="1:13" ht="18">
      <c r="A19" s="22"/>
      <c r="B19" s="23"/>
      <c r="C19" s="24"/>
      <c r="D19" s="23"/>
      <c r="E19" s="23"/>
      <c r="F19" s="25"/>
      <c r="G19" s="26"/>
      <c r="H19" s="26"/>
      <c r="J19" s="100"/>
      <c r="K19" s="100"/>
    </row>
    <row r="20" spans="1:13" ht="18">
      <c r="A20" s="27"/>
      <c r="B20" s="27"/>
      <c r="C20" s="27"/>
      <c r="D20" s="27"/>
      <c r="E20" s="27"/>
      <c r="F20" s="27"/>
      <c r="G20" s="28" t="s">
        <v>25</v>
      </c>
      <c r="H20" s="49">
        <f>H18</f>
        <v>243080</v>
      </c>
      <c r="J20" s="66"/>
      <c r="M20" s="52"/>
    </row>
    <row r="21" spans="1:13" ht="18">
      <c r="A21" s="165" t="s">
        <v>1278</v>
      </c>
      <c r="B21" s="165"/>
      <c r="C21" s="165"/>
      <c r="D21" s="165"/>
      <c r="E21" s="165"/>
      <c r="F21" s="165"/>
      <c r="G21" s="165"/>
      <c r="H21" s="166"/>
      <c r="K21" s="101"/>
    </row>
    <row r="22" spans="1:13" ht="18">
      <c r="A22" s="165" t="s">
        <v>1279</v>
      </c>
      <c r="B22" s="165"/>
      <c r="C22" s="165"/>
      <c r="D22" s="165"/>
      <c r="E22" s="165"/>
      <c r="F22" s="165"/>
      <c r="G22" s="165"/>
      <c r="H22" s="165"/>
      <c r="J22" s="66"/>
    </row>
    <row r="23" spans="1:13">
      <c r="A23" s="5"/>
      <c r="B23" s="6"/>
      <c r="C23" s="7"/>
      <c r="D23" s="6"/>
      <c r="E23" s="11"/>
      <c r="F23" s="8"/>
      <c r="G23" s="9"/>
      <c r="H23" s="9"/>
    </row>
    <row r="24" spans="1:13">
      <c r="A24" s="5"/>
      <c r="B24" s="6"/>
      <c r="C24" s="7"/>
      <c r="D24" s="6"/>
      <c r="E24" s="11"/>
      <c r="F24" s="8"/>
      <c r="G24" s="9"/>
      <c r="H24" s="9"/>
    </row>
    <row r="25" spans="1:13">
      <c r="A25" s="5"/>
      <c r="B25" s="6"/>
      <c r="C25" s="7"/>
      <c r="D25" s="6"/>
      <c r="E25" s="11"/>
      <c r="F25" s="8"/>
      <c r="G25" s="9"/>
      <c r="H25" s="9"/>
    </row>
    <row r="26" spans="1:13">
      <c r="A26" s="5"/>
      <c r="B26" s="6"/>
      <c r="C26" s="7"/>
      <c r="D26" s="6"/>
      <c r="E26" s="11"/>
      <c r="F26" s="8"/>
      <c r="G26" s="9"/>
      <c r="H26" s="9">
        <v>4937895</v>
      </c>
    </row>
    <row r="27" spans="1:13">
      <c r="A27" s="5"/>
      <c r="B27" s="6"/>
      <c r="C27" s="7"/>
      <c r="D27" s="6"/>
      <c r="E27" s="11"/>
      <c r="F27" s="8"/>
      <c r="G27" s="9"/>
      <c r="H27" s="9"/>
      <c r="I27" s="66" t="e">
        <f>H26-#REF!</f>
        <v>#REF!</v>
      </c>
    </row>
    <row r="28" spans="1:13">
      <c r="A28" s="5"/>
      <c r="B28" s="6"/>
      <c r="C28" s="7"/>
      <c r="D28" s="6"/>
      <c r="E28" s="11"/>
      <c r="F28" s="8"/>
      <c r="G28" s="9"/>
      <c r="H28" s="9"/>
      <c r="I28">
        <v>104690</v>
      </c>
    </row>
    <row r="29" spans="1:13">
      <c r="A29" s="5"/>
      <c r="B29" s="6"/>
      <c r="C29" s="7"/>
      <c r="D29" s="6"/>
      <c r="E29" s="11"/>
      <c r="F29" s="8"/>
      <c r="G29" s="9"/>
      <c r="H29" s="9"/>
    </row>
    <row r="30" spans="1:13">
      <c r="A30" s="5"/>
      <c r="B30" s="6"/>
      <c r="C30" s="7"/>
      <c r="D30" s="6"/>
      <c r="E30" s="11"/>
      <c r="F30" s="8"/>
      <c r="G30" s="9"/>
      <c r="H30" s="9"/>
    </row>
    <row r="31" spans="1:13">
      <c r="A31" s="5"/>
      <c r="B31" s="6"/>
      <c r="C31" s="7"/>
      <c r="D31" s="6"/>
      <c r="E31" s="11"/>
      <c r="F31" s="8"/>
      <c r="G31" s="9"/>
      <c r="H31" s="9"/>
    </row>
    <row r="32" spans="1:13">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1" fitToHeight="0" orientation="portrait" r:id="rId1"/>
  <headerFooter>
    <oddFooter>&amp;R&amp;P de &amp;N</oddFooter>
  </headerFooter>
  <rowBreaks count="1" manualBreakCount="1">
    <brk id="25" max="8" man="1"/>
  </rowBreaks>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R57"/>
  <sheetViews>
    <sheetView showGridLines="0" zoomScaleNormal="100" workbookViewId="0">
      <selection activeCell="A22" sqref="A22:H22"/>
    </sheetView>
  </sheetViews>
  <sheetFormatPr defaultColWidth="11.42578125" defaultRowHeight="14.45"/>
  <cols>
    <col min="1" max="1" width="14.5703125" customWidth="1"/>
    <col min="2" max="2" width="5.5703125" bestFit="1" customWidth="1"/>
    <col min="3" max="3" width="61.5703125" customWidth="1"/>
    <col min="4" max="4" width="7.85546875" customWidth="1"/>
    <col min="5" max="5" width="10.140625" customWidth="1"/>
    <col min="6" max="7" width="16.5703125" bestFit="1" customWidth="1"/>
    <col min="8" max="8" width="20.140625" bestFit="1" customWidth="1"/>
    <col min="9" max="9" width="16.5703125" bestFit="1" customWidth="1"/>
    <col min="15" max="15" width="11.42578125" customWidth="1"/>
  </cols>
  <sheetData>
    <row r="1" spans="1:18" ht="21">
      <c r="A1" s="4"/>
      <c r="C1" s="3"/>
    </row>
    <row r="2" spans="1:18" ht="15.6" customHeight="1">
      <c r="A2" s="2"/>
    </row>
    <row r="3" spans="1:18">
      <c r="A3" s="2"/>
    </row>
    <row r="7" spans="1:18">
      <c r="I7" s="9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6" customHeight="1"/>
    <row r="17" spans="1:9" ht="43.5" customHeight="1">
      <c r="A17" s="53" t="s">
        <v>1</v>
      </c>
      <c r="B17" s="53" t="s">
        <v>0</v>
      </c>
      <c r="C17" s="53" t="s">
        <v>124</v>
      </c>
      <c r="D17" s="54" t="s">
        <v>125</v>
      </c>
      <c r="E17" s="53" t="s">
        <v>14</v>
      </c>
      <c r="F17" s="54" t="s">
        <v>128</v>
      </c>
      <c r="G17" s="54" t="s">
        <v>16</v>
      </c>
      <c r="H17" s="54" t="s">
        <v>17</v>
      </c>
    </row>
    <row r="18" spans="1:9" ht="36">
      <c r="A18" s="30"/>
      <c r="B18" s="18">
        <v>1</v>
      </c>
      <c r="C18" s="19" t="s">
        <v>1280</v>
      </c>
      <c r="D18" s="18" t="s">
        <v>134</v>
      </c>
      <c r="E18" s="20">
        <v>4</v>
      </c>
      <c r="F18" s="21">
        <v>54000</v>
      </c>
      <c r="G18" s="21">
        <v>36000</v>
      </c>
      <c r="H18" s="21">
        <f>(G18*E18)+(F18*E18)</f>
        <v>360000</v>
      </c>
      <c r="I18" s="37"/>
    </row>
    <row r="19" spans="1:9" ht="18">
      <c r="A19" s="22"/>
      <c r="B19" s="23"/>
      <c r="C19" s="24"/>
      <c r="D19" s="23"/>
      <c r="E19" s="23"/>
      <c r="F19" s="25"/>
      <c r="G19" s="26"/>
      <c r="H19" s="26"/>
    </row>
    <row r="20" spans="1:9" ht="36">
      <c r="A20" s="27"/>
      <c r="B20" s="27"/>
      <c r="C20" s="27"/>
      <c r="D20" s="27"/>
      <c r="E20" s="27"/>
      <c r="F20" s="27"/>
      <c r="G20" s="28" t="s">
        <v>99</v>
      </c>
      <c r="H20" s="29">
        <f>SUM(H18:H19)</f>
        <v>360000</v>
      </c>
    </row>
    <row r="21" spans="1:9" ht="18">
      <c r="A21" s="165" t="s">
        <v>1281</v>
      </c>
      <c r="B21" s="165"/>
      <c r="C21" s="165"/>
      <c r="D21" s="165"/>
      <c r="E21" s="165"/>
      <c r="F21" s="165"/>
      <c r="G21" s="165"/>
      <c r="H21" s="166"/>
    </row>
    <row r="22" spans="1:9" ht="18">
      <c r="A22" s="165" t="s">
        <v>537</v>
      </c>
      <c r="B22" s="165"/>
      <c r="C22" s="165"/>
      <c r="D22" s="165"/>
      <c r="E22" s="165"/>
      <c r="F22" s="165"/>
      <c r="G22" s="165"/>
      <c r="H22" s="165"/>
    </row>
    <row r="23" spans="1:9">
      <c r="A23" s="5"/>
      <c r="B23" s="6"/>
      <c r="C23" s="7"/>
      <c r="D23" s="6"/>
      <c r="E23" s="11"/>
      <c r="F23" s="8"/>
      <c r="G23" s="9"/>
      <c r="H23" s="9"/>
    </row>
    <row r="24" spans="1:9">
      <c r="A24" s="5"/>
      <c r="B24" s="6"/>
      <c r="C24" s="7"/>
      <c r="D24" s="6"/>
      <c r="E24" s="11"/>
      <c r="F24" s="8"/>
      <c r="G24" s="9"/>
      <c r="H24" s="9"/>
    </row>
    <row r="25" spans="1:9">
      <c r="A25" s="5"/>
      <c r="B25" s="6"/>
      <c r="C25" s="7"/>
      <c r="D25" s="6"/>
      <c r="E25" s="11"/>
      <c r="F25" s="8"/>
      <c r="G25" s="9"/>
      <c r="H25" s="9"/>
    </row>
    <row r="26" spans="1:9">
      <c r="A26" s="5"/>
      <c r="B26" s="6"/>
      <c r="C26" s="7"/>
      <c r="D26" s="6"/>
      <c r="E26" s="11"/>
      <c r="F26" s="8"/>
      <c r="G26" s="9"/>
      <c r="H26" s="9"/>
    </row>
    <row r="27" spans="1:9">
      <c r="A27" s="5"/>
      <c r="B27" s="6"/>
      <c r="C27" s="7"/>
      <c r="D27" s="6"/>
      <c r="E27" s="11"/>
      <c r="F27" s="8"/>
      <c r="G27" s="9"/>
      <c r="H27" s="9"/>
    </row>
    <row r="28" spans="1:9">
      <c r="A28" s="5"/>
      <c r="B28" s="6"/>
      <c r="C28" s="7"/>
      <c r="D28" s="6"/>
      <c r="E28" s="11"/>
      <c r="F28" s="8"/>
      <c r="G28" s="9"/>
      <c r="H28" s="9"/>
    </row>
    <row r="29" spans="1:9">
      <c r="A29" s="5"/>
      <c r="B29" s="6"/>
      <c r="C29" s="7"/>
      <c r="D29" s="6"/>
      <c r="E29" s="11"/>
      <c r="F29" s="8"/>
      <c r="G29" s="9"/>
      <c r="H29" s="9"/>
    </row>
    <row r="30" spans="1:9">
      <c r="A30" s="5"/>
      <c r="B30" s="6"/>
      <c r="C30" s="7"/>
      <c r="D30" s="6"/>
      <c r="E30" s="11"/>
      <c r="F30" s="8"/>
      <c r="G30" s="9"/>
      <c r="H30" s="9"/>
    </row>
    <row r="31" spans="1:9">
      <c r="A31" s="5"/>
      <c r="B31" s="6"/>
      <c r="C31" s="7"/>
      <c r="D31" s="6"/>
      <c r="E31" s="11"/>
      <c r="F31" s="8"/>
      <c r="G31" s="9"/>
      <c r="H31" s="9"/>
    </row>
    <row r="32" spans="1:9">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4" fitToHeight="0" orientation="portrait" r:id="rId1"/>
  <headerFooter>
    <oddFooter>&amp;R&amp;P de &amp;N</oddFooter>
  </headerFooter>
  <rowBreaks count="1" manualBreakCount="1">
    <brk id="25" max="8" man="1"/>
  </rowBreaks>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R36"/>
  <sheetViews>
    <sheetView showGridLines="0" topLeftCell="A7" zoomScaleNormal="100" workbookViewId="0">
      <selection activeCell="J16" sqref="J16"/>
    </sheetView>
  </sheetViews>
  <sheetFormatPr defaultColWidth="11.42578125" defaultRowHeight="14.45"/>
  <cols>
    <col min="1" max="1" width="14.5703125" customWidth="1"/>
    <col min="2" max="2" width="5.85546875" bestFit="1" customWidth="1"/>
    <col min="3" max="3" width="61.5703125" customWidth="1"/>
    <col min="4" max="4" width="7.7109375" bestFit="1" customWidth="1"/>
    <col min="5" max="5" width="10.140625" customWidth="1"/>
    <col min="6" max="6" width="18.7109375" bestFit="1" customWidth="1"/>
    <col min="7" max="7" width="18" bestFit="1" customWidth="1"/>
    <col min="8" max="8" width="21.7109375" bestFit="1" customWidth="1"/>
    <col min="9" max="9" width="16.5703125" bestFit="1" customWidth="1"/>
    <col min="10" max="10" width="18.28515625" bestFit="1" customWidth="1"/>
    <col min="11" max="11" width="17.28515625" bestFit="1" customWidth="1"/>
    <col min="12" max="13" width="18.7109375" bestFit="1" customWidth="1"/>
    <col min="14" max="14" width="13"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7" customHeight="1"/>
    <row r="17" spans="1:13" ht="55.5" customHeight="1">
      <c r="A17" s="16" t="s">
        <v>1</v>
      </c>
      <c r="B17" s="16" t="s">
        <v>0</v>
      </c>
      <c r="C17" s="16" t="s">
        <v>124</v>
      </c>
      <c r="D17" s="54" t="s">
        <v>125</v>
      </c>
      <c r="E17" s="16" t="s">
        <v>14</v>
      </c>
      <c r="F17" s="17" t="s">
        <v>128</v>
      </c>
      <c r="G17" s="17" t="s">
        <v>16</v>
      </c>
      <c r="H17" s="17" t="s">
        <v>17</v>
      </c>
    </row>
    <row r="18" spans="1:13" ht="72">
      <c r="A18" s="159"/>
      <c r="B18" s="67">
        <v>1</v>
      </c>
      <c r="C18" s="19" t="s">
        <v>1282</v>
      </c>
      <c r="D18" s="68" t="s">
        <v>145</v>
      </c>
      <c r="E18" s="18">
        <v>1</v>
      </c>
      <c r="F18" s="69">
        <v>0</v>
      </c>
      <c r="G18" s="69">
        <v>0</v>
      </c>
      <c r="H18" s="70">
        <v>410000</v>
      </c>
      <c r="J18" s="66"/>
      <c r="K18" s="66"/>
      <c r="L18" s="66"/>
      <c r="M18" s="66">
        <f>L18</f>
        <v>0</v>
      </c>
    </row>
    <row r="19" spans="1:13" ht="36">
      <c r="A19" s="226"/>
      <c r="B19" s="67">
        <v>2</v>
      </c>
      <c r="C19" s="19" t="s">
        <v>1283</v>
      </c>
      <c r="D19" s="68" t="s">
        <v>145</v>
      </c>
      <c r="E19" s="18">
        <v>1</v>
      </c>
      <c r="F19" s="69">
        <v>0</v>
      </c>
      <c r="G19" s="69">
        <v>0</v>
      </c>
      <c r="H19" s="70">
        <v>220000</v>
      </c>
      <c r="J19" s="66"/>
      <c r="K19" s="66"/>
      <c r="L19" s="66"/>
      <c r="M19" s="66"/>
    </row>
    <row r="20" spans="1:13" ht="36">
      <c r="A20" s="226"/>
      <c r="B20" s="67">
        <v>3</v>
      </c>
      <c r="C20" s="19" t="s">
        <v>1284</v>
      </c>
      <c r="D20" s="68" t="s">
        <v>145</v>
      </c>
      <c r="E20" s="18">
        <v>1</v>
      </c>
      <c r="F20" s="69">
        <v>0</v>
      </c>
      <c r="G20" s="69">
        <v>0</v>
      </c>
      <c r="H20" s="70">
        <v>45000</v>
      </c>
      <c r="J20" s="66"/>
      <c r="K20" s="66"/>
      <c r="L20" s="66"/>
      <c r="M20" s="66"/>
    </row>
    <row r="21" spans="1:13" ht="36">
      <c r="A21" s="226"/>
      <c r="B21" s="67">
        <v>4</v>
      </c>
      <c r="C21" s="19" t="s">
        <v>1285</v>
      </c>
      <c r="D21" s="68" t="s">
        <v>145</v>
      </c>
      <c r="E21" s="18">
        <v>1</v>
      </c>
      <c r="F21" s="69">
        <v>0</v>
      </c>
      <c r="G21" s="69">
        <v>0</v>
      </c>
      <c r="H21" s="70">
        <v>190000</v>
      </c>
      <c r="J21" s="66"/>
      <c r="K21" s="66"/>
      <c r="L21" s="66"/>
      <c r="M21" s="66"/>
    </row>
    <row r="22" spans="1:13" ht="36">
      <c r="A22" s="226"/>
      <c r="B22" s="67">
        <v>5</v>
      </c>
      <c r="C22" s="19" t="s">
        <v>1286</v>
      </c>
      <c r="D22" s="68" t="s">
        <v>145</v>
      </c>
      <c r="E22" s="18">
        <v>1</v>
      </c>
      <c r="F22" s="69">
        <v>0</v>
      </c>
      <c r="G22" s="69">
        <v>0</v>
      </c>
      <c r="H22" s="70">
        <v>120000</v>
      </c>
      <c r="J22" s="66"/>
      <c r="K22" s="66"/>
      <c r="L22" s="66"/>
      <c r="M22" s="66"/>
    </row>
    <row r="23" spans="1:13" ht="36">
      <c r="A23" s="160"/>
      <c r="B23" s="67">
        <v>6</v>
      </c>
      <c r="C23" s="19" t="s">
        <v>1287</v>
      </c>
      <c r="D23" s="68" t="s">
        <v>145</v>
      </c>
      <c r="E23" s="18">
        <v>1</v>
      </c>
      <c r="F23" s="69">
        <v>0</v>
      </c>
      <c r="G23" s="69">
        <v>0</v>
      </c>
      <c r="H23" s="70">
        <v>22000</v>
      </c>
      <c r="J23" s="66"/>
      <c r="K23" s="66"/>
      <c r="L23" s="66"/>
      <c r="M23" s="66"/>
    </row>
    <row r="24" spans="1:13">
      <c r="A24" s="10"/>
      <c r="B24" s="6"/>
      <c r="C24" s="7"/>
      <c r="D24" s="6"/>
      <c r="E24" s="6"/>
      <c r="F24" s="8"/>
      <c r="G24" s="9"/>
      <c r="H24" s="9"/>
    </row>
    <row r="25" spans="1:13" ht="36">
      <c r="A25" s="27"/>
      <c r="B25" s="27"/>
      <c r="C25" s="27"/>
      <c r="D25" s="27"/>
      <c r="E25" s="27"/>
      <c r="F25" s="27"/>
      <c r="G25" s="28" t="s">
        <v>99</v>
      </c>
      <c r="H25" s="29">
        <f>SUM(H18:H24)</f>
        <v>1007000</v>
      </c>
    </row>
    <row r="26" spans="1:13" ht="18">
      <c r="A26" s="234" t="s">
        <v>1288</v>
      </c>
      <c r="B26" s="235"/>
      <c r="C26" s="235"/>
      <c r="D26" s="235"/>
      <c r="E26" s="235"/>
      <c r="F26" s="235"/>
      <c r="G26" s="235"/>
      <c r="H26" s="236"/>
    </row>
    <row r="27" spans="1:13" ht="28.5" customHeight="1">
      <c r="A27" s="5"/>
      <c r="B27" s="6"/>
      <c r="C27" s="7"/>
      <c r="D27" s="6"/>
      <c r="E27" s="6"/>
      <c r="F27" s="8"/>
      <c r="G27" s="9"/>
      <c r="H27" s="9"/>
    </row>
    <row r="28" spans="1:13">
      <c r="A28" s="10"/>
      <c r="B28" s="6"/>
      <c r="C28" s="7"/>
      <c r="D28" s="6"/>
      <c r="E28" s="6"/>
      <c r="F28" s="8"/>
      <c r="G28" s="9"/>
      <c r="H28" s="9"/>
      <c r="I28" s="66"/>
    </row>
    <row r="29" spans="1:13">
      <c r="A29" s="5"/>
      <c r="B29" s="6"/>
      <c r="C29" s="7"/>
      <c r="D29" s="6"/>
      <c r="E29" s="6"/>
      <c r="F29" s="13"/>
      <c r="G29" s="13"/>
      <c r="H29" s="9"/>
    </row>
    <row r="30" spans="1:13">
      <c r="A30" s="5"/>
      <c r="B30" s="6"/>
      <c r="C30" s="7"/>
      <c r="D30" s="6"/>
      <c r="E30" s="6"/>
      <c r="F30" s="13"/>
      <c r="G30" s="13"/>
      <c r="H30" s="9"/>
    </row>
    <row r="31" spans="1:13">
      <c r="A31" s="5"/>
      <c r="C31" s="7"/>
    </row>
    <row r="32" spans="1:13">
      <c r="G32" s="14"/>
      <c r="H32" s="12"/>
    </row>
    <row r="33" spans="1:8">
      <c r="G33" s="2"/>
      <c r="H33" s="13"/>
    </row>
    <row r="34" spans="1:8">
      <c r="G34" s="15"/>
      <c r="H34" s="13"/>
    </row>
    <row r="35" spans="1:8">
      <c r="A35" s="158"/>
      <c r="B35" s="158"/>
      <c r="C35" s="158"/>
      <c r="D35" s="158"/>
      <c r="E35" s="158"/>
      <c r="F35" s="158"/>
      <c r="G35" s="158"/>
      <c r="H35" s="158"/>
    </row>
    <row r="36" spans="1:8">
      <c r="A36" s="158"/>
      <c r="B36" s="158"/>
      <c r="C36" s="158"/>
      <c r="D36" s="158"/>
      <c r="E36" s="158"/>
      <c r="F36" s="158"/>
      <c r="G36" s="158"/>
      <c r="H36" s="158"/>
    </row>
  </sheetData>
  <mergeCells count="6">
    <mergeCell ref="A36:H36"/>
    <mergeCell ref="M10:O12"/>
    <mergeCell ref="M13:O14"/>
    <mergeCell ref="A18:A23"/>
    <mergeCell ref="A26:H26"/>
    <mergeCell ref="A35:H35"/>
  </mergeCells>
  <printOptions horizontalCentered="1"/>
  <pageMargins left="0.23622047244094491" right="0.23622047244094491" top="0.74803149606299213" bottom="0.74803149606299213" header="0.31496062992125984" footer="0.31496062992125984"/>
  <pageSetup paperSize="9" scale="62" fitToHeight="0" orientation="portrait" r:id="rId1"/>
  <headerFooter>
    <oddFooter>&amp;R&amp;P de &amp;N</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R75"/>
  <sheetViews>
    <sheetView showGridLines="0" topLeftCell="A31" zoomScale="106" zoomScaleNormal="106" workbookViewId="0">
      <selection activeCell="F18" sqref="F18:F36"/>
    </sheetView>
  </sheetViews>
  <sheetFormatPr defaultColWidth="11.42578125" defaultRowHeight="14.45"/>
  <cols>
    <col min="1" max="1" width="16" customWidth="1"/>
    <col min="2" max="2" width="4.85546875" customWidth="1"/>
    <col min="3" max="3" width="61.5703125" customWidth="1"/>
    <col min="4" max="4" width="8.42578125" customWidth="1"/>
    <col min="5" max="5" width="10.28515625" bestFit="1" customWidth="1"/>
    <col min="6" max="7" width="20.42578125" bestFit="1" customWidth="1"/>
    <col min="8" max="8" width="21.5703125" bestFit="1" customWidth="1"/>
    <col min="11" max="11" width="16.14062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22.5" customHeight="1">
      <c r="J16" t="s">
        <v>573</v>
      </c>
      <c r="K16" t="s">
        <v>574</v>
      </c>
    </row>
    <row r="17" spans="1:10" ht="46.9">
      <c r="A17" s="16" t="s">
        <v>1</v>
      </c>
      <c r="B17" s="16" t="s">
        <v>0</v>
      </c>
      <c r="C17" s="16" t="s">
        <v>124</v>
      </c>
      <c r="D17" s="17" t="s">
        <v>125</v>
      </c>
      <c r="E17" s="16" t="s">
        <v>14</v>
      </c>
      <c r="F17" s="17" t="s">
        <v>128</v>
      </c>
      <c r="G17" s="17" t="s">
        <v>16</v>
      </c>
      <c r="H17" s="17" t="s">
        <v>17</v>
      </c>
    </row>
    <row r="18" spans="1:10" ht="90">
      <c r="A18" s="159"/>
      <c r="B18" s="87"/>
      <c r="C18" s="22" t="s">
        <v>1125</v>
      </c>
      <c r="D18" s="181" t="s">
        <v>1126</v>
      </c>
      <c r="E18" s="248"/>
      <c r="F18" s="251">
        <v>0</v>
      </c>
      <c r="G18" s="251">
        <v>0</v>
      </c>
      <c r="H18" s="251">
        <v>17180000</v>
      </c>
    </row>
    <row r="19" spans="1:10" ht="36">
      <c r="A19" s="226"/>
      <c r="B19" s="88"/>
      <c r="C19" s="22" t="s">
        <v>1127</v>
      </c>
      <c r="D19" s="181"/>
      <c r="E19" s="249"/>
      <c r="F19" s="252"/>
      <c r="G19" s="252"/>
      <c r="H19" s="252"/>
      <c r="J19" t="s">
        <v>1128</v>
      </c>
    </row>
    <row r="20" spans="1:10" ht="18">
      <c r="A20" s="226"/>
      <c r="B20" s="88"/>
      <c r="C20" s="22" t="s">
        <v>1129</v>
      </c>
      <c r="D20" s="181"/>
      <c r="E20" s="249"/>
      <c r="F20" s="252"/>
      <c r="G20" s="252"/>
      <c r="H20" s="252"/>
    </row>
    <row r="21" spans="1:10" ht="18">
      <c r="A21" s="226"/>
      <c r="B21" s="88"/>
      <c r="C21" s="22" t="s">
        <v>1130</v>
      </c>
      <c r="D21" s="181"/>
      <c r="E21" s="249"/>
      <c r="F21" s="252"/>
      <c r="G21" s="252"/>
      <c r="H21" s="252"/>
    </row>
    <row r="22" spans="1:10" ht="18">
      <c r="A22" s="226"/>
      <c r="B22" s="88"/>
      <c r="C22" s="22" t="s">
        <v>1131</v>
      </c>
      <c r="D22" s="181"/>
      <c r="E22" s="249"/>
      <c r="F22" s="252"/>
      <c r="G22" s="252"/>
      <c r="H22" s="252"/>
    </row>
    <row r="23" spans="1:10" ht="18">
      <c r="A23" s="226"/>
      <c r="B23" s="88"/>
      <c r="C23" s="22" t="s">
        <v>1132</v>
      </c>
      <c r="D23" s="181"/>
      <c r="E23" s="249"/>
      <c r="F23" s="252"/>
      <c r="G23" s="252"/>
      <c r="H23" s="252"/>
    </row>
    <row r="24" spans="1:10" ht="36">
      <c r="A24" s="226"/>
      <c r="B24" s="88"/>
      <c r="C24" s="22" t="s">
        <v>1133</v>
      </c>
      <c r="D24" s="181"/>
      <c r="E24" s="249"/>
      <c r="F24" s="252"/>
      <c r="G24" s="252"/>
      <c r="H24" s="252"/>
    </row>
    <row r="25" spans="1:10" ht="18">
      <c r="A25" s="226"/>
      <c r="B25" s="88"/>
      <c r="C25" s="22" t="s">
        <v>1134</v>
      </c>
      <c r="D25" s="181"/>
      <c r="E25" s="249"/>
      <c r="F25" s="252"/>
      <c r="G25" s="252"/>
      <c r="H25" s="252"/>
    </row>
    <row r="26" spans="1:10" ht="36">
      <c r="A26" s="226"/>
      <c r="B26" s="88"/>
      <c r="C26" s="22" t="s">
        <v>1135</v>
      </c>
      <c r="D26" s="181"/>
      <c r="E26" s="249"/>
      <c r="F26" s="252"/>
      <c r="G26" s="252"/>
      <c r="H26" s="252"/>
    </row>
    <row r="27" spans="1:10" ht="54">
      <c r="A27" s="226"/>
      <c r="B27" s="88"/>
      <c r="C27" s="22" t="s">
        <v>1136</v>
      </c>
      <c r="D27" s="181"/>
      <c r="E27" s="249"/>
      <c r="F27" s="252"/>
      <c r="G27" s="252"/>
      <c r="H27" s="252"/>
    </row>
    <row r="28" spans="1:10" ht="18">
      <c r="A28" s="226"/>
      <c r="B28" s="88"/>
      <c r="C28" s="22" t="s">
        <v>1137</v>
      </c>
      <c r="D28" s="181"/>
      <c r="E28" s="249"/>
      <c r="F28" s="252"/>
      <c r="G28" s="252"/>
      <c r="H28" s="252"/>
    </row>
    <row r="29" spans="1:10" ht="54">
      <c r="A29" s="226"/>
      <c r="B29" s="88"/>
      <c r="C29" s="22" t="s">
        <v>1138</v>
      </c>
      <c r="D29" s="181"/>
      <c r="E29" s="249"/>
      <c r="F29" s="252"/>
      <c r="G29" s="252"/>
      <c r="H29" s="252"/>
    </row>
    <row r="30" spans="1:10" ht="36">
      <c r="A30" s="226"/>
      <c r="B30" s="88"/>
      <c r="C30" s="22" t="s">
        <v>1139</v>
      </c>
      <c r="D30" s="181"/>
      <c r="E30" s="249"/>
      <c r="F30" s="252"/>
      <c r="G30" s="252"/>
      <c r="H30" s="252"/>
    </row>
    <row r="31" spans="1:10" ht="18">
      <c r="A31" s="226"/>
      <c r="B31" s="88"/>
      <c r="C31" s="22" t="s">
        <v>1140</v>
      </c>
      <c r="D31" s="181"/>
      <c r="E31" s="249"/>
      <c r="F31" s="252"/>
      <c r="G31" s="252"/>
      <c r="H31" s="252"/>
    </row>
    <row r="32" spans="1:10" ht="18">
      <c r="A32" s="226"/>
      <c r="B32" s="88"/>
      <c r="C32" s="22" t="s">
        <v>1141</v>
      </c>
      <c r="D32" s="181"/>
      <c r="E32" s="249"/>
      <c r="F32" s="252"/>
      <c r="G32" s="252"/>
      <c r="H32" s="252"/>
    </row>
    <row r="33" spans="1:11" ht="36">
      <c r="A33" s="226"/>
      <c r="B33" s="88"/>
      <c r="C33" s="22" t="s">
        <v>1142</v>
      </c>
      <c r="D33" s="181"/>
      <c r="E33" s="249"/>
      <c r="F33" s="252"/>
      <c r="G33" s="252"/>
      <c r="H33" s="252"/>
    </row>
    <row r="34" spans="1:11" ht="18">
      <c r="A34" s="226"/>
      <c r="B34" s="88"/>
      <c r="C34" s="22" t="s">
        <v>1143</v>
      </c>
      <c r="D34" s="181"/>
      <c r="E34" s="249"/>
      <c r="F34" s="252"/>
      <c r="G34" s="252"/>
      <c r="H34" s="252"/>
    </row>
    <row r="35" spans="1:11" ht="36">
      <c r="A35" s="226"/>
      <c r="B35" s="88"/>
      <c r="C35" s="22" t="s">
        <v>1144</v>
      </c>
      <c r="D35" s="181"/>
      <c r="E35" s="249"/>
      <c r="F35" s="252"/>
      <c r="G35" s="252"/>
      <c r="H35" s="252"/>
    </row>
    <row r="36" spans="1:11" ht="36">
      <c r="A36" s="160"/>
      <c r="B36" s="89"/>
      <c r="C36" s="90" t="s">
        <v>1145</v>
      </c>
      <c r="D36" s="181"/>
      <c r="E36" s="250"/>
      <c r="F36" s="253"/>
      <c r="G36" s="253"/>
      <c r="H36" s="253"/>
    </row>
    <row r="37" spans="1:11" ht="18">
      <c r="A37" s="22"/>
      <c r="B37" s="23"/>
      <c r="C37" s="24"/>
      <c r="D37" s="23"/>
      <c r="E37" s="23"/>
      <c r="F37" s="25"/>
      <c r="G37" s="26"/>
      <c r="H37" s="26"/>
    </row>
    <row r="38" spans="1:11" ht="18">
      <c r="A38" s="27"/>
      <c r="B38" s="27"/>
      <c r="C38" s="27"/>
      <c r="D38" s="27"/>
      <c r="E38" s="27"/>
      <c r="F38" s="27"/>
      <c r="G38" s="28" t="s">
        <v>99</v>
      </c>
      <c r="H38" s="29">
        <f>SUM(H18:H37)</f>
        <v>17180000</v>
      </c>
      <c r="K38" s="52">
        <f>H38</f>
        <v>17180000</v>
      </c>
    </row>
    <row r="39" spans="1:11" ht="18">
      <c r="A39" s="165" t="s">
        <v>1146</v>
      </c>
      <c r="B39" s="165"/>
      <c r="C39" s="165"/>
      <c r="D39" s="165"/>
      <c r="E39" s="165"/>
      <c r="F39" s="165"/>
      <c r="G39" s="165"/>
      <c r="H39" s="166"/>
    </row>
    <row r="40" spans="1:11" ht="18">
      <c r="A40" s="165" t="s">
        <v>537</v>
      </c>
      <c r="B40" s="165"/>
      <c r="C40" s="165"/>
      <c r="D40" s="165"/>
      <c r="E40" s="165"/>
      <c r="F40" s="165"/>
      <c r="G40" s="165"/>
      <c r="H40" s="165"/>
      <c r="J40">
        <v>3660</v>
      </c>
    </row>
    <row r="41" spans="1:11">
      <c r="A41" s="5"/>
      <c r="B41" s="6"/>
      <c r="C41" s="7"/>
      <c r="D41" s="6"/>
      <c r="E41" s="11"/>
      <c r="F41" s="8"/>
      <c r="G41" s="9"/>
      <c r="H41" s="9"/>
    </row>
    <row r="42" spans="1:11" ht="18">
      <c r="A42" s="237" t="s">
        <v>1147</v>
      </c>
      <c r="B42" s="158"/>
      <c r="C42" s="158"/>
      <c r="D42" s="158"/>
      <c r="E42" s="158"/>
      <c r="F42" s="158"/>
      <c r="G42" s="158"/>
      <c r="H42" s="158"/>
    </row>
    <row r="43" spans="1:11">
      <c r="A43" s="5"/>
      <c r="B43" s="6"/>
      <c r="C43" s="7"/>
      <c r="D43" s="6"/>
      <c r="E43" s="11"/>
      <c r="F43" s="8"/>
      <c r="G43" s="9"/>
      <c r="H43" s="9"/>
    </row>
    <row r="44" spans="1:11">
      <c r="A44" s="5"/>
      <c r="B44" s="6"/>
      <c r="C44" s="7"/>
      <c r="D44" s="6"/>
      <c r="E44" s="11"/>
      <c r="F44" s="8"/>
      <c r="G44" s="9"/>
      <c r="H44" s="9"/>
    </row>
    <row r="45" spans="1:11">
      <c r="A45" s="5"/>
      <c r="B45" s="6"/>
      <c r="C45" s="7"/>
      <c r="D45" s="6"/>
      <c r="E45" s="11"/>
      <c r="F45" s="8"/>
      <c r="G45" s="9"/>
      <c r="H45" s="9"/>
    </row>
    <row r="46" spans="1:11">
      <c r="A46" s="5"/>
      <c r="B46" s="6"/>
      <c r="C46" s="7"/>
      <c r="D46" s="6"/>
      <c r="E46" s="11"/>
      <c r="F46" s="8"/>
      <c r="G46" s="9"/>
      <c r="H46" s="9"/>
    </row>
    <row r="47" spans="1:11">
      <c r="A47" s="5"/>
      <c r="B47" s="6"/>
      <c r="C47" s="7"/>
      <c r="D47" s="6"/>
      <c r="E47" s="11"/>
      <c r="F47" s="8"/>
      <c r="G47" s="9"/>
      <c r="H47" s="9"/>
    </row>
    <row r="48" spans="1:11">
      <c r="A48" s="5"/>
      <c r="B48" s="6"/>
      <c r="C48" s="7"/>
      <c r="D48" s="6"/>
      <c r="E48" s="11"/>
      <c r="F48" s="8"/>
      <c r="G48" s="9"/>
      <c r="H48" s="9"/>
    </row>
    <row r="49" spans="1:11">
      <c r="A49" s="5"/>
      <c r="B49" s="6"/>
      <c r="C49" s="7"/>
      <c r="D49" s="6"/>
      <c r="E49" s="11"/>
      <c r="F49" s="8"/>
      <c r="G49" s="9"/>
      <c r="H49" s="9"/>
    </row>
    <row r="50" spans="1:11">
      <c r="A50" s="5"/>
      <c r="B50" s="6"/>
      <c r="C50" s="7"/>
      <c r="D50" s="6"/>
      <c r="E50" s="11"/>
      <c r="F50" s="8"/>
      <c r="G50" s="9"/>
      <c r="H50" s="9"/>
    </row>
    <row r="51" spans="1:11">
      <c r="A51" s="5"/>
      <c r="B51" s="6"/>
      <c r="C51" s="7"/>
      <c r="D51" s="6"/>
      <c r="E51" s="11"/>
      <c r="F51" s="8"/>
      <c r="G51" s="9"/>
      <c r="H51" s="9"/>
    </row>
    <row r="52" spans="1:11" ht="25.9">
      <c r="A52" s="10"/>
      <c r="B52" s="6"/>
      <c r="C52" s="7"/>
      <c r="E52" s="11"/>
      <c r="F52" s="8"/>
      <c r="G52" s="9"/>
      <c r="H52" s="9"/>
      <c r="K52" s="57"/>
    </row>
    <row r="53" spans="1:11">
      <c r="A53" s="5"/>
      <c r="B53" s="6"/>
      <c r="C53" s="7"/>
      <c r="D53" s="6"/>
      <c r="E53" s="11"/>
      <c r="F53" s="8"/>
      <c r="G53" s="9"/>
      <c r="H53" s="9"/>
    </row>
    <row r="54" spans="1:11">
      <c r="A54" s="5"/>
      <c r="B54" s="6"/>
      <c r="C54" s="7"/>
      <c r="D54" s="6"/>
      <c r="E54" s="11"/>
      <c r="F54" s="8"/>
      <c r="G54" s="9"/>
      <c r="H54" s="9"/>
    </row>
    <row r="55" spans="1:11">
      <c r="A55" s="5"/>
      <c r="B55" s="6"/>
      <c r="C55" s="7"/>
      <c r="D55" s="6"/>
      <c r="E55" s="11"/>
      <c r="F55" s="8"/>
      <c r="G55" s="9"/>
      <c r="H55" s="9"/>
    </row>
    <row r="56" spans="1:11">
      <c r="A56" s="10"/>
      <c r="B56" s="6"/>
      <c r="C56" s="7"/>
      <c r="F56" s="8"/>
      <c r="G56" s="9"/>
      <c r="H56" s="9"/>
    </row>
    <row r="57" spans="1:11">
      <c r="A57" s="5"/>
      <c r="B57" s="6"/>
      <c r="C57" s="7"/>
      <c r="D57" s="6"/>
      <c r="E57" s="11"/>
      <c r="F57" s="8"/>
      <c r="G57" s="9"/>
      <c r="H57" s="9"/>
    </row>
    <row r="58" spans="1:11">
      <c r="A58" s="10"/>
      <c r="B58" s="6"/>
      <c r="C58" s="7"/>
      <c r="D58" s="6"/>
      <c r="E58" s="6"/>
      <c r="F58" s="8"/>
      <c r="G58" s="9"/>
      <c r="H58" s="9"/>
    </row>
    <row r="59" spans="1:11">
      <c r="A59" s="5"/>
      <c r="B59" s="6"/>
      <c r="C59" s="7"/>
      <c r="D59" s="6"/>
      <c r="E59" s="6"/>
      <c r="F59" s="8"/>
      <c r="G59" s="9"/>
      <c r="H59" s="9"/>
    </row>
    <row r="60" spans="1:11">
      <c r="A60" s="10"/>
      <c r="B60" s="6"/>
      <c r="C60" s="7"/>
      <c r="D60" s="6"/>
      <c r="E60" s="6"/>
      <c r="F60" s="8"/>
      <c r="G60" s="9"/>
      <c r="H60" s="9"/>
    </row>
    <row r="61" spans="1:11">
      <c r="A61" s="5"/>
      <c r="B61" s="6"/>
      <c r="C61" s="7"/>
      <c r="D61" s="6"/>
      <c r="E61" s="6"/>
      <c r="F61" s="8"/>
      <c r="G61" s="9"/>
      <c r="H61" s="9"/>
    </row>
    <row r="62" spans="1:11">
      <c r="A62" s="10"/>
      <c r="B62" s="6"/>
      <c r="C62" s="7"/>
      <c r="D62" s="6"/>
      <c r="E62" s="6"/>
      <c r="F62" s="8"/>
      <c r="G62" s="9"/>
      <c r="H62" s="9"/>
    </row>
    <row r="63" spans="1:11">
      <c r="A63" s="5"/>
      <c r="B63" s="6"/>
      <c r="C63" s="7"/>
      <c r="D63" s="6"/>
      <c r="E63" s="6"/>
      <c r="F63" s="8"/>
      <c r="G63" s="9"/>
      <c r="H63" s="9"/>
    </row>
    <row r="64" spans="1:11">
      <c r="A64" s="5"/>
      <c r="B64" s="6"/>
      <c r="C64" s="7"/>
      <c r="D64" s="6"/>
      <c r="E64" s="6"/>
      <c r="F64" s="8"/>
      <c r="G64" s="9"/>
      <c r="H64" s="9"/>
    </row>
    <row r="65" spans="1:8">
      <c r="A65" s="10"/>
      <c r="B65" s="6"/>
      <c r="C65" s="7"/>
      <c r="D65" s="6"/>
      <c r="E65" s="6"/>
      <c r="F65" s="8"/>
      <c r="G65" s="9"/>
      <c r="H65" s="9"/>
    </row>
    <row r="66" spans="1:8" ht="28.5" customHeight="1">
      <c r="A66" s="5"/>
      <c r="B66" s="6"/>
      <c r="C66" s="7"/>
      <c r="D66" s="6"/>
      <c r="E66" s="6"/>
      <c r="F66" s="8"/>
      <c r="G66" s="9"/>
      <c r="H66" s="9"/>
    </row>
    <row r="67" spans="1:8">
      <c r="A67" s="10"/>
      <c r="B67" s="6"/>
      <c r="C67" s="7"/>
      <c r="D67" s="6"/>
      <c r="E67" s="6"/>
      <c r="F67" s="8"/>
      <c r="G67" s="9"/>
      <c r="H67" s="9"/>
    </row>
    <row r="68" spans="1:8">
      <c r="A68" s="5"/>
      <c r="B68" s="6"/>
      <c r="C68" s="7"/>
      <c r="D68" s="6"/>
      <c r="E68" s="6"/>
      <c r="F68" s="13"/>
      <c r="G68" s="13"/>
      <c r="H68" s="9"/>
    </row>
    <row r="69" spans="1:8">
      <c r="A69" s="5"/>
      <c r="B69" s="6"/>
      <c r="C69" s="7"/>
      <c r="D69" s="6"/>
      <c r="E69" s="6"/>
      <c r="F69" s="13"/>
      <c r="G69" s="13"/>
      <c r="H69" s="9"/>
    </row>
    <row r="70" spans="1:8">
      <c r="A70" s="5"/>
      <c r="C70" s="7"/>
    </row>
    <row r="71" spans="1:8">
      <c r="G71" s="14"/>
      <c r="H71" s="12"/>
    </row>
    <row r="72" spans="1:8">
      <c r="G72" s="2"/>
      <c r="H72" s="13"/>
    </row>
    <row r="73" spans="1:8">
      <c r="G73" s="15"/>
      <c r="H73" s="13"/>
    </row>
    <row r="74" spans="1:8">
      <c r="A74" s="158"/>
      <c r="B74" s="158"/>
      <c r="C74" s="158"/>
      <c r="D74" s="158"/>
      <c r="E74" s="158"/>
      <c r="F74" s="158"/>
      <c r="G74" s="158"/>
      <c r="H74" s="158"/>
    </row>
    <row r="75" spans="1:8">
      <c r="A75" s="158"/>
      <c r="B75" s="158"/>
      <c r="C75" s="158"/>
      <c r="D75" s="158"/>
      <c r="E75" s="158"/>
      <c r="F75" s="158"/>
      <c r="G75" s="158"/>
      <c r="H75" s="158"/>
    </row>
  </sheetData>
  <mergeCells count="13">
    <mergeCell ref="A39:H39"/>
    <mergeCell ref="A40:H40"/>
    <mergeCell ref="A42:H42"/>
    <mergeCell ref="A74:H74"/>
    <mergeCell ref="A75:H75"/>
    <mergeCell ref="M10:O12"/>
    <mergeCell ref="M13:O14"/>
    <mergeCell ref="A18:A36"/>
    <mergeCell ref="D18:D36"/>
    <mergeCell ref="E18:E36"/>
    <mergeCell ref="F18:F36"/>
    <mergeCell ref="G18:G36"/>
    <mergeCell ref="H18:H36"/>
  </mergeCells>
  <printOptions horizontalCentered="1"/>
  <pageMargins left="0.23622047244094491" right="0.23622047244094491" top="0.74803149606299213" bottom="0.74803149606299213" header="0.31496062992125984" footer="0.31496062992125984"/>
  <pageSetup paperSize="9" scale="60" fitToHeight="0" orientation="portrait" r:id="rId1"/>
  <headerFooter>
    <oddFooter>&amp;R&amp;P de &amp;N</oddFooter>
  </headerFooter>
  <rowBreaks count="1" manualBreakCount="1">
    <brk id="43" max="8" man="1"/>
  </rowBreaks>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R57"/>
  <sheetViews>
    <sheetView showGridLines="0" topLeftCell="A10" zoomScale="80" zoomScaleNormal="80" workbookViewId="0">
      <selection activeCell="J17" sqref="J17"/>
    </sheetView>
  </sheetViews>
  <sheetFormatPr defaultColWidth="11.42578125" defaultRowHeight="14.45"/>
  <cols>
    <col min="1" max="1" width="14.5703125" customWidth="1"/>
    <col min="2" max="2" width="5.5703125" bestFit="1" customWidth="1"/>
    <col min="3" max="3" width="61.5703125" customWidth="1"/>
    <col min="4" max="4" width="7.7109375" bestFit="1" customWidth="1"/>
    <col min="5" max="5" width="10.140625" customWidth="1"/>
    <col min="6" max="6" width="18.7109375" bestFit="1" customWidth="1"/>
    <col min="7" max="7" width="16.5703125" bestFit="1" customWidth="1"/>
    <col min="8" max="8" width="25.42578125" bestFit="1" customWidth="1"/>
    <col min="9" max="9" width="16.5703125" bestFit="1" customWidth="1"/>
    <col min="10" max="10" width="15.5703125" bestFit="1" customWidth="1"/>
    <col min="11" max="11" width="13.5703125" bestFit="1" customWidth="1"/>
    <col min="13" max="13" width="1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3" ht="43.15">
      <c r="A17" s="16" t="s">
        <v>1</v>
      </c>
      <c r="B17" s="16" t="s">
        <v>0</v>
      </c>
      <c r="C17" s="16" t="s">
        <v>124</v>
      </c>
      <c r="D17" s="54" t="s">
        <v>125</v>
      </c>
      <c r="E17" s="16" t="s">
        <v>14</v>
      </c>
      <c r="F17" s="17" t="s">
        <v>128</v>
      </c>
      <c r="G17" s="17" t="s">
        <v>16</v>
      </c>
      <c r="H17" s="17" t="s">
        <v>17</v>
      </c>
    </row>
    <row r="18" spans="1:13" ht="324">
      <c r="A18" s="36"/>
      <c r="B18" s="18">
        <v>1</v>
      </c>
      <c r="C18" s="19" t="s">
        <v>1289</v>
      </c>
      <c r="D18" s="68" t="s">
        <v>145</v>
      </c>
      <c r="E18" s="18"/>
      <c r="F18" s="71"/>
      <c r="G18" s="72"/>
      <c r="H18" s="72">
        <f>9465000+J19</f>
        <v>13629600</v>
      </c>
      <c r="J18" s="52">
        <v>9465000</v>
      </c>
      <c r="K18">
        <v>6700</v>
      </c>
    </row>
    <row r="19" spans="1:13" ht="18">
      <c r="A19" s="22"/>
      <c r="B19" s="23"/>
      <c r="C19" s="24"/>
      <c r="D19" s="23"/>
      <c r="E19" s="23"/>
      <c r="F19" s="25"/>
      <c r="G19" s="26"/>
      <c r="H19" s="26"/>
      <c r="J19" s="100">
        <f>J18*0.44</f>
        <v>4164600</v>
      </c>
      <c r="K19" s="100"/>
    </row>
    <row r="20" spans="1:13" ht="18">
      <c r="A20" s="27"/>
      <c r="B20" s="27"/>
      <c r="C20" s="27"/>
      <c r="D20" s="27"/>
      <c r="E20" s="27"/>
      <c r="F20" s="27"/>
      <c r="G20" s="28" t="s">
        <v>25</v>
      </c>
      <c r="H20" s="49">
        <f>H18</f>
        <v>13629600</v>
      </c>
      <c r="J20" s="66"/>
      <c r="M20" s="52"/>
    </row>
    <row r="21" spans="1:13" ht="18">
      <c r="A21" s="165" t="s">
        <v>1290</v>
      </c>
      <c r="B21" s="165"/>
      <c r="C21" s="165"/>
      <c r="D21" s="165"/>
      <c r="E21" s="165"/>
      <c r="F21" s="165"/>
      <c r="G21" s="165"/>
      <c r="H21" s="166"/>
      <c r="K21" s="101"/>
    </row>
    <row r="22" spans="1:13" ht="18">
      <c r="A22" s="165" t="s">
        <v>1279</v>
      </c>
      <c r="B22" s="165"/>
      <c r="C22" s="165"/>
      <c r="D22" s="165"/>
      <c r="E22" s="165"/>
      <c r="F22" s="165"/>
      <c r="G22" s="165"/>
      <c r="H22" s="165"/>
      <c r="J22" s="66"/>
    </row>
    <row r="23" spans="1:13">
      <c r="A23" s="5"/>
      <c r="B23" s="6"/>
      <c r="C23" s="7"/>
      <c r="D23" s="6"/>
      <c r="E23" s="11"/>
      <c r="F23" s="8"/>
      <c r="G23" s="9"/>
      <c r="H23" s="9"/>
    </row>
    <row r="24" spans="1:13">
      <c r="A24" s="5"/>
      <c r="B24" s="6"/>
      <c r="C24" s="7"/>
      <c r="D24" s="6"/>
      <c r="E24" s="11"/>
      <c r="F24" s="8"/>
      <c r="G24" s="9"/>
      <c r="H24" s="9"/>
    </row>
    <row r="25" spans="1:13">
      <c r="A25" s="5"/>
      <c r="B25" s="6"/>
      <c r="C25" s="7"/>
      <c r="D25" s="6"/>
      <c r="E25" s="11"/>
      <c r="F25" s="8"/>
      <c r="G25" s="9"/>
      <c r="H25" s="9"/>
    </row>
    <row r="26" spans="1:13">
      <c r="A26" s="5"/>
      <c r="B26" s="6"/>
      <c r="C26" s="7"/>
      <c r="D26" s="6"/>
      <c r="E26" s="11"/>
      <c r="F26" s="8"/>
      <c r="G26" s="9"/>
      <c r="H26" s="9">
        <v>4937895</v>
      </c>
    </row>
    <row r="27" spans="1:13">
      <c r="A27" s="5"/>
      <c r="B27" s="6"/>
      <c r="C27" s="7"/>
      <c r="D27" s="6"/>
      <c r="E27" s="11"/>
      <c r="F27" s="8"/>
      <c r="G27" s="9"/>
      <c r="H27" s="9"/>
      <c r="I27" s="66" t="e">
        <f>H26-#REF!</f>
        <v>#REF!</v>
      </c>
    </row>
    <row r="28" spans="1:13">
      <c r="A28" s="5"/>
      <c r="B28" s="6"/>
      <c r="C28" s="7"/>
      <c r="D28" s="6"/>
      <c r="E28" s="11"/>
      <c r="F28" s="8"/>
      <c r="G28" s="9"/>
      <c r="H28" s="9"/>
      <c r="I28">
        <v>104690</v>
      </c>
    </row>
    <row r="29" spans="1:13">
      <c r="A29" s="5"/>
      <c r="B29" s="6"/>
      <c r="C29" s="7"/>
      <c r="D29" s="6"/>
      <c r="E29" s="11"/>
      <c r="F29" s="8"/>
      <c r="G29" s="9"/>
      <c r="H29" s="9"/>
    </row>
    <row r="30" spans="1:13">
      <c r="A30" s="5"/>
      <c r="B30" s="6"/>
      <c r="C30" s="7"/>
      <c r="D30" s="6"/>
      <c r="E30" s="11"/>
      <c r="F30" s="8"/>
      <c r="G30" s="9"/>
      <c r="H30" s="9"/>
    </row>
    <row r="31" spans="1:13">
      <c r="A31" s="5"/>
      <c r="B31" s="6"/>
      <c r="C31" s="7"/>
      <c r="D31" s="6"/>
      <c r="E31" s="11"/>
      <c r="F31" s="8"/>
      <c r="G31" s="9"/>
      <c r="H31" s="9"/>
    </row>
    <row r="32" spans="1:13">
      <c r="A32" s="5"/>
      <c r="B32" s="6"/>
      <c r="C32" s="7"/>
      <c r="D32" s="6"/>
      <c r="E32" s="11"/>
      <c r="F32" s="8"/>
      <c r="G32" s="9"/>
      <c r="H32" s="9"/>
    </row>
    <row r="33" spans="1:8">
      <c r="A33" s="5"/>
      <c r="B33" s="6"/>
      <c r="C33" s="7"/>
      <c r="D33" s="6"/>
      <c r="E33" s="11"/>
      <c r="F33" s="8"/>
      <c r="G33" s="9"/>
      <c r="H33" s="9"/>
    </row>
    <row r="34" spans="1:8">
      <c r="A34" s="10"/>
      <c r="B34" s="6"/>
      <c r="C34" s="7"/>
      <c r="E34" s="11"/>
      <c r="F34" s="8"/>
      <c r="G34" s="9"/>
      <c r="H34" s="9"/>
    </row>
    <row r="35" spans="1:8">
      <c r="A35" s="5"/>
      <c r="B35" s="6"/>
      <c r="C35" s="7"/>
      <c r="D35" s="6"/>
      <c r="E35" s="11"/>
      <c r="F35" s="8"/>
      <c r="G35" s="9"/>
      <c r="H35" s="9"/>
    </row>
    <row r="36" spans="1:8">
      <c r="A36" s="5"/>
      <c r="B36" s="6"/>
      <c r="C36" s="7"/>
      <c r="D36" s="6"/>
      <c r="E36" s="11"/>
      <c r="F36" s="8"/>
      <c r="G36" s="9"/>
      <c r="H36" s="9"/>
    </row>
    <row r="37" spans="1:8">
      <c r="A37" s="5"/>
      <c r="B37" s="6"/>
      <c r="C37" s="7"/>
      <c r="D37" s="6"/>
      <c r="E37" s="11"/>
      <c r="F37" s="8"/>
      <c r="G37" s="9"/>
      <c r="H37" s="9"/>
    </row>
    <row r="38" spans="1:8">
      <c r="A38" s="10"/>
      <c r="B38" s="6"/>
      <c r="C38" s="7"/>
      <c r="F38" s="8"/>
      <c r="G38" s="9"/>
      <c r="H38" s="9"/>
    </row>
    <row r="39" spans="1:8">
      <c r="A39" s="5"/>
      <c r="B39" s="6"/>
      <c r="C39" s="7"/>
      <c r="D39" s="6"/>
      <c r="E39" s="11"/>
      <c r="F39" s="8"/>
      <c r="G39" s="9"/>
      <c r="H39" s="9"/>
    </row>
    <row r="40" spans="1:8">
      <c r="A40" s="10"/>
      <c r="B40" s="6"/>
      <c r="C40" s="7"/>
      <c r="D40" s="6"/>
      <c r="E40" s="6"/>
      <c r="F40" s="8"/>
      <c r="G40" s="9"/>
      <c r="H40" s="9"/>
    </row>
    <row r="41" spans="1:8">
      <c r="A41" s="5"/>
      <c r="B41" s="6"/>
      <c r="C41" s="7"/>
      <c r="D41" s="6"/>
      <c r="E41" s="6"/>
      <c r="F41" s="8"/>
      <c r="G41" s="9"/>
      <c r="H41" s="9"/>
    </row>
    <row r="42" spans="1:8">
      <c r="A42" s="10"/>
      <c r="B42" s="6"/>
      <c r="C42" s="7"/>
      <c r="D42" s="6"/>
      <c r="E42" s="6"/>
      <c r="F42" s="8"/>
      <c r="G42" s="9"/>
      <c r="H42" s="9"/>
    </row>
    <row r="43" spans="1:8">
      <c r="A43" s="5"/>
      <c r="B43" s="6"/>
      <c r="C43" s="7"/>
      <c r="D43" s="6"/>
      <c r="E43" s="6"/>
      <c r="F43" s="8"/>
      <c r="G43" s="9"/>
      <c r="H43" s="9"/>
    </row>
    <row r="44" spans="1:8">
      <c r="A44" s="10"/>
      <c r="B44" s="6"/>
      <c r="C44" s="7"/>
      <c r="D44" s="6"/>
      <c r="E44" s="6"/>
      <c r="F44" s="8"/>
      <c r="G44" s="9"/>
      <c r="H44" s="9"/>
    </row>
    <row r="45" spans="1:8">
      <c r="A45" s="5"/>
      <c r="B45" s="6"/>
      <c r="C45" s="7"/>
      <c r="D45" s="6"/>
      <c r="E45" s="6"/>
      <c r="F45" s="8"/>
      <c r="G45" s="9"/>
      <c r="H45" s="9"/>
    </row>
    <row r="46" spans="1:8">
      <c r="A46" s="5"/>
      <c r="B46" s="6"/>
      <c r="C46" s="7"/>
      <c r="D46" s="6"/>
      <c r="E46" s="6"/>
      <c r="F46" s="8"/>
      <c r="G46" s="9"/>
      <c r="H46" s="9"/>
    </row>
    <row r="47" spans="1:8">
      <c r="A47" s="10"/>
      <c r="B47" s="6"/>
      <c r="C47" s="7"/>
      <c r="D47" s="6"/>
      <c r="E47" s="6"/>
      <c r="F47" s="8"/>
      <c r="G47" s="9"/>
      <c r="H47" s="9"/>
    </row>
    <row r="48" spans="1:8" ht="28.5" customHeight="1">
      <c r="A48" s="5"/>
      <c r="B48" s="6"/>
      <c r="C48" s="7"/>
      <c r="D48" s="6"/>
      <c r="E48" s="6"/>
      <c r="F48" s="8"/>
      <c r="G48" s="9"/>
      <c r="H48" s="9"/>
    </row>
    <row r="49" spans="1:8">
      <c r="A49" s="10"/>
      <c r="B49" s="6"/>
      <c r="C49" s="7"/>
      <c r="D49" s="6"/>
      <c r="E49" s="6"/>
      <c r="F49" s="8"/>
      <c r="G49" s="9"/>
      <c r="H49" s="9"/>
    </row>
    <row r="50" spans="1:8">
      <c r="A50" s="5"/>
      <c r="B50" s="6"/>
      <c r="C50" s="7"/>
      <c r="D50" s="6"/>
      <c r="E50" s="6"/>
      <c r="F50" s="13"/>
      <c r="G50" s="13"/>
      <c r="H50" s="9"/>
    </row>
    <row r="51" spans="1:8">
      <c r="A51" s="5"/>
      <c r="B51" s="6"/>
      <c r="C51" s="7"/>
      <c r="D51" s="6"/>
      <c r="E51" s="6"/>
      <c r="F51" s="13"/>
      <c r="G51" s="13"/>
      <c r="H51" s="9"/>
    </row>
    <row r="52" spans="1:8">
      <c r="A52" s="5"/>
      <c r="C52" s="7"/>
    </row>
    <row r="53" spans="1:8">
      <c r="G53" s="14"/>
      <c r="H53" s="12"/>
    </row>
    <row r="54" spans="1:8">
      <c r="G54" s="2"/>
      <c r="H54" s="13"/>
    </row>
    <row r="55" spans="1:8">
      <c r="G55" s="15"/>
      <c r="H55" s="13"/>
    </row>
    <row r="56" spans="1:8">
      <c r="A56" s="158"/>
      <c r="B56" s="158"/>
      <c r="C56" s="158"/>
      <c r="D56" s="158"/>
      <c r="E56" s="158"/>
      <c r="F56" s="158"/>
      <c r="G56" s="158"/>
      <c r="H56" s="158"/>
    </row>
    <row r="57" spans="1:8">
      <c r="A57" s="158"/>
      <c r="B57" s="158"/>
      <c r="C57" s="158"/>
      <c r="D57" s="158"/>
      <c r="E57" s="158"/>
      <c r="F57" s="158"/>
      <c r="G57" s="158"/>
      <c r="H57" s="158"/>
    </row>
  </sheetData>
  <mergeCells count="6">
    <mergeCell ref="A57:H57"/>
    <mergeCell ref="M10:O12"/>
    <mergeCell ref="M13:O14"/>
    <mergeCell ref="A21:H21"/>
    <mergeCell ref="A22:H22"/>
    <mergeCell ref="A56:H56"/>
  </mergeCells>
  <printOptions horizontalCentered="1"/>
  <pageMargins left="0.23622047244094491" right="0.23622047244094491" top="0.74803149606299213" bottom="0.74803149606299213" header="0.31496062992125984" footer="0.31496062992125984"/>
  <pageSetup paperSize="9" scale="61" fitToHeight="0" orientation="portrait" r:id="rId1"/>
  <headerFooter>
    <oddFooter>&amp;R&amp;P de &amp;N</oddFooter>
  </headerFooter>
  <rowBreaks count="1" manualBreakCount="1">
    <brk id="25" max="8" man="1"/>
  </rowBreaks>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R78"/>
  <sheetViews>
    <sheetView showGridLines="0" topLeftCell="A10" zoomScale="90" zoomScaleNormal="90" workbookViewId="0">
      <selection activeCell="K16" sqref="K16"/>
    </sheetView>
  </sheetViews>
  <sheetFormatPr defaultColWidth="11.42578125" defaultRowHeight="14.45"/>
  <cols>
    <col min="1" max="1" width="7.28515625" customWidth="1"/>
    <col min="2" max="2" width="5.5703125" bestFit="1" customWidth="1"/>
    <col min="3" max="3" width="61.5703125" customWidth="1"/>
    <col min="4" max="4" width="7.7109375" bestFit="1" customWidth="1"/>
    <col min="5" max="5" width="10.140625" customWidth="1"/>
    <col min="6" max="6" width="18.85546875" bestFit="1" customWidth="1"/>
    <col min="7" max="7" width="23.28515625" customWidth="1"/>
    <col min="8" max="8" width="32.5703125" customWidth="1"/>
    <col min="9" max="9" width="16.5703125" bestFit="1" customWidth="1"/>
    <col min="10" max="10" width="15.5703125" bestFit="1" customWidth="1"/>
    <col min="11" max="12" width="13.5703125" bestFit="1" customWidth="1"/>
    <col min="13" max="13" width="15" bestFit="1" customWidth="1"/>
    <col min="15" max="15" width="11.42578125" customWidth="1"/>
  </cols>
  <sheetData>
    <row r="1" spans="1:18" ht="21">
      <c r="A1" s="4"/>
      <c r="C1" s="3"/>
    </row>
    <row r="2" spans="1:18" ht="15.6" customHeight="1">
      <c r="A2" s="2"/>
    </row>
    <row r="3" spans="1:18">
      <c r="A3" s="2"/>
    </row>
    <row r="10" spans="1:18">
      <c r="M10" s="161"/>
      <c r="N10" s="162"/>
      <c r="O10" s="162"/>
      <c r="P10" s="1"/>
      <c r="Q10" s="1"/>
      <c r="R10" s="1"/>
    </row>
    <row r="11" spans="1:18" ht="18" customHeight="1">
      <c r="M11" s="162"/>
      <c r="N11" s="162"/>
      <c r="O11" s="162"/>
      <c r="P11" s="1"/>
      <c r="Q11" s="1"/>
      <c r="R11" s="1"/>
    </row>
    <row r="12" spans="1:18">
      <c r="M12" s="162"/>
      <c r="N12" s="162"/>
      <c r="O12" s="162"/>
      <c r="P12" s="1"/>
      <c r="Q12" s="1"/>
      <c r="R12" s="1"/>
    </row>
    <row r="13" spans="1:18">
      <c r="M13" s="163"/>
      <c r="N13" s="164"/>
      <c r="O13" s="164"/>
      <c r="P13" s="1"/>
      <c r="Q13" s="1"/>
      <c r="R13" s="1"/>
    </row>
    <row r="14" spans="1:18">
      <c r="M14" s="164"/>
      <c r="N14" s="164"/>
      <c r="O14" s="164"/>
    </row>
    <row r="16" spans="1:18" ht="32.25" customHeight="1"/>
    <row r="17" spans="1:12" ht="43.15">
      <c r="A17" s="16" t="s">
        <v>1</v>
      </c>
      <c r="B17" s="16" t="s">
        <v>0</v>
      </c>
      <c r="C17" s="16" t="s">
        <v>124</v>
      </c>
      <c r="D17" s="54" t="s">
        <v>125</v>
      </c>
      <c r="E17" s="16" t="s">
        <v>14</v>
      </c>
      <c r="F17" s="17" t="s">
        <v>128</v>
      </c>
      <c r="G17" s="17" t="s">
        <v>16</v>
      </c>
      <c r="H17" s="17" t="s">
        <v>17</v>
      </c>
    </row>
    <row r="18" spans="1:12" ht="18">
      <c r="A18" s="159"/>
      <c r="B18" s="18">
        <v>1</v>
      </c>
      <c r="C18" s="19" t="s">
        <v>1291</v>
      </c>
      <c r="D18" s="68" t="s">
        <v>131</v>
      </c>
      <c r="E18" s="18">
        <v>21.55</v>
      </c>
      <c r="F18" s="71">
        <v>0</v>
      </c>
      <c r="G18" s="72">
        <v>16760</v>
      </c>
      <c r="H18" s="72">
        <f>(G18*E18)</f>
        <v>361178</v>
      </c>
      <c r="J18" s="52">
        <f>140*G18/100</f>
        <v>23464</v>
      </c>
      <c r="K18" s="66">
        <f>J18+G18</f>
        <v>40224</v>
      </c>
    </row>
    <row r="19" spans="1:12" ht="18">
      <c r="A19" s="226"/>
      <c r="B19" s="18">
        <v>2</v>
      </c>
      <c r="C19" s="19" t="s">
        <v>1292</v>
      </c>
      <c r="D19" s="68" t="s">
        <v>131</v>
      </c>
      <c r="E19" s="18">
        <v>60</v>
      </c>
      <c r="F19" s="71">
        <v>0</v>
      </c>
      <c r="G19" s="72">
        <v>12000</v>
      </c>
      <c r="H19" s="72">
        <f t="shared" ref="H19:H20" si="0">(G19*E19)</f>
        <v>720000</v>
      </c>
      <c r="J19" s="52"/>
      <c r="K19" s="66"/>
    </row>
    <row r="20" spans="1:12" ht="18">
      <c r="A20" s="226"/>
      <c r="B20" s="18">
        <v>3</v>
      </c>
      <c r="C20" s="19" t="s">
        <v>1293</v>
      </c>
      <c r="D20" s="68" t="s">
        <v>134</v>
      </c>
      <c r="E20" s="18">
        <v>5</v>
      </c>
      <c r="F20" s="71">
        <v>0</v>
      </c>
      <c r="G20" s="72">
        <v>12000</v>
      </c>
      <c r="H20" s="72">
        <f t="shared" si="0"/>
        <v>60000</v>
      </c>
      <c r="I20" s="52"/>
      <c r="J20" s="52"/>
    </row>
    <row r="21" spans="1:12" ht="36">
      <c r="A21" s="226"/>
      <c r="B21" s="18">
        <v>4</v>
      </c>
      <c r="C21" s="19" t="s">
        <v>1294</v>
      </c>
      <c r="D21" s="68" t="s">
        <v>145</v>
      </c>
      <c r="E21" s="18">
        <v>1</v>
      </c>
      <c r="F21" s="71">
        <v>1044000</v>
      </c>
      <c r="G21" s="72">
        <v>777000</v>
      </c>
      <c r="H21" s="72">
        <f>(G21*E21)+(F21*E21)</f>
        <v>1821000</v>
      </c>
      <c r="J21" s="52"/>
      <c r="L21" s="66">
        <f>J21-K21</f>
        <v>0</v>
      </c>
    </row>
    <row r="22" spans="1:12" ht="36">
      <c r="A22" s="226"/>
      <c r="B22" s="18">
        <v>5</v>
      </c>
      <c r="C22" s="19" t="s">
        <v>1295</v>
      </c>
      <c r="D22" s="68" t="s">
        <v>131</v>
      </c>
      <c r="E22" s="18">
        <v>12</v>
      </c>
      <c r="F22" s="71">
        <v>5040</v>
      </c>
      <c r="G22" s="72">
        <v>6000</v>
      </c>
      <c r="H22" s="72">
        <f t="shared" ref="H22:H32" si="1">(G22*E22)+(F22*E22)</f>
        <v>132480</v>
      </c>
      <c r="J22" s="52"/>
    </row>
    <row r="23" spans="1:12" ht="36">
      <c r="A23" s="226"/>
      <c r="B23" s="18">
        <v>6</v>
      </c>
      <c r="C23" s="19" t="s">
        <v>1296</v>
      </c>
      <c r="D23" s="68" t="s">
        <v>131</v>
      </c>
      <c r="E23" s="18">
        <v>12</v>
      </c>
      <c r="F23" s="71">
        <v>3600</v>
      </c>
      <c r="G23" s="72">
        <v>5040</v>
      </c>
      <c r="H23" s="72">
        <f t="shared" si="1"/>
        <v>103680</v>
      </c>
      <c r="J23" s="52"/>
    </row>
    <row r="24" spans="1:12" ht="36">
      <c r="A24" s="226"/>
      <c r="B24" s="18">
        <v>7</v>
      </c>
      <c r="C24" s="19" t="s">
        <v>1297</v>
      </c>
      <c r="D24" s="68" t="s">
        <v>131</v>
      </c>
      <c r="E24" s="18">
        <v>60</v>
      </c>
      <c r="F24" s="71">
        <v>14000</v>
      </c>
      <c r="G24" s="72">
        <v>10320</v>
      </c>
      <c r="H24" s="72">
        <f t="shared" si="1"/>
        <v>1459200</v>
      </c>
      <c r="J24" s="52"/>
    </row>
    <row r="25" spans="1:12" ht="18">
      <c r="A25" s="226"/>
      <c r="B25" s="18">
        <v>8</v>
      </c>
      <c r="C25" s="19" t="s">
        <v>1298</v>
      </c>
      <c r="D25" s="68" t="s">
        <v>131</v>
      </c>
      <c r="E25" s="18">
        <v>21.55</v>
      </c>
      <c r="F25" s="71">
        <v>9600</v>
      </c>
      <c r="G25" s="72">
        <v>5760</v>
      </c>
      <c r="H25" s="72">
        <f t="shared" si="1"/>
        <v>331008</v>
      </c>
      <c r="J25" s="52"/>
    </row>
    <row r="26" spans="1:12" ht="18">
      <c r="A26" s="226"/>
      <c r="B26" s="18">
        <v>9</v>
      </c>
      <c r="C26" s="19" t="s">
        <v>1299</v>
      </c>
      <c r="D26" s="68" t="s">
        <v>131</v>
      </c>
      <c r="E26" s="18">
        <v>22.55</v>
      </c>
      <c r="F26" s="71">
        <v>7440</v>
      </c>
      <c r="G26" s="72">
        <v>4560</v>
      </c>
      <c r="H26" s="72">
        <f t="shared" si="1"/>
        <v>270600</v>
      </c>
      <c r="J26" s="52"/>
    </row>
    <row r="27" spans="1:12" ht="18">
      <c r="A27" s="226"/>
      <c r="B27" s="18">
        <v>10</v>
      </c>
      <c r="C27" s="19" t="s">
        <v>1300</v>
      </c>
      <c r="D27" s="68" t="s">
        <v>131</v>
      </c>
      <c r="E27" s="18">
        <v>2.06</v>
      </c>
      <c r="F27" s="71">
        <v>10080</v>
      </c>
      <c r="G27" s="72">
        <v>8400</v>
      </c>
      <c r="H27" s="72">
        <f t="shared" si="1"/>
        <v>38068.800000000003</v>
      </c>
      <c r="J27" s="52"/>
    </row>
    <row r="28" spans="1:12" ht="36">
      <c r="A28" s="226"/>
      <c r="B28" s="18">
        <v>11</v>
      </c>
      <c r="C28" s="19" t="s">
        <v>1301</v>
      </c>
      <c r="D28" s="68" t="s">
        <v>131</v>
      </c>
      <c r="E28" s="18">
        <v>21.56</v>
      </c>
      <c r="F28" s="71">
        <v>12120</v>
      </c>
      <c r="G28" s="72">
        <v>9680</v>
      </c>
      <c r="H28" s="72">
        <f t="shared" si="1"/>
        <v>470008</v>
      </c>
      <c r="J28" s="52"/>
    </row>
    <row r="29" spans="1:12" ht="36">
      <c r="A29" s="226"/>
      <c r="B29" s="18">
        <v>12</v>
      </c>
      <c r="C29" s="19" t="s">
        <v>1302</v>
      </c>
      <c r="D29" s="68" t="s">
        <v>155</v>
      </c>
      <c r="E29" s="18">
        <v>60</v>
      </c>
      <c r="F29" s="71">
        <v>5040</v>
      </c>
      <c r="G29" s="72">
        <v>4320</v>
      </c>
      <c r="H29" s="72">
        <f t="shared" si="1"/>
        <v>561600</v>
      </c>
      <c r="J29" s="52">
        <v>13751</v>
      </c>
      <c r="K29" s="66">
        <f>J29+J30</f>
        <v>16501.2</v>
      </c>
    </row>
    <row r="30" spans="1:12" ht="90">
      <c r="A30" s="226"/>
      <c r="B30" s="18">
        <v>13</v>
      </c>
      <c r="C30" s="19" t="s">
        <v>1254</v>
      </c>
      <c r="D30" s="68" t="s">
        <v>145</v>
      </c>
      <c r="E30" s="18">
        <v>1</v>
      </c>
      <c r="F30" s="71">
        <v>0</v>
      </c>
      <c r="G30" s="72">
        <v>0</v>
      </c>
      <c r="H30" s="72">
        <v>2227251</v>
      </c>
      <c r="J30" s="52">
        <f>13751*0.2</f>
        <v>2750.2000000000003</v>
      </c>
      <c r="K30" s="66">
        <v>662000</v>
      </c>
    </row>
    <row r="31" spans="1:12" ht="36">
      <c r="A31" s="226"/>
      <c r="B31" s="18">
        <v>14</v>
      </c>
      <c r="C31" s="19" t="s">
        <v>1303</v>
      </c>
      <c r="D31" s="68" t="s">
        <v>145</v>
      </c>
      <c r="E31" s="18">
        <v>1</v>
      </c>
      <c r="F31" s="71">
        <v>0</v>
      </c>
      <c r="G31" s="72">
        <v>0</v>
      </c>
      <c r="H31" s="72">
        <v>1796000</v>
      </c>
      <c r="J31" s="52"/>
      <c r="K31">
        <v>760000</v>
      </c>
    </row>
    <row r="32" spans="1:12" ht="18">
      <c r="A32" s="226"/>
      <c r="B32" s="18">
        <v>15</v>
      </c>
      <c r="C32" s="19" t="s">
        <v>1304</v>
      </c>
      <c r="D32" s="68" t="s">
        <v>131</v>
      </c>
      <c r="E32" s="18">
        <v>30</v>
      </c>
      <c r="F32" s="71">
        <v>5760</v>
      </c>
      <c r="G32" s="72">
        <v>5040</v>
      </c>
      <c r="H32" s="72">
        <f t="shared" si="1"/>
        <v>324000</v>
      </c>
      <c r="J32" s="52"/>
      <c r="K32">
        <v>84000</v>
      </c>
    </row>
    <row r="33" spans="1:13" ht="18">
      <c r="A33" s="160"/>
      <c r="B33" s="18">
        <v>16</v>
      </c>
      <c r="C33" s="19" t="s">
        <v>1305</v>
      </c>
      <c r="D33" s="68" t="s">
        <v>145</v>
      </c>
      <c r="E33" s="18">
        <v>1</v>
      </c>
      <c r="F33" s="71">
        <v>0</v>
      </c>
      <c r="G33" s="72">
        <v>0</v>
      </c>
      <c r="H33" s="72">
        <v>180000</v>
      </c>
      <c r="I33" s="52"/>
      <c r="J33" s="52">
        <v>3703421.25</v>
      </c>
    </row>
    <row r="34" spans="1:13" ht="18">
      <c r="A34" s="22"/>
      <c r="B34" s="23"/>
      <c r="C34" s="24"/>
      <c r="D34" s="23"/>
      <c r="E34" s="23"/>
      <c r="F34" s="25"/>
      <c r="G34" s="26"/>
      <c r="H34" s="26"/>
      <c r="J34" s="100"/>
      <c r="K34" s="100"/>
    </row>
    <row r="35" spans="1:13" ht="18">
      <c r="A35" s="27"/>
      <c r="B35" s="27"/>
      <c r="C35" s="27"/>
      <c r="D35" s="27"/>
      <c r="E35" s="27"/>
      <c r="F35" s="27"/>
      <c r="G35" s="28" t="s">
        <v>1306</v>
      </c>
      <c r="H35" s="29">
        <f>SUM(H18:H34)</f>
        <v>10856073.800000001</v>
      </c>
      <c r="J35" s="66">
        <v>3443801.66</v>
      </c>
      <c r="L35" s="66">
        <f>H35-J35</f>
        <v>7412272.1400000006</v>
      </c>
      <c r="M35" s="52"/>
    </row>
    <row r="36" spans="1:13" ht="54">
      <c r="A36" s="27"/>
      <c r="B36" s="27"/>
      <c r="C36" s="27"/>
      <c r="D36" s="27"/>
      <c r="E36" s="27"/>
      <c r="F36" s="27"/>
      <c r="G36" s="28" t="s">
        <v>1307</v>
      </c>
      <c r="H36" s="49">
        <f>H35*0.25</f>
        <v>2714018.45</v>
      </c>
      <c r="I36">
        <v>0.25</v>
      </c>
      <c r="J36" s="66">
        <f>J35*I36</f>
        <v>860950.41500000004</v>
      </c>
      <c r="M36" s="52"/>
    </row>
    <row r="37" spans="1:13" ht="18">
      <c r="A37" s="27"/>
      <c r="B37" s="27"/>
      <c r="C37" s="27"/>
      <c r="D37" s="27"/>
      <c r="E37" s="27"/>
      <c r="F37" s="27"/>
      <c r="G37" s="28" t="s">
        <v>1308</v>
      </c>
      <c r="H37" s="49">
        <f>H36+H35</f>
        <v>13570092.25</v>
      </c>
      <c r="J37" s="66">
        <f>SUM(J35:J36)</f>
        <v>4304752.0750000002</v>
      </c>
      <c r="M37" s="52"/>
    </row>
    <row r="38" spans="1:13" ht="18">
      <c r="A38" s="27"/>
      <c r="B38" s="27"/>
      <c r="C38" s="27"/>
      <c r="D38" s="27"/>
      <c r="E38" s="27"/>
      <c r="F38" s="27"/>
      <c r="G38" s="28" t="s">
        <v>1309</v>
      </c>
      <c r="H38" s="49">
        <f>H37*0.21</f>
        <v>2849719.3725000001</v>
      </c>
      <c r="I38">
        <v>0.21</v>
      </c>
      <c r="J38" s="66">
        <f>I38*J37</f>
        <v>903997.93575000006</v>
      </c>
      <c r="K38" s="66">
        <f>J37+J38</f>
        <v>5208750.0107500004</v>
      </c>
      <c r="L38" s="66"/>
      <c r="M38" s="52"/>
    </row>
    <row r="39" spans="1:13" ht="18">
      <c r="A39" s="27"/>
      <c r="B39" s="27"/>
      <c r="C39" s="27"/>
      <c r="D39" s="27"/>
      <c r="E39" s="27"/>
      <c r="F39" s="27"/>
      <c r="G39" s="28" t="s">
        <v>1310</v>
      </c>
      <c r="H39" s="49">
        <f>H38+H37</f>
        <v>16419811.622500001</v>
      </c>
      <c r="J39" s="66"/>
      <c r="K39" s="66"/>
      <c r="L39" s="66"/>
      <c r="M39" s="52"/>
    </row>
    <row r="40" spans="1:13" ht="18">
      <c r="A40" s="27"/>
      <c r="B40" s="27"/>
      <c r="C40" s="27"/>
      <c r="D40" s="27"/>
      <c r="E40" s="27"/>
      <c r="F40" s="27"/>
      <c r="G40" s="28" t="s">
        <v>25</v>
      </c>
      <c r="H40" s="29">
        <f>H39</f>
        <v>16419811.622500001</v>
      </c>
      <c r="J40" s="66"/>
      <c r="K40" s="66" t="e">
        <f>K38+#REF!</f>
        <v>#REF!</v>
      </c>
      <c r="M40" s="52"/>
    </row>
    <row r="41" spans="1:13" ht="18">
      <c r="A41" s="85"/>
      <c r="B41" s="85"/>
      <c r="C41" s="85"/>
      <c r="D41" s="85"/>
      <c r="E41" s="85"/>
      <c r="F41" s="85"/>
      <c r="G41" s="85"/>
      <c r="H41" s="85"/>
    </row>
    <row r="42" spans="1:13" ht="18">
      <c r="A42" s="165" t="s">
        <v>1311</v>
      </c>
      <c r="B42" s="165"/>
      <c r="C42" s="165"/>
      <c r="D42" s="165"/>
      <c r="E42" s="165"/>
      <c r="F42" s="165"/>
      <c r="G42" s="165"/>
      <c r="H42" s="165"/>
    </row>
    <row r="43" spans="1:13" ht="18">
      <c r="A43" s="165" t="s">
        <v>1312</v>
      </c>
      <c r="B43" s="165"/>
      <c r="C43" s="165"/>
      <c r="D43" s="165"/>
      <c r="E43" s="165"/>
      <c r="F43" s="165"/>
      <c r="G43" s="165"/>
      <c r="H43" s="165"/>
      <c r="J43" s="52"/>
    </row>
    <row r="44" spans="1:13">
      <c r="A44" s="5"/>
      <c r="B44" s="6"/>
      <c r="C44" s="7"/>
      <c r="D44" s="6"/>
      <c r="E44" s="11"/>
      <c r="F44" s="8"/>
      <c r="G44" s="9"/>
      <c r="H44" s="9"/>
      <c r="I44">
        <v>0.12</v>
      </c>
    </row>
    <row r="45" spans="1:13">
      <c r="A45" s="5"/>
      <c r="B45" s="6"/>
      <c r="C45" s="7"/>
      <c r="D45" s="6"/>
      <c r="E45" s="11"/>
      <c r="F45" s="8"/>
      <c r="G45" s="9"/>
      <c r="H45" s="9"/>
      <c r="J45" s="66">
        <f>H40*I44</f>
        <v>1970377.3947000001</v>
      </c>
    </row>
    <row r="46" spans="1:13">
      <c r="A46" s="5"/>
      <c r="B46" s="6"/>
      <c r="C46" s="7"/>
      <c r="D46" s="6"/>
      <c r="E46" s="11"/>
      <c r="F46" s="8"/>
      <c r="G46" s="9"/>
      <c r="H46" s="9"/>
    </row>
    <row r="47" spans="1:13">
      <c r="A47" s="5"/>
      <c r="B47" s="6"/>
      <c r="C47" s="7"/>
      <c r="D47" s="6"/>
      <c r="E47" s="11"/>
      <c r="F47" s="8"/>
      <c r="G47" s="9"/>
      <c r="H47" s="9"/>
      <c r="J47" s="66">
        <f>J45+H40</f>
        <v>18390189.017200001</v>
      </c>
    </row>
    <row r="48" spans="1:13">
      <c r="A48" s="5"/>
      <c r="B48" s="6"/>
      <c r="C48" s="7"/>
      <c r="D48" s="6"/>
      <c r="E48" s="11"/>
      <c r="F48" s="8"/>
      <c r="G48" s="9"/>
      <c r="H48" s="9"/>
      <c r="I48" s="66"/>
    </row>
    <row r="49" spans="1:8">
      <c r="A49" s="5"/>
      <c r="B49" s="6"/>
      <c r="C49" s="7"/>
      <c r="D49" s="6"/>
      <c r="E49" s="11"/>
      <c r="F49" s="8"/>
      <c r="G49" s="9"/>
      <c r="H49" s="9"/>
    </row>
    <row r="50" spans="1:8">
      <c r="A50" s="5"/>
      <c r="B50" s="6"/>
      <c r="C50" s="7"/>
      <c r="D50" s="6"/>
      <c r="E50" s="11"/>
      <c r="F50" s="8"/>
      <c r="G50" s="9"/>
      <c r="H50" s="9"/>
    </row>
    <row r="51" spans="1:8">
      <c r="A51" s="5"/>
      <c r="B51" s="6"/>
      <c r="C51" s="7"/>
      <c r="D51" s="6"/>
      <c r="E51" s="11"/>
      <c r="F51" s="8"/>
      <c r="G51" s="9"/>
      <c r="H51" s="9"/>
    </row>
    <row r="52" spans="1:8">
      <c r="A52" s="5"/>
      <c r="B52" s="6"/>
      <c r="C52" s="7"/>
      <c r="D52" s="6"/>
      <c r="E52" s="11"/>
      <c r="F52" s="8"/>
      <c r="G52" s="9"/>
      <c r="H52" s="9"/>
    </row>
    <row r="53" spans="1:8">
      <c r="A53" s="5"/>
      <c r="B53" s="6"/>
      <c r="C53" s="7"/>
      <c r="D53" s="6"/>
      <c r="E53" s="11"/>
      <c r="F53" s="8"/>
      <c r="G53" s="9"/>
      <c r="H53" s="9"/>
    </row>
    <row r="54" spans="1:8">
      <c r="A54" s="5"/>
      <c r="B54" s="6"/>
      <c r="C54" s="7"/>
      <c r="D54" s="6"/>
      <c r="E54" s="11"/>
      <c r="F54" s="8"/>
      <c r="G54" s="9"/>
      <c r="H54" s="9"/>
    </row>
    <row r="55" spans="1:8">
      <c r="A55" s="10"/>
      <c r="B55" s="6"/>
      <c r="C55" s="7"/>
      <c r="E55" s="11"/>
      <c r="F55" s="8"/>
      <c r="G55" s="9"/>
      <c r="H55" s="9"/>
    </row>
    <row r="56" spans="1:8">
      <c r="A56" s="5"/>
      <c r="B56" s="6"/>
      <c r="C56" s="7"/>
      <c r="D56" s="6"/>
      <c r="E56" s="11"/>
      <c r="F56" s="8"/>
      <c r="G56" s="9"/>
      <c r="H56" s="9"/>
    </row>
    <row r="57" spans="1:8">
      <c r="A57" s="5"/>
      <c r="B57" s="6"/>
      <c r="C57" s="7"/>
      <c r="D57" s="6"/>
      <c r="E57" s="11"/>
      <c r="F57" s="8"/>
      <c r="G57" s="9"/>
      <c r="H57" s="9"/>
    </row>
    <row r="58" spans="1:8">
      <c r="A58" s="5"/>
      <c r="B58" s="6"/>
      <c r="C58" s="7"/>
      <c r="D58" s="6"/>
      <c r="E58" s="11"/>
      <c r="F58" s="8"/>
      <c r="G58" s="9"/>
      <c r="H58" s="9"/>
    </row>
    <row r="59" spans="1:8">
      <c r="A59" s="10"/>
      <c r="B59" s="6"/>
      <c r="C59" s="7"/>
      <c r="F59" s="8"/>
      <c r="G59" s="9"/>
      <c r="H59" s="9"/>
    </row>
    <row r="60" spans="1:8">
      <c r="A60" s="5"/>
      <c r="B60" s="6"/>
      <c r="C60" s="7"/>
      <c r="D60" s="6"/>
      <c r="E60" s="11"/>
      <c r="F60" s="8"/>
      <c r="G60" s="9"/>
      <c r="H60" s="9"/>
    </row>
    <row r="61" spans="1:8">
      <c r="A61" s="10"/>
      <c r="B61" s="6"/>
      <c r="C61" s="7"/>
      <c r="D61" s="6"/>
      <c r="E61" s="6"/>
      <c r="F61" s="8"/>
      <c r="G61" s="9"/>
      <c r="H61" s="9"/>
    </row>
    <row r="62" spans="1:8">
      <c r="A62" s="5"/>
      <c r="B62" s="6"/>
      <c r="C62" s="7"/>
      <c r="D62" s="6"/>
      <c r="E62" s="6"/>
      <c r="F62" s="8"/>
      <c r="G62" s="9"/>
      <c r="H62" s="9"/>
    </row>
    <row r="63" spans="1:8">
      <c r="A63" s="10"/>
      <c r="B63" s="6"/>
      <c r="C63" s="7"/>
      <c r="D63" s="6"/>
      <c r="E63" s="6"/>
      <c r="F63" s="8"/>
      <c r="G63" s="9"/>
      <c r="H63" s="9"/>
    </row>
    <row r="64" spans="1:8">
      <c r="A64" s="5"/>
      <c r="B64" s="6"/>
      <c r="C64" s="7"/>
      <c r="D64" s="6"/>
      <c r="E64" s="6"/>
      <c r="F64" s="8"/>
      <c r="G64" s="9"/>
      <c r="H64" s="9"/>
    </row>
    <row r="65" spans="1:8">
      <c r="A65" s="10"/>
      <c r="B65" s="6"/>
      <c r="C65" s="7"/>
      <c r="D65" s="6"/>
      <c r="E65" s="6"/>
      <c r="F65" s="8"/>
      <c r="G65" s="9"/>
      <c r="H65" s="9"/>
    </row>
    <row r="66" spans="1:8">
      <c r="A66" s="5"/>
      <c r="B66" s="6"/>
      <c r="C66" s="7"/>
      <c r="D66" s="6"/>
      <c r="E66" s="6"/>
      <c r="F66" s="8"/>
      <c r="G66" s="9"/>
      <c r="H66" s="9"/>
    </row>
    <row r="67" spans="1:8">
      <c r="A67" s="5"/>
      <c r="B67" s="6"/>
      <c r="C67" s="7"/>
      <c r="D67" s="6"/>
      <c r="E67" s="6"/>
      <c r="F67" s="8"/>
      <c r="G67" s="9"/>
      <c r="H67" s="9"/>
    </row>
    <row r="68" spans="1:8">
      <c r="A68" s="10"/>
      <c r="B68" s="6"/>
      <c r="C68" s="7"/>
      <c r="D68" s="6"/>
      <c r="E68" s="6"/>
      <c r="F68" s="8"/>
      <c r="G68" s="9"/>
      <c r="H68" s="9"/>
    </row>
    <row r="69" spans="1:8" ht="28.5" customHeight="1">
      <c r="A69" s="5"/>
      <c r="B69" s="6"/>
      <c r="C69" s="7"/>
      <c r="D69" s="6"/>
      <c r="E69" s="6"/>
      <c r="F69" s="8"/>
      <c r="G69" s="9"/>
      <c r="H69" s="9"/>
    </row>
    <row r="70" spans="1:8">
      <c r="A70" s="10"/>
      <c r="B70" s="6"/>
      <c r="C70" s="7"/>
      <c r="D70" s="6"/>
      <c r="E70" s="6"/>
      <c r="F70" s="8"/>
      <c r="G70" s="9"/>
      <c r="H70" s="9"/>
    </row>
    <row r="71" spans="1:8">
      <c r="A71" s="5"/>
      <c r="B71" s="6"/>
      <c r="C71" s="7"/>
      <c r="D71" s="6"/>
      <c r="E71" s="6"/>
      <c r="F71" s="13"/>
      <c r="G71" s="13"/>
      <c r="H71" s="9"/>
    </row>
    <row r="72" spans="1:8">
      <c r="A72" s="5"/>
      <c r="B72" s="6"/>
      <c r="C72" s="7"/>
      <c r="D72" s="6"/>
      <c r="E72" s="6"/>
      <c r="F72" s="13"/>
      <c r="G72" s="13"/>
      <c r="H72" s="9"/>
    </row>
    <row r="73" spans="1:8">
      <c r="A73" s="5"/>
      <c r="C73" s="7"/>
    </row>
    <row r="74" spans="1:8">
      <c r="G74" s="14"/>
      <c r="H74" s="12"/>
    </row>
    <row r="75" spans="1:8">
      <c r="G75" s="2"/>
      <c r="H75" s="13"/>
    </row>
    <row r="76" spans="1:8">
      <c r="G76" s="15"/>
      <c r="H76" s="13"/>
    </row>
    <row r="77" spans="1:8">
      <c r="A77" s="158"/>
      <c r="B77" s="158"/>
      <c r="C77" s="158"/>
      <c r="D77" s="158"/>
      <c r="E77" s="158"/>
      <c r="F77" s="158"/>
      <c r="G77" s="158"/>
      <c r="H77" s="158"/>
    </row>
    <row r="78" spans="1:8">
      <c r="A78" s="158"/>
      <c r="B78" s="158"/>
      <c r="C78" s="158"/>
      <c r="D78" s="158"/>
      <c r="E78" s="158"/>
      <c r="F78" s="158"/>
      <c r="G78" s="158"/>
      <c r="H78" s="158"/>
    </row>
  </sheetData>
  <mergeCells count="7">
    <mergeCell ref="A78:H78"/>
    <mergeCell ref="A18:A33"/>
    <mergeCell ref="M10:O12"/>
    <mergeCell ref="M13:O14"/>
    <mergeCell ref="A42:H42"/>
    <mergeCell ref="A43:H43"/>
    <mergeCell ref="A77:H77"/>
  </mergeCells>
  <printOptions horizontalCentered="1"/>
  <pageMargins left="0.23622047244094491" right="0.23622047244094491" top="0.74803149606299213" bottom="0.74803149606299213" header="0.31496062992125984" footer="0.31496062992125984"/>
  <pageSetup paperSize="9" scale="59" fitToHeight="0" orientation="portrait" r:id="rId1"/>
  <headerFooter>
    <oddFooter>&amp;R&amp;P de &amp;N</oddFooter>
  </headerFooter>
  <rowBreaks count="1" manualBreakCount="1">
    <brk id="46" max="8" man="1"/>
  </row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Compumar</dc:creator>
  <cp:keywords/>
  <dc:description/>
  <cp:lastModifiedBy/>
  <cp:revision/>
  <dcterms:created xsi:type="dcterms:W3CDTF">2021-07-15T22:22:29Z</dcterms:created>
  <dcterms:modified xsi:type="dcterms:W3CDTF">2026-09-18T19:42:30Z</dcterms:modified>
  <cp:category/>
  <cp:contentStatus/>
</cp:coreProperties>
</file>