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Rockr\OneDrive\Documentos\"/>
    </mc:Choice>
  </mc:AlternateContent>
  <xr:revisionPtr revIDLastSave="0" documentId="8_{91EA966F-4B80-4BF9-8B3B-2C4A4B874320}" xr6:coauthVersionLast="45" xr6:coauthVersionMax="45" xr10:uidLastSave="{00000000-0000-0000-0000-000000000000}"/>
  <bookViews>
    <workbookView xWindow="-120" yWindow="-120" windowWidth="20640" windowHeight="11760" tabRatio="712" firstSheet="2" activeTab="4" xr2:uid="{00000000-000D-0000-FFFF-FFFF00000000}"/>
  </bookViews>
  <sheets>
    <sheet name=" MATRIZ DATOS PARA COCOMO" sheetId="1" r:id="rId1"/>
    <sheet name="MATRIZ DATOS PARA PUNTO FUNCION" sheetId="2" r:id="rId2"/>
    <sheet name="MATRIZ DE DATOS ESTANDARES " sheetId="4" r:id="rId3"/>
    <sheet name="CALCUALR PUNTO FUNCION (KLDC)" sheetId="3" r:id="rId4"/>
    <sheet name="CALCULO DE COCOMO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5" l="1"/>
  <c r="H14" i="5"/>
  <c r="D13" i="5" l="1"/>
  <c r="D14" i="5"/>
  <c r="D15" i="5"/>
  <c r="D16" i="5"/>
  <c r="D17" i="5"/>
  <c r="D18" i="5"/>
  <c r="D20" i="5"/>
  <c r="D21" i="5"/>
  <c r="D22" i="5"/>
  <c r="D23" i="5"/>
  <c r="D24" i="5"/>
  <c r="D25" i="5"/>
  <c r="D26" i="5"/>
  <c r="D12" i="5"/>
  <c r="H18" i="5" l="1"/>
  <c r="H16" i="5"/>
  <c r="H17" i="5"/>
  <c r="K26" i="3"/>
  <c r="D37" i="3" l="1"/>
  <c r="K23" i="3" s="1"/>
  <c r="I15" i="3"/>
  <c r="I13" i="3"/>
  <c r="I12" i="3"/>
  <c r="I11" i="3"/>
  <c r="G15" i="3"/>
  <c r="G13" i="3"/>
  <c r="G12" i="3"/>
  <c r="G11" i="3"/>
  <c r="E15" i="3"/>
  <c r="E14" i="3"/>
  <c r="E13" i="3"/>
  <c r="E12" i="3"/>
  <c r="E11" i="3"/>
  <c r="D15" i="3"/>
  <c r="D13" i="3"/>
  <c r="D12" i="3"/>
  <c r="D11" i="3"/>
  <c r="K15" i="3" l="1"/>
  <c r="K14" i="3"/>
  <c r="K13" i="3"/>
  <c r="K11" i="3"/>
  <c r="K12" i="3"/>
  <c r="K16" i="3" l="1"/>
  <c r="K22" i="3" s="1"/>
  <c r="K24" i="3" s="1"/>
  <c r="K27" i="3" s="1"/>
  <c r="H19" i="5" s="1"/>
  <c r="H22" i="5" s="1"/>
  <c r="H23" i="5" l="1"/>
  <c r="H24" i="5" s="1"/>
</calcChain>
</file>

<file path=xl/sharedStrings.xml><?xml version="1.0" encoding="utf-8"?>
<sst xmlns="http://schemas.openxmlformats.org/spreadsheetml/2006/main" count="288" uniqueCount="175">
  <si>
    <t>ORGANICO</t>
  </si>
  <si>
    <t>SEMI-ENCAJADO</t>
  </si>
  <si>
    <t>ENCAJADO</t>
  </si>
  <si>
    <t>a</t>
  </si>
  <si>
    <t>b</t>
  </si>
  <si>
    <t>c</t>
  </si>
  <si>
    <t>d</t>
  </si>
  <si>
    <t>BASISCO</t>
  </si>
  <si>
    <t>INTERMEDIO</t>
  </si>
  <si>
    <t>AVANZADO</t>
  </si>
  <si>
    <t>MODELO</t>
  </si>
  <si>
    <t>MODOS</t>
  </si>
  <si>
    <t>COCOMO</t>
  </si>
  <si>
    <t>MULTIPLICADORES FAE</t>
  </si>
  <si>
    <t>MULTIPLICADORES DE ESFUERZO</t>
  </si>
  <si>
    <t>VALORACION</t>
  </si>
  <si>
    <t>MUY BAJO</t>
  </si>
  <si>
    <t>BAJO</t>
  </si>
  <si>
    <t>NOMINAL</t>
  </si>
  <si>
    <t>ALTO</t>
  </si>
  <si>
    <t>MUY ALTO</t>
  </si>
  <si>
    <t>EXTRA ALTO</t>
  </si>
  <si>
    <t>ATRIBUTOS DEL PRODUCTO</t>
  </si>
  <si>
    <t>ATRIBUTOS DE LA COMPUTADORA</t>
  </si>
  <si>
    <t>ATRIBUTOS DEL PERSONAL</t>
  </si>
  <si>
    <t>ATRIBUTOS DEL PROYECTO</t>
  </si>
  <si>
    <t>RELY</t>
  </si>
  <si>
    <t>DATA</t>
  </si>
  <si>
    <t>CPLX</t>
  </si>
  <si>
    <t>TIME</t>
  </si>
  <si>
    <t>STOR</t>
  </si>
  <si>
    <t>VIRT</t>
  </si>
  <si>
    <t>TURN</t>
  </si>
  <si>
    <t>ACAP</t>
  </si>
  <si>
    <t>AEXP</t>
  </si>
  <si>
    <t>PCAP</t>
  </si>
  <si>
    <t>VEXP</t>
  </si>
  <si>
    <t>LEXP</t>
  </si>
  <si>
    <t>MODP</t>
  </si>
  <si>
    <t>TOOL</t>
  </si>
  <si>
    <t>SCED</t>
  </si>
  <si>
    <t xml:space="preserve">Confiabilidad requerida </t>
  </si>
  <si>
    <t>Tamaño de la base de datos</t>
  </si>
  <si>
    <t>Complejidad del producto</t>
  </si>
  <si>
    <t>Restricción del Tiempo de Ejecución.</t>
  </si>
  <si>
    <t>Restricción del Almacenamiento Principal</t>
  </si>
  <si>
    <t>Volatilidad de la Máquina Virtual</t>
  </si>
  <si>
    <t>Tiempo de Respuesta del computador</t>
  </si>
  <si>
    <t xml:space="preserve">Capacidad del Analista
</t>
  </si>
  <si>
    <t>Capacidad del Programador</t>
  </si>
  <si>
    <t>Experiencia en Aplicaciones Similares</t>
  </si>
  <si>
    <t>Experiencia en la máquina virtual</t>
  </si>
  <si>
    <t>Experiencia en el Lenguaje de Programación.</t>
  </si>
  <si>
    <t>Prácticas Modernas de Programación</t>
  </si>
  <si>
    <t>Uso de Herramientas de Software</t>
  </si>
  <si>
    <t>Cronograma de Desarrollo Requerido</t>
  </si>
  <si>
    <t>TIPO</t>
  </si>
  <si>
    <t>COMPLEJIDAD</t>
  </si>
  <si>
    <t>BAJA</t>
  </si>
  <si>
    <t>MEDIA</t>
  </si>
  <si>
    <t>ALTA</t>
  </si>
  <si>
    <t>Entrada Externa</t>
  </si>
  <si>
    <t>Salida Externa</t>
  </si>
  <si>
    <t>Consulta Externa</t>
  </si>
  <si>
    <t>Archivo logico interno</t>
  </si>
  <si>
    <t>Archivo de interfaz externo</t>
  </si>
  <si>
    <t>VALORES ESTANDAR (IFPUG)</t>
  </si>
  <si>
    <t xml:space="preserve">Atributo </t>
  </si>
  <si>
    <t xml:space="preserve">Valor </t>
  </si>
  <si>
    <t xml:space="preserve">1 Comunicación de datos </t>
  </si>
  <si>
    <t xml:space="preserve">2 Funciones distribuidas </t>
  </si>
  <si>
    <t xml:space="preserve">3 Prestaciones </t>
  </si>
  <si>
    <t xml:space="preserve">4 Gran uso de la configuración </t>
  </si>
  <si>
    <t xml:space="preserve">5 Velocidad de las transacciones </t>
  </si>
  <si>
    <t xml:space="preserve">6 Entrada de datos en línea </t>
  </si>
  <si>
    <t xml:space="preserve">7 Diseño para la eficiencia del usuario final </t>
  </si>
  <si>
    <t xml:space="preserve">8 Actualización de datos en línea </t>
  </si>
  <si>
    <t xml:space="preserve">9 Complejidad del proceso lógico interno de la aplicación </t>
  </si>
  <si>
    <t xml:space="preserve">10 Reusabilidad del código </t>
  </si>
  <si>
    <t xml:space="preserve">11 Facilidad de instalación </t>
  </si>
  <si>
    <t xml:space="preserve">12 Facilidad de operación </t>
  </si>
  <si>
    <t xml:space="preserve">13 Localizaciones múltiples </t>
  </si>
  <si>
    <t xml:space="preserve">14 Facilidad de cambios </t>
  </si>
  <si>
    <t>Factores de ajuste para el analisis de los puntos funcion</t>
  </si>
  <si>
    <t>0-5</t>
  </si>
  <si>
    <t>PESO DE LENGUAJE DE PROGRAMACION</t>
  </si>
  <si>
    <t>LENGUAJE</t>
  </si>
  <si>
    <t>QSM LDC/PF DATA</t>
  </si>
  <si>
    <t>AVG</t>
  </si>
  <si>
    <t>MED</t>
  </si>
  <si>
    <t>MIN</t>
  </si>
  <si>
    <t>MAX</t>
  </si>
  <si>
    <t>ABAP (SAP)</t>
  </si>
  <si>
    <t>ASP</t>
  </si>
  <si>
    <t>Assembler</t>
  </si>
  <si>
    <t>Brio +</t>
  </si>
  <si>
    <t>C</t>
  </si>
  <si>
    <t>C++</t>
  </si>
  <si>
    <t>C#</t>
  </si>
  <si>
    <t>COBOL</t>
  </si>
  <si>
    <t>Cognos Impromptu Scripts +</t>
  </si>
  <si>
    <t>Cross System Products (CSP) +</t>
  </si>
  <si>
    <t>Cool: Gen/IEF</t>
  </si>
  <si>
    <t>Datastage</t>
  </si>
  <si>
    <t>Excel</t>
  </si>
  <si>
    <t>Focus</t>
  </si>
  <si>
    <t>FoxPro</t>
  </si>
  <si>
    <t>HTML</t>
  </si>
  <si>
    <t>J2EE</t>
  </si>
  <si>
    <t>Java</t>
  </si>
  <si>
    <t>JavaScript</t>
  </si>
  <si>
    <t>JCL</t>
  </si>
  <si>
    <t>LINC II</t>
  </si>
  <si>
    <t>Lotus Notes</t>
  </si>
  <si>
    <t>Natural</t>
  </si>
  <si>
    <t>.NET</t>
  </si>
  <si>
    <t>Oracle</t>
  </si>
  <si>
    <t>PACBASE</t>
  </si>
  <si>
    <t>Perl</t>
  </si>
  <si>
    <t>PL/I</t>
  </si>
  <si>
    <t>PL/SQL</t>
  </si>
  <si>
    <t>Powerbuilder</t>
  </si>
  <si>
    <t>REXX</t>
  </si>
  <si>
    <t>Sabretalk</t>
  </si>
  <si>
    <t>SAS</t>
  </si>
  <si>
    <t>Siebel</t>
  </si>
  <si>
    <t>SLOGAN</t>
  </si>
  <si>
    <t>SQL</t>
  </si>
  <si>
    <t>VB.NET</t>
  </si>
  <si>
    <t>Visual Basic</t>
  </si>
  <si>
    <t>Python</t>
  </si>
  <si>
    <t>DESCRIPCION</t>
  </si>
  <si>
    <t>B</t>
  </si>
  <si>
    <t>M</t>
  </si>
  <si>
    <t>CANT</t>
  </si>
  <si>
    <t>TOTAL</t>
  </si>
  <si>
    <t>FACTORES DE COMPLEJIDAD</t>
  </si>
  <si>
    <t>PFSA</t>
  </si>
  <si>
    <t>PA</t>
  </si>
  <si>
    <t>PUNTO DE FUNCION SIN AJUSTAR</t>
  </si>
  <si>
    <t>PUNTO DE AJUSTE</t>
  </si>
  <si>
    <t>PF</t>
  </si>
  <si>
    <t>PUNTO DE FUNCION</t>
  </si>
  <si>
    <t>TIPO DE LENGUAJE</t>
  </si>
  <si>
    <t>PESO DEL LENGUAJE</t>
  </si>
  <si>
    <t>PL</t>
  </si>
  <si>
    <t>MILES DE LINAS DE CODIGO</t>
  </si>
  <si>
    <t>KLDC</t>
  </si>
  <si>
    <t>CALCULO DE KLDC</t>
  </si>
  <si>
    <t>MULTIPLICADORES DE ESTUERZO</t>
  </si>
  <si>
    <t>VALOR</t>
  </si>
  <si>
    <t>Capacidad del Analista</t>
  </si>
  <si>
    <t>DATOS COCOMO</t>
  </si>
  <si>
    <t>FAE</t>
  </si>
  <si>
    <t>ESFUERZO</t>
  </si>
  <si>
    <t>TIEMPO</t>
  </si>
  <si>
    <t>PERSONAS</t>
  </si>
  <si>
    <t>CALCULO COCOMO</t>
  </si>
  <si>
    <t>DATOS DE USUARIO</t>
  </si>
  <si>
    <t>TABLA CLIENTES</t>
  </si>
  <si>
    <t>TABLA LOCALES</t>
  </si>
  <si>
    <t>vz</t>
  </si>
  <si>
    <t>CATALOGO</t>
  </si>
  <si>
    <t>LISTADO DE USUARIOS</t>
  </si>
  <si>
    <t xml:space="preserve">LISTADO DE PLANTAS </t>
  </si>
  <si>
    <t>LISTADO DE EVENTOS</t>
  </si>
  <si>
    <t xml:space="preserve">LISTADO DE TIENDAS </t>
  </si>
  <si>
    <t>TABLA PLANTAS</t>
  </si>
  <si>
    <t>TABLA EVENTOS</t>
  </si>
  <si>
    <t xml:space="preserve">TABLA DE CAPACITACIONES </t>
  </si>
  <si>
    <t>DATOS DE ING.AMB</t>
  </si>
  <si>
    <t xml:space="preserve">LISTADO DE EXPERTOS </t>
  </si>
  <si>
    <t>TABLA DE EXPERTOS</t>
  </si>
  <si>
    <t>MODO</t>
  </si>
  <si>
    <t>tiempo  3,96 -&gt; 4 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</si>
</sst>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BBFAF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/>
    <xf numFmtId="0" fontId="2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2" fillId="4" borderId="9" xfId="0" applyFont="1" applyFill="1" applyBorder="1" applyAlignment="1">
      <alignment vertical="center"/>
    </xf>
    <xf numFmtId="0" fontId="2" fillId="4" borderId="10" xfId="0" applyFont="1" applyFill="1" applyBorder="1" applyAlignment="1">
      <alignment vertical="center"/>
    </xf>
    <xf numFmtId="0" fontId="2" fillId="4" borderId="1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2" fillId="4" borderId="12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textRotation="45"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textRotation="45" wrapText="1"/>
    </xf>
    <xf numFmtId="0" fontId="3" fillId="4" borderId="4" xfId="0" applyFont="1" applyFill="1" applyBorder="1" applyAlignment="1">
      <alignment horizontal="center" vertical="center"/>
    </xf>
    <xf numFmtId="0" fontId="0" fillId="4" borderId="0" xfId="0" applyFill="1"/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textRotation="45" wrapText="1"/>
    </xf>
    <xf numFmtId="0" fontId="3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BFAF"/>
      <color rgb="FF808080"/>
      <color rgb="FF66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661146</xdr:colOff>
      <xdr:row>0</xdr:row>
      <xdr:rowOff>56029</xdr:rowOff>
    </xdr:from>
    <xdr:to>
      <xdr:col>6</xdr:col>
      <xdr:colOff>528633</xdr:colOff>
      <xdr:row>12</xdr:row>
      <xdr:rowOff>194995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FDCDBCF-85F4-4CC0-88D8-931C2051A3D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846" t="23730" r="12344" b="33236"/>
        <a:stretch/>
      </xdr:blipFill>
      <xdr:spPr>
        <a:xfrm>
          <a:off x="1423146" y="56029"/>
          <a:ext cx="4260193" cy="2514613"/>
        </a:xfrm>
        <a:prstGeom prst="rect">
          <a:avLst/>
        </a:prstGeom>
      </xdr:spPr>
    </xdr:pic>
    <xdr:clientData/>
  </xdr:twoCellAnchor>
  <xdr:twoCellAnchor editAs="oneCell">
    <xdr:from>
      <xdr:col>5</xdr:col>
      <xdr:colOff>123264</xdr:colOff>
      <xdr:row>2</xdr:row>
      <xdr:rowOff>67234</xdr:rowOff>
    </xdr:from>
    <xdr:to>
      <xdr:col>14</xdr:col>
      <xdr:colOff>586776</xdr:colOff>
      <xdr:row>8</xdr:row>
      <xdr:rowOff>134470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68C2683-28DB-4B1F-9909-1164C7F90C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846" t="54804" r="12344" b="33236"/>
        <a:stretch/>
      </xdr:blipFill>
      <xdr:spPr>
        <a:xfrm>
          <a:off x="4392705" y="448234"/>
          <a:ext cx="7377542" cy="12102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116417</xdr:rowOff>
    </xdr:from>
    <xdr:to>
      <xdr:col>2</xdr:col>
      <xdr:colOff>2438928</xdr:colOff>
      <xdr:row>12</xdr:row>
      <xdr:rowOff>137818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E033342-D73B-45B6-BF00-750685AAF7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846" t="23730" r="12344" b="33236"/>
        <a:stretch/>
      </xdr:blipFill>
      <xdr:spPr>
        <a:xfrm>
          <a:off x="0" y="116417"/>
          <a:ext cx="3962928" cy="2339151"/>
        </a:xfrm>
        <a:prstGeom prst="rect">
          <a:avLst/>
        </a:prstGeom>
      </xdr:spPr>
    </xdr:pic>
    <xdr:clientData/>
  </xdr:twoCellAnchor>
  <xdr:twoCellAnchor editAs="oneCell">
    <xdr:from>
      <xdr:col>2</xdr:col>
      <xdr:colOff>1374588</xdr:colOff>
      <xdr:row>2</xdr:row>
      <xdr:rowOff>153769</xdr:rowOff>
    </xdr:from>
    <xdr:to>
      <xdr:col>8</xdr:col>
      <xdr:colOff>370416</xdr:colOff>
      <xdr:row>8</xdr:row>
      <xdr:rowOff>47439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0E3C166-005B-42AA-8D17-66D755F0378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846" t="54804" r="12344" b="33236"/>
        <a:stretch/>
      </xdr:blipFill>
      <xdr:spPr>
        <a:xfrm>
          <a:off x="2898588" y="534769"/>
          <a:ext cx="6319495" cy="103667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936438</xdr:colOff>
      <xdr:row>1</xdr:row>
      <xdr:rowOff>66675</xdr:rowOff>
    </xdr:from>
    <xdr:to>
      <xdr:col>7</xdr:col>
      <xdr:colOff>1855258</xdr:colOff>
      <xdr:row>6</xdr:row>
      <xdr:rowOff>150845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5D7F21F-BECA-4A07-9EC4-E95EDE573B7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846" t="54804" r="12344" b="33236"/>
        <a:stretch/>
      </xdr:blipFill>
      <xdr:spPr>
        <a:xfrm>
          <a:off x="2917638" y="257175"/>
          <a:ext cx="6319495" cy="1036670"/>
        </a:xfrm>
        <a:prstGeom prst="rect">
          <a:avLst/>
        </a:prstGeom>
      </xdr:spPr>
    </xdr:pic>
    <xdr:clientData/>
  </xdr:twoCellAnchor>
  <xdr:twoCellAnchor editAs="oneCell">
    <xdr:from>
      <xdr:col>1</xdr:col>
      <xdr:colOff>57151</xdr:colOff>
      <xdr:row>0</xdr:row>
      <xdr:rowOff>76200</xdr:rowOff>
    </xdr:from>
    <xdr:to>
      <xdr:col>4</xdr:col>
      <xdr:colOff>60155</xdr:colOff>
      <xdr:row>8</xdr:row>
      <xdr:rowOff>161925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5AAFC94-ACE7-4096-9468-8E2E9359D51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846" t="23730" r="12344" b="33236"/>
        <a:stretch/>
      </xdr:blipFill>
      <xdr:spPr>
        <a:xfrm>
          <a:off x="819151" y="76200"/>
          <a:ext cx="2727154" cy="16097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433963</xdr:colOff>
      <xdr:row>0</xdr:row>
      <xdr:rowOff>0</xdr:rowOff>
    </xdr:from>
    <xdr:to>
      <xdr:col>2</xdr:col>
      <xdr:colOff>3286652</xdr:colOff>
      <xdr:row>11</xdr:row>
      <xdr:rowOff>9525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C04314E-A332-4F50-A6EB-3D865873556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846" t="23730" r="12344" b="33236"/>
        <a:stretch/>
      </xdr:blipFill>
      <xdr:spPr>
        <a:xfrm>
          <a:off x="1195963" y="0"/>
          <a:ext cx="3614689" cy="2133600"/>
        </a:xfrm>
        <a:prstGeom prst="rect">
          <a:avLst/>
        </a:prstGeom>
      </xdr:spPr>
    </xdr:pic>
    <xdr:clientData/>
  </xdr:twoCellAnchor>
  <xdr:twoCellAnchor editAs="oneCell">
    <xdr:from>
      <xdr:col>2</xdr:col>
      <xdr:colOff>2891936</xdr:colOff>
      <xdr:row>2</xdr:row>
      <xdr:rowOff>37351</xdr:rowOff>
    </xdr:from>
    <xdr:to>
      <xdr:col>9</xdr:col>
      <xdr:colOff>597958</xdr:colOff>
      <xdr:row>7</xdr:row>
      <xdr:rowOff>30424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7970312-148A-4AAC-AE3D-50D9E9CAC4E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846" t="54804" r="12344" b="33236"/>
        <a:stretch/>
      </xdr:blipFill>
      <xdr:spPr>
        <a:xfrm>
          <a:off x="4415936" y="418351"/>
          <a:ext cx="5764172" cy="94557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0</xdr:row>
      <xdr:rowOff>0</xdr:rowOff>
    </xdr:from>
    <xdr:to>
      <xdr:col>3</xdr:col>
      <xdr:colOff>671464</xdr:colOff>
      <xdr:row>11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17197F5-005F-4F71-9A0D-795B3AA872E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846" t="23730" r="12344" b="33236"/>
        <a:stretch/>
      </xdr:blipFill>
      <xdr:spPr>
        <a:xfrm>
          <a:off x="1495425" y="0"/>
          <a:ext cx="3614689" cy="2133600"/>
        </a:xfrm>
        <a:prstGeom prst="rect">
          <a:avLst/>
        </a:prstGeom>
      </xdr:spPr>
    </xdr:pic>
    <xdr:clientData/>
  </xdr:twoCellAnchor>
  <xdr:twoCellAnchor editAs="oneCell">
    <xdr:from>
      <xdr:col>3</xdr:col>
      <xdr:colOff>57673</xdr:colOff>
      <xdr:row>2</xdr:row>
      <xdr:rowOff>37351</xdr:rowOff>
    </xdr:from>
    <xdr:to>
      <xdr:col>8</xdr:col>
      <xdr:colOff>421170</xdr:colOff>
      <xdr:row>7</xdr:row>
      <xdr:rowOff>30424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D42C3E7-80AD-4044-BF4A-56007C85FE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846" t="54804" r="12344" b="33236"/>
        <a:stretch/>
      </xdr:blipFill>
      <xdr:spPr>
        <a:xfrm>
          <a:off x="4496323" y="418351"/>
          <a:ext cx="5764172" cy="9455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P50"/>
  <sheetViews>
    <sheetView showGridLines="0" topLeftCell="B19" zoomScale="85" zoomScaleNormal="85" workbookViewId="0">
      <selection activeCell="N11" sqref="N11"/>
    </sheetView>
  </sheetViews>
  <sheetFormatPr baseColWidth="10" defaultRowHeight="15" x14ac:dyDescent="0.25"/>
  <cols>
    <col min="1" max="2" width="11.42578125" customWidth="1"/>
    <col min="3" max="3" width="8.140625" customWidth="1"/>
    <col min="4" max="4" width="19.140625" bestFit="1" customWidth="1"/>
    <col min="5" max="5" width="14" customWidth="1"/>
    <col min="6" max="6" width="13.28515625" customWidth="1"/>
    <col min="7" max="7" width="12.28515625" bestFit="1" customWidth="1"/>
    <col min="9" max="9" width="12.42578125" bestFit="1" customWidth="1"/>
    <col min="10" max="10" width="6.7109375" bestFit="1" customWidth="1"/>
    <col min="11" max="11" width="11.85546875" bestFit="1" customWidth="1"/>
    <col min="12" max="12" width="7.140625" bestFit="1" customWidth="1"/>
    <col min="13" max="13" width="12.85546875" bestFit="1" customWidth="1"/>
    <col min="14" max="14" width="15.42578125" bestFit="1" customWidth="1"/>
  </cols>
  <sheetData>
    <row r="10" spans="1:16" ht="15.75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0.25" x14ac:dyDescent="0.25">
      <c r="A11" s="3"/>
      <c r="B11" s="3"/>
      <c r="C11" s="38" t="s">
        <v>12</v>
      </c>
      <c r="D11" s="38"/>
      <c r="E11" s="38"/>
      <c r="F11" s="38"/>
      <c r="G11" s="38"/>
      <c r="H11" s="38"/>
      <c r="I11" s="38"/>
      <c r="J11" s="38"/>
      <c r="K11" s="38"/>
      <c r="L11" s="38"/>
      <c r="M11" s="3"/>
      <c r="N11" s="3"/>
      <c r="O11" s="3"/>
      <c r="P11" s="3"/>
    </row>
    <row r="12" spans="1:16" ht="15.7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15.75" x14ac:dyDescent="0.25">
      <c r="A13" s="3"/>
      <c r="B13" s="3"/>
      <c r="C13" s="3"/>
      <c r="D13" s="3"/>
      <c r="E13" s="49" t="s">
        <v>10</v>
      </c>
      <c r="F13" s="49"/>
      <c r="G13" s="49"/>
      <c r="H13" s="49"/>
      <c r="I13" s="49"/>
      <c r="J13" s="49"/>
      <c r="K13" s="3"/>
      <c r="L13" s="3"/>
      <c r="M13" s="3"/>
      <c r="N13" s="3"/>
      <c r="O13" s="3"/>
      <c r="P13" s="3"/>
    </row>
    <row r="14" spans="1:16" ht="15.75" x14ac:dyDescent="0.25">
      <c r="A14" s="3"/>
      <c r="B14" s="3"/>
      <c r="C14" s="3"/>
      <c r="D14" s="4"/>
      <c r="E14" s="50" t="s">
        <v>7</v>
      </c>
      <c r="F14" s="50"/>
      <c r="G14" s="50" t="s">
        <v>8</v>
      </c>
      <c r="H14" s="50"/>
      <c r="I14" s="50" t="s">
        <v>9</v>
      </c>
      <c r="J14" s="50"/>
      <c r="K14" s="4"/>
      <c r="L14" s="4"/>
      <c r="M14" s="3"/>
      <c r="N14" s="3"/>
      <c r="O14" s="3"/>
      <c r="P14" s="3"/>
    </row>
    <row r="15" spans="1:16" ht="15.75" x14ac:dyDescent="0.25">
      <c r="A15" s="3"/>
      <c r="B15" s="3"/>
      <c r="C15" s="3"/>
      <c r="D15" s="4"/>
      <c r="E15" s="46" t="s">
        <v>3</v>
      </c>
      <c r="F15" s="46" t="s">
        <v>4</v>
      </c>
      <c r="G15" s="46" t="s">
        <v>3</v>
      </c>
      <c r="H15" s="46" t="s">
        <v>4</v>
      </c>
      <c r="I15" s="46" t="s">
        <v>3</v>
      </c>
      <c r="J15" s="46" t="s">
        <v>4</v>
      </c>
      <c r="K15" s="46" t="s">
        <v>5</v>
      </c>
      <c r="L15" s="46" t="s">
        <v>6</v>
      </c>
      <c r="M15" s="3"/>
      <c r="N15" s="3"/>
      <c r="O15" s="3"/>
      <c r="P15" s="3"/>
    </row>
    <row r="16" spans="1:16" ht="15.75" x14ac:dyDescent="0.25">
      <c r="A16" s="3"/>
      <c r="B16" s="3"/>
      <c r="C16" s="51" t="s">
        <v>11</v>
      </c>
      <c r="D16" s="9" t="s">
        <v>0</v>
      </c>
      <c r="E16" s="5">
        <v>2.4</v>
      </c>
      <c r="F16" s="5">
        <v>1.05</v>
      </c>
      <c r="G16" s="5">
        <v>3.2</v>
      </c>
      <c r="H16" s="5">
        <v>1.05</v>
      </c>
      <c r="I16" s="5">
        <v>3.2</v>
      </c>
      <c r="J16" s="5">
        <v>1.05</v>
      </c>
      <c r="K16" s="5">
        <v>2.5</v>
      </c>
      <c r="L16" s="5">
        <v>0.38</v>
      </c>
      <c r="M16" s="3"/>
      <c r="N16" s="3"/>
      <c r="O16" s="3"/>
      <c r="P16" s="3"/>
    </row>
    <row r="17" spans="1:16" ht="15.75" x14ac:dyDescent="0.25">
      <c r="A17" s="3"/>
      <c r="B17" s="3"/>
      <c r="C17" s="51"/>
      <c r="D17" s="9" t="s">
        <v>1</v>
      </c>
      <c r="E17" s="5">
        <v>3</v>
      </c>
      <c r="F17" s="5">
        <v>1.1200000000000001</v>
      </c>
      <c r="G17" s="5">
        <v>3</v>
      </c>
      <c r="H17" s="5">
        <v>1.1200000000000001</v>
      </c>
      <c r="I17" s="5">
        <v>3</v>
      </c>
      <c r="J17" s="5">
        <v>1.1200000000000001</v>
      </c>
      <c r="K17" s="5">
        <v>2.5</v>
      </c>
      <c r="L17" s="5">
        <v>0.35</v>
      </c>
      <c r="M17" s="3"/>
      <c r="N17" s="3"/>
      <c r="O17" s="3"/>
      <c r="P17" s="3"/>
    </row>
    <row r="18" spans="1:16" ht="15.75" x14ac:dyDescent="0.25">
      <c r="A18" s="3"/>
      <c r="B18" s="3"/>
      <c r="C18" s="51"/>
      <c r="D18" s="9" t="s">
        <v>2</v>
      </c>
      <c r="E18" s="5">
        <v>3.6</v>
      </c>
      <c r="F18" s="5">
        <v>1.2</v>
      </c>
      <c r="G18" s="5">
        <v>2.8</v>
      </c>
      <c r="H18" s="5">
        <v>1.2</v>
      </c>
      <c r="I18" s="5">
        <v>2.8</v>
      </c>
      <c r="J18" s="5">
        <v>1.2</v>
      </c>
      <c r="K18" s="5">
        <v>2.5</v>
      </c>
      <c r="L18" s="5">
        <v>0.32</v>
      </c>
      <c r="M18" s="3"/>
      <c r="N18" s="3"/>
      <c r="O18" s="3"/>
      <c r="P18" s="3"/>
    </row>
    <row r="19" spans="1:16" ht="15.75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ht="20.25" x14ac:dyDescent="0.25">
      <c r="A20" s="3"/>
      <c r="B20" s="3"/>
      <c r="C20" s="3"/>
      <c r="D20" s="3"/>
      <c r="E20" s="38" t="s">
        <v>13</v>
      </c>
      <c r="F20" s="38"/>
      <c r="G20" s="38"/>
      <c r="H20" s="38"/>
      <c r="I20" s="38"/>
      <c r="J20" s="38"/>
      <c r="K20" s="38"/>
      <c r="L20" s="38"/>
      <c r="M20" s="38"/>
      <c r="N20" s="38"/>
      <c r="O20" s="3"/>
      <c r="P20" s="3"/>
    </row>
    <row r="21" spans="1:16" ht="15.75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ht="15.75" x14ac:dyDescent="0.25">
      <c r="A22" s="3"/>
      <c r="B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ht="15.75" x14ac:dyDescent="0.25">
      <c r="A23" s="3"/>
      <c r="B23" s="3"/>
      <c r="E23" s="39" t="s">
        <v>14</v>
      </c>
      <c r="F23" s="40"/>
      <c r="G23" s="40"/>
      <c r="H23" s="41"/>
      <c r="I23" s="42" t="s">
        <v>15</v>
      </c>
      <c r="J23" s="42"/>
      <c r="K23" s="42"/>
      <c r="L23" s="42"/>
      <c r="M23" s="42"/>
      <c r="N23" s="42"/>
      <c r="O23" s="3"/>
      <c r="P23" s="3"/>
    </row>
    <row r="24" spans="1:16" ht="15.75" x14ac:dyDescent="0.25">
      <c r="A24" s="3"/>
      <c r="B24" s="3"/>
      <c r="E24" s="43"/>
      <c r="F24" s="44"/>
      <c r="G24" s="44"/>
      <c r="H24" s="45"/>
      <c r="I24" s="46" t="s">
        <v>16</v>
      </c>
      <c r="J24" s="46" t="s">
        <v>17</v>
      </c>
      <c r="K24" s="46" t="s">
        <v>18</v>
      </c>
      <c r="L24" s="46" t="s">
        <v>19</v>
      </c>
      <c r="M24" s="46" t="s">
        <v>20</v>
      </c>
      <c r="N24" s="46" t="s">
        <v>21</v>
      </c>
      <c r="O24" s="3"/>
      <c r="P24" s="3"/>
    </row>
    <row r="25" spans="1:16" ht="15.75" x14ac:dyDescent="0.25">
      <c r="A25" s="3"/>
      <c r="B25" s="3"/>
      <c r="D25" s="47" t="s">
        <v>22</v>
      </c>
      <c r="E25" s="5">
        <v>1</v>
      </c>
      <c r="F25" s="5" t="s">
        <v>26</v>
      </c>
      <c r="G25" s="24" t="s">
        <v>41</v>
      </c>
      <c r="H25" s="25"/>
      <c r="I25" s="5">
        <v>0.75</v>
      </c>
      <c r="J25" s="5">
        <v>0.88</v>
      </c>
      <c r="K25" s="5">
        <v>1</v>
      </c>
      <c r="L25" s="5">
        <v>1.1499999999999999</v>
      </c>
      <c r="M25" s="5">
        <v>1.4</v>
      </c>
      <c r="N25" s="5"/>
      <c r="O25" s="3"/>
      <c r="P25" s="3"/>
    </row>
    <row r="26" spans="1:16" ht="38.25" customHeight="1" x14ac:dyDescent="0.25">
      <c r="A26" s="3"/>
      <c r="B26" s="3"/>
      <c r="D26" s="48"/>
      <c r="E26" s="5">
        <v>2</v>
      </c>
      <c r="F26" s="5" t="s">
        <v>27</v>
      </c>
      <c r="G26" s="22" t="s">
        <v>42</v>
      </c>
      <c r="H26" s="23"/>
      <c r="I26" s="5"/>
      <c r="J26" s="5">
        <v>0.94</v>
      </c>
      <c r="K26" s="5">
        <v>1</v>
      </c>
      <c r="L26" s="5">
        <v>1.08</v>
      </c>
      <c r="M26" s="5">
        <v>1.1599999999999999</v>
      </c>
      <c r="N26" s="5"/>
      <c r="O26" s="3"/>
    </row>
    <row r="27" spans="1:16" ht="31.5" customHeight="1" x14ac:dyDescent="0.25">
      <c r="A27" s="3"/>
      <c r="B27" s="3"/>
      <c r="D27" s="48"/>
      <c r="E27" s="5">
        <v>3</v>
      </c>
      <c r="F27" s="5" t="s">
        <v>28</v>
      </c>
      <c r="G27" s="20" t="s">
        <v>43</v>
      </c>
      <c r="H27" s="20"/>
      <c r="I27" s="5">
        <v>0.7</v>
      </c>
      <c r="J27" s="5">
        <v>0.85</v>
      </c>
      <c r="K27" s="5">
        <v>1</v>
      </c>
      <c r="L27" s="5">
        <v>1.1499999999999999</v>
      </c>
      <c r="M27" s="5">
        <v>1.3</v>
      </c>
      <c r="N27" s="5">
        <v>1.65</v>
      </c>
      <c r="O27" s="3"/>
    </row>
    <row r="28" spans="1:16" ht="37.5" customHeight="1" x14ac:dyDescent="0.25">
      <c r="A28" s="3"/>
      <c r="B28" s="3"/>
      <c r="D28" s="47" t="s">
        <v>23</v>
      </c>
      <c r="E28" s="5">
        <v>4</v>
      </c>
      <c r="F28" s="5" t="s">
        <v>29</v>
      </c>
      <c r="G28" s="20" t="s">
        <v>44</v>
      </c>
      <c r="H28" s="20"/>
      <c r="I28" s="5"/>
      <c r="J28" s="5"/>
      <c r="K28" s="5">
        <v>1</v>
      </c>
      <c r="L28" s="5">
        <v>1.1100000000000001</v>
      </c>
      <c r="M28" s="5">
        <v>1.3</v>
      </c>
      <c r="N28" s="5">
        <v>1.66</v>
      </c>
      <c r="O28" s="3"/>
    </row>
    <row r="29" spans="1:16" ht="52.5" customHeight="1" x14ac:dyDescent="0.25">
      <c r="A29" s="3"/>
      <c r="B29" s="3"/>
      <c r="D29" s="48"/>
      <c r="E29" s="5">
        <v>5</v>
      </c>
      <c r="F29" s="5" t="s">
        <v>30</v>
      </c>
      <c r="G29" s="20" t="s">
        <v>45</v>
      </c>
      <c r="H29" s="20"/>
      <c r="I29" s="5"/>
      <c r="J29" s="5"/>
      <c r="K29" s="5">
        <v>1</v>
      </c>
      <c r="L29" s="5">
        <v>1.06</v>
      </c>
      <c r="M29" s="5">
        <v>1.21</v>
      </c>
      <c r="N29" s="5">
        <v>1.56</v>
      </c>
      <c r="O29" s="3"/>
      <c r="P29" s="3"/>
    </row>
    <row r="30" spans="1:16" ht="38.25" customHeight="1" x14ac:dyDescent="0.25">
      <c r="A30" s="3"/>
      <c r="B30" s="3"/>
      <c r="D30" s="48"/>
      <c r="E30" s="5">
        <v>6</v>
      </c>
      <c r="F30" s="5" t="s">
        <v>31</v>
      </c>
      <c r="G30" s="20" t="s">
        <v>46</v>
      </c>
      <c r="H30" s="20"/>
      <c r="I30" s="5"/>
      <c r="J30" s="5">
        <v>0.87</v>
      </c>
      <c r="K30" s="5">
        <v>1</v>
      </c>
      <c r="L30" s="5">
        <v>1.1499999999999999</v>
      </c>
      <c r="M30" s="5">
        <v>1.3</v>
      </c>
      <c r="N30" s="5"/>
      <c r="O30" s="3"/>
    </row>
    <row r="31" spans="1:16" ht="33.75" customHeight="1" x14ac:dyDescent="0.25">
      <c r="A31" s="3"/>
      <c r="B31" s="3"/>
      <c r="D31" s="48"/>
      <c r="E31" s="5">
        <v>7</v>
      </c>
      <c r="F31" s="5" t="s">
        <v>32</v>
      </c>
      <c r="G31" s="20" t="s">
        <v>47</v>
      </c>
      <c r="H31" s="20"/>
      <c r="I31" s="5"/>
      <c r="J31" s="5">
        <v>0.87</v>
      </c>
      <c r="K31" s="5">
        <v>1</v>
      </c>
      <c r="L31" s="5">
        <v>1.07</v>
      </c>
      <c r="M31" s="5">
        <v>1.1499999999999999</v>
      </c>
      <c r="N31" s="5"/>
      <c r="O31" s="3"/>
    </row>
    <row r="32" spans="1:16" ht="33" customHeight="1" x14ac:dyDescent="0.25">
      <c r="A32" s="3"/>
      <c r="B32" s="3"/>
      <c r="D32" s="47" t="s">
        <v>24</v>
      </c>
      <c r="E32" s="5">
        <v>8</v>
      </c>
      <c r="F32" s="5" t="s">
        <v>33</v>
      </c>
      <c r="G32" s="20" t="s">
        <v>48</v>
      </c>
      <c r="H32" s="21"/>
      <c r="I32" s="5">
        <v>1.46</v>
      </c>
      <c r="J32" s="5">
        <v>1.19</v>
      </c>
      <c r="K32" s="5">
        <v>1</v>
      </c>
      <c r="L32" s="5">
        <v>0.86</v>
      </c>
      <c r="M32" s="5">
        <v>0.71</v>
      </c>
      <c r="N32" s="5"/>
      <c r="O32" s="3"/>
    </row>
    <row r="33" spans="1:16" ht="31.5" customHeight="1" x14ac:dyDescent="0.25">
      <c r="A33" s="3"/>
      <c r="B33" s="3"/>
      <c r="D33" s="48"/>
      <c r="E33" s="5">
        <v>9</v>
      </c>
      <c r="F33" s="5" t="s">
        <v>34</v>
      </c>
      <c r="G33" s="20" t="s">
        <v>50</v>
      </c>
      <c r="H33" s="20"/>
      <c r="I33" s="5">
        <v>1.29</v>
      </c>
      <c r="J33" s="5">
        <v>1.1299999999999999</v>
      </c>
      <c r="K33" s="5">
        <v>1</v>
      </c>
      <c r="L33" s="5" t="s">
        <v>161</v>
      </c>
      <c r="M33" s="5">
        <v>0.82</v>
      </c>
      <c r="N33" s="5"/>
      <c r="O33" s="3"/>
    </row>
    <row r="34" spans="1:16" ht="33.75" customHeight="1" x14ac:dyDescent="0.25">
      <c r="A34" s="3"/>
      <c r="B34" s="3"/>
      <c r="D34" s="48"/>
      <c r="E34" s="5">
        <v>10</v>
      </c>
      <c r="F34" s="5" t="s">
        <v>35</v>
      </c>
      <c r="G34" s="21" t="s">
        <v>49</v>
      </c>
      <c r="H34" s="21"/>
      <c r="I34" s="5">
        <v>1.42</v>
      </c>
      <c r="J34" s="5">
        <v>1.17</v>
      </c>
      <c r="K34" s="5">
        <v>1</v>
      </c>
      <c r="L34" s="5">
        <v>0.86</v>
      </c>
      <c r="M34" s="5">
        <v>0.7</v>
      </c>
      <c r="N34" s="5"/>
      <c r="O34" s="3"/>
      <c r="P34" s="3"/>
    </row>
    <row r="35" spans="1:16" ht="24.75" customHeight="1" x14ac:dyDescent="0.25">
      <c r="A35" s="3"/>
      <c r="B35" s="3"/>
      <c r="D35" s="48"/>
      <c r="E35" s="5">
        <v>11</v>
      </c>
      <c r="F35" s="5" t="s">
        <v>36</v>
      </c>
      <c r="G35" s="20" t="s">
        <v>51</v>
      </c>
      <c r="H35" s="20"/>
      <c r="I35" s="5">
        <v>1.21</v>
      </c>
      <c r="J35" s="5">
        <v>1.1000000000000001</v>
      </c>
      <c r="K35" s="5">
        <v>1</v>
      </c>
      <c r="L35" s="5">
        <v>0.9</v>
      </c>
      <c r="M35" s="5"/>
      <c r="N35" s="5"/>
    </row>
    <row r="36" spans="1:16" ht="34.5" customHeight="1" x14ac:dyDescent="0.25">
      <c r="A36" s="3"/>
      <c r="B36" s="3"/>
      <c r="D36" s="48"/>
      <c r="E36" s="5">
        <v>12</v>
      </c>
      <c r="F36" s="5" t="s">
        <v>37</v>
      </c>
      <c r="G36" s="20" t="s">
        <v>52</v>
      </c>
      <c r="H36" s="20"/>
      <c r="I36" s="5">
        <v>1.1399999999999999</v>
      </c>
      <c r="J36" s="5">
        <v>1.07</v>
      </c>
      <c r="K36" s="5">
        <v>1</v>
      </c>
      <c r="L36" s="5">
        <v>0.95</v>
      </c>
      <c r="M36" s="5"/>
      <c r="N36" s="5"/>
    </row>
    <row r="37" spans="1:16" ht="20.25" customHeight="1" x14ac:dyDescent="0.25">
      <c r="A37" s="3"/>
      <c r="B37" s="3"/>
      <c r="D37" s="47" t="s">
        <v>25</v>
      </c>
      <c r="E37" s="5">
        <v>13</v>
      </c>
      <c r="F37" s="5" t="s">
        <v>38</v>
      </c>
      <c r="G37" s="20" t="s">
        <v>53</v>
      </c>
      <c r="H37" s="20"/>
      <c r="I37" s="5">
        <v>1.24</v>
      </c>
      <c r="J37" s="5">
        <v>1.1000000000000001</v>
      </c>
      <c r="K37" s="5">
        <v>1</v>
      </c>
      <c r="L37" s="5">
        <v>0.91</v>
      </c>
      <c r="M37" s="5">
        <v>0.82</v>
      </c>
      <c r="N37" s="5"/>
    </row>
    <row r="38" spans="1:16" ht="31.5" customHeight="1" x14ac:dyDescent="0.25">
      <c r="A38" s="3"/>
      <c r="B38" s="3"/>
      <c r="D38" s="48"/>
      <c r="E38" s="5">
        <v>14</v>
      </c>
      <c r="F38" s="5" t="s">
        <v>39</v>
      </c>
      <c r="G38" s="20" t="s">
        <v>54</v>
      </c>
      <c r="H38" s="20"/>
      <c r="I38" s="5">
        <v>1.24</v>
      </c>
      <c r="J38" s="5">
        <v>1.1000000000000001</v>
      </c>
      <c r="K38" s="5">
        <v>1</v>
      </c>
      <c r="L38" s="5">
        <v>0.91</v>
      </c>
      <c r="M38" s="5">
        <v>0.83</v>
      </c>
      <c r="N38" s="5"/>
    </row>
    <row r="39" spans="1:16" ht="48.75" customHeight="1" x14ac:dyDescent="0.25">
      <c r="A39" s="3"/>
      <c r="B39" s="3"/>
      <c r="D39" s="48"/>
      <c r="E39" s="5">
        <v>15</v>
      </c>
      <c r="F39" s="5" t="s">
        <v>40</v>
      </c>
      <c r="G39" s="20" t="s">
        <v>55</v>
      </c>
      <c r="H39" s="20"/>
      <c r="I39" s="5">
        <v>1.23</v>
      </c>
      <c r="J39" s="5">
        <v>1.08</v>
      </c>
      <c r="K39" s="5">
        <v>1</v>
      </c>
      <c r="L39" s="5">
        <v>1.04</v>
      </c>
      <c r="M39" s="5">
        <v>1.1000000000000001</v>
      </c>
      <c r="N39" s="5"/>
    </row>
    <row r="40" spans="1:16" ht="32.25" customHeight="1" x14ac:dyDescent="0.25">
      <c r="A40" s="3"/>
      <c r="B40" s="3"/>
      <c r="O40" s="3"/>
      <c r="P40" s="3"/>
    </row>
    <row r="41" spans="1:16" ht="35.25" customHeight="1" x14ac:dyDescent="0.25">
      <c r="A41" s="3"/>
      <c r="B41" s="3"/>
      <c r="O41" s="3"/>
      <c r="P41" s="3"/>
    </row>
    <row r="42" spans="1:16" ht="35.25" customHeight="1" x14ac:dyDescent="0.25">
      <c r="A42" s="3"/>
      <c r="B42" s="3"/>
      <c r="O42" s="3"/>
      <c r="P42" s="3"/>
    </row>
    <row r="43" spans="1:16" ht="36" customHeight="1" x14ac:dyDescent="0.25">
      <c r="A43" s="3"/>
      <c r="B43" s="3"/>
      <c r="O43" s="3"/>
      <c r="P43" s="3"/>
    </row>
    <row r="44" spans="1:16" ht="33.75" customHeight="1" x14ac:dyDescent="0.25">
      <c r="A44" s="3"/>
      <c r="B44" s="3"/>
      <c r="M44" s="3"/>
      <c r="N44" s="3"/>
      <c r="O44" s="3"/>
      <c r="P44" s="3"/>
    </row>
    <row r="45" spans="1:16" ht="33" customHeight="1" x14ac:dyDescent="0.25">
      <c r="A45" s="3"/>
      <c r="B45" s="3"/>
      <c r="M45" s="3"/>
      <c r="N45" s="3"/>
      <c r="O45" s="3"/>
      <c r="P45" s="3"/>
    </row>
    <row r="46" spans="1:16" ht="15.75" x14ac:dyDescent="0.25">
      <c r="A46" s="3"/>
      <c r="B46" s="3"/>
      <c r="C46" s="3"/>
      <c r="D46" s="3"/>
      <c r="E46" s="7"/>
      <c r="F46" s="7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ht="15.75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ht="15.75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 ht="15.75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1:16" ht="15.75" x14ac:dyDescent="0.25">
      <c r="A50" s="3"/>
      <c r="B50" s="3"/>
      <c r="M50" s="3"/>
      <c r="N50" s="3"/>
      <c r="O50" s="3"/>
      <c r="P50" s="3"/>
    </row>
  </sheetData>
  <mergeCells count="27">
    <mergeCell ref="D37:D39"/>
    <mergeCell ref="D25:D27"/>
    <mergeCell ref="G26:H26"/>
    <mergeCell ref="G25:H25"/>
    <mergeCell ref="D28:D31"/>
    <mergeCell ref="D32:D36"/>
    <mergeCell ref="G39:H39"/>
    <mergeCell ref="G33:H33"/>
    <mergeCell ref="G34:H34"/>
    <mergeCell ref="G35:H35"/>
    <mergeCell ref="G36:H36"/>
    <mergeCell ref="G37:H37"/>
    <mergeCell ref="G38:H38"/>
    <mergeCell ref="G27:H27"/>
    <mergeCell ref="G28:H28"/>
    <mergeCell ref="G29:H29"/>
    <mergeCell ref="G30:H30"/>
    <mergeCell ref="G31:H31"/>
    <mergeCell ref="G32:H32"/>
    <mergeCell ref="C16:C18"/>
    <mergeCell ref="E20:N20"/>
    <mergeCell ref="I23:N23"/>
    <mergeCell ref="C11:L11"/>
    <mergeCell ref="E14:F14"/>
    <mergeCell ref="G14:H14"/>
    <mergeCell ref="I14:J14"/>
    <mergeCell ref="E13:J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0:BF399"/>
  <sheetViews>
    <sheetView showGridLines="0" topLeftCell="A4" zoomScale="90" zoomScaleNormal="90" workbookViewId="0">
      <selection activeCell="O25" sqref="O25"/>
    </sheetView>
  </sheetViews>
  <sheetFormatPr baseColWidth="10" defaultRowHeight="15" x14ac:dyDescent="0.25"/>
  <cols>
    <col min="3" max="3" width="52.7109375" bestFit="1" customWidth="1"/>
    <col min="10" max="10" width="27.7109375" bestFit="1" customWidth="1"/>
  </cols>
  <sheetData>
    <row r="10" spans="1:58" ht="15.75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</row>
    <row r="11" spans="1:58" ht="15.75" x14ac:dyDescent="0.25">
      <c r="A11" s="3"/>
      <c r="B11" s="32" t="s">
        <v>66</v>
      </c>
      <c r="C11" s="32"/>
      <c r="D11" s="32"/>
      <c r="E11" s="32"/>
      <c r="F11" s="32"/>
      <c r="G11" s="3"/>
      <c r="H11" s="3"/>
      <c r="I11" s="3"/>
      <c r="J11" s="32" t="s">
        <v>85</v>
      </c>
      <c r="K11" s="32"/>
      <c r="L11" s="32"/>
      <c r="M11" s="32"/>
      <c r="N11" s="32"/>
      <c r="O11" s="6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</row>
    <row r="12" spans="1:58" ht="15.7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</row>
    <row r="13" spans="1:58" ht="37.5" customHeight="1" x14ac:dyDescent="0.25">
      <c r="A13" s="3"/>
      <c r="B13" s="4"/>
      <c r="C13" s="4"/>
      <c r="D13" s="52" t="s">
        <v>57</v>
      </c>
      <c r="E13" s="52"/>
      <c r="F13" s="52"/>
      <c r="G13" s="3"/>
      <c r="H13" s="3"/>
      <c r="I13" s="3"/>
      <c r="J13" s="63" t="s">
        <v>86</v>
      </c>
      <c r="K13" s="29" t="s">
        <v>87</v>
      </c>
      <c r="L13" s="29"/>
      <c r="M13" s="29"/>
      <c r="N13" s="29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</row>
    <row r="14" spans="1:58" ht="15.75" x14ac:dyDescent="0.25">
      <c r="A14" s="3"/>
      <c r="B14" s="1"/>
      <c r="C14" s="4"/>
      <c r="D14" s="62" t="s">
        <v>58</v>
      </c>
      <c r="E14" s="62" t="s">
        <v>59</v>
      </c>
      <c r="F14" s="62" t="s">
        <v>60</v>
      </c>
      <c r="G14" s="3"/>
      <c r="H14" s="3"/>
      <c r="I14" s="3"/>
      <c r="J14" s="64"/>
      <c r="K14" s="19" t="s">
        <v>88</v>
      </c>
      <c r="L14" s="19" t="s">
        <v>89</v>
      </c>
      <c r="M14" s="19" t="s">
        <v>90</v>
      </c>
      <c r="N14" s="19" t="s">
        <v>91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</row>
    <row r="15" spans="1:58" ht="15.75" x14ac:dyDescent="0.25">
      <c r="A15" s="3"/>
      <c r="B15" s="61" t="s">
        <v>56</v>
      </c>
      <c r="C15" s="53" t="s">
        <v>61</v>
      </c>
      <c r="D15" s="5">
        <v>3</v>
      </c>
      <c r="E15" s="5">
        <v>4</v>
      </c>
      <c r="F15" s="5">
        <v>6</v>
      </c>
      <c r="G15" s="3"/>
      <c r="H15" s="3"/>
      <c r="I15" s="3"/>
      <c r="J15" s="2" t="s">
        <v>92</v>
      </c>
      <c r="K15" s="2">
        <v>28</v>
      </c>
      <c r="L15" s="2">
        <v>18</v>
      </c>
      <c r="M15" s="2">
        <v>16</v>
      </c>
      <c r="N15" s="2">
        <v>60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</row>
    <row r="16" spans="1:58" ht="15.75" x14ac:dyDescent="0.25">
      <c r="A16" s="3"/>
      <c r="B16" s="61"/>
      <c r="C16" s="53" t="s">
        <v>62</v>
      </c>
      <c r="D16" s="5">
        <v>4</v>
      </c>
      <c r="E16" s="5">
        <v>5</v>
      </c>
      <c r="F16" s="5">
        <v>7</v>
      </c>
      <c r="G16" s="3"/>
      <c r="H16" s="3"/>
      <c r="I16" s="3"/>
      <c r="J16" s="2" t="s">
        <v>93</v>
      </c>
      <c r="K16" s="2">
        <v>51</v>
      </c>
      <c r="L16" s="2">
        <v>54</v>
      </c>
      <c r="M16" s="2">
        <v>15</v>
      </c>
      <c r="N16" s="2">
        <v>69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</row>
    <row r="17" spans="1:58" ht="15.75" x14ac:dyDescent="0.25">
      <c r="A17" s="3"/>
      <c r="B17" s="61"/>
      <c r="C17" s="53" t="s">
        <v>63</v>
      </c>
      <c r="D17" s="5">
        <v>3</v>
      </c>
      <c r="E17" s="5">
        <v>4</v>
      </c>
      <c r="F17" s="5">
        <v>6</v>
      </c>
      <c r="G17" s="3"/>
      <c r="H17" s="3"/>
      <c r="I17" s="3"/>
      <c r="J17" s="2" t="s">
        <v>94</v>
      </c>
      <c r="K17" s="2">
        <v>119</v>
      </c>
      <c r="L17" s="2">
        <v>98</v>
      </c>
      <c r="M17" s="2">
        <v>25</v>
      </c>
      <c r="N17" s="2">
        <v>320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</row>
    <row r="18" spans="1:58" ht="15.75" x14ac:dyDescent="0.25">
      <c r="A18" s="3"/>
      <c r="B18" s="61"/>
      <c r="C18" s="53" t="s">
        <v>64</v>
      </c>
      <c r="D18" s="5">
        <v>7</v>
      </c>
      <c r="E18" s="5">
        <v>10</v>
      </c>
      <c r="F18" s="5">
        <v>15</v>
      </c>
      <c r="G18" s="3"/>
      <c r="H18" s="3"/>
      <c r="I18" s="3"/>
      <c r="J18" s="2" t="s">
        <v>95</v>
      </c>
      <c r="K18" s="2">
        <v>14</v>
      </c>
      <c r="L18" s="2">
        <v>14</v>
      </c>
      <c r="M18" s="2">
        <v>13</v>
      </c>
      <c r="N18" s="2">
        <v>16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</row>
    <row r="19" spans="1:58" ht="15.75" x14ac:dyDescent="0.25">
      <c r="A19" s="3"/>
      <c r="B19" s="61"/>
      <c r="C19" s="53" t="s">
        <v>65</v>
      </c>
      <c r="D19" s="5">
        <v>5</v>
      </c>
      <c r="E19" s="5">
        <v>7</v>
      </c>
      <c r="F19" s="5">
        <v>10</v>
      </c>
      <c r="G19" s="3"/>
      <c r="H19" s="3"/>
      <c r="I19" s="3"/>
      <c r="J19" s="2" t="s">
        <v>96</v>
      </c>
      <c r="K19" s="2">
        <v>97</v>
      </c>
      <c r="L19" s="2">
        <v>99</v>
      </c>
      <c r="M19" s="2">
        <v>39</v>
      </c>
      <c r="N19" s="2">
        <v>333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</row>
    <row r="20" spans="1:58" ht="15.75" x14ac:dyDescent="0.25">
      <c r="A20" s="3"/>
      <c r="B20" s="3"/>
      <c r="C20" s="3"/>
      <c r="D20" s="3"/>
      <c r="E20" s="3"/>
      <c r="F20" s="3"/>
      <c r="G20" s="3"/>
      <c r="H20" s="3"/>
      <c r="I20" s="3"/>
      <c r="J20" s="2" t="s">
        <v>97</v>
      </c>
      <c r="K20" s="2">
        <v>50</v>
      </c>
      <c r="L20" s="2">
        <v>53</v>
      </c>
      <c r="M20" s="2">
        <v>25</v>
      </c>
      <c r="N20" s="2">
        <v>80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</row>
    <row r="21" spans="1:58" ht="15.75" x14ac:dyDescent="0.25">
      <c r="A21" s="3"/>
      <c r="B21" s="3"/>
      <c r="C21" s="3"/>
      <c r="D21" s="3"/>
      <c r="E21" s="3"/>
      <c r="F21" s="3"/>
      <c r="G21" s="3"/>
      <c r="H21" s="3"/>
      <c r="I21" s="3"/>
      <c r="J21" s="2" t="s">
        <v>98</v>
      </c>
      <c r="K21" s="2">
        <v>54</v>
      </c>
      <c r="L21" s="2">
        <v>59</v>
      </c>
      <c r="M21" s="2">
        <v>29</v>
      </c>
      <c r="N21" s="2">
        <v>70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</row>
    <row r="22" spans="1:58" ht="15.75" x14ac:dyDescent="0.25">
      <c r="A22" s="3"/>
      <c r="B22" s="3"/>
      <c r="C22" s="3"/>
      <c r="D22" s="3"/>
      <c r="E22" s="3"/>
      <c r="F22" s="3"/>
      <c r="G22" s="3"/>
      <c r="H22" s="3"/>
      <c r="I22" s="3"/>
      <c r="J22" s="2" t="s">
        <v>99</v>
      </c>
      <c r="K22" s="2">
        <v>61</v>
      </c>
      <c r="L22" s="2">
        <v>55</v>
      </c>
      <c r="M22" s="2">
        <v>23</v>
      </c>
      <c r="N22" s="2">
        <v>297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</row>
    <row r="23" spans="1:58" ht="15.75" x14ac:dyDescent="0.25">
      <c r="A23" s="3"/>
      <c r="B23" s="32" t="s">
        <v>83</v>
      </c>
      <c r="C23" s="32"/>
      <c r="D23" s="32"/>
      <c r="E23" s="32"/>
      <c r="F23" s="32"/>
      <c r="G23" s="3"/>
      <c r="H23" s="3"/>
      <c r="I23" s="3"/>
      <c r="J23" s="2" t="s">
        <v>100</v>
      </c>
      <c r="K23" s="2">
        <v>47</v>
      </c>
      <c r="L23" s="2">
        <v>42</v>
      </c>
      <c r="M23" s="2">
        <v>30</v>
      </c>
      <c r="N23" s="2">
        <v>100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</row>
    <row r="24" spans="1:58" ht="15.75" x14ac:dyDescent="0.25">
      <c r="A24" s="3"/>
      <c r="C24" s="3"/>
      <c r="D24" s="3"/>
      <c r="E24" s="3"/>
      <c r="F24" s="3"/>
      <c r="G24" s="3"/>
      <c r="H24" s="3"/>
      <c r="I24" s="3"/>
      <c r="J24" s="2" t="s">
        <v>101</v>
      </c>
      <c r="K24" s="2">
        <v>20</v>
      </c>
      <c r="L24" s="2">
        <v>18</v>
      </c>
      <c r="M24" s="2">
        <v>10</v>
      </c>
      <c r="N24" s="2">
        <v>38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</row>
    <row r="25" spans="1:58" ht="15.75" x14ac:dyDescent="0.25">
      <c r="A25" s="3"/>
      <c r="C25" s="53" t="s">
        <v>67</v>
      </c>
      <c r="D25" s="53" t="s">
        <v>68</v>
      </c>
      <c r="E25" s="3"/>
      <c r="F25" s="3"/>
      <c r="G25" s="3"/>
      <c r="H25" s="3"/>
      <c r="I25" s="3"/>
      <c r="J25" s="2" t="s">
        <v>102</v>
      </c>
      <c r="K25" s="2">
        <v>32</v>
      </c>
      <c r="L25" s="2">
        <v>24</v>
      </c>
      <c r="M25" s="2">
        <v>10</v>
      </c>
      <c r="N25" s="2">
        <v>82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</row>
    <row r="26" spans="1:58" ht="15.75" x14ac:dyDescent="0.25">
      <c r="A26" s="3"/>
      <c r="C26" s="8" t="s">
        <v>69</v>
      </c>
      <c r="D26" s="5" t="s">
        <v>84</v>
      </c>
      <c r="E26" s="3"/>
      <c r="F26" s="3"/>
      <c r="G26" s="3"/>
      <c r="H26" s="3"/>
      <c r="I26" s="3"/>
      <c r="J26" s="2" t="s">
        <v>103</v>
      </c>
      <c r="K26" s="2">
        <v>71</v>
      </c>
      <c r="L26" s="2">
        <v>65</v>
      </c>
      <c r="M26" s="2">
        <v>31</v>
      </c>
      <c r="N26" s="2">
        <v>157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</row>
    <row r="27" spans="1:58" ht="15.75" x14ac:dyDescent="0.25">
      <c r="A27" s="3"/>
      <c r="C27" s="8" t="s">
        <v>70</v>
      </c>
      <c r="D27" s="5" t="s">
        <v>84</v>
      </c>
      <c r="E27" s="3"/>
      <c r="F27" s="3"/>
      <c r="G27" s="3"/>
      <c r="H27" s="3"/>
      <c r="I27" s="3"/>
      <c r="J27" s="2" t="s">
        <v>104</v>
      </c>
      <c r="K27" s="2">
        <v>209</v>
      </c>
      <c r="L27" s="2">
        <v>191</v>
      </c>
      <c r="M27" s="2">
        <v>131</v>
      </c>
      <c r="N27" s="2">
        <v>315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</row>
    <row r="28" spans="1:58" ht="15.75" x14ac:dyDescent="0.25">
      <c r="A28" s="3"/>
      <c r="C28" s="8" t="s">
        <v>71</v>
      </c>
      <c r="D28" s="5" t="s">
        <v>84</v>
      </c>
      <c r="E28" s="3"/>
      <c r="F28" s="3"/>
      <c r="G28" s="3"/>
      <c r="H28" s="3"/>
      <c r="I28" s="3"/>
      <c r="J28" s="2" t="s">
        <v>105</v>
      </c>
      <c r="K28" s="2">
        <v>43</v>
      </c>
      <c r="L28" s="2">
        <v>45</v>
      </c>
      <c r="M28" s="2">
        <v>45</v>
      </c>
      <c r="N28" s="2">
        <v>45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</row>
    <row r="29" spans="1:58" ht="15.75" x14ac:dyDescent="0.25">
      <c r="A29" s="3"/>
      <c r="B29" s="3"/>
      <c r="C29" s="8" t="s">
        <v>72</v>
      </c>
      <c r="D29" s="5" t="s">
        <v>84</v>
      </c>
      <c r="E29" s="3"/>
      <c r="F29" s="3"/>
      <c r="G29" s="3"/>
      <c r="H29" s="3"/>
      <c r="I29" s="3"/>
      <c r="J29" s="2" t="s">
        <v>106</v>
      </c>
      <c r="K29" s="2">
        <v>36</v>
      </c>
      <c r="L29" s="2">
        <v>35</v>
      </c>
      <c r="M29" s="2">
        <v>34</v>
      </c>
      <c r="N29" s="2">
        <v>38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</row>
    <row r="30" spans="1:58" ht="15.75" x14ac:dyDescent="0.25">
      <c r="A30" s="3"/>
      <c r="B30" s="3"/>
      <c r="C30" s="8" t="s">
        <v>73</v>
      </c>
      <c r="D30" s="5" t="s">
        <v>84</v>
      </c>
      <c r="E30" s="3"/>
      <c r="F30" s="3"/>
      <c r="G30" s="3"/>
      <c r="H30" s="3"/>
      <c r="I30" s="3"/>
      <c r="J30" s="2" t="s">
        <v>107</v>
      </c>
      <c r="K30" s="2">
        <v>34</v>
      </c>
      <c r="L30" s="2">
        <v>40</v>
      </c>
      <c r="M30" s="2">
        <v>14</v>
      </c>
      <c r="N30" s="2">
        <v>48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</row>
    <row r="31" spans="1:58" ht="15.75" x14ac:dyDescent="0.25">
      <c r="A31" s="3"/>
      <c r="B31" s="3"/>
      <c r="C31" s="8" t="s">
        <v>74</v>
      </c>
      <c r="D31" s="5" t="s">
        <v>84</v>
      </c>
      <c r="E31" s="3"/>
      <c r="F31" s="3"/>
      <c r="G31" s="3"/>
      <c r="H31" s="3"/>
      <c r="I31" s="3"/>
      <c r="J31" s="2" t="s">
        <v>108</v>
      </c>
      <c r="K31" s="2">
        <v>46</v>
      </c>
      <c r="L31" s="2">
        <v>49</v>
      </c>
      <c r="M31" s="2">
        <v>15</v>
      </c>
      <c r="N31" s="2">
        <v>67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</row>
    <row r="32" spans="1:58" ht="15.75" x14ac:dyDescent="0.25">
      <c r="A32" s="3"/>
      <c r="B32" s="3"/>
      <c r="C32" s="8" t="s">
        <v>75</v>
      </c>
      <c r="D32" s="5" t="s">
        <v>84</v>
      </c>
      <c r="E32" s="3"/>
      <c r="F32" s="3"/>
      <c r="G32" s="3"/>
      <c r="H32" s="3"/>
      <c r="I32" s="3"/>
      <c r="J32" s="2" t="s">
        <v>109</v>
      </c>
      <c r="K32" s="2">
        <v>53</v>
      </c>
      <c r="L32" s="2">
        <v>53</v>
      </c>
      <c r="M32" s="2">
        <v>14</v>
      </c>
      <c r="N32" s="2">
        <v>134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</row>
    <row r="33" spans="1:58" ht="15.75" x14ac:dyDescent="0.25">
      <c r="A33" s="3"/>
      <c r="B33" s="3"/>
      <c r="C33" s="8" t="s">
        <v>76</v>
      </c>
      <c r="D33" s="5" t="s">
        <v>84</v>
      </c>
      <c r="E33" s="3"/>
      <c r="F33" s="3"/>
      <c r="G33" s="3"/>
      <c r="H33" s="3"/>
      <c r="I33" s="3"/>
      <c r="J33" s="2" t="s">
        <v>110</v>
      </c>
      <c r="K33" s="2">
        <v>47</v>
      </c>
      <c r="L33" s="2">
        <v>53</v>
      </c>
      <c r="M33" s="2">
        <v>31</v>
      </c>
      <c r="N33" s="2">
        <v>63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</row>
    <row r="34" spans="1:58" ht="15.75" x14ac:dyDescent="0.25">
      <c r="A34" s="3"/>
      <c r="B34" s="3"/>
      <c r="C34" s="8" t="s">
        <v>77</v>
      </c>
      <c r="D34" s="5" t="s">
        <v>84</v>
      </c>
      <c r="E34" s="3"/>
      <c r="F34" s="3"/>
      <c r="G34" s="3"/>
      <c r="H34" s="3"/>
      <c r="I34" s="3"/>
      <c r="J34" s="2" t="s">
        <v>111</v>
      </c>
      <c r="K34" s="2">
        <v>62</v>
      </c>
      <c r="L34" s="2">
        <v>48</v>
      </c>
      <c r="M34" s="2">
        <v>25</v>
      </c>
      <c r="N34" s="2">
        <v>221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</row>
    <row r="35" spans="1:58" ht="15.75" x14ac:dyDescent="0.25">
      <c r="A35" s="3"/>
      <c r="B35" s="3"/>
      <c r="C35" s="8" t="s">
        <v>78</v>
      </c>
      <c r="D35" s="5" t="s">
        <v>84</v>
      </c>
      <c r="E35" s="3"/>
      <c r="F35" s="3"/>
      <c r="G35" s="3"/>
      <c r="H35" s="3"/>
      <c r="I35" s="3"/>
      <c r="J35" s="2" t="s">
        <v>112</v>
      </c>
      <c r="K35" s="2">
        <v>29</v>
      </c>
      <c r="L35" s="2">
        <v>30</v>
      </c>
      <c r="M35" s="2">
        <v>22</v>
      </c>
      <c r="N35" s="2">
        <v>38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</row>
    <row r="36" spans="1:58" ht="15.75" x14ac:dyDescent="0.25">
      <c r="A36" s="3"/>
      <c r="B36" s="3"/>
      <c r="C36" s="8" t="s">
        <v>79</v>
      </c>
      <c r="D36" s="5" t="s">
        <v>84</v>
      </c>
      <c r="E36" s="3"/>
      <c r="F36" s="3"/>
      <c r="G36" s="3"/>
      <c r="H36" s="3"/>
      <c r="I36" s="3"/>
      <c r="J36" s="2" t="s">
        <v>113</v>
      </c>
      <c r="K36" s="2">
        <v>23</v>
      </c>
      <c r="L36" s="2">
        <v>21</v>
      </c>
      <c r="M36" s="2">
        <v>19</v>
      </c>
      <c r="N36" s="2">
        <v>40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</row>
    <row r="37" spans="1:58" ht="15.75" x14ac:dyDescent="0.25">
      <c r="A37" s="3"/>
      <c r="B37" s="3"/>
      <c r="C37" s="8" t="s">
        <v>80</v>
      </c>
      <c r="D37" s="5" t="s">
        <v>84</v>
      </c>
      <c r="E37" s="3"/>
      <c r="F37" s="3"/>
      <c r="G37" s="3"/>
      <c r="H37" s="3"/>
      <c r="I37" s="3"/>
      <c r="J37" s="2" t="s">
        <v>114</v>
      </c>
      <c r="K37" s="2">
        <v>40</v>
      </c>
      <c r="L37" s="2">
        <v>34</v>
      </c>
      <c r="M37" s="2">
        <v>34</v>
      </c>
      <c r="N37" s="2">
        <v>53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</row>
    <row r="38" spans="1:58" ht="15.75" x14ac:dyDescent="0.25">
      <c r="A38" s="3"/>
      <c r="B38" s="3"/>
      <c r="C38" s="8" t="s">
        <v>81</v>
      </c>
      <c r="D38" s="5" t="s">
        <v>84</v>
      </c>
      <c r="E38" s="3"/>
      <c r="F38" s="3"/>
      <c r="G38" s="3"/>
      <c r="H38" s="3"/>
      <c r="I38" s="3"/>
      <c r="J38" s="2" t="s">
        <v>115</v>
      </c>
      <c r="K38" s="2">
        <v>57</v>
      </c>
      <c r="L38" s="2">
        <v>60</v>
      </c>
      <c r="M38" s="2">
        <v>53</v>
      </c>
      <c r="N38" s="2">
        <v>60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</row>
    <row r="39" spans="1:58" ht="15.75" x14ac:dyDescent="0.25">
      <c r="A39" s="3"/>
      <c r="B39" s="3"/>
      <c r="C39" s="8" t="s">
        <v>82</v>
      </c>
      <c r="D39" s="5" t="s">
        <v>84</v>
      </c>
      <c r="E39" s="3"/>
      <c r="F39" s="3"/>
      <c r="G39" s="3"/>
      <c r="H39" s="3"/>
      <c r="I39" s="3"/>
      <c r="J39" s="2" t="s">
        <v>116</v>
      </c>
      <c r="K39" s="2">
        <v>37</v>
      </c>
      <c r="L39" s="2">
        <v>40</v>
      </c>
      <c r="M39" s="2">
        <v>17</v>
      </c>
      <c r="N39" s="2">
        <v>60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</row>
    <row r="40" spans="1:58" ht="15.75" x14ac:dyDescent="0.25">
      <c r="A40" s="3"/>
      <c r="B40" s="3"/>
      <c r="E40" s="3"/>
      <c r="F40" s="3"/>
      <c r="G40" s="3"/>
      <c r="H40" s="3"/>
      <c r="I40" s="3"/>
      <c r="J40" s="2" t="s">
        <v>117</v>
      </c>
      <c r="K40" s="2">
        <v>35</v>
      </c>
      <c r="L40" s="2">
        <v>32</v>
      </c>
      <c r="M40" s="2">
        <v>22</v>
      </c>
      <c r="N40" s="2">
        <v>60</v>
      </c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</row>
    <row r="41" spans="1:58" ht="15.75" x14ac:dyDescent="0.25">
      <c r="A41" s="3"/>
      <c r="B41" s="3"/>
      <c r="E41" s="3"/>
      <c r="F41" s="3"/>
      <c r="G41" s="3"/>
      <c r="H41" s="3"/>
      <c r="I41" s="3"/>
      <c r="J41" s="2" t="s">
        <v>118</v>
      </c>
      <c r="K41" s="2">
        <v>24</v>
      </c>
      <c r="L41" s="2">
        <v>15</v>
      </c>
      <c r="M41" s="2">
        <v>15</v>
      </c>
      <c r="N41" s="2">
        <v>60</v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</row>
    <row r="42" spans="1:58" ht="15.75" x14ac:dyDescent="0.25">
      <c r="A42" s="3"/>
      <c r="B42" s="3"/>
      <c r="E42" s="3"/>
      <c r="F42" s="3"/>
      <c r="G42" s="3"/>
      <c r="H42" s="3"/>
      <c r="I42" s="3"/>
      <c r="J42" s="2" t="s">
        <v>119</v>
      </c>
      <c r="K42" s="2">
        <v>64</v>
      </c>
      <c r="L42" s="2">
        <v>80</v>
      </c>
      <c r="M42" s="2">
        <v>16</v>
      </c>
      <c r="N42" s="2">
        <v>80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</row>
    <row r="43" spans="1:58" ht="15.75" x14ac:dyDescent="0.25">
      <c r="A43" s="3"/>
      <c r="B43" s="3"/>
      <c r="E43" s="3"/>
      <c r="F43" s="3"/>
      <c r="G43" s="3"/>
      <c r="H43" s="3"/>
      <c r="I43" s="3"/>
      <c r="J43" s="2" t="s">
        <v>120</v>
      </c>
      <c r="K43" s="2">
        <v>37</v>
      </c>
      <c r="L43" s="2">
        <v>35</v>
      </c>
      <c r="M43" s="2">
        <v>13</v>
      </c>
      <c r="N43" s="2">
        <v>60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</row>
    <row r="44" spans="1:58" ht="15.75" x14ac:dyDescent="0.25">
      <c r="A44" s="3"/>
      <c r="B44" s="3"/>
      <c r="E44" s="3"/>
      <c r="F44" s="3"/>
      <c r="G44" s="3"/>
      <c r="H44" s="3"/>
      <c r="I44" s="3"/>
      <c r="J44" s="2" t="s">
        <v>121</v>
      </c>
      <c r="K44" s="2">
        <v>26</v>
      </c>
      <c r="L44" s="2">
        <v>28</v>
      </c>
      <c r="M44" s="2">
        <v>7</v>
      </c>
      <c r="N44" s="2">
        <v>40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</row>
    <row r="45" spans="1:58" ht="15.75" x14ac:dyDescent="0.25">
      <c r="A45" s="3"/>
      <c r="B45" s="3"/>
      <c r="E45" s="3"/>
      <c r="F45" s="3"/>
      <c r="G45" s="3"/>
      <c r="H45" s="3"/>
      <c r="I45" s="3"/>
      <c r="J45" s="2" t="s">
        <v>122</v>
      </c>
      <c r="K45" s="2">
        <v>77</v>
      </c>
      <c r="L45" s="2">
        <v>80</v>
      </c>
      <c r="M45" s="2">
        <v>50</v>
      </c>
      <c r="N45" s="2">
        <v>80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</row>
    <row r="46" spans="1:58" ht="15.75" x14ac:dyDescent="0.25">
      <c r="A46" s="3"/>
      <c r="B46" s="3"/>
      <c r="E46" s="3"/>
      <c r="F46" s="3"/>
      <c r="G46" s="3"/>
      <c r="H46" s="3"/>
      <c r="I46" s="3"/>
      <c r="J46" s="2" t="s">
        <v>123</v>
      </c>
      <c r="K46" s="2">
        <v>70</v>
      </c>
      <c r="L46" s="2">
        <v>66</v>
      </c>
      <c r="M46" s="2">
        <v>45</v>
      </c>
      <c r="N46" s="2">
        <v>109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</row>
    <row r="47" spans="1:58" ht="15.75" x14ac:dyDescent="0.25">
      <c r="A47" s="3"/>
      <c r="B47" s="3"/>
      <c r="C47" s="3"/>
      <c r="D47" s="3"/>
      <c r="E47" s="3"/>
      <c r="F47" s="3"/>
      <c r="G47" s="3"/>
      <c r="H47" s="3"/>
      <c r="I47" s="3"/>
      <c r="J47" s="2" t="s">
        <v>124</v>
      </c>
      <c r="K47" s="2">
        <v>38</v>
      </c>
      <c r="L47" s="2">
        <v>37</v>
      </c>
      <c r="M47" s="2">
        <v>22</v>
      </c>
      <c r="N47" s="2">
        <v>55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</row>
    <row r="48" spans="1:58" ht="15.75" x14ac:dyDescent="0.25">
      <c r="A48" s="3"/>
      <c r="B48" s="3"/>
      <c r="C48" s="3"/>
      <c r="D48" s="3"/>
      <c r="E48" s="3"/>
      <c r="F48" s="3"/>
      <c r="G48" s="3"/>
      <c r="H48" s="3"/>
      <c r="I48" s="3"/>
      <c r="J48" s="2" t="s">
        <v>125</v>
      </c>
      <c r="K48" s="2">
        <v>59</v>
      </c>
      <c r="L48" s="2">
        <v>60</v>
      </c>
      <c r="M48" s="2">
        <v>51</v>
      </c>
      <c r="N48" s="2">
        <v>60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</row>
    <row r="49" spans="1:58" ht="15.75" x14ac:dyDescent="0.25">
      <c r="A49" s="3"/>
      <c r="B49" s="3"/>
      <c r="C49" s="3"/>
      <c r="D49" s="3"/>
      <c r="E49" s="3"/>
      <c r="F49" s="3"/>
      <c r="G49" s="3"/>
      <c r="H49" s="3"/>
      <c r="I49" s="3"/>
      <c r="J49" s="2" t="s">
        <v>126</v>
      </c>
      <c r="K49" s="2">
        <v>75</v>
      </c>
      <c r="L49" s="2">
        <v>75</v>
      </c>
      <c r="M49" s="2">
        <v>74</v>
      </c>
      <c r="N49" s="2">
        <v>75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</row>
    <row r="50" spans="1:58" ht="15.75" x14ac:dyDescent="0.25">
      <c r="A50" s="3"/>
      <c r="B50" s="3"/>
      <c r="C50" s="3"/>
      <c r="D50" s="3"/>
      <c r="E50" s="3"/>
      <c r="F50" s="3"/>
      <c r="G50" s="3"/>
      <c r="H50" s="3"/>
      <c r="I50" s="3"/>
      <c r="J50" s="2" t="s">
        <v>127</v>
      </c>
      <c r="K50" s="2">
        <v>21</v>
      </c>
      <c r="L50" s="2">
        <v>21</v>
      </c>
      <c r="M50" s="2">
        <v>13</v>
      </c>
      <c r="N50" s="2">
        <v>37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</row>
    <row r="51" spans="1:58" ht="15.75" x14ac:dyDescent="0.25">
      <c r="A51" s="3"/>
      <c r="B51" s="3"/>
      <c r="C51" s="3"/>
      <c r="D51" s="3"/>
      <c r="E51" s="3"/>
      <c r="F51" s="3"/>
      <c r="G51" s="3"/>
      <c r="H51" s="3"/>
      <c r="I51" s="3"/>
      <c r="J51" s="2" t="s">
        <v>128</v>
      </c>
      <c r="K51" s="2">
        <v>52</v>
      </c>
      <c r="L51" s="2">
        <v>60</v>
      </c>
      <c r="M51" s="2">
        <v>26</v>
      </c>
      <c r="N51" s="2">
        <v>60</v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</row>
    <row r="52" spans="1:58" ht="15.75" x14ac:dyDescent="0.25">
      <c r="A52" s="3"/>
      <c r="B52" s="3"/>
      <c r="C52" s="3"/>
      <c r="D52" s="3"/>
      <c r="E52" s="3"/>
      <c r="F52" s="3"/>
      <c r="G52" s="3"/>
      <c r="H52" s="3"/>
      <c r="I52" s="3"/>
      <c r="J52" s="2" t="s">
        <v>129</v>
      </c>
      <c r="K52" s="2">
        <v>42</v>
      </c>
      <c r="L52" s="2">
        <v>44</v>
      </c>
      <c r="M52" s="2">
        <v>20</v>
      </c>
      <c r="N52" s="2">
        <v>60</v>
      </c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</row>
    <row r="53" spans="1:58" ht="15.75" x14ac:dyDescent="0.25">
      <c r="A53" s="3"/>
      <c r="B53" s="3"/>
      <c r="C53" s="3"/>
      <c r="D53" s="3"/>
      <c r="E53" s="3"/>
      <c r="F53" s="3"/>
      <c r="G53" s="3"/>
      <c r="H53" s="3"/>
      <c r="I53" s="3"/>
      <c r="J53" s="2" t="s">
        <v>130</v>
      </c>
      <c r="K53" s="2">
        <v>55</v>
      </c>
      <c r="L53" s="2">
        <v>60</v>
      </c>
      <c r="M53" s="2">
        <v>53</v>
      </c>
      <c r="N53" s="2">
        <v>60</v>
      </c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</row>
    <row r="54" spans="1:58" ht="15.75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</row>
    <row r="55" spans="1:58" ht="15.75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</row>
    <row r="56" spans="1:58" ht="15.75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</row>
    <row r="57" spans="1:58" ht="15.75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</row>
    <row r="58" spans="1:58" ht="15.75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</row>
    <row r="59" spans="1:58" ht="15.75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</row>
    <row r="60" spans="1:58" ht="15.7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</row>
    <row r="61" spans="1:58" ht="15.7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</row>
    <row r="62" spans="1:58" ht="15.7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</row>
    <row r="63" spans="1:58" ht="15.7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</row>
    <row r="64" spans="1:58" ht="15.7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</row>
    <row r="65" spans="1:58" ht="15.7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</row>
    <row r="66" spans="1:58" ht="15.7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</row>
    <row r="67" spans="1:58" ht="15.7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</row>
    <row r="68" spans="1:58" ht="15.7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</row>
    <row r="69" spans="1:58" ht="15.7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</row>
    <row r="70" spans="1:58" ht="15.7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</row>
    <row r="71" spans="1:58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</row>
    <row r="72" spans="1:58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</row>
    <row r="73" spans="1:58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</row>
    <row r="74" spans="1:58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</row>
    <row r="75" spans="1:58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</row>
    <row r="76" spans="1:58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</row>
    <row r="77" spans="1:58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</row>
    <row r="78" spans="1:58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</row>
    <row r="79" spans="1:58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</row>
    <row r="80" spans="1:58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</row>
    <row r="81" spans="1:58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</row>
    <row r="82" spans="1:58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</row>
    <row r="83" spans="1:58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</row>
    <row r="84" spans="1:58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</row>
    <row r="85" spans="1:58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</row>
    <row r="86" spans="1:58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</row>
    <row r="87" spans="1:58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</row>
    <row r="88" spans="1:58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</row>
    <row r="89" spans="1:58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</row>
    <row r="90" spans="1:58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</row>
    <row r="91" spans="1:58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</row>
    <row r="92" spans="1:58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</row>
    <row r="93" spans="1:58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</row>
    <row r="94" spans="1:58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</row>
    <row r="95" spans="1:58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</row>
    <row r="96" spans="1:58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</row>
    <row r="97" spans="1:58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</row>
    <row r="98" spans="1:58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</row>
    <row r="99" spans="1:58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</row>
    <row r="100" spans="1:58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</row>
    <row r="101" spans="1:58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</row>
    <row r="102" spans="1:58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</row>
    <row r="103" spans="1:58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</row>
    <row r="104" spans="1:58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</row>
    <row r="105" spans="1:58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</row>
    <row r="106" spans="1:58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</row>
    <row r="107" spans="1:58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</row>
    <row r="108" spans="1:58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</row>
    <row r="109" spans="1:58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</row>
    <row r="110" spans="1:58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</row>
    <row r="111" spans="1:58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</row>
    <row r="112" spans="1:58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</row>
    <row r="113" spans="1:58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</row>
    <row r="114" spans="1:58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</row>
    <row r="115" spans="1:58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</row>
    <row r="116" spans="1:58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</row>
    <row r="117" spans="1:58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</row>
    <row r="118" spans="1:58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</row>
    <row r="119" spans="1:58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</row>
    <row r="120" spans="1:58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</row>
    <row r="121" spans="1:58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</row>
    <row r="122" spans="1:58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</row>
    <row r="123" spans="1:58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</row>
    <row r="124" spans="1:58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</row>
    <row r="125" spans="1:58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</row>
    <row r="126" spans="1:58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</row>
    <row r="127" spans="1:58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</row>
    <row r="128" spans="1:58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</row>
    <row r="129" spans="1:58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</row>
    <row r="130" spans="1:58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</row>
    <row r="131" spans="1:58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</row>
    <row r="132" spans="1:58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</row>
    <row r="133" spans="1:58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</row>
    <row r="134" spans="1:58" ht="15.75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</row>
    <row r="135" spans="1:58" ht="15.75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</row>
    <row r="136" spans="1:58" ht="15.75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</row>
    <row r="137" spans="1:58" ht="15.75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</row>
    <row r="138" spans="1:58" ht="15.75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</row>
    <row r="139" spans="1:58" ht="15.75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</row>
    <row r="140" spans="1:58" ht="15.75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</row>
    <row r="141" spans="1:58" ht="15.75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</row>
    <row r="142" spans="1:58" ht="15.75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</row>
    <row r="143" spans="1:58" ht="15.75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</row>
    <row r="144" spans="1:58" ht="15.75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</row>
    <row r="145" spans="1:58" ht="15.75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</row>
    <row r="146" spans="1:58" ht="15.75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</row>
    <row r="147" spans="1:58" ht="15.75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</row>
    <row r="148" spans="1:58" ht="15.75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</row>
    <row r="149" spans="1:58" ht="15.75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</row>
    <row r="150" spans="1:58" ht="15.75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</row>
    <row r="151" spans="1:58" ht="15.75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</row>
    <row r="152" spans="1:58" ht="15.75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</row>
    <row r="153" spans="1:58" ht="15.75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</row>
    <row r="154" spans="1:58" ht="15.75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</row>
    <row r="155" spans="1:58" ht="15.75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</row>
    <row r="156" spans="1:58" ht="15.75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</row>
    <row r="157" spans="1:58" ht="15.75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</row>
    <row r="158" spans="1:58" ht="15.75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</row>
    <row r="159" spans="1:58" ht="15.75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</row>
    <row r="160" spans="1:58" ht="15.75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</row>
    <row r="161" spans="1:58" ht="15.75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</row>
    <row r="162" spans="1:58" ht="15.75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</row>
    <row r="163" spans="1:58" ht="15.75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</row>
    <row r="164" spans="1:58" ht="15.75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</row>
    <row r="165" spans="1:58" ht="15.75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</row>
    <row r="166" spans="1:58" ht="15.75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</row>
    <row r="167" spans="1:58" ht="15.75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</row>
    <row r="168" spans="1:58" ht="15.75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</row>
    <row r="169" spans="1:58" ht="15.75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</row>
    <row r="170" spans="1:58" ht="15.75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</row>
    <row r="171" spans="1:58" ht="15.75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</row>
    <row r="172" spans="1:58" ht="15.75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</row>
    <row r="173" spans="1:58" ht="15.75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</row>
    <row r="174" spans="1:58" ht="15.75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</row>
    <row r="175" spans="1:58" ht="15.75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</row>
    <row r="176" spans="1:58" ht="15.75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</row>
    <row r="177" spans="1:58" ht="15.75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</row>
    <row r="178" spans="1:58" ht="15.75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</row>
    <row r="179" spans="1:58" ht="15.75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</row>
    <row r="180" spans="1:58" ht="15.75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</row>
    <row r="181" spans="1:58" ht="15.75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</row>
    <row r="182" spans="1:58" ht="15.75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</row>
    <row r="183" spans="1:58" ht="15.75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</row>
    <row r="184" spans="1:58" ht="15.75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</row>
    <row r="185" spans="1:58" ht="15.75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</row>
    <row r="186" spans="1:58" ht="15.75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</row>
    <row r="187" spans="1:58" ht="15.75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</row>
    <row r="188" spans="1:58" ht="15.75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</row>
    <row r="189" spans="1:58" ht="15.75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</row>
    <row r="190" spans="1:58" ht="15.75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</row>
    <row r="191" spans="1:58" ht="15.75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</row>
    <row r="192" spans="1:58" ht="15.75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</row>
    <row r="193" spans="1:58" ht="15.75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</row>
    <row r="194" spans="1:58" ht="15.75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</row>
    <row r="195" spans="1:58" ht="15.75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</row>
    <row r="196" spans="1:58" ht="15.75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</row>
    <row r="197" spans="1:58" ht="15.75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</row>
    <row r="198" spans="1:58" ht="15.75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</row>
    <row r="199" spans="1:58" ht="15.75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</row>
    <row r="200" spans="1:58" ht="15.75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</row>
    <row r="201" spans="1:58" ht="15.75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</row>
    <row r="202" spans="1:58" ht="15.75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</row>
    <row r="203" spans="1:58" ht="15.75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</row>
    <row r="204" spans="1:58" ht="15.75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</row>
    <row r="205" spans="1:58" ht="15.75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</row>
    <row r="206" spans="1:58" ht="15.75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</row>
    <row r="207" spans="1:58" ht="15.75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</row>
    <row r="208" spans="1:58" ht="15.75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</row>
    <row r="209" spans="1:58" ht="15.75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</row>
    <row r="210" spans="1:58" ht="15.75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</row>
    <row r="211" spans="1:58" ht="15.75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</row>
    <row r="212" spans="1:58" ht="15.75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</row>
    <row r="213" spans="1:58" ht="15.75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</row>
    <row r="214" spans="1:58" ht="15.75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</row>
    <row r="215" spans="1:58" ht="15.75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</row>
    <row r="216" spans="1:58" ht="15.75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</row>
    <row r="217" spans="1:58" ht="15.75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</row>
    <row r="218" spans="1:58" ht="15.75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</row>
    <row r="219" spans="1:58" ht="15.75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</row>
    <row r="220" spans="1:58" ht="15.75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</row>
    <row r="221" spans="1:58" ht="15.75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</row>
    <row r="222" spans="1:58" ht="15.75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</row>
    <row r="223" spans="1:58" ht="15.75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</row>
    <row r="224" spans="1:58" ht="15.75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</row>
    <row r="225" spans="1:58" ht="15.75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</row>
    <row r="226" spans="1:58" ht="15.75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</row>
    <row r="227" spans="1:58" ht="15.75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</row>
    <row r="228" spans="1:58" ht="15.75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</row>
    <row r="229" spans="1:58" ht="15.75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</row>
    <row r="230" spans="1:58" ht="15.75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</row>
    <row r="231" spans="1:58" ht="15.75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</row>
    <row r="232" spans="1:58" ht="15.75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</row>
    <row r="233" spans="1:58" ht="15.75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</row>
    <row r="234" spans="1:58" ht="15.75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</row>
    <row r="235" spans="1:58" ht="15.75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</row>
    <row r="236" spans="1:58" ht="15.75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</row>
    <row r="237" spans="1:58" ht="15.75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</row>
    <row r="238" spans="1:58" ht="15.75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</row>
    <row r="239" spans="1:58" ht="15.75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</row>
    <row r="240" spans="1:58" ht="15.75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</row>
    <row r="241" spans="1:58" ht="15.75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</row>
    <row r="242" spans="1:58" ht="15.75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</row>
    <row r="243" spans="1:58" ht="15.75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</row>
    <row r="244" spans="1:58" ht="15.75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</row>
    <row r="245" spans="1:58" ht="15.75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</row>
    <row r="246" spans="1:58" ht="15.75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</row>
    <row r="247" spans="1:58" ht="15.75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</row>
    <row r="248" spans="1:58" ht="15.75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</row>
    <row r="249" spans="1:58" ht="15.75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</row>
    <row r="250" spans="1:58" ht="15.75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</row>
    <row r="251" spans="1:58" ht="15.75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</row>
    <row r="252" spans="1:58" ht="15.75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</row>
    <row r="253" spans="1:58" ht="15.75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</row>
    <row r="254" spans="1:58" ht="15.75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</row>
    <row r="255" spans="1:58" ht="15.75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</row>
    <row r="256" spans="1:58" ht="15.75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</row>
    <row r="257" spans="1:58" ht="15.75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</row>
    <row r="258" spans="1:58" ht="15.75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</row>
    <row r="259" spans="1:58" ht="15.75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</row>
    <row r="260" spans="1:58" ht="15.75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</row>
    <row r="261" spans="1:58" ht="15.75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</row>
    <row r="262" spans="1:58" ht="15.75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</row>
    <row r="263" spans="1:58" ht="15.75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</row>
    <row r="264" spans="1:58" ht="15.75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</row>
    <row r="265" spans="1:58" ht="15.75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</row>
    <row r="266" spans="1:58" ht="15.75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</row>
    <row r="267" spans="1:58" ht="15.75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</row>
    <row r="268" spans="1:58" ht="15.75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</row>
    <row r="269" spans="1:58" ht="15.75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</row>
    <row r="270" spans="1:58" ht="15.75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</row>
    <row r="271" spans="1:58" ht="15.75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</row>
    <row r="272" spans="1:58" ht="15.75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</row>
    <row r="273" spans="1:58" ht="15.75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</row>
    <row r="274" spans="1:58" ht="15.75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</row>
    <row r="275" spans="1:58" ht="15.75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</row>
    <row r="276" spans="1:58" ht="15.75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</row>
    <row r="277" spans="1:58" ht="15.75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</row>
    <row r="278" spans="1:58" ht="15.75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</row>
    <row r="279" spans="1:58" ht="15.75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</row>
    <row r="280" spans="1:58" ht="15.75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</row>
    <row r="281" spans="1:58" ht="15.75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</row>
    <row r="282" spans="1:58" ht="15.75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</row>
    <row r="283" spans="1:58" ht="15.75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</row>
    <row r="284" spans="1:58" ht="15.75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</row>
    <row r="285" spans="1:58" ht="15.75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</row>
    <row r="286" spans="1:58" ht="15.75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</row>
    <row r="287" spans="1:58" ht="15.75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</row>
    <row r="288" spans="1:58" ht="15.75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</row>
    <row r="289" spans="1:58" ht="15.75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</row>
    <row r="290" spans="1:58" ht="15.75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</row>
    <row r="291" spans="1:58" ht="15.75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</row>
    <row r="292" spans="1:58" ht="15.75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</row>
    <row r="293" spans="1:58" ht="15.75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</row>
    <row r="294" spans="1:58" ht="15.75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</row>
    <row r="295" spans="1:58" ht="15.75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</row>
    <row r="296" spans="1:58" ht="15.75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</row>
    <row r="297" spans="1:58" ht="15.75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</row>
    <row r="298" spans="1:58" ht="15.75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</row>
    <row r="299" spans="1:58" ht="15.75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</row>
    <row r="300" spans="1:58" ht="15.75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</row>
    <row r="301" spans="1:58" ht="15.75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</row>
    <row r="302" spans="1:58" ht="15.75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</row>
    <row r="303" spans="1:58" ht="15.75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</row>
    <row r="304" spans="1:58" ht="15.75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</row>
    <row r="305" spans="1:58" ht="15.75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</row>
    <row r="306" spans="1:58" ht="15.75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</row>
    <row r="307" spans="1:58" ht="15.75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</row>
    <row r="308" spans="1:58" ht="15.75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</row>
    <row r="309" spans="1:58" ht="15.75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</row>
    <row r="310" spans="1:58" ht="15.75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</row>
    <row r="311" spans="1:58" ht="15.75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</row>
    <row r="312" spans="1:58" ht="15.75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</row>
    <row r="313" spans="1:58" ht="15.75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</row>
    <row r="314" spans="1:58" ht="15.75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</row>
    <row r="315" spans="1:58" ht="15.75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</row>
    <row r="316" spans="1:58" ht="15.75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</row>
    <row r="317" spans="1:58" ht="15.75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</row>
    <row r="318" spans="1:58" ht="15.75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</row>
    <row r="319" spans="1:58" ht="15.75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</row>
    <row r="320" spans="1:58" ht="15.75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</row>
    <row r="321" spans="1:58" ht="15.75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</row>
    <row r="322" spans="1:58" ht="15.75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</row>
    <row r="323" spans="1:58" ht="15.75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</row>
    <row r="324" spans="1:58" ht="15.75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</row>
    <row r="325" spans="1:58" ht="15.75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</row>
    <row r="326" spans="1:58" ht="15.75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</row>
    <row r="327" spans="1:58" ht="15.75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</row>
    <row r="328" spans="1:58" ht="15.75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</row>
    <row r="329" spans="1:58" ht="15.75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</row>
    <row r="330" spans="1:58" ht="15.75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</row>
    <row r="331" spans="1:58" ht="15.75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</row>
    <row r="332" spans="1:58" ht="15.75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</row>
    <row r="333" spans="1:58" ht="15.75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</row>
    <row r="334" spans="1:58" ht="15.75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</row>
    <row r="335" spans="1:58" ht="15.75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</row>
    <row r="336" spans="1:58" ht="15.75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</row>
    <row r="337" spans="1:58" ht="15.75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</row>
    <row r="338" spans="1:58" ht="15.75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</row>
    <row r="339" spans="1:58" ht="15.75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</row>
    <row r="340" spans="1:58" ht="15.75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</row>
    <row r="341" spans="1:58" ht="15.75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</row>
    <row r="342" spans="1:58" ht="15.75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</row>
    <row r="343" spans="1:58" ht="15.75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</row>
    <row r="344" spans="1:58" ht="15.75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</row>
    <row r="345" spans="1:58" ht="15.75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</row>
    <row r="346" spans="1:58" ht="15.75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</row>
    <row r="347" spans="1:58" ht="15.75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</row>
    <row r="348" spans="1:58" ht="15.75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</row>
    <row r="349" spans="1:58" ht="15.75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</row>
    <row r="350" spans="1:58" ht="15.75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</row>
    <row r="351" spans="1:58" ht="15.75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</row>
    <row r="352" spans="1:58" ht="15.75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</row>
    <row r="353" spans="1:58" ht="15.75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</row>
    <row r="354" spans="1:58" ht="15.75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</row>
    <row r="355" spans="1:58" ht="15.75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</row>
    <row r="356" spans="1:58" ht="15.75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</row>
    <row r="357" spans="1:58" ht="15.75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</row>
    <row r="358" spans="1:58" ht="15.75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</row>
    <row r="359" spans="1:58" ht="15.75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</row>
    <row r="360" spans="1:58" ht="15.75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</row>
    <row r="361" spans="1:58" ht="15.75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</row>
    <row r="362" spans="1:58" ht="15.75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</row>
    <row r="363" spans="1:58" ht="15.75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</row>
    <row r="364" spans="1:58" ht="15.75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</row>
    <row r="365" spans="1:58" ht="15.75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</row>
    <row r="366" spans="1:58" ht="15.75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</row>
    <row r="367" spans="1:58" ht="15.75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</row>
    <row r="368" spans="1:58" ht="15.75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</row>
    <row r="369" spans="1:58" ht="15.75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</row>
    <row r="370" spans="1:58" ht="15.75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</row>
    <row r="371" spans="1:58" ht="15.75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</row>
    <row r="372" spans="1:58" ht="15.75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</row>
    <row r="373" spans="1:58" ht="15.75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</row>
    <row r="374" spans="1:58" ht="15.75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</row>
    <row r="375" spans="1:58" ht="15.75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</row>
    <row r="376" spans="1:58" ht="15.75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</row>
    <row r="377" spans="1:58" ht="15.75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</row>
    <row r="378" spans="1:58" ht="15.75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</row>
    <row r="379" spans="1:58" ht="15.75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</row>
    <row r="380" spans="1:58" ht="15.75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</row>
    <row r="381" spans="1:58" ht="15.75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</row>
    <row r="382" spans="1:58" ht="15.75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</row>
    <row r="383" spans="1:58" ht="15.75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</row>
    <row r="384" spans="1:58" ht="15.75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</row>
    <row r="385" spans="1:58" ht="15.75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</row>
    <row r="386" spans="1:58" ht="15.75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</row>
    <row r="387" spans="1:58" ht="15.75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</row>
    <row r="388" spans="1:58" ht="15.75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</row>
    <row r="389" spans="1:58" ht="15.75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</row>
    <row r="390" spans="1:58" ht="15.75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</row>
    <row r="391" spans="1:58" ht="15.75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</row>
    <row r="392" spans="1:58" ht="15.75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</row>
    <row r="393" spans="1:58" ht="15.75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</row>
    <row r="394" spans="1:58" ht="15.75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</row>
    <row r="395" spans="1:58" ht="15.75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</row>
    <row r="396" spans="1:58" ht="15.75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</row>
    <row r="397" spans="1:58" ht="15.75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</row>
    <row r="398" spans="1:58" ht="15.75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</row>
    <row r="399" spans="1:58" ht="15.75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</row>
  </sheetData>
  <mergeCells count="7">
    <mergeCell ref="B23:F23"/>
    <mergeCell ref="J11:N11"/>
    <mergeCell ref="K13:N13"/>
    <mergeCell ref="J13:J14"/>
    <mergeCell ref="B15:B19"/>
    <mergeCell ref="D13:F13"/>
    <mergeCell ref="B11:F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9:Z730"/>
  <sheetViews>
    <sheetView showGridLines="0" workbookViewId="0">
      <selection activeCell="H20" sqref="H20"/>
    </sheetView>
  </sheetViews>
  <sheetFormatPr baseColWidth="10" defaultRowHeight="15" x14ac:dyDescent="0.25"/>
  <cols>
    <col min="2" max="2" width="18.28515625" bestFit="1" customWidth="1"/>
    <col min="3" max="3" width="15.7109375" customWidth="1"/>
    <col min="4" max="4" width="6.85546875" customWidth="1"/>
    <col min="5" max="5" width="33.5703125" customWidth="1"/>
    <col min="6" max="6" width="13.42578125" bestFit="1" customWidth="1"/>
    <col min="8" max="8" width="32.85546875" bestFit="1" customWidth="1"/>
    <col min="9" max="9" width="13.42578125" bestFit="1" customWidth="1"/>
    <col min="11" max="11" width="27.85546875" bestFit="1" customWidth="1"/>
    <col min="12" max="12" width="13.42578125" bestFit="1" customWidth="1"/>
    <col min="14" max="14" width="15.42578125" customWidth="1"/>
    <col min="15" max="15" width="16.85546875" customWidth="1"/>
  </cols>
  <sheetData>
    <row r="9" spans="2:26" ht="15.75" x14ac:dyDescent="0.25">
      <c r="B9" s="52" t="s">
        <v>61</v>
      </c>
      <c r="C9" s="52"/>
      <c r="D9" s="1"/>
      <c r="E9" s="52" t="s">
        <v>62</v>
      </c>
      <c r="F9" s="52"/>
      <c r="G9" s="1"/>
      <c r="H9" s="52" t="s">
        <v>65</v>
      </c>
      <c r="I9" s="52"/>
      <c r="J9" s="1"/>
      <c r="M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2:26" x14ac:dyDescent="0.25">
      <c r="B10" s="33" t="s">
        <v>131</v>
      </c>
      <c r="C10" s="33" t="s">
        <v>57</v>
      </c>
      <c r="D10" s="1"/>
      <c r="E10" s="33" t="s">
        <v>131</v>
      </c>
      <c r="F10" s="33" t="s">
        <v>57</v>
      </c>
      <c r="G10" s="1"/>
      <c r="H10" s="33" t="s">
        <v>131</v>
      </c>
      <c r="I10" s="33" t="s">
        <v>57</v>
      </c>
      <c r="J10" s="1"/>
      <c r="M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2:26" x14ac:dyDescent="0.25">
      <c r="B11" s="18" t="s">
        <v>158</v>
      </c>
      <c r="C11" s="18" t="s">
        <v>133</v>
      </c>
      <c r="D11" s="1"/>
      <c r="E11" s="18"/>
      <c r="F11" s="18"/>
      <c r="G11" s="1"/>
      <c r="H11" s="18"/>
      <c r="I11" s="18"/>
      <c r="J11" s="1"/>
      <c r="M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2:26" x14ac:dyDescent="0.25">
      <c r="B12" s="18" t="s">
        <v>162</v>
      </c>
      <c r="C12" s="18" t="s">
        <v>133</v>
      </c>
      <c r="D12" s="1"/>
      <c r="E12" s="18"/>
      <c r="F12" s="18"/>
      <c r="G12" s="1"/>
      <c r="H12" s="18"/>
      <c r="I12" s="18"/>
      <c r="J12" s="1"/>
      <c r="M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2:26" x14ac:dyDescent="0.25">
      <c r="B13" s="18" t="s">
        <v>170</v>
      </c>
      <c r="C13" s="18" t="s">
        <v>133</v>
      </c>
      <c r="D13" s="1"/>
      <c r="E13" s="1"/>
      <c r="F13" s="1"/>
      <c r="G13" s="1"/>
      <c r="H13" s="18"/>
      <c r="I13" s="18"/>
      <c r="J13" s="1"/>
      <c r="M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26" x14ac:dyDescent="0.25">
      <c r="B14" s="1"/>
      <c r="C14" s="1"/>
      <c r="D14" s="1"/>
      <c r="E14" s="1"/>
      <c r="F14" s="1"/>
      <c r="G14" s="1"/>
      <c r="J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2:26" x14ac:dyDescent="0.25">
      <c r="B15" s="1"/>
      <c r="C15" s="1"/>
      <c r="D15" s="1"/>
      <c r="E15" s="1"/>
      <c r="F15" s="1"/>
      <c r="G15" s="1"/>
      <c r="J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2:26" ht="15.75" x14ac:dyDescent="0.25">
      <c r="B16" s="52" t="s">
        <v>63</v>
      </c>
      <c r="C16" s="52"/>
      <c r="D16" s="1"/>
      <c r="E16" s="52" t="s">
        <v>64</v>
      </c>
      <c r="F16" s="52"/>
      <c r="G16" s="1"/>
      <c r="H16" s="1"/>
      <c r="I16" s="1"/>
      <c r="J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2:26" x14ac:dyDescent="0.25">
      <c r="B17" s="33" t="s">
        <v>131</v>
      </c>
      <c r="C17" s="33" t="s">
        <v>57</v>
      </c>
      <c r="D17" s="1"/>
      <c r="E17" s="33" t="s">
        <v>131</v>
      </c>
      <c r="F17" s="33" t="s">
        <v>57</v>
      </c>
      <c r="G17" s="1"/>
      <c r="H17" s="1"/>
      <c r="I17" s="1"/>
      <c r="J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2:26" x14ac:dyDescent="0.25">
      <c r="B18" s="18" t="s">
        <v>163</v>
      </c>
      <c r="C18" s="18" t="s">
        <v>132</v>
      </c>
      <c r="D18" s="1"/>
      <c r="E18" s="18" t="s">
        <v>159</v>
      </c>
      <c r="F18" s="18" t="s">
        <v>132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2:26" x14ac:dyDescent="0.25">
      <c r="B19" s="18" t="s">
        <v>164</v>
      </c>
      <c r="C19" s="18" t="s">
        <v>132</v>
      </c>
      <c r="D19" s="1"/>
      <c r="E19" s="18" t="s">
        <v>167</v>
      </c>
      <c r="F19" s="18" t="s">
        <v>133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2:26" x14ac:dyDescent="0.25">
      <c r="B20" s="18" t="s">
        <v>165</v>
      </c>
      <c r="C20" s="18" t="s">
        <v>132</v>
      </c>
      <c r="D20" s="1"/>
      <c r="E20" s="18" t="s">
        <v>168</v>
      </c>
      <c r="F20" s="18" t="s">
        <v>132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2:26" x14ac:dyDescent="0.25">
      <c r="B21" s="18" t="s">
        <v>166</v>
      </c>
      <c r="C21" s="18" t="s">
        <v>133</v>
      </c>
      <c r="D21" s="1"/>
      <c r="E21" s="18" t="s">
        <v>169</v>
      </c>
      <c r="F21" s="18" t="s">
        <v>132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2:26" x14ac:dyDescent="0.25">
      <c r="B22" s="18" t="s">
        <v>171</v>
      </c>
      <c r="C22" s="18" t="s">
        <v>132</v>
      </c>
      <c r="D22" s="1"/>
      <c r="E22" s="18" t="s">
        <v>160</v>
      </c>
      <c r="F22" s="18" t="s">
        <v>132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2:26" x14ac:dyDescent="0.25">
      <c r="B23" s="1"/>
      <c r="C23" s="1"/>
      <c r="D23" s="1"/>
      <c r="E23" s="18" t="s">
        <v>172</v>
      </c>
      <c r="F23" s="18" t="s">
        <v>132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2:26" x14ac:dyDescent="0.25">
      <c r="B24" s="1"/>
      <c r="C24" s="1"/>
      <c r="D24" s="1"/>
      <c r="E24" s="18"/>
      <c r="F24" s="18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2:26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2:26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2:26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2:26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2:26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2:26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2:26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2:26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2:26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2:26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2:26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2:26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2:26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2:26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2:26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2:26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2:26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2:26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2:26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2:26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2:26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2:26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2:26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2:26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2:26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2:26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2:26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2:26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2:26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2:26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2:26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2:26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2:26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2:26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2:26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2:26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2:26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2:26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2:26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2:26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2:26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2:26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2:26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2:26" x14ac:dyDescent="0.2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2:26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2:26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2:26" x14ac:dyDescent="0.2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2:26" x14ac:dyDescent="0.2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2:26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2:26" x14ac:dyDescent="0.2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2:26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2:26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2:26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2:26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2:26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2:26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2:26" x14ac:dyDescent="0.2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2:26" x14ac:dyDescent="0.2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2:26" x14ac:dyDescent="0.2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2:26" x14ac:dyDescent="0.2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2:26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2:26" x14ac:dyDescent="0.2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2:26" x14ac:dyDescent="0.2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2:26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2:26" x14ac:dyDescent="0.2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2:26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2:26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2:26" x14ac:dyDescent="0.2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2:26" x14ac:dyDescent="0.2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2:26" x14ac:dyDescent="0.2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2:26" x14ac:dyDescent="0.2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2:26" x14ac:dyDescent="0.2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2:26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2:26" x14ac:dyDescent="0.2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2:26" x14ac:dyDescent="0.2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2:26" x14ac:dyDescent="0.2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2:26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2:26" x14ac:dyDescent="0.2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2:26" x14ac:dyDescent="0.2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2:26" x14ac:dyDescent="0.2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2:26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2:26" x14ac:dyDescent="0.2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2:26" x14ac:dyDescent="0.2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2:26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2:26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2:26" x14ac:dyDescent="0.2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2:26" x14ac:dyDescent="0.2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2:26" x14ac:dyDescent="0.2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2:26" x14ac:dyDescent="0.2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2:26" x14ac:dyDescent="0.2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2:26" x14ac:dyDescent="0.2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2:26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2:26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2:26" x14ac:dyDescent="0.2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2:26" x14ac:dyDescent="0.2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2:26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2:26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2:26" x14ac:dyDescent="0.2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2:26" x14ac:dyDescent="0.2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2:26" x14ac:dyDescent="0.2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2:26" x14ac:dyDescent="0.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2:26" x14ac:dyDescent="0.2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2:26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2:26" x14ac:dyDescent="0.2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2:26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2:26" x14ac:dyDescent="0.2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2:26" x14ac:dyDescent="0.2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2:26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2:26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2:26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2:26" x14ac:dyDescent="0.2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2:26" x14ac:dyDescent="0.2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2:26" x14ac:dyDescent="0.2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2:26" x14ac:dyDescent="0.2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2:26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2:26" x14ac:dyDescent="0.2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2:26" x14ac:dyDescent="0.2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2:26" x14ac:dyDescent="0.2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2:26" x14ac:dyDescent="0.2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2:26" x14ac:dyDescent="0.2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2:26" x14ac:dyDescent="0.2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2:26" x14ac:dyDescent="0.2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2:26" x14ac:dyDescent="0.2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2:26" x14ac:dyDescent="0.2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2:26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2:26" x14ac:dyDescent="0.2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2:26" x14ac:dyDescent="0.2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2:26" x14ac:dyDescent="0.2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2:26" x14ac:dyDescent="0.2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2:26" x14ac:dyDescent="0.2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2:26" x14ac:dyDescent="0.2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2:26" x14ac:dyDescent="0.2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2:26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2:26" x14ac:dyDescent="0.2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2:26" x14ac:dyDescent="0.2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2:26" x14ac:dyDescent="0.2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2:26" x14ac:dyDescent="0.2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2:26" x14ac:dyDescent="0.2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2:26" x14ac:dyDescent="0.2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2:26" x14ac:dyDescent="0.2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2:26" x14ac:dyDescent="0.2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2:26" x14ac:dyDescent="0.2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2:26" x14ac:dyDescent="0.2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2:26" x14ac:dyDescent="0.2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2:26" x14ac:dyDescent="0.2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2:26" x14ac:dyDescent="0.2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2:26" x14ac:dyDescent="0.2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2:26" x14ac:dyDescent="0.2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2:26" x14ac:dyDescent="0.2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2:26" x14ac:dyDescent="0.2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2:26" x14ac:dyDescent="0.2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2:26" x14ac:dyDescent="0.2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2:26" x14ac:dyDescent="0.2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2:26" x14ac:dyDescent="0.2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2:26" x14ac:dyDescent="0.2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2:26" x14ac:dyDescent="0.2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2:26" x14ac:dyDescent="0.2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2:26" x14ac:dyDescent="0.2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2:26" x14ac:dyDescent="0.2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2:26" x14ac:dyDescent="0.2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2:26" x14ac:dyDescent="0.2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2:26" x14ac:dyDescent="0.2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2:26" x14ac:dyDescent="0.2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2:26" x14ac:dyDescent="0.2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2:26" x14ac:dyDescent="0.2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2:26" x14ac:dyDescent="0.2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2:26" x14ac:dyDescent="0.2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2:26" x14ac:dyDescent="0.2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2:26" x14ac:dyDescent="0.2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2:26" x14ac:dyDescent="0.2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2:26" x14ac:dyDescent="0.2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2:26" x14ac:dyDescent="0.2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2:26" x14ac:dyDescent="0.2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2:26" x14ac:dyDescent="0.2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2:26" x14ac:dyDescent="0.2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2:26" x14ac:dyDescent="0.2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2:26" x14ac:dyDescent="0.2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2:26" x14ac:dyDescent="0.2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2:26" x14ac:dyDescent="0.2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2:26" x14ac:dyDescent="0.2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2:26" x14ac:dyDescent="0.2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2:26" x14ac:dyDescent="0.2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2:26" x14ac:dyDescent="0.2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2:26" x14ac:dyDescent="0.2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2:26" x14ac:dyDescent="0.2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2:26" x14ac:dyDescent="0.2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2:26" x14ac:dyDescent="0.2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2:26" x14ac:dyDescent="0.2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2:26" x14ac:dyDescent="0.2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2:26" x14ac:dyDescent="0.2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2:26" x14ac:dyDescent="0.2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2:26" x14ac:dyDescent="0.2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2:26" x14ac:dyDescent="0.2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2:26" x14ac:dyDescent="0.2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2:26" x14ac:dyDescent="0.2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2:26" x14ac:dyDescent="0.2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2:26" x14ac:dyDescent="0.2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2:26" x14ac:dyDescent="0.2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2:26" x14ac:dyDescent="0.2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2:26" x14ac:dyDescent="0.2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2:26" x14ac:dyDescent="0.2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2:26" x14ac:dyDescent="0.2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2:26" x14ac:dyDescent="0.2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2:26" x14ac:dyDescent="0.2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2:26" x14ac:dyDescent="0.2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2:26" x14ac:dyDescent="0.2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2:26" x14ac:dyDescent="0.2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2:26" x14ac:dyDescent="0.2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2:26" x14ac:dyDescent="0.2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2:26" x14ac:dyDescent="0.2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2:26" x14ac:dyDescent="0.2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2:26" x14ac:dyDescent="0.2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2:26" x14ac:dyDescent="0.2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2:26" x14ac:dyDescent="0.2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2:26" x14ac:dyDescent="0.2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2:26" x14ac:dyDescent="0.2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2:26" x14ac:dyDescent="0.2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2:26" x14ac:dyDescent="0.2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2:26" x14ac:dyDescent="0.2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2:26" x14ac:dyDescent="0.2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2:26" x14ac:dyDescent="0.2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2:26" x14ac:dyDescent="0.2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2:26" x14ac:dyDescent="0.2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2:26" x14ac:dyDescent="0.2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2:26" x14ac:dyDescent="0.2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2:26" x14ac:dyDescent="0.2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2:26" x14ac:dyDescent="0.2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2:26" x14ac:dyDescent="0.2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2:26" x14ac:dyDescent="0.2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2:26" x14ac:dyDescent="0.2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2:26" x14ac:dyDescent="0.2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2:26" x14ac:dyDescent="0.2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2:26" x14ac:dyDescent="0.2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2:26" x14ac:dyDescent="0.2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2:26" x14ac:dyDescent="0.2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2:26" x14ac:dyDescent="0.2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2:26" x14ac:dyDescent="0.2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2:26" x14ac:dyDescent="0.2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2:26" x14ac:dyDescent="0.2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2:26" x14ac:dyDescent="0.2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2:26" x14ac:dyDescent="0.2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2:26" x14ac:dyDescent="0.2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2:26" x14ac:dyDescent="0.2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2:26" x14ac:dyDescent="0.2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2:26" x14ac:dyDescent="0.2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2:26" x14ac:dyDescent="0.2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2:26" x14ac:dyDescent="0.2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2:26" x14ac:dyDescent="0.2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2:26" x14ac:dyDescent="0.2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2:26" x14ac:dyDescent="0.2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2:26" x14ac:dyDescent="0.2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2:26" x14ac:dyDescent="0.2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2:26" x14ac:dyDescent="0.2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2:26" x14ac:dyDescent="0.2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2:26" x14ac:dyDescent="0.2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2:26" x14ac:dyDescent="0.2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2:26" x14ac:dyDescent="0.2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2:26" x14ac:dyDescent="0.2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2:26" x14ac:dyDescent="0.2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2:26" x14ac:dyDescent="0.2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2:26" x14ac:dyDescent="0.2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2:26" x14ac:dyDescent="0.2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2:26" x14ac:dyDescent="0.2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2:26" x14ac:dyDescent="0.2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2:26" x14ac:dyDescent="0.2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2:26" x14ac:dyDescent="0.2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2:26" x14ac:dyDescent="0.2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2:26" x14ac:dyDescent="0.2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2:26" x14ac:dyDescent="0.2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2:26" x14ac:dyDescent="0.2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2:26" x14ac:dyDescent="0.2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2:26" x14ac:dyDescent="0.2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2:26" x14ac:dyDescent="0.2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2:26" x14ac:dyDescent="0.2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2:26" x14ac:dyDescent="0.2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2:26" x14ac:dyDescent="0.2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2:26" x14ac:dyDescent="0.2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2:26" x14ac:dyDescent="0.2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2:26" x14ac:dyDescent="0.2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2:26" x14ac:dyDescent="0.2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2:26" x14ac:dyDescent="0.2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2:26" x14ac:dyDescent="0.2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2:26" x14ac:dyDescent="0.2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2:26" x14ac:dyDescent="0.2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2:26" x14ac:dyDescent="0.2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2:26" x14ac:dyDescent="0.2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2:26" x14ac:dyDescent="0.2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2:26" x14ac:dyDescent="0.2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2:26" x14ac:dyDescent="0.2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2:26" x14ac:dyDescent="0.2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2:26" x14ac:dyDescent="0.2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2:26" x14ac:dyDescent="0.2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2:26" x14ac:dyDescent="0.2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2:26" x14ac:dyDescent="0.2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2:26" x14ac:dyDescent="0.2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2:26" x14ac:dyDescent="0.2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2:26" x14ac:dyDescent="0.2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2:26" x14ac:dyDescent="0.2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2:26" x14ac:dyDescent="0.2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2:26" x14ac:dyDescent="0.2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2:26" x14ac:dyDescent="0.2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2:26" x14ac:dyDescent="0.2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2:26" x14ac:dyDescent="0.2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2:26" x14ac:dyDescent="0.2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2:26" x14ac:dyDescent="0.2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2:26" x14ac:dyDescent="0.2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2:26" x14ac:dyDescent="0.2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2:26" x14ac:dyDescent="0.2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2:26" x14ac:dyDescent="0.2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2:26" x14ac:dyDescent="0.2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2:26" x14ac:dyDescent="0.2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2:26" x14ac:dyDescent="0.2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2:26" x14ac:dyDescent="0.2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2:26" x14ac:dyDescent="0.2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2:26" x14ac:dyDescent="0.2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2:26" x14ac:dyDescent="0.2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2:26" x14ac:dyDescent="0.2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2:26" x14ac:dyDescent="0.2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2:26" x14ac:dyDescent="0.2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2:26" x14ac:dyDescent="0.2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2:26" x14ac:dyDescent="0.2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2:26" x14ac:dyDescent="0.2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2:26" x14ac:dyDescent="0.2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2:26" x14ac:dyDescent="0.2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2:26" x14ac:dyDescent="0.2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2:26" x14ac:dyDescent="0.2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2:26" x14ac:dyDescent="0.2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2:26" x14ac:dyDescent="0.2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2:26" x14ac:dyDescent="0.2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2:26" x14ac:dyDescent="0.2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2:26" x14ac:dyDescent="0.2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2:26" x14ac:dyDescent="0.2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2:26" x14ac:dyDescent="0.2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2:26" x14ac:dyDescent="0.2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2:26" x14ac:dyDescent="0.2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2:26" x14ac:dyDescent="0.2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2:26" x14ac:dyDescent="0.2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2:26" x14ac:dyDescent="0.2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2:26" x14ac:dyDescent="0.2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2:26" x14ac:dyDescent="0.2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2:26" x14ac:dyDescent="0.2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2:26" x14ac:dyDescent="0.2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2:26" x14ac:dyDescent="0.2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2:26" x14ac:dyDescent="0.2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2:26" x14ac:dyDescent="0.2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2:26" x14ac:dyDescent="0.2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2:26" x14ac:dyDescent="0.2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2:26" x14ac:dyDescent="0.2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2:26" x14ac:dyDescent="0.2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2:26" x14ac:dyDescent="0.2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2:26" x14ac:dyDescent="0.2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2:26" x14ac:dyDescent="0.2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2:26" x14ac:dyDescent="0.2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2:26" x14ac:dyDescent="0.2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2:26" x14ac:dyDescent="0.2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2:26" x14ac:dyDescent="0.2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2:26" x14ac:dyDescent="0.2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2:26" x14ac:dyDescent="0.2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2:26" x14ac:dyDescent="0.2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2:26" x14ac:dyDescent="0.2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2:26" x14ac:dyDescent="0.2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2:26" x14ac:dyDescent="0.2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2:26" x14ac:dyDescent="0.2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2:26" x14ac:dyDescent="0.2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2:26" x14ac:dyDescent="0.2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2:26" x14ac:dyDescent="0.2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2:26" x14ac:dyDescent="0.2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2:26" x14ac:dyDescent="0.2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2:26" x14ac:dyDescent="0.2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2:26" x14ac:dyDescent="0.2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2:26" x14ac:dyDescent="0.2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2:26" x14ac:dyDescent="0.2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2:26" x14ac:dyDescent="0.2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2:26" x14ac:dyDescent="0.2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2:26" x14ac:dyDescent="0.2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2:26" x14ac:dyDescent="0.2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2:26" x14ac:dyDescent="0.2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2:26" x14ac:dyDescent="0.2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2:26" x14ac:dyDescent="0.2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2:26" x14ac:dyDescent="0.2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2:26" x14ac:dyDescent="0.2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2:26" x14ac:dyDescent="0.2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2:26" x14ac:dyDescent="0.2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2:26" x14ac:dyDescent="0.2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2:26" x14ac:dyDescent="0.2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2:26" x14ac:dyDescent="0.2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2:26" x14ac:dyDescent="0.2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2:26" x14ac:dyDescent="0.2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2:26" x14ac:dyDescent="0.2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2:26" x14ac:dyDescent="0.2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2:26" x14ac:dyDescent="0.2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2:26" x14ac:dyDescent="0.2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2:26" x14ac:dyDescent="0.2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2:26" x14ac:dyDescent="0.2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2:26" x14ac:dyDescent="0.2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2:26" x14ac:dyDescent="0.2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2:26" x14ac:dyDescent="0.2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2:26" x14ac:dyDescent="0.2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2:26" x14ac:dyDescent="0.2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2:26" x14ac:dyDescent="0.2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2:26" x14ac:dyDescent="0.2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2:26" x14ac:dyDescent="0.2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2:26" x14ac:dyDescent="0.2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2:26" x14ac:dyDescent="0.2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2:26" x14ac:dyDescent="0.2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2:26" x14ac:dyDescent="0.2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2:26" x14ac:dyDescent="0.2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2:26" x14ac:dyDescent="0.2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2:26" x14ac:dyDescent="0.2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2:26" x14ac:dyDescent="0.2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2:26" x14ac:dyDescent="0.2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2:26" x14ac:dyDescent="0.2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2:26" x14ac:dyDescent="0.2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2:26" x14ac:dyDescent="0.2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2:26" x14ac:dyDescent="0.2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2:26" x14ac:dyDescent="0.2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2:26" x14ac:dyDescent="0.2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2:26" x14ac:dyDescent="0.2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2:26" x14ac:dyDescent="0.2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2:26" x14ac:dyDescent="0.2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2:26" x14ac:dyDescent="0.2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2:26" x14ac:dyDescent="0.2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2:26" x14ac:dyDescent="0.2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2:26" x14ac:dyDescent="0.2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2:26" x14ac:dyDescent="0.2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2:26" x14ac:dyDescent="0.2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2:26" x14ac:dyDescent="0.2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2:26" x14ac:dyDescent="0.2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2:26" x14ac:dyDescent="0.2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2:26" x14ac:dyDescent="0.2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2:26" x14ac:dyDescent="0.2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2:26" x14ac:dyDescent="0.2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2:26" x14ac:dyDescent="0.2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2:26" x14ac:dyDescent="0.2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2:26" x14ac:dyDescent="0.2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2:26" x14ac:dyDescent="0.2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2:26" x14ac:dyDescent="0.2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2:26" x14ac:dyDescent="0.2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2:26" x14ac:dyDescent="0.2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2:26" x14ac:dyDescent="0.2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2:26" x14ac:dyDescent="0.2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2:26" x14ac:dyDescent="0.2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2:26" x14ac:dyDescent="0.2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2:26" x14ac:dyDescent="0.2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2:26" x14ac:dyDescent="0.2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2:26" x14ac:dyDescent="0.2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2:26" x14ac:dyDescent="0.2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2:26" x14ac:dyDescent="0.2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2:26" x14ac:dyDescent="0.2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2:26" x14ac:dyDescent="0.2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2:26" x14ac:dyDescent="0.2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2:26" x14ac:dyDescent="0.2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2:26" x14ac:dyDescent="0.2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2:26" x14ac:dyDescent="0.2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2:26" x14ac:dyDescent="0.2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2:26" x14ac:dyDescent="0.2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2:26" x14ac:dyDescent="0.2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2:26" x14ac:dyDescent="0.2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2:26" x14ac:dyDescent="0.2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2:26" x14ac:dyDescent="0.2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2:26" x14ac:dyDescent="0.2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2:26" x14ac:dyDescent="0.2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2:26" x14ac:dyDescent="0.2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2:26" x14ac:dyDescent="0.2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2:26" x14ac:dyDescent="0.2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2:26" x14ac:dyDescent="0.2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2:26" x14ac:dyDescent="0.2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2:26" x14ac:dyDescent="0.2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2:26" x14ac:dyDescent="0.2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2:26" x14ac:dyDescent="0.2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2:26" x14ac:dyDescent="0.2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2:26" x14ac:dyDescent="0.2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2:26" x14ac:dyDescent="0.2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2:26" x14ac:dyDescent="0.2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2:26" x14ac:dyDescent="0.2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2:26" x14ac:dyDescent="0.2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2:26" x14ac:dyDescent="0.2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2:26" x14ac:dyDescent="0.2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2:26" x14ac:dyDescent="0.2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2:26" x14ac:dyDescent="0.2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2:26" x14ac:dyDescent="0.2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2:26" x14ac:dyDescent="0.2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2:26" x14ac:dyDescent="0.2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2:26" x14ac:dyDescent="0.2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2:26" x14ac:dyDescent="0.2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2:26" x14ac:dyDescent="0.2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2:26" x14ac:dyDescent="0.2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2:26" x14ac:dyDescent="0.2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2:26" x14ac:dyDescent="0.2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2:26" x14ac:dyDescent="0.2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2:26" x14ac:dyDescent="0.2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2:26" x14ac:dyDescent="0.2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2:26" x14ac:dyDescent="0.2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2:26" x14ac:dyDescent="0.2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2:26" x14ac:dyDescent="0.2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2:26" x14ac:dyDescent="0.2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2:26" x14ac:dyDescent="0.2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2:26" x14ac:dyDescent="0.2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2:26" x14ac:dyDescent="0.2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2:26" x14ac:dyDescent="0.2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2:26" x14ac:dyDescent="0.2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2:26" x14ac:dyDescent="0.2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2:26" x14ac:dyDescent="0.2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2:26" x14ac:dyDescent="0.2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2:26" x14ac:dyDescent="0.2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2:26" x14ac:dyDescent="0.2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2:26" x14ac:dyDescent="0.2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2:26" x14ac:dyDescent="0.2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2:26" x14ac:dyDescent="0.2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2:26" x14ac:dyDescent="0.2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2:26" x14ac:dyDescent="0.2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2:26" x14ac:dyDescent="0.2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2:26" x14ac:dyDescent="0.2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2:26" x14ac:dyDescent="0.2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2:26" x14ac:dyDescent="0.2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2:26" x14ac:dyDescent="0.2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2:26" x14ac:dyDescent="0.2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2:26" x14ac:dyDescent="0.2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2:26" x14ac:dyDescent="0.2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2:26" x14ac:dyDescent="0.2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2:26" x14ac:dyDescent="0.2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2:26" x14ac:dyDescent="0.2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2:26" x14ac:dyDescent="0.2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2:26" x14ac:dyDescent="0.2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2:26" x14ac:dyDescent="0.2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2:26" x14ac:dyDescent="0.2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2:26" x14ac:dyDescent="0.2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2:26" x14ac:dyDescent="0.2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2:26" x14ac:dyDescent="0.2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2:26" x14ac:dyDescent="0.2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2:26" x14ac:dyDescent="0.2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2:26" x14ac:dyDescent="0.2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2:26" x14ac:dyDescent="0.2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2:26" x14ac:dyDescent="0.2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2:26" x14ac:dyDescent="0.2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2:26" x14ac:dyDescent="0.2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2:26" x14ac:dyDescent="0.2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2:26" x14ac:dyDescent="0.2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2:26" x14ac:dyDescent="0.2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2:26" x14ac:dyDescent="0.2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2:26" x14ac:dyDescent="0.2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2:26" x14ac:dyDescent="0.2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2:26" x14ac:dyDescent="0.2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2:26" x14ac:dyDescent="0.2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2:26" x14ac:dyDescent="0.2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2:26" x14ac:dyDescent="0.2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2:26" x14ac:dyDescent="0.2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2:26" x14ac:dyDescent="0.2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2:26" x14ac:dyDescent="0.2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2:26" x14ac:dyDescent="0.25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2:26" x14ac:dyDescent="0.2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2:26" x14ac:dyDescent="0.25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2:26" x14ac:dyDescent="0.25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2:26" x14ac:dyDescent="0.25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2:26" x14ac:dyDescent="0.25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2:26" x14ac:dyDescent="0.2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2:26" x14ac:dyDescent="0.25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2:26" x14ac:dyDescent="0.25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2:26" x14ac:dyDescent="0.25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2:26" x14ac:dyDescent="0.25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2:26" x14ac:dyDescent="0.2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2:26" x14ac:dyDescent="0.25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2:26" x14ac:dyDescent="0.25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2:26" x14ac:dyDescent="0.25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2:26" x14ac:dyDescent="0.25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2:26" x14ac:dyDescent="0.25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2:26" x14ac:dyDescent="0.25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2:26" x14ac:dyDescent="0.25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2:26" x14ac:dyDescent="0.25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2:26" x14ac:dyDescent="0.25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2:26" x14ac:dyDescent="0.2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2:26" x14ac:dyDescent="0.25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2:26" x14ac:dyDescent="0.25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2:26" x14ac:dyDescent="0.25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2:26" x14ac:dyDescent="0.25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2:26" x14ac:dyDescent="0.25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2:26" x14ac:dyDescent="0.25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2:26" x14ac:dyDescent="0.25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2:26" x14ac:dyDescent="0.25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2:26" x14ac:dyDescent="0.25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2:26" x14ac:dyDescent="0.2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2:26" x14ac:dyDescent="0.25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2:26" x14ac:dyDescent="0.25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2:26" x14ac:dyDescent="0.2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2:26" x14ac:dyDescent="0.25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2:26" x14ac:dyDescent="0.25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2:26" x14ac:dyDescent="0.25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2:26" x14ac:dyDescent="0.25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2:26" x14ac:dyDescent="0.25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2:26" x14ac:dyDescent="0.25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2:26" x14ac:dyDescent="0.2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2:26" x14ac:dyDescent="0.25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2:26" x14ac:dyDescent="0.25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2:26" x14ac:dyDescent="0.25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2:26" x14ac:dyDescent="0.25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2:26" x14ac:dyDescent="0.25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2:26" x14ac:dyDescent="0.25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2:26" x14ac:dyDescent="0.25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2:26" x14ac:dyDescent="0.25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2:26" x14ac:dyDescent="0.25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2:26" x14ac:dyDescent="0.2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2:26" x14ac:dyDescent="0.25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2:26" x14ac:dyDescent="0.25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2:26" x14ac:dyDescent="0.25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2:26" x14ac:dyDescent="0.25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2:26" x14ac:dyDescent="0.25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2:26" x14ac:dyDescent="0.25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2:26" x14ac:dyDescent="0.25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2:26" x14ac:dyDescent="0.25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2:26" x14ac:dyDescent="0.25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2:26" x14ac:dyDescent="0.2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2:26" x14ac:dyDescent="0.25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2:26" x14ac:dyDescent="0.25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2:26" x14ac:dyDescent="0.25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2:26" x14ac:dyDescent="0.25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2:26" x14ac:dyDescent="0.25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2:26" x14ac:dyDescent="0.25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2:26" x14ac:dyDescent="0.25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2:26" x14ac:dyDescent="0.25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2:26" x14ac:dyDescent="0.2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2:26" x14ac:dyDescent="0.2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2:26" x14ac:dyDescent="0.25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2:26" x14ac:dyDescent="0.25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2:26" x14ac:dyDescent="0.25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2:26" x14ac:dyDescent="0.25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2:26" x14ac:dyDescent="0.25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2:26" x14ac:dyDescent="0.25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2:26" x14ac:dyDescent="0.25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2:26" x14ac:dyDescent="0.25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2:26" x14ac:dyDescent="0.25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2:26" x14ac:dyDescent="0.2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2:26" x14ac:dyDescent="0.25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2:26" x14ac:dyDescent="0.25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2:26" x14ac:dyDescent="0.25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2:26" x14ac:dyDescent="0.25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2:26" x14ac:dyDescent="0.25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2:26" x14ac:dyDescent="0.25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2:26" x14ac:dyDescent="0.25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2:26" x14ac:dyDescent="0.25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2:26" x14ac:dyDescent="0.25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2:26" x14ac:dyDescent="0.2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2:26" x14ac:dyDescent="0.25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2:26" x14ac:dyDescent="0.25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2:26" x14ac:dyDescent="0.25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2:26" x14ac:dyDescent="0.25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2:26" x14ac:dyDescent="0.25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2:26" x14ac:dyDescent="0.25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2:26" x14ac:dyDescent="0.25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2:26" x14ac:dyDescent="0.25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2:26" x14ac:dyDescent="0.25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2:26" x14ac:dyDescent="0.2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2:26" x14ac:dyDescent="0.25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2:26" x14ac:dyDescent="0.25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2:26" x14ac:dyDescent="0.25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2:26" x14ac:dyDescent="0.25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2:26" x14ac:dyDescent="0.25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2:26" x14ac:dyDescent="0.25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2:26" x14ac:dyDescent="0.25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2:26" x14ac:dyDescent="0.25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2:26" x14ac:dyDescent="0.25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2:26" x14ac:dyDescent="0.2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2:26" x14ac:dyDescent="0.25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2:26" x14ac:dyDescent="0.25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2:26" x14ac:dyDescent="0.25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2:26" x14ac:dyDescent="0.25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2:26" x14ac:dyDescent="0.25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2:26" x14ac:dyDescent="0.25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2:26" x14ac:dyDescent="0.25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2:26" x14ac:dyDescent="0.25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2:26" x14ac:dyDescent="0.25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2:26" x14ac:dyDescent="0.2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2:26" x14ac:dyDescent="0.25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2:26" x14ac:dyDescent="0.25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2:26" x14ac:dyDescent="0.25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2:26" x14ac:dyDescent="0.25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2:26" x14ac:dyDescent="0.25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2:26" x14ac:dyDescent="0.25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2:26" x14ac:dyDescent="0.25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2:26" x14ac:dyDescent="0.25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2:26" x14ac:dyDescent="0.25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2:26" x14ac:dyDescent="0.2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2:26" x14ac:dyDescent="0.25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2:26" x14ac:dyDescent="0.25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2:26" x14ac:dyDescent="0.25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2:26" x14ac:dyDescent="0.25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2:26" x14ac:dyDescent="0.25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2:26" x14ac:dyDescent="0.25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2:26" x14ac:dyDescent="0.25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2:26" x14ac:dyDescent="0.25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2:26" x14ac:dyDescent="0.25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2:26" x14ac:dyDescent="0.2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2:26" x14ac:dyDescent="0.25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2:26" x14ac:dyDescent="0.25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2:26" x14ac:dyDescent="0.25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2:26" x14ac:dyDescent="0.25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2:26" x14ac:dyDescent="0.25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2:26" x14ac:dyDescent="0.25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2:26" x14ac:dyDescent="0.25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2:26" x14ac:dyDescent="0.25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2:26" x14ac:dyDescent="0.25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2:26" x14ac:dyDescent="0.2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2:26" x14ac:dyDescent="0.25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2:26" x14ac:dyDescent="0.25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2:26" x14ac:dyDescent="0.25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2:26" x14ac:dyDescent="0.25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2:26" x14ac:dyDescent="0.25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</sheetData>
  <mergeCells count="5">
    <mergeCell ref="B9:C9"/>
    <mergeCell ref="E9:F9"/>
    <mergeCell ref="B16:C16"/>
    <mergeCell ref="E16:F16"/>
    <mergeCell ref="H9:I9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9:K37"/>
  <sheetViews>
    <sheetView showGridLines="0" topLeftCell="B4" workbookViewId="0">
      <selection activeCell="B11" sqref="B11:B15"/>
    </sheetView>
  </sheetViews>
  <sheetFormatPr baseColWidth="10" defaultRowHeight="15" x14ac:dyDescent="0.25"/>
  <cols>
    <col min="3" max="3" width="52.28515625" bestFit="1" customWidth="1"/>
  </cols>
  <sheetData>
    <row r="9" spans="2:11" ht="15.75" x14ac:dyDescent="0.25">
      <c r="B9" s="4"/>
      <c r="C9" s="4"/>
      <c r="D9" s="56"/>
      <c r="E9" s="57" t="s">
        <v>57</v>
      </c>
      <c r="F9" s="57"/>
      <c r="G9" s="57"/>
      <c r="H9" s="57"/>
      <c r="I9" s="57"/>
      <c r="J9" s="57"/>
      <c r="K9" s="56"/>
    </row>
    <row r="10" spans="2:11" ht="15.75" x14ac:dyDescent="0.25">
      <c r="B10" s="1"/>
      <c r="C10" s="4"/>
      <c r="D10" s="58" t="s">
        <v>134</v>
      </c>
      <c r="E10" s="57" t="s">
        <v>58</v>
      </c>
      <c r="F10" s="57"/>
      <c r="G10" s="57" t="s">
        <v>59</v>
      </c>
      <c r="H10" s="57"/>
      <c r="I10" s="57" t="s">
        <v>60</v>
      </c>
      <c r="J10" s="57"/>
      <c r="K10" s="58" t="s">
        <v>135</v>
      </c>
    </row>
    <row r="11" spans="2:11" ht="15.75" x14ac:dyDescent="0.25">
      <c r="B11" s="54" t="s">
        <v>56</v>
      </c>
      <c r="C11" s="55" t="s">
        <v>61</v>
      </c>
      <c r="D11" s="2">
        <f>COUNTA('MATRIZ DE DATOS ESTANDARES '!$B$11:$B$305)</f>
        <v>10</v>
      </c>
      <c r="E11" s="2">
        <f>COUNTIF('MATRIZ DE DATOS ESTANDARES '!$C$11:$C$305,"B")</f>
        <v>4</v>
      </c>
      <c r="F11" s="9">
        <v>3</v>
      </c>
      <c r="G11" s="2">
        <f>COUNTIF('MATRIZ DE DATOS ESTANDARES '!$C$11:$C$305,"M")</f>
        <v>4</v>
      </c>
      <c r="H11" s="9">
        <v>4</v>
      </c>
      <c r="I11" s="2">
        <f>COUNTIF('MATRIZ DE DATOS ESTANDARES '!$C$11:$C$305,"A")</f>
        <v>0</v>
      </c>
      <c r="J11" s="9">
        <v>6</v>
      </c>
      <c r="K11" s="2">
        <f>(E11*F11)+(G11*H11)+(I11*J11)</f>
        <v>28</v>
      </c>
    </row>
    <row r="12" spans="2:11" ht="15.75" x14ac:dyDescent="0.25">
      <c r="B12" s="54"/>
      <c r="C12" s="55" t="s">
        <v>62</v>
      </c>
      <c r="D12" s="2">
        <f>COUNTA('MATRIZ DE DATOS ESTANDARES '!$E$11:$E$305)</f>
        <v>8</v>
      </c>
      <c r="E12" s="2">
        <f>COUNTIF('MATRIZ DE DATOS ESTANDARES '!$F$11:$F$305,"B")</f>
        <v>5</v>
      </c>
      <c r="F12" s="9">
        <v>4</v>
      </c>
      <c r="G12" s="2">
        <f>COUNTIF('MATRIZ DE DATOS ESTANDARES '!$F$11:$F$305,"M")</f>
        <v>1</v>
      </c>
      <c r="H12" s="9">
        <v>5</v>
      </c>
      <c r="I12" s="2">
        <f>COUNTIF('MATRIZ DE DATOS ESTANDARES '!$F$11:$F$305,"A")</f>
        <v>0</v>
      </c>
      <c r="J12" s="9">
        <v>7</v>
      </c>
      <c r="K12" s="2">
        <f t="shared" ref="K12:K15" si="0">(E12*F12)+(G12*H12)+(I12*J12)</f>
        <v>25</v>
      </c>
    </row>
    <row r="13" spans="2:11" ht="15.75" x14ac:dyDescent="0.25">
      <c r="B13" s="54"/>
      <c r="C13" s="55" t="s">
        <v>63</v>
      </c>
      <c r="D13" s="2">
        <f>COUNTA('MATRIZ DE DATOS ESTANDARES '!$H$14:$H$305)</f>
        <v>0</v>
      </c>
      <c r="E13" s="2">
        <f>COUNTIF('MATRIZ DE DATOS ESTANDARES '!$I$14:$I$305,"B")</f>
        <v>0</v>
      </c>
      <c r="F13" s="9">
        <v>3</v>
      </c>
      <c r="G13" s="2">
        <f>COUNTIF('MATRIZ DE DATOS ESTANDARES '!$I$14:$I$305,"M")</f>
        <v>0</v>
      </c>
      <c r="H13" s="9">
        <v>4</v>
      </c>
      <c r="I13" s="2">
        <f>COUNTIF('MATRIZ DE DATOS ESTANDARES '!$I$14:$I$305,"A")</f>
        <v>0</v>
      </c>
      <c r="J13" s="9">
        <v>6</v>
      </c>
      <c r="K13" s="2">
        <f t="shared" si="0"/>
        <v>0</v>
      </c>
    </row>
    <row r="14" spans="2:11" ht="15.75" x14ac:dyDescent="0.25">
      <c r="B14" s="54"/>
      <c r="C14" s="55" t="s">
        <v>64</v>
      </c>
      <c r="D14" s="2">
        <v>6</v>
      </c>
      <c r="E14" s="2">
        <f>COUNTIF('MATRIZ DE DATOS ESTANDARES '!$L$11:$L$305,"B")</f>
        <v>0</v>
      </c>
      <c r="F14" s="9">
        <v>7</v>
      </c>
      <c r="G14" s="2">
        <v>1</v>
      </c>
      <c r="H14" s="9">
        <v>10</v>
      </c>
      <c r="I14" s="2">
        <v>1</v>
      </c>
      <c r="J14" s="9">
        <v>15</v>
      </c>
      <c r="K14" s="2">
        <f t="shared" si="0"/>
        <v>25</v>
      </c>
    </row>
    <row r="15" spans="2:11" ht="15.75" x14ac:dyDescent="0.25">
      <c r="B15" s="54"/>
      <c r="C15" s="55" t="s">
        <v>65</v>
      </c>
      <c r="D15" s="2">
        <f>COUNTA('MATRIZ DE DATOS ESTANDARES '!$N$11:$N$305)</f>
        <v>0</v>
      </c>
      <c r="E15" s="2">
        <f>COUNTIF('MATRIZ DE DATOS ESTANDARES '!$O$11:$O$305,"B")</f>
        <v>0</v>
      </c>
      <c r="F15" s="9">
        <v>5</v>
      </c>
      <c r="G15" s="2">
        <f>COUNTIF('MATRIZ DE DATOS ESTANDARES '!$O$11:$O$305,"M")</f>
        <v>0</v>
      </c>
      <c r="H15" s="9">
        <v>7</v>
      </c>
      <c r="I15" s="2">
        <f>COUNTIF('MATRIZ DE DATOS ESTANDARES '!$O$11:$O$305,"A")</f>
        <v>0</v>
      </c>
      <c r="J15" s="9">
        <v>10</v>
      </c>
      <c r="K15" s="2">
        <f t="shared" si="0"/>
        <v>0</v>
      </c>
    </row>
    <row r="16" spans="2:11" x14ac:dyDescent="0.25">
      <c r="D16" s="26" t="s">
        <v>135</v>
      </c>
      <c r="E16" s="26"/>
      <c r="F16" s="26"/>
      <c r="G16" s="26"/>
      <c r="H16" s="26"/>
      <c r="I16" s="26"/>
      <c r="J16" s="26"/>
      <c r="K16" s="10">
        <f>SUM(K11:K15)</f>
        <v>78</v>
      </c>
    </row>
    <row r="20" spans="3:11" x14ac:dyDescent="0.25">
      <c r="C20" s="34" t="s">
        <v>136</v>
      </c>
      <c r="D20" s="34"/>
      <c r="G20" s="35" t="s">
        <v>148</v>
      </c>
      <c r="H20" s="36"/>
      <c r="I20" s="36"/>
      <c r="J20" s="36"/>
      <c r="K20" s="37"/>
    </row>
    <row r="22" spans="3:11" ht="15.75" x14ac:dyDescent="0.25">
      <c r="C22" s="53" t="s">
        <v>67</v>
      </c>
      <c r="D22" s="53" t="s">
        <v>68</v>
      </c>
      <c r="G22" s="27" t="s">
        <v>139</v>
      </c>
      <c r="H22" s="27"/>
      <c r="I22" s="27"/>
      <c r="J22" s="2" t="s">
        <v>137</v>
      </c>
      <c r="K22" s="2">
        <f>K16</f>
        <v>78</v>
      </c>
    </row>
    <row r="23" spans="3:11" ht="15.75" x14ac:dyDescent="0.25">
      <c r="C23" s="8" t="s">
        <v>69</v>
      </c>
      <c r="D23" s="5">
        <v>2</v>
      </c>
      <c r="G23" s="27" t="s">
        <v>140</v>
      </c>
      <c r="H23" s="27"/>
      <c r="I23" s="27"/>
      <c r="J23" s="2" t="s">
        <v>138</v>
      </c>
      <c r="K23" s="17">
        <f>0.65+(0.01*D37)</f>
        <v>0.95</v>
      </c>
    </row>
    <row r="24" spans="3:11" ht="15.75" x14ac:dyDescent="0.25">
      <c r="C24" s="8" t="s">
        <v>70</v>
      </c>
      <c r="D24" s="5">
        <v>0</v>
      </c>
      <c r="G24" s="27" t="s">
        <v>142</v>
      </c>
      <c r="H24" s="27"/>
      <c r="I24" s="27"/>
      <c r="J24" s="2" t="s">
        <v>141</v>
      </c>
      <c r="K24" s="2">
        <f>K22*K23</f>
        <v>74.099999999999994</v>
      </c>
    </row>
    <row r="25" spans="3:11" ht="15.75" x14ac:dyDescent="0.25">
      <c r="C25" s="8" t="s">
        <v>71</v>
      </c>
      <c r="D25" s="5">
        <v>0</v>
      </c>
      <c r="G25" s="27" t="s">
        <v>143</v>
      </c>
      <c r="H25" s="27"/>
      <c r="I25" s="27"/>
      <c r="J25" s="27" t="s">
        <v>130</v>
      </c>
      <c r="K25" s="27"/>
    </row>
    <row r="26" spans="3:11" ht="15.75" x14ac:dyDescent="0.25">
      <c r="C26" s="8" t="s">
        <v>72</v>
      </c>
      <c r="D26" s="5">
        <v>3</v>
      </c>
      <c r="G26" s="27" t="s">
        <v>144</v>
      </c>
      <c r="H26" s="27"/>
      <c r="I26" s="27"/>
      <c r="J26" s="2" t="s">
        <v>145</v>
      </c>
      <c r="K26" s="2">
        <f>LOOKUP(J25,'MATRIZ DATOS PARA PUNTO FUNCION'!J15:J53,'MATRIZ DATOS PARA PUNTO FUNCION'!K15:K53)</f>
        <v>26</v>
      </c>
    </row>
    <row r="27" spans="3:11" ht="15.75" x14ac:dyDescent="0.25">
      <c r="C27" s="8" t="s">
        <v>73</v>
      </c>
      <c r="D27" s="5">
        <v>3</v>
      </c>
      <c r="G27" s="28" t="s">
        <v>146</v>
      </c>
      <c r="H27" s="28"/>
      <c r="I27" s="28"/>
      <c r="J27" s="2" t="s">
        <v>147</v>
      </c>
      <c r="K27" s="12">
        <f>(K24*K26)/1000</f>
        <v>1.9265999999999999</v>
      </c>
    </row>
    <row r="28" spans="3:11" ht="15.75" x14ac:dyDescent="0.25">
      <c r="C28" s="8" t="s">
        <v>74</v>
      </c>
      <c r="D28" s="5">
        <v>2</v>
      </c>
    </row>
    <row r="29" spans="3:11" ht="15.75" x14ac:dyDescent="0.25">
      <c r="C29" s="8" t="s">
        <v>75</v>
      </c>
      <c r="D29" s="5">
        <v>2</v>
      </c>
    </row>
    <row r="30" spans="3:11" ht="15.75" x14ac:dyDescent="0.25">
      <c r="C30" s="8" t="s">
        <v>76</v>
      </c>
      <c r="D30" s="5">
        <v>3</v>
      </c>
    </row>
    <row r="31" spans="3:11" ht="15.75" x14ac:dyDescent="0.25">
      <c r="C31" s="8" t="s">
        <v>77</v>
      </c>
      <c r="D31" s="5">
        <v>0</v>
      </c>
    </row>
    <row r="32" spans="3:11" ht="15.75" x14ac:dyDescent="0.25">
      <c r="C32" s="8" t="s">
        <v>78</v>
      </c>
      <c r="D32" s="5">
        <v>4</v>
      </c>
    </row>
    <row r="33" spans="3:4" ht="15.75" x14ac:dyDescent="0.25">
      <c r="C33" s="8" t="s">
        <v>79</v>
      </c>
      <c r="D33" s="5">
        <v>4</v>
      </c>
    </row>
    <row r="34" spans="3:4" ht="15.75" x14ac:dyDescent="0.25">
      <c r="C34" s="8" t="s">
        <v>80</v>
      </c>
      <c r="D34" s="5">
        <v>4</v>
      </c>
    </row>
    <row r="35" spans="3:4" ht="15.75" x14ac:dyDescent="0.25">
      <c r="C35" s="8" t="s">
        <v>81</v>
      </c>
      <c r="D35" s="5">
        <v>0</v>
      </c>
    </row>
    <row r="36" spans="3:4" ht="15.75" x14ac:dyDescent="0.25">
      <c r="C36" s="8" t="s">
        <v>82</v>
      </c>
      <c r="D36" s="5">
        <v>3</v>
      </c>
    </row>
    <row r="37" spans="3:4" x14ac:dyDescent="0.25">
      <c r="C37" s="33" t="s">
        <v>135</v>
      </c>
      <c r="D37" s="33">
        <f>SUM(D23:D36)</f>
        <v>30</v>
      </c>
    </row>
  </sheetData>
  <mergeCells count="15">
    <mergeCell ref="G24:I24"/>
    <mergeCell ref="G25:I25"/>
    <mergeCell ref="G26:I26"/>
    <mergeCell ref="J25:K25"/>
    <mergeCell ref="G27:I27"/>
    <mergeCell ref="D16:J16"/>
    <mergeCell ref="C20:D20"/>
    <mergeCell ref="G22:I22"/>
    <mergeCell ref="G23:I23"/>
    <mergeCell ref="G20:K20"/>
    <mergeCell ref="B11:B15"/>
    <mergeCell ref="E9:J9"/>
    <mergeCell ref="E10:F10"/>
    <mergeCell ref="G10:H10"/>
    <mergeCell ref="I10:J10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'MATRIZ DATOS PARA PUNTO FUNCION'!$J$15:$J$53</xm:f>
          </x14:formula1>
          <xm:sqref>J25:K25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0:K27"/>
  <sheetViews>
    <sheetView showGridLines="0" tabSelected="1" workbookViewId="0">
      <selection activeCell="F26" sqref="F26"/>
    </sheetView>
  </sheetViews>
  <sheetFormatPr baseColWidth="10" defaultRowHeight="15" x14ac:dyDescent="0.25"/>
  <cols>
    <col min="2" max="2" width="40.5703125" bestFit="1" customWidth="1"/>
    <col min="3" max="3" width="14.5703125" bestFit="1" customWidth="1"/>
    <col min="4" max="4" width="22" bestFit="1" customWidth="1"/>
    <col min="5" max="5" width="12.85546875" bestFit="1" customWidth="1"/>
    <col min="6" max="6" width="15.5703125" bestFit="1" customWidth="1"/>
    <col min="7" max="7" width="12.85546875" bestFit="1" customWidth="1"/>
    <col min="8" max="8" width="17.7109375" customWidth="1"/>
  </cols>
  <sheetData>
    <row r="10" spans="2:8" x14ac:dyDescent="0.25">
      <c r="B10" s="30" t="s">
        <v>149</v>
      </c>
      <c r="C10" s="31"/>
      <c r="D10" s="31"/>
      <c r="G10" s="26" t="s">
        <v>152</v>
      </c>
      <c r="H10" s="26"/>
    </row>
    <row r="11" spans="2:8" x14ac:dyDescent="0.25">
      <c r="B11" s="19" t="s">
        <v>131</v>
      </c>
      <c r="C11" s="19" t="s">
        <v>15</v>
      </c>
      <c r="D11" s="19" t="s">
        <v>150</v>
      </c>
      <c r="G11" s="11" t="s">
        <v>131</v>
      </c>
      <c r="H11" s="11" t="s">
        <v>150</v>
      </c>
    </row>
    <row r="12" spans="2:8" ht="15.75" x14ac:dyDescent="0.25">
      <c r="B12" s="5" t="s">
        <v>41</v>
      </c>
      <c r="C12" s="5" t="s">
        <v>18</v>
      </c>
      <c r="D12" s="5">
        <f>IF(AND(B12=' MATRIZ DATOS PARA COCOMO'!G25,C12=' MATRIZ DATOS PARA COCOMO'!$I$24),' MATRIZ DATOS PARA COCOMO'!I25,IF(AND(B12=' MATRIZ DATOS PARA COCOMO'!G25,C12=' MATRIZ DATOS PARA COCOMO'!$J$24),' MATRIZ DATOS PARA COCOMO'!J25,IF(AND(B12=' MATRIZ DATOS PARA COCOMO'!G25,C12=' MATRIZ DATOS PARA COCOMO'!$K$24),' MATRIZ DATOS PARA COCOMO'!K25,IF(AND(B12=' MATRIZ DATOS PARA COCOMO'!G25,C12=' MATRIZ DATOS PARA COCOMO'!$L$24),' MATRIZ DATOS PARA COCOMO'!L25,IF(AND(B12=' MATRIZ DATOS PARA COCOMO'!G25,C12=' MATRIZ DATOS PARA COCOMO'!$M$24),' MATRIZ DATOS PARA COCOMO'!M25,IF(AND(B12=' MATRIZ DATOS PARA COCOMO'!G25,C12=' MATRIZ DATOS PARA COCOMO'!$N$24),' MATRIZ DATOS PARA COCOMO'!N25,""))))))</f>
        <v>1</v>
      </c>
      <c r="G12" s="15" t="s">
        <v>173</v>
      </c>
      <c r="H12" s="12" t="s">
        <v>0</v>
      </c>
    </row>
    <row r="13" spans="2:8" ht="15.75" x14ac:dyDescent="0.25">
      <c r="B13" s="5" t="s">
        <v>42</v>
      </c>
      <c r="C13" s="5" t="s">
        <v>18</v>
      </c>
      <c r="D13" s="5">
        <f>IF(AND(B13=' MATRIZ DATOS PARA COCOMO'!G26,C13=' MATRIZ DATOS PARA COCOMO'!$I$24),' MATRIZ DATOS PARA COCOMO'!I26,IF(AND(B13=' MATRIZ DATOS PARA COCOMO'!G26,C13=' MATRIZ DATOS PARA COCOMO'!$J$24),' MATRIZ DATOS PARA COCOMO'!J26,IF(AND(B13=' MATRIZ DATOS PARA COCOMO'!G26,C13=' MATRIZ DATOS PARA COCOMO'!$K$24),' MATRIZ DATOS PARA COCOMO'!K26,IF(AND(B13=' MATRIZ DATOS PARA COCOMO'!G26,C13=' MATRIZ DATOS PARA COCOMO'!$L$24),' MATRIZ DATOS PARA COCOMO'!L26,IF(AND(B13=' MATRIZ DATOS PARA COCOMO'!G26,C13=' MATRIZ DATOS PARA COCOMO'!$M$24),' MATRIZ DATOS PARA COCOMO'!M26,IF(AND(B13=' MATRIZ DATOS PARA COCOMO'!G26,C13=' MATRIZ DATOS PARA COCOMO'!$N$24),' MATRIZ DATOS PARA COCOMO'!N26,""))))))</f>
        <v>1</v>
      </c>
      <c r="G13" s="15" t="s">
        <v>10</v>
      </c>
      <c r="H13" s="12" t="s">
        <v>8</v>
      </c>
    </row>
    <row r="14" spans="2:8" ht="15.75" x14ac:dyDescent="0.25">
      <c r="B14" s="5" t="s">
        <v>43</v>
      </c>
      <c r="C14" s="5" t="s">
        <v>17</v>
      </c>
      <c r="D14" s="5">
        <f>IF(AND(B14=' MATRIZ DATOS PARA COCOMO'!G27,C14=' MATRIZ DATOS PARA COCOMO'!$I$24),' MATRIZ DATOS PARA COCOMO'!I27,IF(AND(B14=' MATRIZ DATOS PARA COCOMO'!G27,C14=' MATRIZ DATOS PARA COCOMO'!$J$24),' MATRIZ DATOS PARA COCOMO'!J27,IF(AND(B14=' MATRIZ DATOS PARA COCOMO'!G27,C14=' MATRIZ DATOS PARA COCOMO'!$K$24),' MATRIZ DATOS PARA COCOMO'!K27,IF(AND(B14=' MATRIZ DATOS PARA COCOMO'!G27,C14=' MATRIZ DATOS PARA COCOMO'!$L$24),' MATRIZ DATOS PARA COCOMO'!L27,IF(AND(B14=' MATRIZ DATOS PARA COCOMO'!G27,C14=' MATRIZ DATOS PARA COCOMO'!$M$24),' MATRIZ DATOS PARA COCOMO'!M27,IF(AND(B14=' MATRIZ DATOS PARA COCOMO'!G27,C14=' MATRIZ DATOS PARA COCOMO'!$N$24),' MATRIZ DATOS PARA COCOMO'!N27,""))))))</f>
        <v>0.85</v>
      </c>
      <c r="G14" s="15" t="s">
        <v>3</v>
      </c>
      <c r="H14" s="12">
        <f>IF(AND($H$12=' MATRIZ DATOS PARA COCOMO'!$D$16,$H$13=' MATRIZ DATOS PARA COCOMO'!$E$14),' MATRIZ DATOS PARA COCOMO'!E16,IF(AND($H$12=' MATRIZ DATOS PARA COCOMO'!$D$16,$H$13=' MATRIZ DATOS PARA COCOMO'!$G$14),' MATRIZ DATOS PARA COCOMO'!G16,IF(AND($H$12=' MATRIZ DATOS PARA COCOMO'!$D$16,$H$13=' MATRIZ DATOS PARA COCOMO'!$I$14),' MATRIZ DATOS PARA COCOMO'!I16,IF(AND($H$12=' MATRIZ DATOS PARA COCOMO'!$D$17,$H$13=' MATRIZ DATOS PARA COCOMO'!$E$14),' MATRIZ DATOS PARA COCOMO'!E17,IF(AND($H$12=' MATRIZ DATOS PARA COCOMO'!$D$17,$H$13=' MATRIZ DATOS PARA COCOMO'!$G$14),' MATRIZ DATOS PARA COCOMO'!G17,IF(AND($H$12=' MATRIZ DATOS PARA COCOMO'!$D$17,$H$13=' MATRIZ DATOS PARA COCOMO'!$I$14),' MATRIZ DATOS PARA COCOMO'!I17,IF(AND($H$12=' MATRIZ DATOS PARA COCOMO'!$D$18,$H$13=' MATRIZ DATOS PARA COCOMO'!$E$14),' MATRIZ DATOS PARA COCOMO'!E18,IF(AND($H$12=' MATRIZ DATOS PARA COCOMO'!$D$18,$H$13=' MATRIZ DATOS PARA COCOMO'!$G$14),' MATRIZ DATOS PARA COCOMO'!G18,IF(AND($H$12=' MATRIZ DATOS PARA COCOMO'!$D$18,$H$13=' MATRIZ DATOS PARA COCOMO'!$I$14),' MATRIZ DATOS PARA COCOMO'!I18,"")))))))))</f>
        <v>3.2</v>
      </c>
    </row>
    <row r="15" spans="2:8" ht="15.75" customHeight="1" x14ac:dyDescent="0.25">
      <c r="B15" s="13" t="s">
        <v>44</v>
      </c>
      <c r="C15" s="5" t="s">
        <v>18</v>
      </c>
      <c r="D15" s="5">
        <f>IF(AND(B15=' MATRIZ DATOS PARA COCOMO'!G28,C15=' MATRIZ DATOS PARA COCOMO'!$I$24),' MATRIZ DATOS PARA COCOMO'!I28,IF(AND(B15=' MATRIZ DATOS PARA COCOMO'!G28,C15=' MATRIZ DATOS PARA COCOMO'!$J$24),' MATRIZ DATOS PARA COCOMO'!J28,IF(AND(B15=' MATRIZ DATOS PARA COCOMO'!G28,C15=' MATRIZ DATOS PARA COCOMO'!$K$24),' MATRIZ DATOS PARA COCOMO'!K28,IF(AND(B15=' MATRIZ DATOS PARA COCOMO'!G28,C15=' MATRIZ DATOS PARA COCOMO'!$L$24),' MATRIZ DATOS PARA COCOMO'!L28,IF(AND(B15=' MATRIZ DATOS PARA COCOMO'!G28,C15=' MATRIZ DATOS PARA COCOMO'!$M$24),' MATRIZ DATOS PARA COCOMO'!M28,IF(AND(B15=' MATRIZ DATOS PARA COCOMO'!G28,C15=' MATRIZ DATOS PARA COCOMO'!$N$24),' MATRIZ DATOS PARA COCOMO'!N28,""))))))</f>
        <v>1</v>
      </c>
      <c r="G15" s="15" t="s">
        <v>4</v>
      </c>
      <c r="H15" s="12">
        <f>IF(AND($H$12=' MATRIZ DATOS PARA COCOMO'!$D$16,$H$13=' MATRIZ DATOS PARA COCOMO'!$E$14),' MATRIZ DATOS PARA COCOMO'!F16,IF(AND($H$12=' MATRIZ DATOS PARA COCOMO'!$D$16,$H$13=' MATRIZ DATOS PARA COCOMO'!$G$14),' MATRIZ DATOS PARA COCOMO'!H16,IF(AND($H$12=' MATRIZ DATOS PARA COCOMO'!$D$16,$H$13=' MATRIZ DATOS PARA COCOMO'!$I$14),' MATRIZ DATOS PARA COCOMO'!J16,IF(AND($H$12=' MATRIZ DATOS PARA COCOMO'!$D$17,$H$13=' MATRIZ DATOS PARA COCOMO'!$E$14),' MATRIZ DATOS PARA COCOMO'!F17,IF(AND($H$12=' MATRIZ DATOS PARA COCOMO'!$D$17,$H$13=' MATRIZ DATOS PARA COCOMO'!$G$14),' MATRIZ DATOS PARA COCOMO'!H17,IF(AND($H$12=' MATRIZ DATOS PARA COCOMO'!$D$17,$H$13=' MATRIZ DATOS PARA COCOMO'!$I$14),' MATRIZ DATOS PARA COCOMO'!J17,IF(AND($H$12=' MATRIZ DATOS PARA COCOMO'!$D$18,$H$13=' MATRIZ DATOS PARA COCOMO'!$E$14),' MATRIZ DATOS PARA COCOMO'!F18,IF(AND($H$12=' MATRIZ DATOS PARA COCOMO'!$D$18,$H$13=' MATRIZ DATOS PARA COCOMO'!$G$14),' MATRIZ DATOS PARA COCOMO'!H18,IF(AND($H$12=' MATRIZ DATOS PARA COCOMO'!$D$18,$H$13=' MATRIZ DATOS PARA COCOMO'!$I$14),' MATRIZ DATOS PARA COCOMO'!J18,"")))))))))</f>
        <v>1.05</v>
      </c>
    </row>
    <row r="16" spans="2:8" ht="15.75" x14ac:dyDescent="0.25">
      <c r="B16" s="13" t="s">
        <v>45</v>
      </c>
      <c r="C16" s="5" t="s">
        <v>18</v>
      </c>
      <c r="D16" s="5">
        <f>IF(AND(B16=' MATRIZ DATOS PARA COCOMO'!G29,C16=' MATRIZ DATOS PARA COCOMO'!$I$24),' MATRIZ DATOS PARA COCOMO'!I29,IF(AND(B16=' MATRIZ DATOS PARA COCOMO'!G29,C16=' MATRIZ DATOS PARA COCOMO'!$J$24),' MATRIZ DATOS PARA COCOMO'!J29,IF(AND(B16=' MATRIZ DATOS PARA COCOMO'!G29,C16=' MATRIZ DATOS PARA COCOMO'!$K$24),' MATRIZ DATOS PARA COCOMO'!K29,IF(AND(B16=' MATRIZ DATOS PARA COCOMO'!G29,C16=' MATRIZ DATOS PARA COCOMO'!$L$24),' MATRIZ DATOS PARA COCOMO'!L29,IF(AND(B16=' MATRIZ DATOS PARA COCOMO'!G29,C16=' MATRIZ DATOS PARA COCOMO'!$M$24),' MATRIZ DATOS PARA COCOMO'!M29,IF(AND(B16=' MATRIZ DATOS PARA COCOMO'!G29,C16=' MATRIZ DATOS PARA COCOMO'!$N$24),' MATRIZ DATOS PARA COCOMO'!N29,""))))))</f>
        <v>1</v>
      </c>
      <c r="G16" s="15" t="s">
        <v>5</v>
      </c>
      <c r="H16" s="12">
        <f>VLOOKUP($H$12,' MATRIZ DATOS PARA COCOMO'!$D$15:$L$18,MATCH('CALCULO DE COCOMO'!G16,' MATRIZ DATOS PARA COCOMO'!$D$15:$L$15,0),FALSE)</f>
        <v>2.5</v>
      </c>
    </row>
    <row r="17" spans="2:11" ht="15.75" x14ac:dyDescent="0.25">
      <c r="B17" s="13" t="s">
        <v>46</v>
      </c>
      <c r="C17" s="5" t="s">
        <v>17</v>
      </c>
      <c r="D17" s="5">
        <f>IF(AND(B17=' MATRIZ DATOS PARA COCOMO'!G30,C17=' MATRIZ DATOS PARA COCOMO'!$I$24),' MATRIZ DATOS PARA COCOMO'!I30,IF(AND(B17=' MATRIZ DATOS PARA COCOMO'!G30,C17=' MATRIZ DATOS PARA COCOMO'!$J$24),' MATRIZ DATOS PARA COCOMO'!J30,IF(AND(B17=' MATRIZ DATOS PARA COCOMO'!G30,C17=' MATRIZ DATOS PARA COCOMO'!$K$24),' MATRIZ DATOS PARA COCOMO'!K30,IF(AND(B17=' MATRIZ DATOS PARA COCOMO'!G30,C17=' MATRIZ DATOS PARA COCOMO'!$L$24),' MATRIZ DATOS PARA COCOMO'!L30,IF(AND(B17=' MATRIZ DATOS PARA COCOMO'!G30,C17=' MATRIZ DATOS PARA COCOMO'!$M$24),' MATRIZ DATOS PARA COCOMO'!M30,IF(AND(B17=' MATRIZ DATOS PARA COCOMO'!G30,C17=' MATRIZ DATOS PARA COCOMO'!$N$24),' MATRIZ DATOS PARA COCOMO'!N30,""))))))</f>
        <v>0.87</v>
      </c>
      <c r="G17" s="15" t="s">
        <v>6</v>
      </c>
      <c r="H17" s="12">
        <f>VLOOKUP($H$12,' MATRIZ DATOS PARA COCOMO'!$D$15:$L$18,MATCH('CALCULO DE COCOMO'!G17,' MATRIZ DATOS PARA COCOMO'!$D$15:$L$15,0),FALSE)</f>
        <v>0.38</v>
      </c>
    </row>
    <row r="18" spans="2:11" ht="15.75" customHeight="1" x14ac:dyDescent="0.25">
      <c r="B18" s="13" t="s">
        <v>47</v>
      </c>
      <c r="C18" s="5" t="s">
        <v>17</v>
      </c>
      <c r="D18" s="5">
        <f>IF(AND(B18=' MATRIZ DATOS PARA COCOMO'!G31,C18=' MATRIZ DATOS PARA COCOMO'!$I$24),' MATRIZ DATOS PARA COCOMO'!I31,IF(AND(B18=' MATRIZ DATOS PARA COCOMO'!G31,C18=' MATRIZ DATOS PARA COCOMO'!$J$24),' MATRIZ DATOS PARA COCOMO'!J31,IF(AND(B18=' MATRIZ DATOS PARA COCOMO'!G31,C18=' MATRIZ DATOS PARA COCOMO'!$K$24),' MATRIZ DATOS PARA COCOMO'!K31,IF(AND(B18=' MATRIZ DATOS PARA COCOMO'!G31,C18=' MATRIZ DATOS PARA COCOMO'!$L$24),' MATRIZ DATOS PARA COCOMO'!L31,IF(AND(B18=' MATRIZ DATOS PARA COCOMO'!G31,C18=' MATRIZ DATOS PARA COCOMO'!$M$24),' MATRIZ DATOS PARA COCOMO'!M31,IF(AND(B18=' MATRIZ DATOS PARA COCOMO'!G31,C18=' MATRIZ DATOS PARA COCOMO'!$N$24),' MATRIZ DATOS PARA COCOMO'!N31,""))))))</f>
        <v>0.87</v>
      </c>
      <c r="G18" s="14" t="s">
        <v>153</v>
      </c>
      <c r="H18" s="2">
        <f>IF(D12="",1,D12)*IF(D13="",1,D13)*IF(D14="",1,D14)*IF(D15="",1,D15)*IF(D16="",1,D16)*IF(D17="",1,D17)*IF(D18="",1,D18)*IF(D19="",1,D19)*IF(D20="",1,D20)*IF(D21="",1,D21)*IF(D22="",1,D22)*IF(D23="",1,D23)*IF(D24="",1,D24)*IF(D25="",1,D25)*IF(D26="",1,D26)</f>
        <v>0.52562920499999999</v>
      </c>
    </row>
    <row r="19" spans="2:11" ht="15.75" customHeight="1" x14ac:dyDescent="0.25">
      <c r="B19" s="13" t="s">
        <v>151</v>
      </c>
      <c r="C19" s="5" t="s">
        <v>18</v>
      </c>
      <c r="D19" s="5">
        <v>1</v>
      </c>
      <c r="G19" s="16" t="s">
        <v>147</v>
      </c>
      <c r="H19" s="2">
        <f>'CALCUALR PUNTO FUNCION (KLDC)'!K27</f>
        <v>1.9265999999999999</v>
      </c>
    </row>
    <row r="20" spans="2:11" ht="15.75" x14ac:dyDescent="0.25">
      <c r="B20" s="13" t="s">
        <v>50</v>
      </c>
      <c r="C20" s="5" t="s">
        <v>18</v>
      </c>
      <c r="D20" s="5">
        <f>IF(AND(B20=' MATRIZ DATOS PARA COCOMO'!G33,C20=' MATRIZ DATOS PARA COCOMO'!$I$24),' MATRIZ DATOS PARA COCOMO'!I33,IF(AND(B20=' MATRIZ DATOS PARA COCOMO'!G33,C20=' MATRIZ DATOS PARA COCOMO'!$J$24),' MATRIZ DATOS PARA COCOMO'!J33,IF(AND(B20=' MATRIZ DATOS PARA COCOMO'!G33,C20=' MATRIZ DATOS PARA COCOMO'!$K$24),' MATRIZ DATOS PARA COCOMO'!K33,IF(AND(B20=' MATRIZ DATOS PARA COCOMO'!G33,C20=' MATRIZ DATOS PARA COCOMO'!$L$24),' MATRIZ DATOS PARA COCOMO'!L33,IF(AND(B20=' MATRIZ DATOS PARA COCOMO'!G33,C20=' MATRIZ DATOS PARA COCOMO'!$M$24),' MATRIZ DATOS PARA COCOMO'!M33,IF(AND(B20=' MATRIZ DATOS PARA COCOMO'!G33,C20=' MATRIZ DATOS PARA COCOMO'!$N$24),' MATRIZ DATOS PARA COCOMO'!N33,""))))))</f>
        <v>1</v>
      </c>
    </row>
    <row r="21" spans="2:11" ht="15.75" x14ac:dyDescent="0.25">
      <c r="B21" s="5" t="s">
        <v>49</v>
      </c>
      <c r="C21" s="5" t="s">
        <v>19</v>
      </c>
      <c r="D21" s="5">
        <f>IF(AND(B21=' MATRIZ DATOS PARA COCOMO'!G34,C21=' MATRIZ DATOS PARA COCOMO'!$I$24),' MATRIZ DATOS PARA COCOMO'!I34,IF(AND(B21=' MATRIZ DATOS PARA COCOMO'!G34,C21=' MATRIZ DATOS PARA COCOMO'!$J$24),' MATRIZ DATOS PARA COCOMO'!J34,IF(AND(B21=' MATRIZ DATOS PARA COCOMO'!G34,C21=' MATRIZ DATOS PARA COCOMO'!$K$24),' MATRIZ DATOS PARA COCOMO'!K34,IF(AND(B21=' MATRIZ DATOS PARA COCOMO'!G34,C21=' MATRIZ DATOS PARA COCOMO'!$L$24),' MATRIZ DATOS PARA COCOMO'!L34,IF(AND(B21=' MATRIZ DATOS PARA COCOMO'!G34,C21=' MATRIZ DATOS PARA COCOMO'!$M$24),' MATRIZ DATOS PARA COCOMO'!M34,IF(AND(B21=' MATRIZ DATOS PARA COCOMO'!G34,C21=' MATRIZ DATOS PARA COCOMO'!$N$24),' MATRIZ DATOS PARA COCOMO'!N34,""))))))</f>
        <v>0.86</v>
      </c>
      <c r="G21" s="29" t="s">
        <v>157</v>
      </c>
      <c r="H21" s="29"/>
    </row>
    <row r="22" spans="2:11" ht="15.75" customHeight="1" x14ac:dyDescent="0.25">
      <c r="B22" s="13" t="s">
        <v>51</v>
      </c>
      <c r="C22" s="5" t="s">
        <v>18</v>
      </c>
      <c r="D22" s="5">
        <f>IF(AND(B22=' MATRIZ DATOS PARA COCOMO'!G35,C22=' MATRIZ DATOS PARA COCOMO'!$I$24),' MATRIZ DATOS PARA COCOMO'!I35,IF(AND(B22=' MATRIZ DATOS PARA COCOMO'!G35,C22=' MATRIZ DATOS PARA COCOMO'!$J$24),' MATRIZ DATOS PARA COCOMO'!J35,IF(AND(B22=' MATRIZ DATOS PARA COCOMO'!G35,C22=' MATRIZ DATOS PARA COCOMO'!$K$24),' MATRIZ DATOS PARA COCOMO'!K35,IF(AND(B22=' MATRIZ DATOS PARA COCOMO'!G35,C22=' MATRIZ DATOS PARA COCOMO'!$L$24),' MATRIZ DATOS PARA COCOMO'!L35,IF(AND(B22=' MATRIZ DATOS PARA COCOMO'!G35,C22=' MATRIZ DATOS PARA COCOMO'!$M$24),' MATRIZ DATOS PARA COCOMO'!M35,IF(AND(B22=' MATRIZ DATOS PARA COCOMO'!G35,C22=' MATRIZ DATOS PARA COCOMO'!$N$24),' MATRIZ DATOS PARA COCOMO'!N35,""))))))</f>
        <v>1</v>
      </c>
      <c r="G22" s="14" t="s">
        <v>154</v>
      </c>
      <c r="H22" s="17">
        <f>H14*H18*(H19^H15)</f>
        <v>3.3485793873774354</v>
      </c>
      <c r="I22" s="60"/>
      <c r="J22" s="60"/>
      <c r="K22" s="60"/>
    </row>
    <row r="23" spans="2:11" ht="15.75" x14ac:dyDescent="0.25">
      <c r="B23" s="13" t="s">
        <v>52</v>
      </c>
      <c r="C23" s="5" t="s">
        <v>19</v>
      </c>
      <c r="D23" s="5">
        <f>IF(AND(B23=' MATRIZ DATOS PARA COCOMO'!G36,C23=' MATRIZ DATOS PARA COCOMO'!$I$24),' MATRIZ DATOS PARA COCOMO'!I36,IF(AND(B23=' MATRIZ DATOS PARA COCOMO'!G36,C23=' MATRIZ DATOS PARA COCOMO'!$J$24),' MATRIZ DATOS PARA COCOMO'!J36,IF(AND(B23=' MATRIZ DATOS PARA COCOMO'!G36,C23=' MATRIZ DATOS PARA COCOMO'!$K$24),' MATRIZ DATOS PARA COCOMO'!K36,IF(AND(B23=' MATRIZ DATOS PARA COCOMO'!G36,C23=' MATRIZ DATOS PARA COCOMO'!$L$24),' MATRIZ DATOS PARA COCOMO'!L36,IF(AND(B23=' MATRIZ DATOS PARA COCOMO'!G36,C23=' MATRIZ DATOS PARA COCOMO'!$M$24),' MATRIZ DATOS PARA COCOMO'!M36,IF(AND(B23=' MATRIZ DATOS PARA COCOMO'!G36,C23=' MATRIZ DATOS PARA COCOMO'!$N$24),' MATRIZ DATOS PARA COCOMO'!N36,""))))))</f>
        <v>0.95</v>
      </c>
      <c r="G23" s="66" t="s">
        <v>155</v>
      </c>
      <c r="H23" s="65">
        <f>H16*(H22^H17)</f>
        <v>3.9571912171213421</v>
      </c>
      <c r="I23" s="60"/>
      <c r="J23" s="60"/>
      <c r="K23" s="60"/>
    </row>
    <row r="24" spans="2:11" ht="15.75" x14ac:dyDescent="0.25">
      <c r="B24" s="13" t="s">
        <v>53</v>
      </c>
      <c r="C24" s="5" t="s">
        <v>18</v>
      </c>
      <c r="D24" s="5">
        <f>IF(AND(B24=' MATRIZ DATOS PARA COCOMO'!G37,C24=' MATRIZ DATOS PARA COCOMO'!$I$24),' MATRIZ DATOS PARA COCOMO'!I37,IF(AND(B24=' MATRIZ DATOS PARA COCOMO'!G37,C24=' MATRIZ DATOS PARA COCOMO'!$J$24),' MATRIZ DATOS PARA COCOMO'!J37,IF(AND(B24=' MATRIZ DATOS PARA COCOMO'!G37,C24=' MATRIZ DATOS PARA COCOMO'!$K$24),' MATRIZ DATOS PARA COCOMO'!K37,IF(AND(B24=' MATRIZ DATOS PARA COCOMO'!G37,C24=' MATRIZ DATOS PARA COCOMO'!$L$24),' MATRIZ DATOS PARA COCOMO'!L37,IF(AND(B24=' MATRIZ DATOS PARA COCOMO'!G37,C24=' MATRIZ DATOS PARA COCOMO'!$M$24),' MATRIZ DATOS PARA COCOMO'!M37,IF(AND(B24=' MATRIZ DATOS PARA COCOMO'!G37,C24=' MATRIZ DATOS PARA COCOMO'!$N$24),' MATRIZ DATOS PARA COCOMO'!N37,""))))))</f>
        <v>1</v>
      </c>
      <c r="G24" s="14" t="s">
        <v>156</v>
      </c>
      <c r="H24" s="17">
        <f>H22/H23</f>
        <v>0.84620105616563024</v>
      </c>
      <c r="I24" s="60"/>
      <c r="J24" s="60"/>
      <c r="K24" s="60"/>
    </row>
    <row r="25" spans="2:11" ht="15.75" x14ac:dyDescent="0.25">
      <c r="B25" s="13" t="s">
        <v>54</v>
      </c>
      <c r="C25" s="5" t="s">
        <v>18</v>
      </c>
      <c r="D25" s="5">
        <f>IF(AND(B25=' MATRIZ DATOS PARA COCOMO'!G38,C25=' MATRIZ DATOS PARA COCOMO'!$I$24),' MATRIZ DATOS PARA COCOMO'!I38,IF(AND(B25=' MATRIZ DATOS PARA COCOMO'!G38,C25=' MATRIZ DATOS PARA COCOMO'!$J$24),' MATRIZ DATOS PARA COCOMO'!J38,IF(AND(B25=' MATRIZ DATOS PARA COCOMO'!G38,C25=' MATRIZ DATOS PARA COCOMO'!$K$24),' MATRIZ DATOS PARA COCOMO'!K38,IF(AND(B25=' MATRIZ DATOS PARA COCOMO'!G38,C25=' MATRIZ DATOS PARA COCOMO'!$L$24),' MATRIZ DATOS PARA COCOMO'!L38,IF(AND(B25=' MATRIZ DATOS PARA COCOMO'!G38,C25=' MATRIZ DATOS PARA COCOMO'!$M$24),' MATRIZ DATOS PARA COCOMO'!M38,IF(AND(B25=' MATRIZ DATOS PARA COCOMO'!G38,C25=' MATRIZ DATOS PARA COCOMO'!$N$24),' MATRIZ DATOS PARA COCOMO'!N38,""))))))</f>
        <v>1</v>
      </c>
      <c r="G25" s="60"/>
      <c r="H25" s="60"/>
      <c r="I25" s="60"/>
      <c r="J25" s="60"/>
      <c r="K25" s="60"/>
    </row>
    <row r="26" spans="2:11" ht="15.75" x14ac:dyDescent="0.25">
      <c r="B26" s="13" t="s">
        <v>55</v>
      </c>
      <c r="C26" s="5" t="s">
        <v>18</v>
      </c>
      <c r="D26" s="5">
        <f>IF(AND(B26=' MATRIZ DATOS PARA COCOMO'!G39,C26=' MATRIZ DATOS PARA COCOMO'!$I$24),' MATRIZ DATOS PARA COCOMO'!I39,IF(AND(B26=' MATRIZ DATOS PARA COCOMO'!G39,C26=' MATRIZ DATOS PARA COCOMO'!$J$24),' MATRIZ DATOS PARA COCOMO'!J39,IF(AND(B26=' MATRIZ DATOS PARA COCOMO'!G39,C26=' MATRIZ DATOS PARA COCOMO'!$K$24),' MATRIZ DATOS PARA COCOMO'!K39,IF(AND(B26=' MATRIZ DATOS PARA COCOMO'!G39,C26=' MATRIZ DATOS PARA COCOMO'!$L$24),' MATRIZ DATOS PARA COCOMO'!L39,IF(AND(B26=' MATRIZ DATOS PARA COCOMO'!G39,C26=' MATRIZ DATOS PARA COCOMO'!$M$24),' MATRIZ DATOS PARA COCOMO'!M39,IF(AND(B26=' MATRIZ DATOS PARA COCOMO'!G39,C26=' MATRIZ DATOS PARA COCOMO'!$N$24),' MATRIZ DATOS PARA COCOMO'!N39,""))))))</f>
        <v>1</v>
      </c>
      <c r="G26" s="59" t="s">
        <v>174</v>
      </c>
      <c r="H26" s="59"/>
      <c r="I26" s="60"/>
      <c r="J26" s="60"/>
      <c r="K26" s="60"/>
    </row>
    <row r="27" spans="2:11" ht="15" customHeight="1" x14ac:dyDescent="0.25">
      <c r="G27" s="60"/>
      <c r="H27" s="60"/>
      <c r="I27" s="60"/>
      <c r="J27" s="60"/>
      <c r="K27" s="60"/>
    </row>
  </sheetData>
  <mergeCells count="4">
    <mergeCell ref="G10:H10"/>
    <mergeCell ref="G21:H21"/>
    <mergeCell ref="B10:D10"/>
    <mergeCell ref="G26:H26"/>
  </mergeCells>
  <pageMargins left="0.7" right="0.7" top="0.75" bottom="0.75" header="0.3" footer="0.3"/>
  <pageSetup paperSize="9" orientation="portrait" horizontalDpi="360" verticalDpi="360" r:id="rId1"/>
  <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400-000000000000}">
          <x14:formula1>
            <xm:f>' MATRIZ DATOS PARA COCOMO'!$D$16:$D$18</xm:f>
          </x14:formula1>
          <xm:sqref>H12</xm:sqref>
        </x14:dataValidation>
        <x14:dataValidation type="list" allowBlank="1" showInputMessage="1" showErrorMessage="1" xr:uid="{00000000-0002-0000-0400-000001000000}">
          <x14:formula1>
            <xm:f>' MATRIZ DATOS PARA COCOMO'!$E$14:$J$14</xm:f>
          </x14:formula1>
          <xm:sqref>H13</xm:sqref>
        </x14:dataValidation>
        <x14:dataValidation type="list" allowBlank="1" showInputMessage="1" showErrorMessage="1" xr:uid="{00000000-0002-0000-0400-000002000000}">
          <x14:formula1>
            <xm:f>' MATRIZ DATOS PARA COCOMO'!$I$24:$N$24</xm:f>
          </x14:formula1>
          <xm:sqref>C14</xm:sqref>
        </x14:dataValidation>
        <x14:dataValidation type="list" allowBlank="1" showInputMessage="1" showErrorMessage="1" xr:uid="{00000000-0002-0000-0400-000003000000}">
          <x14:formula1>
            <xm:f>' MATRIZ DATOS PARA COCOMO'!$I$24:$M$24</xm:f>
          </x14:formula1>
          <xm:sqref>C12 C19:C21 C24:C26</xm:sqref>
        </x14:dataValidation>
        <x14:dataValidation type="list" allowBlank="1" showInputMessage="1" showErrorMessage="1" xr:uid="{00000000-0002-0000-0400-000004000000}">
          <x14:formula1>
            <xm:f>' MATRIZ DATOS PARA COCOMO'!$J$24:$M$24</xm:f>
          </x14:formula1>
          <xm:sqref>C13 C17:C18</xm:sqref>
        </x14:dataValidation>
        <x14:dataValidation type="list" allowBlank="1" showInputMessage="1" showErrorMessage="1" xr:uid="{00000000-0002-0000-0400-000005000000}">
          <x14:formula1>
            <xm:f>' MATRIZ DATOS PARA COCOMO'!$K$24:$N$24</xm:f>
          </x14:formula1>
          <xm:sqref>C15:C16</xm:sqref>
        </x14:dataValidation>
        <x14:dataValidation type="list" allowBlank="1" showInputMessage="1" showErrorMessage="1" xr:uid="{00000000-0002-0000-0400-000006000000}">
          <x14:formula1>
            <xm:f>' MATRIZ DATOS PARA COCOMO'!$I$24:$L$24</xm:f>
          </x14:formula1>
          <xm:sqref>C22:C23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 MATRIZ DATOS PARA COCOMO</vt:lpstr>
      <vt:lpstr>MATRIZ DATOS PARA PUNTO FUNCION</vt:lpstr>
      <vt:lpstr>MATRIZ DE DATOS ESTANDARES </vt:lpstr>
      <vt:lpstr>CALCUALR PUNTO FUNCION (KLDC)</vt:lpstr>
      <vt:lpstr>CALCULO DE COCOMO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fabricio castillo</dc:creator>
  <cp:lastModifiedBy>Ignacio Ruiz</cp:lastModifiedBy>
  <dcterms:created xsi:type="dcterms:W3CDTF">2020-09-08T02:12:42Z</dcterms:created>
  <dcterms:modified xsi:type="dcterms:W3CDTF">2020-10-05T06:14:44Z</dcterms:modified>
</cp:coreProperties>
</file>