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7.xml" ContentType="application/vnd.openxmlformats-officedocument.drawing+xml"/>
  <Override PartName="/xl/ctrlProps/ctrlProp6.xml" ContentType="application/vnd.ms-excel.controlproperties+xml"/>
  <Override PartName="/xl/drawings/drawing8.xml" ContentType="application/vnd.openxmlformats-officedocument.drawing+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codeName="ThisWorkbook"/>
  <mc:AlternateContent xmlns:mc="http://schemas.openxmlformats.org/markup-compatibility/2006">
    <mc:Choice Requires="x15">
      <x15ac:absPath xmlns:x15ac="http://schemas.microsoft.com/office/spreadsheetml/2010/11/ac" url="https://ministeriodeeconomia-my.sharepoint.com/personal/kvidal_economia_cl/Documents/Cooperativas/Archivos MS/"/>
    </mc:Choice>
  </mc:AlternateContent>
  <xr:revisionPtr revIDLastSave="240" documentId="11_6FD64A6AC4DD0B3DAE4ECF571CAAD01F8A00F695" xr6:coauthVersionLast="47" xr6:coauthVersionMax="47" xr10:uidLastSave="{B137990F-DDDF-4754-886E-D192022973AD}"/>
  <workbookProtection workbookAlgorithmName="SHA-512" workbookHashValue="wXEdZTKyaJW3K4zCwGx+t/vXFdUE4U2L60V7aAJ30eB7I/ZJKtuGGszS4moUwmVoz0EiAD4U7TZZqGjrUjE7LQ==" workbookSaltValue="6ap37MZ76wqpc9Bodj2E2w==" workbookSpinCount="100000" lockStructure="1"/>
  <bookViews>
    <workbookView xWindow="-120" yWindow="-120" windowWidth="29040" windowHeight="15990" tabRatio="919" firstSheet="10" activeTab="10" xr2:uid="{00000000-000D-0000-FFFF-FFFF00000000}"/>
  </bookViews>
  <sheets>
    <sheet name="Portada" sheetId="9" state="hidden" r:id="rId1"/>
    <sheet name="Niveles" sheetId="6" state="hidden" r:id="rId2"/>
    <sheet name="o. Calificación" sheetId="8" state="hidden" r:id="rId3"/>
    <sheet name="o. CALCE PLAZOS" sheetId="14" state="hidden" r:id="rId4"/>
    <sheet name="o. CALCE TASAS" sheetId="15" state="hidden" r:id="rId5"/>
    <sheet name="o. PATR-EFECT" sheetId="16" state="hidden" r:id="rId6"/>
    <sheet name="o. IND-RIESGO" sheetId="17" state="hidden" r:id="rId7"/>
    <sheet name="o. Cartera" sheetId="11" state="hidden" r:id="rId8"/>
    <sheet name="o. AC01" sheetId="18" state="hidden" r:id="rId9"/>
    <sheet name="o. AC12-A4" sheetId="23" state="hidden" r:id="rId10"/>
    <sheet name="r. Calificación de la Gestión" sheetId="33" r:id="rId11"/>
    <sheet name="r. Calificación de TI" sheetId="32" r:id="rId12"/>
    <sheet name="r. Balance" sheetId="10" r:id="rId13"/>
    <sheet name="r. AC03" sheetId="19" r:id="rId14"/>
    <sheet name="r. AC12-A1" sheetId="20" r:id="rId15"/>
    <sheet name="r. AC12-A2" sheetId="30" r:id="rId16"/>
    <sheet name="r. AC12-A3" sheetId="31" r:id="rId17"/>
    <sheet name="r. AC12-B2" sheetId="22" r:id="rId18"/>
    <sheet name="r. AC12-B1" sheetId="21" r:id="rId19"/>
    <sheet name="r. AC12-B3" sheetId="24" r:id="rId20"/>
    <sheet name="r. AC12-B4" sheetId="25" r:id="rId21"/>
    <sheet name="r. AC12-B5" sheetId="26" r:id="rId22"/>
    <sheet name="r. AC12-B6" sheetId="27" r:id="rId23"/>
  </sheets>
  <externalReferences>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s>
  <definedNames>
    <definedName name="\0" localSheetId="10">#REF!</definedName>
    <definedName name="\0" localSheetId="11">#REF!</definedName>
    <definedName name="\0">#REF!</definedName>
    <definedName name="\A" localSheetId="10">#REF!</definedName>
    <definedName name="\A" localSheetId="11">#REF!</definedName>
    <definedName name="\A">#REF!</definedName>
    <definedName name="\B" localSheetId="10">#REF!</definedName>
    <definedName name="\B" localSheetId="11">#REF!</definedName>
    <definedName name="\B">#REF!</definedName>
    <definedName name="\B0" localSheetId="10">#REF!</definedName>
    <definedName name="\B0" localSheetId="11">#REF!</definedName>
    <definedName name="\B0">#REF!</definedName>
    <definedName name="\B1" localSheetId="10">#REF!</definedName>
    <definedName name="\B1" localSheetId="11">#REF!</definedName>
    <definedName name="\B1">#REF!</definedName>
    <definedName name="\B2" localSheetId="10">#REF!</definedName>
    <definedName name="\B2" localSheetId="11">#REF!</definedName>
    <definedName name="\B2">#REF!</definedName>
    <definedName name="\B3" localSheetId="10">#REF!</definedName>
    <definedName name="\B3" localSheetId="11">#REF!</definedName>
    <definedName name="\B3">#REF!</definedName>
    <definedName name="\C" localSheetId="10">#REF!</definedName>
    <definedName name="\C" localSheetId="11">#REF!</definedName>
    <definedName name="\C">#REF!</definedName>
    <definedName name="\D" localSheetId="10">[1]BALSISTE!#REF!</definedName>
    <definedName name="\D" localSheetId="11">[1]BALSISTE!#REF!</definedName>
    <definedName name="\D">[1]BALSISTE!#REF!</definedName>
    <definedName name="\E" localSheetId="10">[1]BALSISTE!#REF!</definedName>
    <definedName name="\E" localSheetId="11">[1]BALSISTE!#REF!</definedName>
    <definedName name="\E">[1]BALSISTE!#REF!</definedName>
    <definedName name="\F" localSheetId="10">#REF!</definedName>
    <definedName name="\F" localSheetId="11">#REF!</definedName>
    <definedName name="\F">#REF!</definedName>
    <definedName name="\F1" localSheetId="10">#REF!</definedName>
    <definedName name="\F1" localSheetId="11">#REF!</definedName>
    <definedName name="\F1">#REF!</definedName>
    <definedName name="\F2" localSheetId="10">#REF!</definedName>
    <definedName name="\F2" localSheetId="11">#REF!</definedName>
    <definedName name="\F2">#REF!</definedName>
    <definedName name="\F3" localSheetId="10">#REF!</definedName>
    <definedName name="\F3" localSheetId="11">#REF!</definedName>
    <definedName name="\F3">#REF!</definedName>
    <definedName name="\F4" localSheetId="10">#REF!</definedName>
    <definedName name="\F4" localSheetId="11">#REF!</definedName>
    <definedName name="\F4">#REF!</definedName>
    <definedName name="\H" localSheetId="10">#REF!</definedName>
    <definedName name="\H" localSheetId="11">#REF!</definedName>
    <definedName name="\H">#REF!</definedName>
    <definedName name="\H1" localSheetId="10">#REF!</definedName>
    <definedName name="\H1" localSheetId="11">#REF!</definedName>
    <definedName name="\H1">#REF!</definedName>
    <definedName name="\H2" localSheetId="10">#REF!</definedName>
    <definedName name="\H2" localSheetId="11">#REF!</definedName>
    <definedName name="\H2">#REF!</definedName>
    <definedName name="\H3" localSheetId="10">#REF!</definedName>
    <definedName name="\H3" localSheetId="11">#REF!</definedName>
    <definedName name="\H3">#REF!</definedName>
    <definedName name="\H4" localSheetId="10">#REF!</definedName>
    <definedName name="\H4" localSheetId="11">#REF!</definedName>
    <definedName name="\H4">#REF!</definedName>
    <definedName name="\H5" localSheetId="10">#REF!</definedName>
    <definedName name="\H5" localSheetId="11">#REF!</definedName>
    <definedName name="\H5">#REF!</definedName>
    <definedName name="\H6" localSheetId="10">#REF!</definedName>
    <definedName name="\H6" localSheetId="11">#REF!</definedName>
    <definedName name="\H6">#REF!</definedName>
    <definedName name="\H7" localSheetId="10">#REF!</definedName>
    <definedName name="\H7" localSheetId="11">#REF!</definedName>
    <definedName name="\H7">#REF!</definedName>
    <definedName name="\HELP1" localSheetId="10">#REF!</definedName>
    <definedName name="\HELP1" localSheetId="11">#REF!</definedName>
    <definedName name="\HELP1">#REF!</definedName>
    <definedName name="\HELP2" localSheetId="10">#REF!</definedName>
    <definedName name="\HELP2" localSheetId="11">#REF!</definedName>
    <definedName name="\HELP2">#REF!</definedName>
    <definedName name="\I" localSheetId="10">#REF!</definedName>
    <definedName name="\I" localSheetId="11">#REF!</definedName>
    <definedName name="\I">#REF!</definedName>
    <definedName name="\L" localSheetId="10">#REF!</definedName>
    <definedName name="\L" localSheetId="11">#REF!</definedName>
    <definedName name="\L">#REF!</definedName>
    <definedName name="\M" localSheetId="10">#REF!</definedName>
    <definedName name="\M" localSheetId="11">#REF!</definedName>
    <definedName name="\M">#REF!</definedName>
    <definedName name="\N" localSheetId="10">#REF!</definedName>
    <definedName name="\N" localSheetId="11">#REF!</definedName>
    <definedName name="\N">#REF!</definedName>
    <definedName name="\P" localSheetId="10">#REF!</definedName>
    <definedName name="\P" localSheetId="11">#REF!</definedName>
    <definedName name="\P">#REF!</definedName>
    <definedName name="\Q" localSheetId="10">#REF!</definedName>
    <definedName name="\Q" localSheetId="11">#REF!</definedName>
    <definedName name="\Q">#REF!</definedName>
    <definedName name="\R" localSheetId="10">[1]BALSISTE!#REF!</definedName>
    <definedName name="\R" localSheetId="11">[1]BALSISTE!#REF!</definedName>
    <definedName name="\R">[1]BALSISTE!#REF!</definedName>
    <definedName name="\S" localSheetId="10">#REF!</definedName>
    <definedName name="\S" localSheetId="11">#REF!</definedName>
    <definedName name="\S">#REF!</definedName>
    <definedName name="\T" localSheetId="10">[1]BALSISTE!#REF!</definedName>
    <definedName name="\T" localSheetId="11">[1]BALSISTE!#REF!</definedName>
    <definedName name="\T">[1]BALSISTE!#REF!</definedName>
    <definedName name="\U" localSheetId="10">[1]BALSISTE!#REF!</definedName>
    <definedName name="\U" localSheetId="11">[1]BALSISTE!#REF!</definedName>
    <definedName name="\U">[1]BALSISTE!#REF!</definedName>
    <definedName name="\V" localSheetId="10">[1]BALSISTE!#REF!</definedName>
    <definedName name="\V" localSheetId="11">[1]BALSISTE!#REF!</definedName>
    <definedName name="\V">[1]BALSISTE!#REF!</definedName>
    <definedName name="\X" localSheetId="10">[1]BALSISTE!#REF!</definedName>
    <definedName name="\X" localSheetId="11">[1]BALSISTE!#REF!</definedName>
    <definedName name="\X">[1]BALSISTE!#REF!</definedName>
    <definedName name="\Z" localSheetId="10">#REF!</definedName>
    <definedName name="\Z" localSheetId="11">#REF!</definedName>
    <definedName name="\Z">#REF!</definedName>
    <definedName name="_1139" localSheetId="10">[2]ABASTEC!#REF!</definedName>
    <definedName name="_1139" localSheetId="11">[2]ABASTEC!#REF!</definedName>
    <definedName name="_1139">[2]ABASTEC!#REF!</definedName>
    <definedName name="_1181" localSheetId="10">[2]ABASTEC!#REF!</definedName>
    <definedName name="_1181" localSheetId="11">[2]ABASTEC!#REF!</definedName>
    <definedName name="_1181">[2]ABASTEC!#REF!</definedName>
    <definedName name="_1511" localSheetId="10">[2]ABASTEC!#REF!</definedName>
    <definedName name="_1511" localSheetId="11">[2]ABASTEC!#REF!</definedName>
    <definedName name="_1511">[2]ABASTEC!#REF!</definedName>
    <definedName name="_1521" localSheetId="10">[2]ABASTEC!#REF!</definedName>
    <definedName name="_1521" localSheetId="11">[2]ABASTEC!#REF!</definedName>
    <definedName name="_1521">[2]ABASTEC!#REF!</definedName>
    <definedName name="_1621" localSheetId="10">[2]ABASTEC!#REF!</definedName>
    <definedName name="_1621" localSheetId="11">[2]ABASTEC!#REF!</definedName>
    <definedName name="_1621">[2]ABASTEC!#REF!</definedName>
    <definedName name="_1N_CTA" localSheetId="10">#REF!</definedName>
    <definedName name="_1N_CTA" localSheetId="11">#REF!</definedName>
    <definedName name="_1N_CTA">#REF!</definedName>
    <definedName name="_2181" localSheetId="10">[2]ABASTEC!#REF!</definedName>
    <definedName name="_2181" localSheetId="11">[2]ABASTEC!#REF!</definedName>
    <definedName name="_2181">[2]ABASTEC!#REF!</definedName>
    <definedName name="_2ORDEN_CTA" localSheetId="10">#REF!</definedName>
    <definedName name="_2ORDEN_CTA" localSheetId="11">#REF!</definedName>
    <definedName name="_2ORDEN_CTA">#REF!</definedName>
    <definedName name="_4234" localSheetId="10">[2]ABASTEC!#REF!</definedName>
    <definedName name="_4234" localSheetId="11">[2]ABASTEC!#REF!</definedName>
    <definedName name="_4234">[2]ABASTEC!#REF!</definedName>
    <definedName name="_asi10" localSheetId="10">'[3]asientos '!#REF!</definedName>
    <definedName name="_asi10" localSheetId="11">'[3]asientos '!#REF!</definedName>
    <definedName name="_asi10">'[3]asientos '!#REF!</definedName>
    <definedName name="_asi11" localSheetId="10">'[3]asientos '!#REF!</definedName>
    <definedName name="_asi11" localSheetId="11">'[3]asientos '!#REF!</definedName>
    <definedName name="_asi11">'[3]asientos '!#REF!</definedName>
    <definedName name="_ASI4" localSheetId="10">'[3]asientos '!#REF!</definedName>
    <definedName name="_ASI4" localSheetId="11">'[3]asientos '!#REF!</definedName>
    <definedName name="_ASI4">'[3]asientos '!#REF!</definedName>
    <definedName name="_ASI5" localSheetId="10">'[3]asientos '!#REF!</definedName>
    <definedName name="_ASI5" localSheetId="11">'[3]asientos '!#REF!</definedName>
    <definedName name="_ASI5">'[3]asientos '!#REF!</definedName>
    <definedName name="_ASI6" localSheetId="10">'[3]asientos '!#REF!</definedName>
    <definedName name="_ASI6" localSheetId="11">'[3]asientos '!#REF!</definedName>
    <definedName name="_ASI6">'[3]asientos '!#REF!</definedName>
    <definedName name="_E26466" localSheetId="10">#REF!</definedName>
    <definedName name="_E26466" localSheetId="11">#REF!</definedName>
    <definedName name="_E26466">#REF!</definedName>
    <definedName name="_FAC2" localSheetId="10">#REF!</definedName>
    <definedName name="_FAC2" localSheetId="11">#REF!</definedName>
    <definedName name="_FAC2">#REF!</definedName>
    <definedName name="_FAC3" localSheetId="10">#REF!</definedName>
    <definedName name="_FAC3" localSheetId="11">#REF!</definedName>
    <definedName name="_FAC3">#REF!</definedName>
    <definedName name="_FAC4" localSheetId="10">#REF!</definedName>
    <definedName name="_FAC4" localSheetId="11">#REF!</definedName>
    <definedName name="_FAC4">#REF!</definedName>
    <definedName name="_Order1" hidden="1">0</definedName>
    <definedName name="_Toc168215762" localSheetId="3">'o. CALCE PLAZOS'!#REF!</definedName>
    <definedName name="_Toc168215762" localSheetId="4">'o. CALCE TASAS'!$B$30</definedName>
    <definedName name="A1Activos">'r. AC12-A1'!$A$5:$F$26</definedName>
    <definedName name="A1LimitePermitido">'r. AC12-A1'!$E$56</definedName>
    <definedName name="A1Pasivos">'r. AC12-A1'!$A$29:$F$53</definedName>
    <definedName name="A2Activos">'r. AC12-A2'!$A$5:$F$26</definedName>
    <definedName name="A2LimitePermitido">'r. AC12-A2'!$E$56</definedName>
    <definedName name="A2Pasivos">'r. AC12-A2'!$A$29:$F$53</definedName>
    <definedName name="A3Activos">'r. AC12-A3'!$A$5:$F$9</definedName>
    <definedName name="A3LimitePermitido">'r. AC12-A3'!$E$20</definedName>
    <definedName name="A3Pasivos">'r. AC12-A3'!$A$12:$F$17</definedName>
    <definedName name="A4LimitePermitido">'[4]AC12-A4'!$E$62</definedName>
    <definedName name="AA" localSheetId="10">#REF!</definedName>
    <definedName name="AA" localSheetId="11">#REF!</definedName>
    <definedName name="AA">#REF!</definedName>
    <definedName name="AAA" localSheetId="10">#REF!</definedName>
    <definedName name="AAA" localSheetId="11">#REF!</definedName>
    <definedName name="AAA">#REF!</definedName>
    <definedName name="abr" localSheetId="10">#REF!</definedName>
    <definedName name="abr" localSheetId="11">#REF!</definedName>
    <definedName name="abr">#REF!</definedName>
    <definedName name="ACTIVO" localSheetId="10">#REF!</definedName>
    <definedName name="ACTIVO" localSheetId="11">#REF!</definedName>
    <definedName name="ACTIVO">#REF!</definedName>
    <definedName name="activo1" localSheetId="10">#REF!</definedName>
    <definedName name="activo1" localSheetId="11">#REF!</definedName>
    <definedName name="activo1">#REF!</definedName>
    <definedName name="activo2" localSheetId="10">#REF!</definedName>
    <definedName name="activo2" localSheetId="11">#REF!</definedName>
    <definedName name="activo2">#REF!</definedName>
    <definedName name="ACTIVOMDOLARES" localSheetId="10">[5]BALANCE!#REF!</definedName>
    <definedName name="ACTIVOMDOLARES" localSheetId="11">[5]BALANCE!#REF!</definedName>
    <definedName name="ACTIVOMDOLARES">[5]BALANCE!#REF!</definedName>
    <definedName name="ACTIVOMPESOS" localSheetId="10">#REF!</definedName>
    <definedName name="ACTIVOMPESOS" localSheetId="11">#REF!</definedName>
    <definedName name="ACTIVOMPESOS">#REF!</definedName>
    <definedName name="ActivoPonderado">'o. AC01'!$B$4:$D$16</definedName>
    <definedName name="ACTIVOS" localSheetId="10">#REF!</definedName>
    <definedName name="ACTIVOS" localSheetId="11">#REF!</definedName>
    <definedName name="ACTIVOS">#REF!</definedName>
    <definedName name="ACTUALBCE" localSheetId="10">[6]HOJATRAB.!#REF!</definedName>
    <definedName name="ACTUALBCE" localSheetId="11">[6]HOJATRAB.!#REF!</definedName>
    <definedName name="ACTUALBCE">[6]HOJATRAB.!#REF!</definedName>
    <definedName name="agosto" localSheetId="10">#REF!</definedName>
    <definedName name="agosto" localSheetId="11">#REF!</definedName>
    <definedName name="agosto">#REF!</definedName>
    <definedName name="ANALISIS" localSheetId="10">[7]A!#REF!</definedName>
    <definedName name="ANALISIS" localSheetId="11">[7]A!#REF!</definedName>
    <definedName name="ANALISIS">[7]A!#REF!</definedName>
    <definedName name="ANALISIS_1" localSheetId="10">#REF!</definedName>
    <definedName name="ANALISIS_1" localSheetId="11">#REF!</definedName>
    <definedName name="ANALISIS_1">#REF!</definedName>
    <definedName name="ANALISIS_2" localSheetId="10">#REF!</definedName>
    <definedName name="ANALISIS_2" localSheetId="11">#REF!</definedName>
    <definedName name="ANALISIS_2">#REF!</definedName>
    <definedName name="ANEXOA" localSheetId="10">[6]HOJATRAB.!#REF!</definedName>
    <definedName name="ANEXOA" localSheetId="11">[6]HOJATRAB.!#REF!</definedName>
    <definedName name="ANEXOA">[6]HOJATRAB.!#REF!</definedName>
    <definedName name="ANEXOB" localSheetId="10">[6]HOJATRAB.!#REF!</definedName>
    <definedName name="ANEXOB" localSheetId="11">[6]HOJATRAB.!#REF!</definedName>
    <definedName name="ANEXOB">[6]HOJATRAB.!#REF!</definedName>
    <definedName name="Annual_interest_rate">[8]PMT!$C$8</definedName>
    <definedName name="AÑO" localSheetId="10">#REF!</definedName>
    <definedName name="AÑO" localSheetId="11">#REF!</definedName>
    <definedName name="AÑO">#REF!</definedName>
    <definedName name="Área_de_imp." localSheetId="10">#REF!</definedName>
    <definedName name="Área_de_imp." localSheetId="11">#REF!</definedName>
    <definedName name="Área_de_imp.">#REF!</definedName>
    <definedName name="_xlnm.Print_Area" localSheetId="2">'o. Calificación'!$A$1:$M$33</definedName>
    <definedName name="_xlnm.Print_Area" localSheetId="6">'o. IND-RIESGO'!$C$2:$E$21</definedName>
    <definedName name="_xlnm.Print_Area" localSheetId="5">'o. PATR-EFECT'!$C$3:$F$20</definedName>
    <definedName name="_xlnm.Print_Area" localSheetId="10">'r. Calificación de la Gestión'!$C$1:$I$105</definedName>
    <definedName name="_xlnm.Print_Area" localSheetId="11">'r. Calificación de TI'!$B$1:$H$110</definedName>
    <definedName name="Área_impresión" localSheetId="10">#REF!</definedName>
    <definedName name="Área_impresión" localSheetId="11">#REF!</definedName>
    <definedName name="Área_impresión">#REF!</definedName>
    <definedName name="asient1" localSheetId="10">#REF!</definedName>
    <definedName name="asient1" localSheetId="11">#REF!</definedName>
    <definedName name="asient1">#REF!</definedName>
    <definedName name="asiento1" localSheetId="10">#REF!</definedName>
    <definedName name="asiento1" localSheetId="11">#REF!</definedName>
    <definedName name="asiento1">#REF!</definedName>
    <definedName name="asiento2" localSheetId="10">#REF!</definedName>
    <definedName name="asiento2" localSheetId="11">#REF!</definedName>
    <definedName name="asiento2">#REF!</definedName>
    <definedName name="asiento3" localSheetId="10">#REF!</definedName>
    <definedName name="asiento3" localSheetId="11">#REF!</definedName>
    <definedName name="asiento3">#REF!</definedName>
    <definedName name="B_BCE_CON_P1" localSheetId="10">#REF!</definedName>
    <definedName name="B_BCE_CON_P1" localSheetId="11">#REF!</definedName>
    <definedName name="B_BCE_CON_P1">#REF!</definedName>
    <definedName name="B_BCE_CON_P2" localSheetId="10">#REF!</definedName>
    <definedName name="B_BCE_CON_P2" localSheetId="11">#REF!</definedName>
    <definedName name="B_BCE_CON_P2">#REF!</definedName>
    <definedName name="B_CERTIFICACION" localSheetId="10">#REF!</definedName>
    <definedName name="B_CERTIFICACION" localSheetId="11">#REF!</definedName>
    <definedName name="B_CERTIFICACION">#REF!</definedName>
    <definedName name="B_INDEX" localSheetId="10">#REF!</definedName>
    <definedName name="B_INDEX" localSheetId="11">#REF!</definedName>
    <definedName name="B_INDEX">#REF!</definedName>
    <definedName name="B_PRICE_L_P7" localSheetId="10">#REF!</definedName>
    <definedName name="B_PRICE_L_P7" localSheetId="11">#REF!</definedName>
    <definedName name="B_PRICE_L_P7">#REF!</definedName>
    <definedName name="B_RATIOS_P8" localSheetId="10">#REF!</definedName>
    <definedName name="B_RATIOS_P8" localSheetId="11">#REF!</definedName>
    <definedName name="B_RATIOS_P8">#REF!</definedName>
    <definedName name="B_SHA_EQ_P6" localSheetId="10">#REF!</definedName>
    <definedName name="B_SHA_EQ_P6" localSheetId="11">#REF!</definedName>
    <definedName name="B_SHA_EQ_P6">#REF!</definedName>
    <definedName name="B_STA_CON_P3" localSheetId="10">#REF!</definedName>
    <definedName name="B_STA_CON_P3" localSheetId="11">#REF!</definedName>
    <definedName name="B_STA_CON_P3">#REF!</definedName>
    <definedName name="B_STA_CON_P4" localSheetId="10">#REF!</definedName>
    <definedName name="B_STA_CON_P4" localSheetId="11">#REF!</definedName>
    <definedName name="B_STA_CON_P4">#REF!</definedName>
    <definedName name="B_STA_CON_P5" localSheetId="10">#REF!</definedName>
    <definedName name="B_STA_CON_P5" localSheetId="11">#REF!</definedName>
    <definedName name="B_STA_CON_P5">#REF!</definedName>
    <definedName name="B_TAPA" localSheetId="10">#REF!</definedName>
    <definedName name="B_TAPA" localSheetId="11">#REF!</definedName>
    <definedName name="B_TAPA">#REF!</definedName>
    <definedName name="B1Activos">'r. AC12-B1'!$A$6:$N$27</definedName>
    <definedName name="B1Pasivos">'r. AC12-B1'!$A$31:$N$58</definedName>
    <definedName name="B2Activos">'r. AC12-B2'!$A$6:$N$27</definedName>
    <definedName name="B2Pasivos">'r. AC12-B2'!$A$31:$N$58</definedName>
    <definedName name="B6Activos" localSheetId="16">#REF!</definedName>
    <definedName name="B6Pasivos" localSheetId="16">#REF!</definedName>
    <definedName name="BAL_ACT_MUS_" localSheetId="10">#REF!</definedName>
    <definedName name="BAL_ACT_MUS_" localSheetId="11">#REF!</definedName>
    <definedName name="BAL_ACT_MUS_">#REF!</definedName>
    <definedName name="BAL_PAS_MUS_" localSheetId="10">#REF!</definedName>
    <definedName name="BAL_PAS_MUS_" localSheetId="11">#REF!</definedName>
    <definedName name="BAL_PAS_MUS_">#REF!</definedName>
    <definedName name="BALACTMUS" localSheetId="10">#REF!</definedName>
    <definedName name="BALACTMUS" localSheetId="11">#REF!</definedName>
    <definedName name="BALACTMUS">#REF!</definedName>
    <definedName name="BALGENACT" localSheetId="10">#REF!</definedName>
    <definedName name="BALGENACT" localSheetId="11">#REF!</definedName>
    <definedName name="BALGENACT">#REF!</definedName>
    <definedName name="BALGENPAS" localSheetId="10">#REF!</definedName>
    <definedName name="BALGENPAS" localSheetId="11">#REF!</definedName>
    <definedName name="BALGENPAS">#REF!</definedName>
    <definedName name="BALPASMUS" localSheetId="10">#REF!</definedName>
    <definedName name="BALPASMUS" localSheetId="11">#REF!</definedName>
    <definedName name="BALPASMUS">#REF!</definedName>
    <definedName name="BB" localSheetId="10">#REF!</definedName>
    <definedName name="BB" localSheetId="11">#REF!</definedName>
    <definedName name="BB">#REF!</definedName>
    <definedName name="BBB" localSheetId="10">#REF!</definedName>
    <definedName name="BBB" localSheetId="11">#REF!</definedName>
    <definedName name="BBB">#REF!</definedName>
    <definedName name="BCEACTIVO" localSheetId="10">#REF!</definedName>
    <definedName name="BCEACTIVO" localSheetId="11">#REF!</definedName>
    <definedName name="BCEACTIVO">#REF!</definedName>
    <definedName name="BCEFECUACT" localSheetId="10">#REF!</definedName>
    <definedName name="BCEFECUACT" localSheetId="11">#REF!</definedName>
    <definedName name="BCEFECUACT">#REF!</definedName>
    <definedName name="BCEFECUPAS" localSheetId="10">#REF!</definedName>
    <definedName name="BCEFECUPAS" localSheetId="11">#REF!</definedName>
    <definedName name="BCEFECUPAS">#REF!</definedName>
    <definedName name="BCEPASIVO" localSheetId="10">#REF!</definedName>
    <definedName name="BCEPASIVO" localSheetId="11">#REF!</definedName>
    <definedName name="BCEPASIVO">#REF!</definedName>
    <definedName name="BCONCOMP" localSheetId="10">#REF!</definedName>
    <definedName name="BCONCOMP" localSheetId="11">#REF!</definedName>
    <definedName name="BCONCOMP">#REF!</definedName>
    <definedName name="Beg.Bal">IF([8]PMT!XFC1&lt;&gt;"",[8]PMT!D16384,"")</definedName>
    <definedName name="BG_6" localSheetId="10">#REF!</definedName>
    <definedName name="BG_6" localSheetId="11">#REF!</definedName>
    <definedName name="BG_6">#REF!</definedName>
    <definedName name="BG_7" localSheetId="10">#REF!</definedName>
    <definedName name="BG_7" localSheetId="11">#REF!</definedName>
    <definedName name="BG_7">#REF!</definedName>
    <definedName name="BG_AUSTRAL" localSheetId="10">#REF!</definedName>
    <definedName name="BG_AUSTRAL" localSheetId="11">#REF!</definedName>
    <definedName name="BG_AUSTRAL">#REF!</definedName>
    <definedName name="BG_ENVASES" localSheetId="10">#REF!</definedName>
    <definedName name="BG_ENVASES" localSheetId="11">#REF!</definedName>
    <definedName name="BG_ENVASES">#REF!</definedName>
    <definedName name="BG_GRAFEX" localSheetId="10">#REF!</definedName>
    <definedName name="BG_GRAFEX" localSheetId="11">#REF!</definedName>
    <definedName name="BG_GRAFEX">#REF!</definedName>
    <definedName name="BG_PROPA" localSheetId="10">#REF!</definedName>
    <definedName name="BG_PROPA" localSheetId="11">#REF!</definedName>
    <definedName name="BG_PROPA">#REF!</definedName>
    <definedName name="BG_PROPASA" localSheetId="10">#REF!</definedName>
    <definedName name="BG_PROPASA" localSheetId="11">#REF!</definedName>
    <definedName name="BG_PROPASA">#REF!</definedName>
    <definedName name="BGPROPSACONS" localSheetId="10">#REF!</definedName>
    <definedName name="BGPROPSACONS" localSheetId="11">#REF!</definedName>
    <definedName name="BGPROPSACONS">#REF!</definedName>
    <definedName name="BMENU1" localSheetId="10">#REF!</definedName>
    <definedName name="BMENU1" localSheetId="11">#REF!</definedName>
    <definedName name="BMENU1">#REF!</definedName>
    <definedName name="BMENU2" localSheetId="10">#REF!</definedName>
    <definedName name="BMENU2" localSheetId="11">#REF!</definedName>
    <definedName name="BMENU2">#REF!</definedName>
    <definedName name="BonosEmpresas" localSheetId="10">#REF!</definedName>
    <definedName name="BonosEmpresas" localSheetId="11">#REF!</definedName>
    <definedName name="BonosEmpresas">#REF!</definedName>
    <definedName name="bonosInv" localSheetId="10">#REF!</definedName>
    <definedName name="bonosInv" localSheetId="11">#REF!</definedName>
    <definedName name="bonosInv">#REF!</definedName>
    <definedName name="CAMBIO">[9]!trasañoant</definedName>
    <definedName name="CC" localSheetId="10">#REF!</definedName>
    <definedName name="CC" localSheetId="11">#REF!</definedName>
    <definedName name="CC">#REF!</definedName>
    <definedName name="CELDA" localSheetId="10">#REF!</definedName>
    <definedName name="CELDA" localSheetId="11">#REF!</definedName>
    <definedName name="CELDA">#REF!</definedName>
    <definedName name="CIRCULANTE" localSheetId="10">#REF!</definedName>
    <definedName name="CIRCULANTE" localSheetId="11">#REF!</definedName>
    <definedName name="CIRCULANTE">#REF!</definedName>
    <definedName name="CITIBANK" localSheetId="10">[6]HOJATRAB.!#REF!</definedName>
    <definedName name="CITIBANK" localSheetId="11">[6]HOJATRAB.!#REF!</definedName>
    <definedName name="CITIBANK">[6]HOJATRAB.!#REF!</definedName>
    <definedName name="cobradoclientes" localSheetId="10">#REF!</definedName>
    <definedName name="cobradoclientes" localSheetId="11">#REF!</definedName>
    <definedName name="cobradoclientes">#REF!</definedName>
    <definedName name="ColocacionesComerciales">'r. AC03'!$B$16:$E$22</definedName>
    <definedName name="ColocacionesConsumo">'r. AC03'!$B$5:$E$11</definedName>
    <definedName name="combacum" localSheetId="10">#REF!</definedName>
    <definedName name="combacum" localSheetId="11">#REF!</definedName>
    <definedName name="combacum">#REF!</definedName>
    <definedName name="combinado" localSheetId="10">#REF!</definedName>
    <definedName name="combinado" localSheetId="11">#REF!</definedName>
    <definedName name="combinado">#REF!</definedName>
    <definedName name="comision" localSheetId="10">#REF!</definedName>
    <definedName name="comision" localSheetId="11">#REF!</definedName>
    <definedName name="comision">#REF!</definedName>
    <definedName name="COMP4" localSheetId="10">[5]AJUSTES!#REF!</definedName>
    <definedName name="COMP4" localSheetId="11">[5]AJUSTES!#REF!</definedName>
    <definedName name="COMP4">[5]AJUSTES!#REF!</definedName>
    <definedName name="comparativo" localSheetId="10">#REF!</definedName>
    <definedName name="comparativo" localSheetId="11">#REF!</definedName>
    <definedName name="comparativo">#REF!</definedName>
    <definedName name="CONCILIACACUM" localSheetId="10">#REF!</definedName>
    <definedName name="CONCILIACACUM" localSheetId="11">#REF!</definedName>
    <definedName name="CONCILIACACUM">#REF!</definedName>
    <definedName name="CONCILIACION" localSheetId="10">[6]HOJATRAB.!#REF!</definedName>
    <definedName name="CONCILIACION" localSheetId="11">[6]HOJATRAB.!#REF!</definedName>
    <definedName name="CONCILIACION">[6]HOJATRAB.!#REF!</definedName>
    <definedName name="consolid" localSheetId="10">#REF!,#REF!,#REF!,#REF!</definedName>
    <definedName name="consolid" localSheetId="11">#REF!,#REF!,#REF!,#REF!</definedName>
    <definedName name="consolid">#REF!,#REF!,#REF!,#REF!</definedName>
    <definedName name="consolid1" localSheetId="10">#REF!,#REF!</definedName>
    <definedName name="consolid1" localSheetId="11">#REF!,#REF!</definedName>
    <definedName name="consolid1">#REF!,#REF!</definedName>
    <definedName name="CTAS" localSheetId="10">#REF!</definedName>
    <definedName name="CTAS" localSheetId="11">#REF!</definedName>
    <definedName name="CTAS">#REF!</definedName>
    <definedName name="CUENTA" localSheetId="10">#REF!</definedName>
    <definedName name="CUENTA" localSheetId="11">#REF!</definedName>
    <definedName name="CUENTA">#REF!</definedName>
    <definedName name="CUENTAS" localSheetId="10">#REF!</definedName>
    <definedName name="CUENTAS" localSheetId="11">#REF!</definedName>
    <definedName name="CUENTAS">#REF!</definedName>
    <definedName name="Cum.Interest">IF([8]PMT!XEY1&lt;&gt;"",[8]PMT!A16384+[8]PMT!XFB1,"")</definedName>
    <definedName name="DETALLE" localSheetId="10">#REF!</definedName>
    <definedName name="DETALLE" localSheetId="11">#REF!</definedName>
    <definedName name="DETALLE">#REF!</definedName>
    <definedName name="EBDIT" localSheetId="10">#REF!</definedName>
    <definedName name="EBDIT" localSheetId="11">#REF!</definedName>
    <definedName name="EBDIT">#REF!</definedName>
    <definedName name="EERR" localSheetId="10">#REF!</definedName>
    <definedName name="EERR" localSheetId="11">#REF!</definedName>
    <definedName name="EERR">#REF!</definedName>
    <definedName name="eerrconso">[10]Resultad!$B$4:$L$38</definedName>
    <definedName name="Ending.Balance">IF([8]PMT!XEZ1&lt;&gt;"",[8]PMT!XFB1-[8]PMT!XFD1,"")</definedName>
    <definedName name="ene" localSheetId="10">#REF!</definedName>
    <definedName name="ene" localSheetId="11">#REF!</definedName>
    <definedName name="ene">#REF!</definedName>
    <definedName name="erconsol" localSheetId="10">#REF!</definedName>
    <definedName name="erconsol" localSheetId="11">#REF!</definedName>
    <definedName name="erconsol">#REF!</definedName>
    <definedName name="ESTADOFLUJO" localSheetId="10">[6]HOJATRAB.!#REF!</definedName>
    <definedName name="ESTADOFLUJO" localSheetId="11">[6]HOJATRAB.!#REF!</definedName>
    <definedName name="ESTADOFLUJO">[6]HOJATRAB.!#REF!</definedName>
    <definedName name="ESTCAMBIO" localSheetId="10">#REF!</definedName>
    <definedName name="ESTCAMBIO" localSheetId="11">#REF!</definedName>
    <definedName name="ESTCAMBIO">#REF!</definedName>
    <definedName name="factor">[11]INDICE!$H$3</definedName>
    <definedName name="feb" localSheetId="10">#REF!</definedName>
    <definedName name="feb" localSheetId="11">#REF!</definedName>
    <definedName name="feb">#REF!</definedName>
    <definedName name="FECHA" localSheetId="10">[12]ABASTEC!#REF!</definedName>
    <definedName name="FECHA" localSheetId="11">[12]ABASTEC!#REF!</definedName>
    <definedName name="FECHA">[12]ABASTEC!#REF!</definedName>
    <definedName name="FIJO" localSheetId="10">#REF!</definedName>
    <definedName name="FIJO" localSheetId="11">#REF!</definedName>
    <definedName name="FIJO">#REF!</definedName>
    <definedName name="First_payment_due">[8]PMT!$C$11</definedName>
    <definedName name="FLUJO_CONS" localSheetId="10">#REF!</definedName>
    <definedName name="FLUJO_CONS" localSheetId="11">#REF!</definedName>
    <definedName name="FLUJO_CONS">#REF!</definedName>
    <definedName name="FOL_BCE_ESP" localSheetId="10">#REF!</definedName>
    <definedName name="FOL_BCE_ESP" localSheetId="11">#REF!</definedName>
    <definedName name="FOL_BCE_ESP">#REF!</definedName>
    <definedName name="FOL_BCE_ING" localSheetId="10">#REF!</definedName>
    <definedName name="FOL_BCE_ING" localSheetId="11">#REF!</definedName>
    <definedName name="FOL_BCE_ING">#REF!</definedName>
    <definedName name="FOL_RES_ESP" localSheetId="10">#REF!</definedName>
    <definedName name="FOL_RES_ESP" localSheetId="11">#REF!</definedName>
    <definedName name="FOL_RES_ESP">#REF!</definedName>
    <definedName name="FOL_RES_ING" localSheetId="10">#REF!</definedName>
    <definedName name="FOL_RES_ING" localSheetId="11">#REF!</definedName>
    <definedName name="FOL_RES_ING">#REF!</definedName>
    <definedName name="FOLLETO" localSheetId="10">#REF!</definedName>
    <definedName name="FOLLETO" localSheetId="11">#REF!</definedName>
    <definedName name="FOLLETO">#REF!</definedName>
    <definedName name="HOJA_TRAB" localSheetId="10">#REF!</definedName>
    <definedName name="HOJA_TRAB" localSheetId="11">#REF!</definedName>
    <definedName name="HOJA_TRAB">#REF!</definedName>
    <definedName name="HOJA1" localSheetId="10">[6]HOJATRAB.!#REF!</definedName>
    <definedName name="HOJA1" localSheetId="11">[6]HOJATRAB.!#REF!</definedName>
    <definedName name="HOJA1">[6]HOJATRAB.!#REF!</definedName>
    <definedName name="HOJA1.1" localSheetId="10">[6]HOJATRAB.!#REF!</definedName>
    <definedName name="HOJA1.1" localSheetId="11">[6]HOJATRAB.!#REF!</definedName>
    <definedName name="HOJA1.1">[6]HOJATRAB.!#REF!</definedName>
    <definedName name="HOJA10">'[13]Cuentas#1'!$B$2:$L$70,'[13]Cuentas#1'!$B$73:$L$138,'[13]Cuentas#1'!$B$141:$L$207,'[13]Cuentas#1'!$B$210:$L$275,'[13]Cuentas#1'!$B$278:$L$345,'[13]Cuentas#1'!$B$348:$L$413,'[13]Cuentas#1'!$B$416:$L$482</definedName>
    <definedName name="HOJA11">'[13]Cuentas#1'!$B$2:$L$70,'[13]Cuentas#1'!$B$73:$L$138,'[13]Cuentas#1'!$B$141:$L$207,'[13]Cuentas#1'!$B$210:$L$275,'[13]Cuentas#1'!$B$278:$L$345,'[13]Cuentas#1'!$B$348:$L$413,'[13]Cuentas#1'!$B$416:$L$482</definedName>
    <definedName name="HOJA12">'[13]Cuentas#1'!$B$2:$L$70,'[13]Cuentas#1'!$B$73:$L$138,'[13]Cuentas#1'!$B$141:$L$207,'[13]Cuentas#1'!$B$210:$L$275,'[13]Cuentas#1'!$B$278:$L$345,'[13]Cuentas#1'!$B$348:$L$413,'[13]Cuentas#1'!$B$416:$L$482</definedName>
    <definedName name="HOJA2" localSheetId="10">[6]HOJATRAB.!#REF!</definedName>
    <definedName name="HOJA2" localSheetId="11">[6]HOJATRAB.!#REF!</definedName>
    <definedName name="HOJA2">[6]HOJATRAB.!#REF!</definedName>
    <definedName name="HOJA3" localSheetId="10">[6]HOJATRAB.!#REF!</definedName>
    <definedName name="HOJA3" localSheetId="11">[6]HOJATRAB.!#REF!</definedName>
    <definedName name="HOJA3">[6]HOJATRAB.!#REF!</definedName>
    <definedName name="HOJA4" localSheetId="10">[6]HOJATRAB.!#REF!</definedName>
    <definedName name="HOJA4" localSheetId="11">[6]HOJATRAB.!#REF!</definedName>
    <definedName name="HOJA4">[6]HOJATRAB.!#REF!</definedName>
    <definedName name="HOJA4.1" localSheetId="10">[6]HOJATRAB.!#REF!</definedName>
    <definedName name="HOJA4.1" localSheetId="11">[6]HOJATRAB.!#REF!</definedName>
    <definedName name="HOJA4.1">[6]HOJATRAB.!#REF!</definedName>
    <definedName name="HOJA4.2" localSheetId="10">[6]HOJATRAB.!#REF!</definedName>
    <definedName name="HOJA4.2" localSheetId="11">[6]HOJATRAB.!#REF!</definedName>
    <definedName name="HOJA4.2">[6]HOJATRAB.!#REF!</definedName>
    <definedName name="HOJA5" localSheetId="10">[6]HOJATRAB.!#REF!</definedName>
    <definedName name="HOJA5" localSheetId="11">[6]HOJATRAB.!#REF!</definedName>
    <definedName name="HOJA5">[6]HOJATRAB.!#REF!</definedName>
    <definedName name="HOJA8">'[13]Cuentas#1'!$B$2:$L$70,'[13]Cuentas#1'!$B$73:$L$138,'[13]Cuentas#1'!$B$141:$L$207,'[13]Cuentas#1'!$B$210:$L$275,'[13]Cuentas#1'!$B$278:$L$345,'[13]Cuentas#1'!$B$348:$L$413,'[13]Cuentas#1'!$B$416:$L$482</definedName>
    <definedName name="HOJA9">'[13]Cuentas#1'!$B$2:$L$70,'[13]Cuentas#1'!$B$73:$L$138,'[13]Cuentas#1'!$B$141:$L$207,'[13]Cuentas#1'!$B$210:$L$275,'[13]Cuentas#1'!$B$278:$L$345,'[13]Cuentas#1'!$B$348:$L$413,'[13]Cuentas#1'!$B$416:$L$482</definedName>
    <definedName name="HTNOTA14_B" localSheetId="10">#REF!</definedName>
    <definedName name="HTNOTA14_B" localSheetId="11">#REF!</definedName>
    <definedName name="HTNOTA14_B">#REF!</definedName>
    <definedName name="HTNOTA14_D" localSheetId="10">#REF!</definedName>
    <definedName name="HTNOTA14_D" localSheetId="11">#REF!</definedName>
    <definedName name="HTNOTA14_D">#REF!</definedName>
    <definedName name="im">[14]ANALISIS!$A$1:$I$15,[14]ANALISIS!$A$17:$I$41,[14]ANALISIS!$A$43:$I$73,[14]ANALISIS!$A$75:$I$100</definedName>
    <definedName name="IMPPTO1" localSheetId="10">#REF!</definedName>
    <definedName name="IMPPTO1" localSheetId="11">#REF!</definedName>
    <definedName name="IMPPTO1">#REF!</definedName>
    <definedName name="Interest" localSheetId="10">IF([8]PMT!XFB1&lt;&gt;"",[8]PMT!XFD1*'r. Calificación de la Gestión'!Periodic_rate,"")</definedName>
    <definedName name="Interest" localSheetId="11">IF([8]PMT!XFB1&lt;&gt;"",[8]PMT!XFD1*'r. Calificación de TI'!Periodic_rate,"")</definedName>
    <definedName name="Interest">IF([8]PMT!XFB1&lt;&gt;"",[8]PMT!XFD1*Periodic_rate,"")</definedName>
    <definedName name="IPC" localSheetId="10">#REF!</definedName>
    <definedName name="IPC" localSheetId="11">#REF!</definedName>
    <definedName name="IPC">#REF!</definedName>
    <definedName name="julio" localSheetId="10">#REF!</definedName>
    <definedName name="julio" localSheetId="11">#REF!</definedName>
    <definedName name="julio">#REF!</definedName>
    <definedName name="junio" localSheetId="10">#REF!</definedName>
    <definedName name="junio" localSheetId="11">#REF!</definedName>
    <definedName name="junio">#REF!</definedName>
    <definedName name="laja" localSheetId="10">#REF!</definedName>
    <definedName name="laja" localSheetId="11">#REF!</definedName>
    <definedName name="laja">#REF!</definedName>
    <definedName name="Macro1">[15]!Macro1</definedName>
    <definedName name="Macro2">[15]!Macro2</definedName>
    <definedName name="mar" localSheetId="10">#REF!</definedName>
    <definedName name="mar" localSheetId="11">#REF!</definedName>
    <definedName name="mar">#REF!</definedName>
    <definedName name="MARI1" localSheetId="10">#REF!</definedName>
    <definedName name="MARI1" localSheetId="11">#REF!</definedName>
    <definedName name="MARI1">#REF!</definedName>
    <definedName name="MARI10" localSheetId="10">#REF!</definedName>
    <definedName name="MARI10" localSheetId="11">#REF!</definedName>
    <definedName name="MARI10">#REF!</definedName>
    <definedName name="MARI11" localSheetId="10">#REF!</definedName>
    <definedName name="MARI11" localSheetId="11">#REF!</definedName>
    <definedName name="MARI11">#REF!</definedName>
    <definedName name="MARI2" localSheetId="10">#REF!</definedName>
    <definedName name="MARI2" localSheetId="11">#REF!</definedName>
    <definedName name="MARI2">#REF!</definedName>
    <definedName name="MARI3" localSheetId="10">#REF!</definedName>
    <definedName name="MARI3" localSheetId="11">#REF!</definedName>
    <definedName name="MARI3">#REF!</definedName>
    <definedName name="MARI4" localSheetId="10">#REF!</definedName>
    <definedName name="MARI4" localSheetId="11">#REF!</definedName>
    <definedName name="MARI4">#REF!</definedName>
    <definedName name="MARI5" localSheetId="10">#REF!</definedName>
    <definedName name="MARI5" localSheetId="11">#REF!</definedName>
    <definedName name="MARI5">#REF!</definedName>
    <definedName name="MARI6" localSheetId="10">#REF!</definedName>
    <definedName name="MARI6" localSheetId="11">#REF!</definedName>
    <definedName name="MARI6">#REF!</definedName>
    <definedName name="MARI7" localSheetId="10">#REF!</definedName>
    <definedName name="MARI7" localSheetId="11">#REF!</definedName>
    <definedName name="MARI7">#REF!</definedName>
    <definedName name="MARI8" localSheetId="10">#REF!</definedName>
    <definedName name="MARI8" localSheetId="11">#REF!</definedName>
    <definedName name="MARI8">#REF!</definedName>
    <definedName name="MARI9" localSheetId="10">#REF!</definedName>
    <definedName name="MARI9" localSheetId="11">#REF!</definedName>
    <definedName name="MARI9">#REF!</definedName>
    <definedName name="may" localSheetId="10">#REF!</definedName>
    <definedName name="may" localSheetId="11">#REF!</definedName>
    <definedName name="may">#REF!</definedName>
    <definedName name="MAYOR">#N/A</definedName>
    <definedName name="MAYOR_TOTAL" localSheetId="10">#REF!</definedName>
    <definedName name="MAYOR_TOTAL" localSheetId="11">#REF!</definedName>
    <definedName name="MAYOR_TOTAL">#REF!</definedName>
    <definedName name="MAYOR2">#N/A</definedName>
    <definedName name="mayor3" localSheetId="10">'[16]mayor l'!#REF!</definedName>
    <definedName name="mayor3" localSheetId="11">'[16]mayor l'!#REF!</definedName>
    <definedName name="mayor3">'[16]mayor l'!#REF!</definedName>
    <definedName name="mayor4" localSheetId="10">'[16]mayor l'!#REF!</definedName>
    <definedName name="mayor4" localSheetId="11">'[16]mayor l'!#REF!</definedName>
    <definedName name="mayor4">'[16]mayor l'!#REF!</definedName>
    <definedName name="MAYORAGO">#N/A</definedName>
    <definedName name="MAYORAGOSTO">#N/A</definedName>
    <definedName name="MEMOPAT" localSheetId="10">#REF!,#REF!</definedName>
    <definedName name="MEMOPAT" localSheetId="11">#REF!,#REF!</definedName>
    <definedName name="MEMOPAT">#REF!,#REF!</definedName>
    <definedName name="MENSAJE1" localSheetId="10">[5]BALANCE!#REF!</definedName>
    <definedName name="MENSAJE1" localSheetId="11">[5]BALANCE!#REF!</definedName>
    <definedName name="MENSAJE1">[5]BALANCE!#REF!</definedName>
    <definedName name="MENSAJE2" localSheetId="10">#REF!</definedName>
    <definedName name="MENSAJE2" localSheetId="11">#REF!</definedName>
    <definedName name="MENSAJE2">#REF!</definedName>
    <definedName name="MENU" localSheetId="10">#REF!</definedName>
    <definedName name="MENU" localSheetId="11">#REF!</definedName>
    <definedName name="MENU">#REF!</definedName>
    <definedName name="MENU1" localSheetId="10">#REF!</definedName>
    <definedName name="MENU1" localSheetId="11">#REF!</definedName>
    <definedName name="MENU1">#REF!</definedName>
    <definedName name="MENU2" localSheetId="10">#REF!</definedName>
    <definedName name="MENU2" localSheetId="11">#REF!</definedName>
    <definedName name="MENU2">#REF!</definedName>
    <definedName name="MENU3" localSheetId="10">#REF!</definedName>
    <definedName name="MENU3" localSheetId="11">#REF!</definedName>
    <definedName name="MENU3">#REF!</definedName>
    <definedName name="MENUFECU" localSheetId="10">#REF!</definedName>
    <definedName name="MENUFECU" localSheetId="11">#REF!</definedName>
    <definedName name="MENUFECU">#REF!</definedName>
    <definedName name="MENUFOL" localSheetId="10">#REF!</definedName>
    <definedName name="MENUFOL" localSheetId="11">#REF!</definedName>
    <definedName name="MENUFOL">#REF!</definedName>
    <definedName name="MENUIM" localSheetId="10">#REF!</definedName>
    <definedName name="MENUIM" localSheetId="11">#REF!</definedName>
    <definedName name="MENUIM">#REF!</definedName>
    <definedName name="mes" localSheetId="10">#REF!</definedName>
    <definedName name="mes" localSheetId="11">#REF!</definedName>
    <definedName name="mes">#REF!</definedName>
    <definedName name="modi2" localSheetId="10">#REF!</definedName>
    <definedName name="modi2" localSheetId="11">#REF!</definedName>
    <definedName name="modi2">#REF!</definedName>
    <definedName name="modi22" localSheetId="10">#REF!</definedName>
    <definedName name="modi22" localSheetId="11">#REF!</definedName>
    <definedName name="modi22">#REF!</definedName>
    <definedName name="MSG" localSheetId="10">#REF!</definedName>
    <definedName name="MSG" localSheetId="11">#REF!</definedName>
    <definedName name="MSG">#REF!</definedName>
    <definedName name="MSG0" localSheetId="10">#REF!</definedName>
    <definedName name="MSG0" localSheetId="11">#REF!</definedName>
    <definedName name="MSG0">#REF!</definedName>
    <definedName name="n">IF(OR([8]PMT!A16384="",[8]PMT!A16384=Total_payments),"",[8]PMT!A16384+1)</definedName>
    <definedName name="nn">IF(OR([8]PMT!A16384="",[8]PMT!A16384=Total_payments),"",[8]PMT!A16384+1)</definedName>
    <definedName name="nota" localSheetId="10">#REF!</definedName>
    <definedName name="nota" localSheetId="11">#REF!</definedName>
    <definedName name="nota">#REF!</definedName>
    <definedName name="nota_18" localSheetId="10">#REF!</definedName>
    <definedName name="nota_18" localSheetId="11">#REF!</definedName>
    <definedName name="nota_18">#REF!</definedName>
    <definedName name="NOTA_6_CUADRO_3" localSheetId="10">'[17]6.1-SALDOS-EERR'!#REF!</definedName>
    <definedName name="NOTA_6_CUADRO_3" localSheetId="11">'[17]6.1-SALDOS-EERR'!#REF!</definedName>
    <definedName name="NOTA_6_CUADRO_3">'[17]6.1-SALDOS-EERR'!#REF!</definedName>
    <definedName name="NOTA_6_CUADRO_4" localSheetId="10">'[17]6.1-SALDOS-EERR'!#REF!</definedName>
    <definedName name="NOTA_6_CUADRO_4" localSheetId="11">'[17]6.1-SALDOS-EERR'!#REF!</definedName>
    <definedName name="NOTA_6_CUADRO_4">'[17]6.1-SALDOS-EERR'!#REF!</definedName>
    <definedName name="NOTA_6_CUADRO_5" localSheetId="10">'[17]6.3-TRANS-EERR'!#REF!,'[17]6.3-TRANS-EERR'!#REF!,'[17]6.3-TRANS-EERR'!#REF!,'[17]6.3-TRANS-EERR'!#REF!,'[17]6.3-TRANS-EERR'!#REF!,'[17]6.3-TRANS-EERR'!$B$10:$I$44</definedName>
    <definedName name="NOTA_6_CUADRO_5" localSheetId="11">'[17]6.3-TRANS-EERR'!#REF!,'[17]6.3-TRANS-EERR'!#REF!,'[17]6.3-TRANS-EERR'!#REF!,'[17]6.3-TRANS-EERR'!#REF!,'[17]6.3-TRANS-EERR'!#REF!,'[17]6.3-TRANS-EERR'!$B$10:$I$44</definedName>
    <definedName name="NOTA_6_CUADRO_5">'[17]6.3-TRANS-EERR'!#REF!,'[17]6.3-TRANS-EERR'!#REF!,'[17]6.3-TRANS-EERR'!#REF!,'[17]6.3-TRANS-EERR'!#REF!,'[17]6.3-TRANS-EERR'!#REF!,'[17]6.3-TRANS-EERR'!$B$10:$I$44</definedName>
    <definedName name="NOTA_6_CUADRO_9" localSheetId="10">'[17]6.1-SALDOS-EERR'!#REF!</definedName>
    <definedName name="NOTA_6_CUADRO_9" localSheetId="11">'[17]6.1-SALDOS-EERR'!#REF!</definedName>
    <definedName name="NOTA_6_CUADRO_9">'[17]6.1-SALDOS-EERR'!#REF!</definedName>
    <definedName name="nota10AyB" localSheetId="10">#REF!</definedName>
    <definedName name="nota10AyB" localSheetId="11">#REF!</definedName>
    <definedName name="nota10AyB">#REF!</definedName>
    <definedName name="nota10CyD" localSheetId="10">#REF!</definedName>
    <definedName name="nota10CyD" localSheetId="11">#REF!</definedName>
    <definedName name="nota10CyD">#REF!</definedName>
    <definedName name="nota11" localSheetId="10">#REF!</definedName>
    <definedName name="nota11" localSheetId="11">#REF!</definedName>
    <definedName name="nota11">#REF!</definedName>
    <definedName name="nota1213" localSheetId="10">#REF!</definedName>
    <definedName name="nota1213" localSheetId="11">#REF!</definedName>
    <definedName name="nota1213">#REF!</definedName>
    <definedName name="NOTA14_B" localSheetId="10">#REF!</definedName>
    <definedName name="NOTA14_B" localSheetId="11">#REF!</definedName>
    <definedName name="NOTA14_B">#REF!</definedName>
    <definedName name="NOTA14_C" localSheetId="10">#REF!</definedName>
    <definedName name="NOTA14_C" localSheetId="11">#REF!</definedName>
    <definedName name="NOTA14_C">#REF!</definedName>
    <definedName name="NOTA14_D" localSheetId="10">#REF!</definedName>
    <definedName name="NOTA14_D" localSheetId="11">#REF!</definedName>
    <definedName name="NOTA14_D">#REF!</definedName>
    <definedName name="nota14a" localSheetId="10">#REF!</definedName>
    <definedName name="nota14a" localSheetId="11">#REF!</definedName>
    <definedName name="nota14a">#REF!</definedName>
    <definedName name="nota14b" localSheetId="10">#REF!</definedName>
    <definedName name="nota14b" localSheetId="11">#REF!</definedName>
    <definedName name="nota14b">#REF!</definedName>
    <definedName name="NOTA14C" localSheetId="10">#REF!</definedName>
    <definedName name="NOTA14C" localSheetId="11">#REF!</definedName>
    <definedName name="NOTA14C">#REF!</definedName>
    <definedName name="nota14d15" localSheetId="10">#REF!</definedName>
    <definedName name="nota14d15" localSheetId="11">#REF!</definedName>
    <definedName name="nota14d15">#REF!</definedName>
    <definedName name="nota15" localSheetId="10">#REF!</definedName>
    <definedName name="nota15" localSheetId="11">#REF!</definedName>
    <definedName name="nota15">#REF!</definedName>
    <definedName name="NOTA15D" localSheetId="10">#REF!</definedName>
    <definedName name="NOTA15D" localSheetId="11">#REF!</definedName>
    <definedName name="NOTA15D">#REF!</definedName>
    <definedName name="nota16" localSheetId="10">#REF!</definedName>
    <definedName name="nota16" localSheetId="11">#REF!</definedName>
    <definedName name="nota16">#REF!</definedName>
    <definedName name="nota17" localSheetId="10">#REF!</definedName>
    <definedName name="nota17" localSheetId="11">#REF!</definedName>
    <definedName name="nota17">#REF!</definedName>
    <definedName name="NOTA19" localSheetId="10">#REF!</definedName>
    <definedName name="NOTA19" localSheetId="11">#REF!</definedName>
    <definedName name="NOTA19">#REF!</definedName>
    <definedName name="nota20" localSheetId="10">#REF!</definedName>
    <definedName name="nota20" localSheetId="11">#REF!</definedName>
    <definedName name="nota20">#REF!</definedName>
    <definedName name="NOTA20_INVERS" localSheetId="10">#REF!</definedName>
    <definedName name="NOTA20_INVERS" localSheetId="11">#REF!</definedName>
    <definedName name="NOTA20_INVERS">#REF!</definedName>
    <definedName name="NOTA20B" localSheetId="10">#REF!</definedName>
    <definedName name="NOTA20B" localSheetId="11">#REF!</definedName>
    <definedName name="NOTA20B">#REF!</definedName>
    <definedName name="nota21" localSheetId="10">#REF!</definedName>
    <definedName name="nota21" localSheetId="11">#REF!</definedName>
    <definedName name="nota21">#REF!</definedName>
    <definedName name="nota2123" localSheetId="10">#REF!</definedName>
    <definedName name="nota2123" localSheetId="11">#REF!</definedName>
    <definedName name="nota2123">#REF!</definedName>
    <definedName name="nota5" localSheetId="10">#REF!</definedName>
    <definedName name="nota5" localSheetId="11">#REF!</definedName>
    <definedName name="nota5">#REF!</definedName>
    <definedName name="NOTA5_CMPC" localSheetId="10">#REF!</definedName>
    <definedName name="NOTA5_CMPC" localSheetId="11">#REF!</definedName>
    <definedName name="NOTA5_CMPC">#REF!</definedName>
    <definedName name="NOTA5_INVERSIONES" localSheetId="10">#REF!</definedName>
    <definedName name="NOTA5_INVERSIONES" localSheetId="11">#REF!</definedName>
    <definedName name="NOTA5_INVERSIONES">#REF!</definedName>
    <definedName name="nota6" localSheetId="10">#REF!</definedName>
    <definedName name="nota6" localSheetId="11">#REF!</definedName>
    <definedName name="nota6">#REF!</definedName>
    <definedName name="nota7" localSheetId="10">#REF!</definedName>
    <definedName name="nota7" localSheetId="11">#REF!</definedName>
    <definedName name="nota7">#REF!</definedName>
    <definedName name="nota8" localSheetId="10">#REF!</definedName>
    <definedName name="nota8" localSheetId="11">#REF!</definedName>
    <definedName name="nota8">#REF!</definedName>
    <definedName name="NOTA9" localSheetId="10">#REF!</definedName>
    <definedName name="NOTA9" localSheetId="11">#REF!</definedName>
    <definedName name="NOTA9">#REF!</definedName>
    <definedName name="NOV" localSheetId="10">#REF!</definedName>
    <definedName name="NOV" localSheetId="11">#REF!</definedName>
    <definedName name="NOV">#REF!</definedName>
    <definedName name="oct" localSheetId="10">#REF!</definedName>
    <definedName name="oct" localSheetId="11">#REF!</definedName>
    <definedName name="oct">#REF!</definedName>
    <definedName name="Octubre" localSheetId="10">#REF!</definedName>
    <definedName name="Octubre" localSheetId="11">#REF!</definedName>
    <definedName name="Octubre">#REF!</definedName>
    <definedName name="OINGSO" localSheetId="10">#REF!</definedName>
    <definedName name="OINGSO" localSheetId="11">#REF!</definedName>
    <definedName name="OINGSO">#REF!</definedName>
    <definedName name="otro" localSheetId="10">Payments_per_year*Term_in_years</definedName>
    <definedName name="otro" localSheetId="11">Payments_per_year*Term_in_years</definedName>
    <definedName name="otro">Payments_per_year*Term_in_years</definedName>
    <definedName name="pagadoaproveed." localSheetId="10">#REF!</definedName>
    <definedName name="pagadoaproveed." localSheetId="11">#REF!</definedName>
    <definedName name="pagadoaproveed.">#REF!</definedName>
    <definedName name="PagaresEmpresas" localSheetId="10">#REF!</definedName>
    <definedName name="PagaresEmpresas" localSheetId="11">#REF!</definedName>
    <definedName name="PagaresEmpresas">#REF!</definedName>
    <definedName name="pagaresInv" localSheetId="10">#REF!</definedName>
    <definedName name="pagaresInv" localSheetId="11">#REF!</definedName>
    <definedName name="pagaresInv">#REF!</definedName>
    <definedName name="PAGINACION" localSheetId="10">#REF!</definedName>
    <definedName name="PAGINACION" localSheetId="11">#REF!</definedName>
    <definedName name="PAGINACION">#REF!</definedName>
    <definedName name="PANEL" localSheetId="10">#REF!</definedName>
    <definedName name="PANEL" localSheetId="11">#REF!</definedName>
    <definedName name="PANEL">#REF!</definedName>
    <definedName name="PANEL_ACT1" localSheetId="10">#REF!</definedName>
    <definedName name="PANEL_ACT1" localSheetId="11">#REF!</definedName>
    <definedName name="PANEL_ACT1">#REF!</definedName>
    <definedName name="PANEL_FACTORES" localSheetId="10">#REF!</definedName>
    <definedName name="PANEL_FACTORES" localSheetId="11">#REF!</definedName>
    <definedName name="PANEL_FACTORES">#REF!</definedName>
    <definedName name="PANEL_FOLLETO" localSheetId="10">#REF!</definedName>
    <definedName name="PANEL_FOLLETO" localSheetId="11">#REF!</definedName>
    <definedName name="PANEL_FOLLETO">#REF!</definedName>
    <definedName name="PANEL_PROCESO" localSheetId="10">#REF!</definedName>
    <definedName name="PANEL_PROCESO" localSheetId="11">#REF!</definedName>
    <definedName name="PANEL_PROCESO">#REF!</definedName>
    <definedName name="PANEL1" localSheetId="10">#REF!</definedName>
    <definedName name="PANEL1" localSheetId="11">#REF!</definedName>
    <definedName name="PANEL1">#REF!</definedName>
    <definedName name="PANEL2" localSheetId="10">#REF!</definedName>
    <definedName name="PANEL2" localSheetId="11">#REF!</definedName>
    <definedName name="PANEL2">#REF!</definedName>
    <definedName name="PANEL3" localSheetId="10">#REF!</definedName>
    <definedName name="PANEL3" localSheetId="11">#REF!</definedName>
    <definedName name="PANEL3">#REF!</definedName>
    <definedName name="PANELAR" localSheetId="10">#REF!</definedName>
    <definedName name="PANELAR" localSheetId="11">#REF!</definedName>
    <definedName name="PANELAR">#REF!</definedName>
    <definedName name="PANELFECU" localSheetId="10">#REF!</definedName>
    <definedName name="PANELFECU" localSheetId="11">#REF!</definedName>
    <definedName name="PANELFECU">#REF!</definedName>
    <definedName name="PANELFINACT" localSheetId="10">#REF!</definedName>
    <definedName name="PANELFINACT" localSheetId="11">#REF!</definedName>
    <definedName name="PANELFINACT">#REF!</definedName>
    <definedName name="PANELFINAN2" localSheetId="10">#REF!</definedName>
    <definedName name="PANELFINAN2" localSheetId="11">#REF!</definedName>
    <definedName name="PANELFINAN2">#REF!</definedName>
    <definedName name="PANELFINANCIAL" localSheetId="10">#REF!</definedName>
    <definedName name="PANELFINANCIAL" localSheetId="11">#REF!</definedName>
    <definedName name="PANELFINANCIAL">#REF!</definedName>
    <definedName name="PANELHELP" localSheetId="10">#REF!</definedName>
    <definedName name="PANELHELP" localSheetId="11">#REF!</definedName>
    <definedName name="PANELHELP">#REF!</definedName>
    <definedName name="PANELHELPACT" localSheetId="10">#REF!</definedName>
    <definedName name="PANELHELPACT" localSheetId="11">#REF!</definedName>
    <definedName name="PANELHELPACT">#REF!</definedName>
    <definedName name="PANELHELPIM" localSheetId="10">#REF!</definedName>
    <definedName name="PANELHELPIM" localSheetId="11">#REF!</definedName>
    <definedName name="PANELHELPIM">#REF!</definedName>
    <definedName name="PANELHELPING" localSheetId="10">#REF!</definedName>
    <definedName name="PANELHELPING" localSheetId="11">#REF!</definedName>
    <definedName name="PANELHELPING">#REF!</definedName>
    <definedName name="PANELIMPRIME" localSheetId="10">#REF!</definedName>
    <definedName name="PANELIMPRIME" localSheetId="11">#REF!</definedName>
    <definedName name="PANELIMPRIME">#REF!</definedName>
    <definedName name="PARAMETROS">#N/A</definedName>
    <definedName name="PASIVO" localSheetId="10">#REF!</definedName>
    <definedName name="PASIVO" localSheetId="11">#REF!</definedName>
    <definedName name="PASIVO">#REF!</definedName>
    <definedName name="pasivo1" localSheetId="10">#REF!</definedName>
    <definedName name="pasivo1" localSheetId="11">#REF!</definedName>
    <definedName name="pasivo1">#REF!</definedName>
    <definedName name="pasivo2" localSheetId="10">#REF!</definedName>
    <definedName name="pasivo2" localSheetId="11">#REF!</definedName>
    <definedName name="pasivo2">#REF!</definedName>
    <definedName name="PASIVOMDOLARES" localSheetId="10">#REF!</definedName>
    <definedName name="PASIVOMDOLARES" localSheetId="11">#REF!</definedName>
    <definedName name="PASIVOMDOLARES">#REF!</definedName>
    <definedName name="PASIVOMPESOS" localSheetId="10">#REF!</definedName>
    <definedName name="PASIVOMPESOS" localSheetId="11">#REF!</definedName>
    <definedName name="PASIVOMPESOS">#REF!</definedName>
    <definedName name="PASIVOS" localSheetId="10">#REF!</definedName>
    <definedName name="PASIVOS" localSheetId="11">#REF!</definedName>
    <definedName name="PASIVOS">#REF!</definedName>
    <definedName name="PatrimonioEfectivo">'o. AC01'!$B$32:$D$39</definedName>
    <definedName name="payment.Num" localSheetId="10">IF(OR([8]PMT!A16384="",[8]PMT!A16384='r. Calificación de la Gestión'!Total_payments),"",[8]PMT!A16384+1)</definedName>
    <definedName name="payment.Num" localSheetId="11">IF(OR([8]PMT!A16384="",[8]PMT!A16384='r. Calificación de TI'!Total_payments),"",[8]PMT!A16384+1)</definedName>
    <definedName name="payment.Num">IF(OR([8]PMT!A16384="",[8]PMT!A16384=Total_payments),"",[8]PMT!A16384+1)</definedName>
    <definedName name="Payments_per_year">[8]PMT!$C$10</definedName>
    <definedName name="PCIRCULANTE" localSheetId="10">#REF!</definedName>
    <definedName name="PCIRCULANTE" localSheetId="11">#REF!</definedName>
    <definedName name="PCIRCULANTE">#REF!</definedName>
    <definedName name="Periodic_rate" localSheetId="10">Annual_interest_rate/Payments_per_year</definedName>
    <definedName name="Periodic_rate" localSheetId="11">Annual_interest_rate/Payments_per_year</definedName>
    <definedName name="Periodic_rate">Annual_interest_rate/Payments_per_year</definedName>
    <definedName name="PFIJO" localSheetId="10">#REF!</definedName>
    <definedName name="PFIJO" localSheetId="11">#REF!</definedName>
    <definedName name="PFIJO">#REF!</definedName>
    <definedName name="Pmt_to_use">[8]PMT!$C$16</definedName>
    <definedName name="PP" localSheetId="10">#REF!</definedName>
    <definedName name="PP" localSheetId="11">#REF!</definedName>
    <definedName name="PP">#REF!</definedName>
    <definedName name="prestamos" localSheetId="10">#REF!</definedName>
    <definedName name="prestamos" localSheetId="11">#REF!</definedName>
    <definedName name="prestamos">#REF!</definedName>
    <definedName name="Principal" localSheetId="10">IF([8]PMT!XFA1&lt;&gt;"",MIN([8]PMT!XFC1,Pmt_to_use-[8]PMT!XFD1),"")</definedName>
    <definedName name="Principal" localSheetId="11">IF([8]PMT!XFA1&lt;&gt;"",MIN([8]PMT!XFC1,Pmt_to_use-[8]PMT!XFD1),"")</definedName>
    <definedName name="Principal">IF([8]PMT!XFA1&lt;&gt;"",MIN([8]PMT!XFC1,Pmt_to_use-[8]PMT!XFD1),"")</definedName>
    <definedName name="RESCON" localSheetId="10">[18]MAYOR!#REF!</definedName>
    <definedName name="RESCON" localSheetId="11">[18]MAYOR!#REF!</definedName>
    <definedName name="RESCON">[18]MAYOR!#REF!</definedName>
    <definedName name="RESCTA" localSheetId="10">[18]MAYOR!#REF!</definedName>
    <definedName name="RESCTA" localSheetId="11">[18]MAYOR!#REF!</definedName>
    <definedName name="RESCTA">[18]MAYOR!#REF!</definedName>
    <definedName name="RESFAB" localSheetId="10">#REF!</definedName>
    <definedName name="RESFAB" localSheetId="11">#REF!</definedName>
    <definedName name="RESFAB">#REF!</definedName>
    <definedName name="RESMILES" localSheetId="10">#REF!</definedName>
    <definedName name="RESMILES" localSheetId="11">#REF!</definedName>
    <definedName name="RESMILES">#REF!</definedName>
    <definedName name="RESPESOS" localSheetId="10">[19]MAYOR!#REF!</definedName>
    <definedName name="RESPESOS" localSheetId="11">[19]MAYOR!#REF!</definedName>
    <definedName name="RESPESOS">[19]MAYOR!#REF!</definedName>
    <definedName name="RESTA" localSheetId="10">[20]resumen!#REF!</definedName>
    <definedName name="RESTA" localSheetId="11">[20]resumen!#REF!</definedName>
    <definedName name="RESTA">[20]resumen!#REF!</definedName>
    <definedName name="RESTUM" localSheetId="10">[20]resumen!#REF!</definedName>
    <definedName name="RESTUM" localSheetId="11">[20]resumen!#REF!</definedName>
    <definedName name="RESTUM">[20]resumen!#REF!</definedName>
    <definedName name="resultinver" localSheetId="10">'[3]Result. e Intmin.'!#REF!</definedName>
    <definedName name="resultinver" localSheetId="11">'[3]Result. e Intmin.'!#REF!</definedName>
    <definedName name="resultinver">'[3]Result. e Intmin.'!#REF!</definedName>
    <definedName name="RESUMEN2" localSheetId="10">[3]resumen!#REF!</definedName>
    <definedName name="RESUMEN2" localSheetId="11">[3]resumen!#REF!</definedName>
    <definedName name="RESUMEN2">[3]resumen!#REF!</definedName>
    <definedName name="RESUMEN3" localSheetId="10">[3]resumen!#REF!</definedName>
    <definedName name="RESUMEN3" localSheetId="11">[3]resumen!#REF!</definedName>
    <definedName name="RESUMEN3">[3]resumen!#REF!</definedName>
    <definedName name="sept" localSheetId="10">#REF!</definedName>
    <definedName name="sept" localSheetId="11">#REF!</definedName>
    <definedName name="sept">#REF!</definedName>
    <definedName name="Show.Date" localSheetId="10">IF([8]PMT!XFD1&lt;&gt;"",DATE(YEAR(First_payment_due),MONTH(First_payment_due)+([8]PMT!XFD1-1)*12/Payments_per_year,DAY(First_payment_due)),"")</definedName>
    <definedName name="Show.Date" localSheetId="11">IF([8]PMT!XFD1&lt;&gt;"",DATE(YEAR(First_payment_due),MONTH(First_payment_due)+([8]PMT!XFD1-1)*12/Payments_per_year,DAY(First_payment_due)),"")</definedName>
    <definedName name="Show.Date">IF([8]PMT!XFD1&lt;&gt;"",DATE(YEAR(First_payment_due),MONTH(First_payment_due)+([8]PMT!XFD1-1)*12/Payments_per_year,DAY(First_payment_due)),"")</definedName>
    <definedName name="TABLA_TIPO_CAM" localSheetId="10">#REF!</definedName>
    <definedName name="TABLA_TIPO_CAM" localSheetId="11">#REF!</definedName>
    <definedName name="TABLA_TIPO_CAM">#REF!</definedName>
    <definedName name="TABLAINDICES" localSheetId="10">#REF!</definedName>
    <definedName name="TABLAINDICES" localSheetId="11">#REF!</definedName>
    <definedName name="TABLAINDICES">#REF!</definedName>
    <definedName name="TC" localSheetId="10">#REF!</definedName>
    <definedName name="TC" localSheetId="11">#REF!</definedName>
    <definedName name="TC">#REF!</definedName>
    <definedName name="TCA" localSheetId="10">#REF!</definedName>
    <definedName name="TCA" localSheetId="11">#REF!</definedName>
    <definedName name="TCA">#REF!</definedName>
    <definedName name="TCP" localSheetId="10">#REF!</definedName>
    <definedName name="TCP" localSheetId="11">#REF!</definedName>
    <definedName name="TCP">#REF!</definedName>
    <definedName name="TCPA" localSheetId="10">#REF!</definedName>
    <definedName name="TCPA" localSheetId="11">#REF!</definedName>
    <definedName name="TCPA">#REF!</definedName>
    <definedName name="Term_in_years">[8]PMT!$C$9</definedName>
    <definedName name="test" localSheetId="10">#REF!,#REF!</definedName>
    <definedName name="test" localSheetId="11">#REF!,#REF!</definedName>
    <definedName name="test">#REF!,#REF!</definedName>
    <definedName name="Total_payments" localSheetId="10">Payments_per_year*Term_in_years</definedName>
    <definedName name="Total_payments" localSheetId="11">Payments_per_year*Term_in_years</definedName>
    <definedName name="Total_payments">Payments_per_year*Term_in_years</definedName>
    <definedName name="totales" localSheetId="10">#REF!</definedName>
    <definedName name="totales" localSheetId="11">#REF!</definedName>
    <definedName name="totales">#REF!</definedName>
    <definedName name="TRANSHOJA1" localSheetId="10">[6]HOJATRAB.!#REF!</definedName>
    <definedName name="TRANSHOJA1" localSheetId="11">[6]HOJATRAB.!#REF!</definedName>
    <definedName name="TRANSHOJA1">[6]HOJATRAB.!#REF!</definedName>
    <definedName name="TRANSHOJA2" localSheetId="10">[6]HOJATRAB.!#REF!</definedName>
    <definedName name="TRANSHOJA2" localSheetId="11">[6]HOJATRAB.!#REF!</definedName>
    <definedName name="TRANSHOJA2">[6]HOJATRAB.!#REF!</definedName>
    <definedName name="TRANSHOJA3" localSheetId="10">[6]HOJATRAB.!#REF!</definedName>
    <definedName name="TRANSHOJA3" localSheetId="11">[6]HOJATRAB.!#REF!</definedName>
    <definedName name="TRANSHOJA3">[6]HOJATRAB.!#REF!</definedName>
    <definedName name="TRANSHOJA4" localSheetId="10">[6]HOJATRAB.!#REF!</definedName>
    <definedName name="TRANSHOJA4" localSheetId="11">[6]HOJATRAB.!#REF!</definedName>
    <definedName name="TRANSHOJA4">[6]HOJATRAB.!#REF!</definedName>
    <definedName name="TRANSHOJA5" localSheetId="10">[6]HOJATRAB.!#REF!</definedName>
    <definedName name="TRANSHOJA5" localSheetId="11">[6]HOJATRAB.!#REF!</definedName>
    <definedName name="TRANSHOJA5">[6]HOJATRAB.!#REF!</definedName>
    <definedName name="TRANSHOJA6" localSheetId="10">[6]HOJATRAB.!#REF!</definedName>
    <definedName name="TRANSHOJA6" localSheetId="11">[6]HOJATRAB.!#REF!</definedName>
    <definedName name="TRANSHOJA6">[6]HOJATRAB.!#REF!</definedName>
    <definedName name="TRANSHOJA7" localSheetId="10">[6]HOJATRAB.!#REF!</definedName>
    <definedName name="TRANSHOJA7" localSheetId="11">[6]HOJATRAB.!#REF!</definedName>
    <definedName name="TRANSHOJA7">[6]HOJATRAB.!#REF!</definedName>
    <definedName name="trasañoant">[21]!trasañoant</definedName>
    <definedName name="traspacum">[21]!traspacum</definedName>
    <definedName name="var.clientes" localSheetId="10">#REF!</definedName>
    <definedName name="var.clientes" localSheetId="11">#REF!</definedName>
    <definedName name="var.clientes">#REF!</definedName>
    <definedName name="var.proveedores" localSheetId="10">#REF!</definedName>
    <definedName name="var.proveedores" localSheetId="11">#REF!</definedName>
    <definedName name="var.proveedores">#REF!</definedName>
    <definedName name="VISTA">[9]!traspacum</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6" i="18" l="1"/>
  <c r="F15" i="16" s="1"/>
  <c r="D15" i="32"/>
  <c r="F9" i="19"/>
  <c r="E12" i="33"/>
  <c r="I100" i="33" l="1"/>
  <c r="F101" i="33" s="1"/>
  <c r="H100" i="33"/>
  <c r="G100" i="33"/>
  <c r="F100" i="33"/>
  <c r="E100" i="33"/>
  <c r="I86" i="33"/>
  <c r="H87" i="33" s="1"/>
  <c r="H86" i="33"/>
  <c r="G86" i="33"/>
  <c r="F86" i="33"/>
  <c r="E86" i="33"/>
  <c r="I67" i="33"/>
  <c r="I69" i="33" s="1"/>
  <c r="I65" i="33"/>
  <c r="F66" i="33" s="1"/>
  <c r="H65" i="33"/>
  <c r="G65" i="33"/>
  <c r="F65" i="33"/>
  <c r="E65" i="33"/>
  <c r="I47" i="33"/>
  <c r="I49" i="33" s="1"/>
  <c r="I45" i="33"/>
  <c r="G46" i="33" s="1"/>
  <c r="H45" i="33"/>
  <c r="G45" i="33"/>
  <c r="F45" i="33"/>
  <c r="E45" i="33"/>
  <c r="C1" i="33"/>
  <c r="G66" i="33" l="1"/>
  <c r="G67" i="33" s="1"/>
  <c r="G69" i="33" s="1"/>
  <c r="F87" i="33"/>
  <c r="G87" i="33"/>
  <c r="E87" i="33"/>
  <c r="G101" i="33"/>
  <c r="G102" i="33" s="1"/>
  <c r="G104" i="33" s="1"/>
  <c r="E88" i="33"/>
  <c r="E90" i="33" s="1"/>
  <c r="F102" i="33"/>
  <c r="F104" i="33" s="1"/>
  <c r="G88" i="33"/>
  <c r="G90" i="33" s="1"/>
  <c r="H88" i="33"/>
  <c r="H90" i="33" s="1"/>
  <c r="F67" i="33"/>
  <c r="F69" i="33" s="1"/>
  <c r="F88" i="33"/>
  <c r="F90" i="33" s="1"/>
  <c r="G47" i="33"/>
  <c r="G49" i="33" s="1"/>
  <c r="H46" i="33"/>
  <c r="H47" i="33" s="1"/>
  <c r="H49" i="33" s="1"/>
  <c r="E46" i="33"/>
  <c r="E47" i="33" s="1"/>
  <c r="E49" i="33" s="1"/>
  <c r="H101" i="33"/>
  <c r="H102" i="33" s="1"/>
  <c r="H104" i="33" s="1"/>
  <c r="F46" i="33"/>
  <c r="F47" i="33" s="1"/>
  <c r="F49" i="33" s="1"/>
  <c r="E66" i="33"/>
  <c r="E67" i="33" s="1"/>
  <c r="E69" i="33" s="1"/>
  <c r="E101" i="33"/>
  <c r="E102" i="33" s="1"/>
  <c r="E104" i="33" s="1"/>
  <c r="H66" i="33"/>
  <c r="H67" i="33" s="1"/>
  <c r="H69" i="33" s="1"/>
  <c r="F91" i="33" l="1"/>
  <c r="E91" i="33" s="1"/>
  <c r="E17" i="33" s="1"/>
  <c r="F50" i="33"/>
  <c r="E50" i="33" s="1"/>
  <c r="E15" i="33" s="1"/>
  <c r="F105" i="33"/>
  <c r="E105" i="33" s="1"/>
  <c r="E18" i="33" s="1"/>
  <c r="F70" i="33"/>
  <c r="E70" i="33" s="1"/>
  <c r="E16" i="33" s="1"/>
  <c r="B1" i="32" l="1"/>
  <c r="D52" i="32"/>
  <c r="E52" i="32"/>
  <c r="F52" i="32"/>
  <c r="G52" i="32"/>
  <c r="H52" i="32"/>
  <c r="E53" i="32" s="1"/>
  <c r="G53" i="32"/>
  <c r="H54" i="32"/>
  <c r="H56" i="32" s="1"/>
  <c r="D65" i="32"/>
  <c r="E65" i="32"/>
  <c r="F65" i="32"/>
  <c r="G65" i="32"/>
  <c r="H65" i="32"/>
  <c r="F66" i="32" s="1"/>
  <c r="H67" i="32"/>
  <c r="H69" i="32" s="1"/>
  <c r="D78" i="32"/>
  <c r="E78" i="32"/>
  <c r="F78" i="32"/>
  <c r="G78" i="32"/>
  <c r="H78" i="32"/>
  <c r="D79" i="32" s="1"/>
  <c r="D80" i="32" s="1"/>
  <c r="D82" i="32" s="1"/>
  <c r="E79" i="32"/>
  <c r="E80" i="32" s="1"/>
  <c r="E82" i="32" s="1"/>
  <c r="G79" i="32"/>
  <c r="D91" i="32"/>
  <c r="E91" i="32"/>
  <c r="F91" i="32"/>
  <c r="G91" i="32"/>
  <c r="H91" i="32"/>
  <c r="F92" i="32" s="1"/>
  <c r="D104" i="32"/>
  <c r="E104" i="32"/>
  <c r="F104" i="32"/>
  <c r="G104" i="32"/>
  <c r="H104" i="32"/>
  <c r="E105" i="32" s="1"/>
  <c r="D105" i="32"/>
  <c r="D106" i="32" s="1"/>
  <c r="D108" i="32" s="1"/>
  <c r="G105" i="32"/>
  <c r="F79" i="32" l="1"/>
  <c r="F80" i="32" s="1"/>
  <c r="F82" i="32" s="1"/>
  <c r="D53" i="32"/>
  <c r="D54" i="32" s="1"/>
  <c r="D56" i="32" s="1"/>
  <c r="G106" i="32"/>
  <c r="G108" i="32" s="1"/>
  <c r="G92" i="32"/>
  <c r="G93" i="32" s="1"/>
  <c r="G95" i="32" s="1"/>
  <c r="E106" i="32"/>
  <c r="E108" i="32" s="1"/>
  <c r="F93" i="32"/>
  <c r="F95" i="32" s="1"/>
  <c r="G80" i="32"/>
  <c r="G82" i="32" s="1"/>
  <c r="E83" i="32" s="1"/>
  <c r="D83" i="32" s="1"/>
  <c r="D20" i="32" s="1"/>
  <c r="G54" i="32"/>
  <c r="G56" i="32" s="1"/>
  <c r="G66" i="32"/>
  <c r="G67" i="32" s="1"/>
  <c r="G69" i="32" s="1"/>
  <c r="F67" i="32"/>
  <c r="F69" i="32" s="1"/>
  <c r="E54" i="32"/>
  <c r="E56" i="32" s="1"/>
  <c r="F105" i="32"/>
  <c r="F106" i="32" s="1"/>
  <c r="F108" i="32" s="1"/>
  <c r="E109" i="32" s="1"/>
  <c r="D109" i="32" s="1"/>
  <c r="D22" i="32" s="1"/>
  <c r="E92" i="32"/>
  <c r="E93" i="32" s="1"/>
  <c r="E95" i="32" s="1"/>
  <c r="E66" i="32"/>
  <c r="E67" i="32" s="1"/>
  <c r="E69" i="32" s="1"/>
  <c r="F53" i="32"/>
  <c r="F54" i="32" s="1"/>
  <c r="F56" i="32" s="1"/>
  <c r="D92" i="32"/>
  <c r="D93" i="32" s="1"/>
  <c r="D95" i="32" s="1"/>
  <c r="D66" i="32"/>
  <c r="D67" i="32" s="1"/>
  <c r="D69" i="32" s="1"/>
  <c r="E57" i="32" l="1"/>
  <c r="D57" i="32" s="1"/>
  <c r="D18" i="32" s="1"/>
  <c r="E70" i="32"/>
  <c r="D70" i="32" s="1"/>
  <c r="D19" i="32" s="1"/>
  <c r="E96" i="32"/>
  <c r="D96" i="32" s="1"/>
  <c r="D21" i="32" s="1"/>
  <c r="D25" i="32" l="1"/>
  <c r="B27" i="32" s="1"/>
  <c r="E19" i="33" l="1"/>
  <c r="E22" i="33" s="1"/>
  <c r="D24" i="33" s="1"/>
  <c r="M32" i="8" s="1"/>
  <c r="D31" i="18"/>
  <c r="F10" i="16" s="1"/>
  <c r="D32" i="8" l="1"/>
  <c r="D270" i="10" l="1"/>
  <c r="D261" i="10"/>
  <c r="D258" i="10"/>
  <c r="D252" i="10"/>
  <c r="D244" i="10"/>
  <c r="D242" i="10"/>
  <c r="D238" i="10"/>
  <c r="D227" i="10"/>
  <c r="D223" i="10"/>
  <c r="D220" i="10"/>
  <c r="D218" i="10"/>
  <c r="D214" i="10"/>
  <c r="D211" i="10"/>
  <c r="D207" i="10"/>
  <c r="D201" i="10"/>
  <c r="D196" i="10"/>
  <c r="D191" i="10"/>
  <c r="D188" i="10"/>
  <c r="D179" i="10"/>
  <c r="D172" i="10"/>
  <c r="D159" i="10"/>
  <c r="D146" i="10"/>
  <c r="D142" i="10"/>
  <c r="D139" i="10"/>
  <c r="D133" i="10"/>
  <c r="D127" i="10"/>
  <c r="D114" i="10"/>
  <c r="D106" i="10"/>
  <c r="D99" i="10"/>
  <c r="D96" i="10"/>
  <c r="D90" i="10"/>
  <c r="D86" i="10"/>
  <c r="D84" i="10"/>
  <c r="D71" i="10"/>
  <c r="D62" i="10"/>
  <c r="D54" i="10"/>
  <c r="D51" i="10"/>
  <c r="D44" i="10"/>
  <c r="D37" i="10"/>
  <c r="D30" i="10"/>
  <c r="D22" i="10"/>
  <c r="D15" i="10"/>
  <c r="D8" i="10"/>
  <c r="D7" i="10" s="1"/>
  <c r="D4" i="10"/>
  <c r="D195" i="10" l="1"/>
  <c r="D260" i="10"/>
  <c r="D98" i="10"/>
  <c r="D88" i="10" s="1"/>
  <c r="D89" i="10"/>
  <c r="D14" i="10"/>
  <c r="C12" i="11" s="1"/>
  <c r="D226" i="10"/>
  <c r="D225" i="10" s="1"/>
  <c r="D158" i="10"/>
  <c r="D11" i="18"/>
  <c r="D157" i="10" l="1"/>
  <c r="D275" i="10" s="1"/>
  <c r="D277" i="10" s="1"/>
  <c r="D3" i="10"/>
  <c r="D19" i="18" s="1"/>
  <c r="D16" i="18"/>
  <c r="F59" i="23"/>
  <c r="G59" i="23"/>
  <c r="G58" i="23"/>
  <c r="F58" i="23"/>
  <c r="F56" i="23"/>
  <c r="G56" i="23"/>
  <c r="G55" i="23"/>
  <c r="F55" i="23"/>
  <c r="F53" i="23"/>
  <c r="G53" i="23"/>
  <c r="G52" i="23"/>
  <c r="F52" i="23"/>
  <c r="F50" i="23"/>
  <c r="G50" i="23"/>
  <c r="G49" i="23"/>
  <c r="F49" i="23"/>
  <c r="F47" i="23"/>
  <c r="G47" i="23"/>
  <c r="G46" i="23"/>
  <c r="F46" i="23"/>
  <c r="F44" i="23"/>
  <c r="G44" i="23"/>
  <c r="G43" i="23"/>
  <c r="F43" i="23"/>
  <c r="F40" i="23"/>
  <c r="G40" i="23"/>
  <c r="F41" i="23"/>
  <c r="G41" i="23"/>
  <c r="G39" i="23"/>
  <c r="F39" i="23"/>
  <c r="G36" i="23"/>
  <c r="G37" i="23"/>
  <c r="G35" i="23"/>
  <c r="F36" i="23"/>
  <c r="F37" i="23"/>
  <c r="F35" i="23"/>
  <c r="F33" i="23"/>
  <c r="G33" i="23"/>
  <c r="G32" i="23"/>
  <c r="F32" i="23"/>
  <c r="F30" i="23"/>
  <c r="G30" i="23"/>
  <c r="G29" i="23"/>
  <c r="F29" i="23"/>
  <c r="F24" i="23"/>
  <c r="G24" i="23"/>
  <c r="F25" i="23"/>
  <c r="G25" i="23"/>
  <c r="F26" i="23"/>
  <c r="G26" i="23"/>
  <c r="G23" i="23"/>
  <c r="F23" i="23"/>
  <c r="F21" i="23"/>
  <c r="G21" i="23"/>
  <c r="G20" i="23"/>
  <c r="F20" i="23"/>
  <c r="F18" i="23"/>
  <c r="G18" i="23"/>
  <c r="G17" i="23"/>
  <c r="F17" i="23"/>
  <c r="F15" i="23"/>
  <c r="G15" i="23"/>
  <c r="G14" i="23"/>
  <c r="F14" i="23"/>
  <c r="F12" i="23"/>
  <c r="G12" i="23"/>
  <c r="G11" i="23"/>
  <c r="F11" i="23"/>
  <c r="F9" i="23"/>
  <c r="G9" i="23"/>
  <c r="G8" i="23"/>
  <c r="F8" i="23"/>
  <c r="F6" i="23"/>
  <c r="G6" i="23"/>
  <c r="G5" i="23"/>
  <c r="F5" i="23"/>
  <c r="D60" i="23"/>
  <c r="E10" i="31"/>
  <c r="F10" i="31"/>
  <c r="E18" i="31"/>
  <c r="E19" i="31" s="1"/>
  <c r="F18" i="31"/>
  <c r="F19" i="31" s="1"/>
  <c r="E27" i="30"/>
  <c r="F27" i="30"/>
  <c r="E54" i="30"/>
  <c r="E55" i="30" s="1"/>
  <c r="F54" i="30"/>
  <c r="F55" i="30" s="1"/>
  <c r="F60" i="23" l="1"/>
  <c r="D276" i="10"/>
  <c r="G60" i="23"/>
  <c r="G27" i="23"/>
  <c r="F27" i="23"/>
  <c r="C8" i="14" l="1"/>
  <c r="B8" i="14"/>
  <c r="G61" i="23"/>
  <c r="C5" i="14" s="1"/>
  <c r="F61" i="23"/>
  <c r="B5" i="14" s="1"/>
  <c r="F22" i="19" l="1"/>
  <c r="H22" i="19" s="1"/>
  <c r="F21" i="19"/>
  <c r="H21" i="19" s="1"/>
  <c r="F20" i="19"/>
  <c r="H20" i="19" s="1"/>
  <c r="F19" i="19"/>
  <c r="H19" i="19" s="1"/>
  <c r="F18" i="19"/>
  <c r="H18" i="19" s="1"/>
  <c r="F17" i="19"/>
  <c r="F16" i="19"/>
  <c r="H16" i="19" s="1"/>
  <c r="F11" i="19"/>
  <c r="H11" i="19" s="1"/>
  <c r="F10" i="19"/>
  <c r="H10" i="19" s="1"/>
  <c r="H9" i="19"/>
  <c r="F8" i="19"/>
  <c r="H8" i="19" s="1"/>
  <c r="F7" i="19"/>
  <c r="H7" i="19" s="1"/>
  <c r="F6" i="19"/>
  <c r="H6" i="19" s="1"/>
  <c r="F5" i="19"/>
  <c r="H5" i="19" s="1"/>
  <c r="N28" i="21"/>
  <c r="M28" i="21"/>
  <c r="L28" i="21"/>
  <c r="K28" i="21"/>
  <c r="J28" i="21"/>
  <c r="I28" i="21"/>
  <c r="H28" i="21"/>
  <c r="G28" i="21"/>
  <c r="F28" i="21"/>
  <c r="E28" i="21"/>
  <c r="C4" i="11"/>
  <c r="D4" i="11"/>
  <c r="D10" i="11"/>
  <c r="D9" i="11"/>
  <c r="D8" i="11"/>
  <c r="D7" i="11"/>
  <c r="D6" i="11"/>
  <c r="D5" i="11"/>
  <c r="C10" i="11"/>
  <c r="C9" i="11"/>
  <c r="C8" i="11"/>
  <c r="C7" i="11"/>
  <c r="C6" i="11"/>
  <c r="C5" i="11"/>
  <c r="D12" i="19"/>
  <c r="D27" i="23"/>
  <c r="D61" i="23" s="1"/>
  <c r="C27" i="23"/>
  <c r="F59" i="21"/>
  <c r="G59" i="21"/>
  <c r="H59" i="21"/>
  <c r="I59" i="21"/>
  <c r="J59" i="21"/>
  <c r="K59" i="21"/>
  <c r="L59" i="21"/>
  <c r="M59" i="21"/>
  <c r="N59" i="21"/>
  <c r="E59" i="21"/>
  <c r="A2" i="14"/>
  <c r="B3" i="14" s="1"/>
  <c r="D285" i="10"/>
  <c r="D12" i="18"/>
  <c r="F12" i="18" s="1"/>
  <c r="D13" i="18"/>
  <c r="F13" i="18" s="1"/>
  <c r="D34" i="18"/>
  <c r="F13" i="16" s="1"/>
  <c r="D291" i="10"/>
  <c r="I13" i="8" s="1"/>
  <c r="J13" i="8" s="1"/>
  <c r="L13" i="8" s="1"/>
  <c r="D8" i="18"/>
  <c r="F8" i="18" s="1"/>
  <c r="I28" i="22"/>
  <c r="C60" i="23"/>
  <c r="D39" i="18"/>
  <c r="F18" i="16" s="1"/>
  <c r="D37" i="18"/>
  <c r="F16" i="16" s="1"/>
  <c r="D35" i="18"/>
  <c r="F14" i="16" s="1"/>
  <c r="D33" i="18"/>
  <c r="F12" i="16" s="1"/>
  <c r="D30" i="18"/>
  <c r="F9" i="16" s="1"/>
  <c r="D15" i="18"/>
  <c r="F15" i="18" s="1"/>
  <c r="D10" i="18"/>
  <c r="F10" i="18" s="1"/>
  <c r="D7" i="18"/>
  <c r="D12" i="17" s="1"/>
  <c r="E12" i="17" s="1"/>
  <c r="D5" i="18"/>
  <c r="F5" i="18" s="1"/>
  <c r="E28" i="22"/>
  <c r="E59" i="22"/>
  <c r="F28" i="22"/>
  <c r="F60" i="22" s="1"/>
  <c r="F63" i="22" s="1"/>
  <c r="F59" i="22"/>
  <c r="G28" i="22"/>
  <c r="G59" i="22"/>
  <c r="H28" i="22"/>
  <c r="H60" i="22" s="1"/>
  <c r="H63" i="22" s="1"/>
  <c r="H59" i="22"/>
  <c r="I59" i="22"/>
  <c r="J28" i="22"/>
  <c r="J59" i="22"/>
  <c r="J60" i="22" s="1"/>
  <c r="J63" i="22" s="1"/>
  <c r="K28" i="22"/>
  <c r="K59" i="22"/>
  <c r="L28" i="22"/>
  <c r="L59" i="22"/>
  <c r="L60" i="22" s="1"/>
  <c r="L63" i="22" s="1"/>
  <c r="M28" i="22"/>
  <c r="M59" i="22"/>
  <c r="N28" i="22"/>
  <c r="N59" i="22"/>
  <c r="E11" i="27"/>
  <c r="E20" i="27"/>
  <c r="F11" i="27"/>
  <c r="F20" i="27"/>
  <c r="F21" i="27" s="1"/>
  <c r="F24" i="27" s="1"/>
  <c r="G11" i="27"/>
  <c r="G20" i="27"/>
  <c r="H11" i="27"/>
  <c r="H20" i="27"/>
  <c r="H21" i="27" s="1"/>
  <c r="H24" i="27" s="1"/>
  <c r="I11" i="27"/>
  <c r="I20" i="27"/>
  <c r="J11" i="27"/>
  <c r="J20" i="27"/>
  <c r="J21" i="27" s="1"/>
  <c r="J24" i="27" s="1"/>
  <c r="K11" i="27"/>
  <c r="K20" i="27"/>
  <c r="L11" i="27"/>
  <c r="L20" i="27"/>
  <c r="L21" i="27" s="1"/>
  <c r="L24" i="27" s="1"/>
  <c r="M11" i="27"/>
  <c r="M20" i="27"/>
  <c r="N11" i="27"/>
  <c r="N20" i="27"/>
  <c r="N21" i="27" s="1"/>
  <c r="N24" i="27" s="1"/>
  <c r="E11" i="26"/>
  <c r="E20" i="26"/>
  <c r="F11" i="26"/>
  <c r="F20" i="26"/>
  <c r="F21" i="26" s="1"/>
  <c r="F24" i="26" s="1"/>
  <c r="G11" i="26"/>
  <c r="G20" i="26"/>
  <c r="H11" i="26"/>
  <c r="H20" i="26"/>
  <c r="H21" i="26" s="1"/>
  <c r="H24" i="26" s="1"/>
  <c r="I11" i="26"/>
  <c r="I20" i="26"/>
  <c r="J11" i="26"/>
  <c r="J20" i="26"/>
  <c r="J21" i="26" s="1"/>
  <c r="J24" i="26" s="1"/>
  <c r="K11" i="26"/>
  <c r="K20" i="26"/>
  <c r="L11" i="26"/>
  <c r="L20" i="26"/>
  <c r="L21" i="26" s="1"/>
  <c r="L24" i="26" s="1"/>
  <c r="M11" i="26"/>
  <c r="M20" i="26"/>
  <c r="N11" i="26"/>
  <c r="N20" i="26"/>
  <c r="N21" i="26" s="1"/>
  <c r="N24" i="26" s="1"/>
  <c r="E28" i="25"/>
  <c r="E59" i="25"/>
  <c r="F28" i="25"/>
  <c r="F59" i="25"/>
  <c r="F60" i="25" s="1"/>
  <c r="F63" i="25" s="1"/>
  <c r="G28" i="25"/>
  <c r="G59" i="25"/>
  <c r="H28" i="25"/>
  <c r="H59" i="25"/>
  <c r="H60" i="25" s="1"/>
  <c r="H63" i="25" s="1"/>
  <c r="I28" i="25"/>
  <c r="I59" i="25"/>
  <c r="J28" i="25"/>
  <c r="J59" i="25"/>
  <c r="J60" i="25" s="1"/>
  <c r="J63" i="25" s="1"/>
  <c r="K28" i="25"/>
  <c r="K59" i="25"/>
  <c r="L28" i="25"/>
  <c r="L59" i="25"/>
  <c r="L60" i="25" s="1"/>
  <c r="L63" i="25" s="1"/>
  <c r="M28" i="25"/>
  <c r="M59" i="25"/>
  <c r="N28" i="25"/>
  <c r="N59" i="25"/>
  <c r="E28" i="24"/>
  <c r="E59" i="24"/>
  <c r="F28" i="24"/>
  <c r="F59" i="24"/>
  <c r="F60" i="24" s="1"/>
  <c r="F63" i="24" s="1"/>
  <c r="G28" i="24"/>
  <c r="G59" i="24"/>
  <c r="H28" i="24"/>
  <c r="H59" i="24"/>
  <c r="H60" i="24" s="1"/>
  <c r="H63" i="24" s="1"/>
  <c r="I28" i="24"/>
  <c r="I59" i="24"/>
  <c r="J28" i="24"/>
  <c r="J59" i="24"/>
  <c r="J60" i="24" s="1"/>
  <c r="J63" i="24" s="1"/>
  <c r="K28" i="24"/>
  <c r="K59" i="24"/>
  <c r="L28" i="24"/>
  <c r="L59" i="24"/>
  <c r="L60" i="24" s="1"/>
  <c r="L63" i="24" s="1"/>
  <c r="M28" i="24"/>
  <c r="M59" i="24"/>
  <c r="N28" i="24"/>
  <c r="N59" i="24"/>
  <c r="E54" i="20"/>
  <c r="F27" i="20"/>
  <c r="F54" i="20"/>
  <c r="F7" i="16"/>
  <c r="B29" i="15"/>
  <c r="E12" i="19"/>
  <c r="D23" i="19"/>
  <c r="E23" i="19"/>
  <c r="G25" i="19"/>
  <c r="C4" i="17"/>
  <c r="C2" i="17"/>
  <c r="C5" i="16"/>
  <c r="C3" i="16"/>
  <c r="P127" i="10"/>
  <c r="O127" i="10"/>
  <c r="N127" i="10"/>
  <c r="M127" i="10"/>
  <c r="L127" i="10"/>
  <c r="K127" i="10"/>
  <c r="J127" i="10"/>
  <c r="I127" i="10"/>
  <c r="H127" i="10"/>
  <c r="G127" i="10"/>
  <c r="F127" i="10"/>
  <c r="E127" i="10"/>
  <c r="P146" i="10"/>
  <c r="O146" i="10"/>
  <c r="N146" i="10"/>
  <c r="N285" i="10" s="1"/>
  <c r="M146" i="10"/>
  <c r="L146" i="10"/>
  <c r="K146" i="10"/>
  <c r="J146" i="10"/>
  <c r="J285" i="10" s="1"/>
  <c r="I146" i="10"/>
  <c r="H146" i="10"/>
  <c r="G146" i="10"/>
  <c r="G285" i="10" s="1"/>
  <c r="F146" i="10"/>
  <c r="F285" i="10" s="1"/>
  <c r="E146" i="10"/>
  <c r="A3" i="8"/>
  <c r="G12" i="11"/>
  <c r="A2" i="11"/>
  <c r="C12" i="15"/>
  <c r="P227" i="10"/>
  <c r="P226" i="10" s="1"/>
  <c r="P238" i="10"/>
  <c r="P244" i="10"/>
  <c r="P159" i="10"/>
  <c r="P172" i="10"/>
  <c r="P179" i="10"/>
  <c r="P188" i="10"/>
  <c r="P196" i="10"/>
  <c r="P201" i="10"/>
  <c r="P211" i="10"/>
  <c r="P207" i="10"/>
  <c r="P191" i="10"/>
  <c r="O227" i="10"/>
  <c r="O226" i="10" s="1"/>
  <c r="O238" i="10"/>
  <c r="O244" i="10"/>
  <c r="O159" i="10"/>
  <c r="O172" i="10"/>
  <c r="O179" i="10"/>
  <c r="O188" i="10"/>
  <c r="O196" i="10"/>
  <c r="O201" i="10"/>
  <c r="O211" i="10"/>
  <c r="O207" i="10"/>
  <c r="O191" i="10"/>
  <c r="N227" i="10"/>
  <c r="N226" i="10" s="1"/>
  <c r="N238" i="10"/>
  <c r="N244" i="10"/>
  <c r="N159" i="10"/>
  <c r="N172" i="10"/>
  <c r="N179" i="10"/>
  <c r="N188" i="10"/>
  <c r="N196" i="10"/>
  <c r="N201" i="10"/>
  <c r="N211" i="10"/>
  <c r="N207" i="10"/>
  <c r="N191" i="10"/>
  <c r="M227" i="10"/>
  <c r="M238" i="10"/>
  <c r="M244" i="10"/>
  <c r="M159" i="10"/>
  <c r="M172" i="10"/>
  <c r="M179" i="10"/>
  <c r="M188" i="10"/>
  <c r="M196" i="10"/>
  <c r="M201" i="10"/>
  <c r="M211" i="10"/>
  <c r="M207" i="10"/>
  <c r="M191" i="10"/>
  <c r="L227" i="10"/>
  <c r="L226" i="10" s="1"/>
  <c r="L238" i="10"/>
  <c r="L244" i="10"/>
  <c r="L159" i="10"/>
  <c r="L172" i="10"/>
  <c r="L179" i="10"/>
  <c r="L188" i="10"/>
  <c r="L196" i="10"/>
  <c r="L201" i="10"/>
  <c r="L211" i="10"/>
  <c r="L207" i="10"/>
  <c r="L191" i="10"/>
  <c r="K227" i="10"/>
  <c r="K226" i="10" s="1"/>
  <c r="K238" i="10"/>
  <c r="K244" i="10"/>
  <c r="K159" i="10"/>
  <c r="K172" i="10"/>
  <c r="K179" i="10"/>
  <c r="K188" i="10"/>
  <c r="K196" i="10"/>
  <c r="K201" i="10"/>
  <c r="K211" i="10"/>
  <c r="K207" i="10"/>
  <c r="K191" i="10"/>
  <c r="J227" i="10"/>
  <c r="J226" i="10" s="1"/>
  <c r="J238" i="10"/>
  <c r="J244" i="10"/>
  <c r="J159" i="10"/>
  <c r="J172" i="10"/>
  <c r="J179" i="10"/>
  <c r="J188" i="10"/>
  <c r="J196" i="10"/>
  <c r="J201" i="10"/>
  <c r="J211" i="10"/>
  <c r="J207" i="10"/>
  <c r="J191" i="10"/>
  <c r="I227" i="10"/>
  <c r="I226" i="10" s="1"/>
  <c r="I238" i="10"/>
  <c r="I244" i="10"/>
  <c r="I159" i="10"/>
  <c r="I172" i="10"/>
  <c r="I179" i="10"/>
  <c r="I188" i="10"/>
  <c r="I196" i="10"/>
  <c r="I201" i="10"/>
  <c r="I211" i="10"/>
  <c r="I207" i="10"/>
  <c r="I191" i="10"/>
  <c r="H227" i="10"/>
  <c r="H238" i="10"/>
  <c r="H244" i="10"/>
  <c r="H159" i="10"/>
  <c r="H172" i="10"/>
  <c r="H179" i="10"/>
  <c r="H188" i="10"/>
  <c r="H196" i="10"/>
  <c r="H201" i="10"/>
  <c r="H211" i="10"/>
  <c r="H207" i="10"/>
  <c r="H191" i="10"/>
  <c r="G227" i="10"/>
  <c r="G238" i="10"/>
  <c r="G244" i="10"/>
  <c r="G159" i="10"/>
  <c r="G172" i="10"/>
  <c r="G179" i="10"/>
  <c r="G188" i="10"/>
  <c r="G196" i="10"/>
  <c r="G201" i="10"/>
  <c r="G211" i="10"/>
  <c r="G207" i="10"/>
  <c r="G191" i="10"/>
  <c r="F227" i="10"/>
  <c r="F226" i="10" s="1"/>
  <c r="F238" i="10"/>
  <c r="F244" i="10"/>
  <c r="F159" i="10"/>
  <c r="F172" i="10"/>
  <c r="F179" i="10"/>
  <c r="F188" i="10"/>
  <c r="F196" i="10"/>
  <c r="F201" i="10"/>
  <c r="F211" i="10"/>
  <c r="F207" i="10"/>
  <c r="F191" i="10"/>
  <c r="E227" i="10"/>
  <c r="E226" i="10" s="1"/>
  <c r="E238" i="10"/>
  <c r="E244" i="10"/>
  <c r="E159" i="10"/>
  <c r="E172" i="10"/>
  <c r="E179" i="10"/>
  <c r="E188" i="10"/>
  <c r="E196" i="10"/>
  <c r="E201" i="10"/>
  <c r="E211" i="10"/>
  <c r="E207" i="10"/>
  <c r="E195" i="10" s="1"/>
  <c r="E284" i="10" s="1"/>
  <c r="E191" i="10"/>
  <c r="P220" i="10"/>
  <c r="O220" i="10"/>
  <c r="N220" i="10"/>
  <c r="M220" i="10"/>
  <c r="L220" i="10"/>
  <c r="K220" i="10"/>
  <c r="J220" i="10"/>
  <c r="I220" i="10"/>
  <c r="H220" i="10"/>
  <c r="G220" i="10"/>
  <c r="F220" i="10"/>
  <c r="E220" i="10"/>
  <c r="P218" i="10"/>
  <c r="P223" i="10"/>
  <c r="O218" i="10"/>
  <c r="O223" i="10"/>
  <c r="N218" i="10"/>
  <c r="N223" i="10"/>
  <c r="M218" i="10"/>
  <c r="M223" i="10"/>
  <c r="L218" i="10"/>
  <c r="L223" i="10"/>
  <c r="K218" i="10"/>
  <c r="K223" i="10"/>
  <c r="J218" i="10"/>
  <c r="J223" i="10"/>
  <c r="I218" i="10"/>
  <c r="I223" i="10"/>
  <c r="H218" i="10"/>
  <c r="H223" i="10"/>
  <c r="G218" i="10"/>
  <c r="G223" i="10"/>
  <c r="F218" i="10"/>
  <c r="F223" i="10"/>
  <c r="E218" i="10"/>
  <c r="E223" i="10"/>
  <c r="P8" i="10"/>
  <c r="P7" i="10" s="1"/>
  <c r="P86" i="10"/>
  <c r="O8" i="10"/>
  <c r="O7" i="10" s="1"/>
  <c r="O86" i="10"/>
  <c r="N8" i="10"/>
  <c r="N86" i="10"/>
  <c r="M8" i="10"/>
  <c r="M86" i="10"/>
  <c r="L8" i="10"/>
  <c r="L86" i="10"/>
  <c r="K8" i="10"/>
  <c r="K7" i="10" s="1"/>
  <c r="K86" i="10"/>
  <c r="J8" i="10"/>
  <c r="J86" i="10"/>
  <c r="I8" i="10"/>
  <c r="I7" i="10" s="1"/>
  <c r="I86" i="10"/>
  <c r="H8" i="10"/>
  <c r="H7" i="10" s="1"/>
  <c r="H86" i="10"/>
  <c r="G8" i="10"/>
  <c r="G7" i="10" s="1"/>
  <c r="G86" i="10"/>
  <c r="F8" i="10"/>
  <c r="F86" i="10"/>
  <c r="E8" i="10"/>
  <c r="E7" i="10" s="1"/>
  <c r="E86" i="10"/>
  <c r="P270" i="10"/>
  <c r="O270" i="10"/>
  <c r="N270" i="10"/>
  <c r="M270" i="10"/>
  <c r="L270" i="10"/>
  <c r="K270" i="10"/>
  <c r="J270" i="10"/>
  <c r="I270" i="10"/>
  <c r="H270" i="10"/>
  <c r="G270" i="10"/>
  <c r="F270" i="10"/>
  <c r="E270" i="10"/>
  <c r="P261" i="10"/>
  <c r="P260" i="10" s="1"/>
  <c r="O261" i="10"/>
  <c r="O260" i="10" s="1"/>
  <c r="N261" i="10"/>
  <c r="N260" i="10" s="1"/>
  <c r="M261" i="10"/>
  <c r="M260" i="10" s="1"/>
  <c r="L261" i="10"/>
  <c r="L260" i="10" s="1"/>
  <c r="K261" i="10"/>
  <c r="K260" i="10" s="1"/>
  <c r="J261" i="10"/>
  <c r="J260" i="10" s="1"/>
  <c r="I261" i="10"/>
  <c r="I260" i="10" s="1"/>
  <c r="H261" i="10"/>
  <c r="H260" i="10" s="1"/>
  <c r="G261" i="10"/>
  <c r="G260" i="10" s="1"/>
  <c r="F261" i="10"/>
  <c r="F260" i="10" s="1"/>
  <c r="E261" i="10"/>
  <c r="E260" i="10" s="1"/>
  <c r="P84" i="10"/>
  <c r="O84" i="10"/>
  <c r="N84" i="10"/>
  <c r="M84" i="10"/>
  <c r="L84" i="10"/>
  <c r="K84" i="10"/>
  <c r="J84" i="10"/>
  <c r="I84" i="10"/>
  <c r="H84" i="10"/>
  <c r="G84" i="10"/>
  <c r="F84" i="10"/>
  <c r="E84" i="10"/>
  <c r="G139" i="10"/>
  <c r="G90" i="10"/>
  <c r="G96" i="10"/>
  <c r="G99" i="10"/>
  <c r="G106" i="10"/>
  <c r="G114" i="10"/>
  <c r="G290" i="10"/>
  <c r="G15" i="10"/>
  <c r="G22" i="10"/>
  <c r="G30" i="10"/>
  <c r="G37" i="10"/>
  <c r="G44" i="10"/>
  <c r="G51" i="10"/>
  <c r="G54" i="10"/>
  <c r="G291" i="10"/>
  <c r="G62" i="10"/>
  <c r="G71" i="10"/>
  <c r="G4" i="10"/>
  <c r="P62" i="10"/>
  <c r="P71" i="10"/>
  <c r="P4" i="10"/>
  <c r="P15" i="10"/>
  <c r="P22" i="10"/>
  <c r="P30" i="10"/>
  <c r="P37" i="10"/>
  <c r="P44" i="10"/>
  <c r="P51" i="10"/>
  <c r="P54" i="10"/>
  <c r="P139" i="10"/>
  <c r="E139" i="10"/>
  <c r="E15" i="10"/>
  <c r="E22" i="10"/>
  <c r="E30" i="10"/>
  <c r="E37" i="10"/>
  <c r="E44" i="10"/>
  <c r="E51" i="10"/>
  <c r="E54" i="10"/>
  <c r="E291" i="10"/>
  <c r="E4" i="10"/>
  <c r="E62" i="10"/>
  <c r="E71" i="10"/>
  <c r="E90" i="10"/>
  <c r="E99" i="10"/>
  <c r="P214" i="10"/>
  <c r="P90" i="10"/>
  <c r="P89" i="10" s="1"/>
  <c r="P96" i="10"/>
  <c r="P99" i="10"/>
  <c r="P98" i="10" s="1"/>
  <c r="P288" i="10" s="1"/>
  <c r="P106" i="10"/>
  <c r="P114" i="10"/>
  <c r="P133" i="10"/>
  <c r="P142" i="10"/>
  <c r="P242" i="10"/>
  <c r="P252" i="10"/>
  <c r="P258" i="10"/>
  <c r="O4" i="10"/>
  <c r="O15" i="10"/>
  <c r="O22" i="10"/>
  <c r="O30" i="10"/>
  <c r="O37" i="10"/>
  <c r="O44" i="10"/>
  <c r="O51" i="10"/>
  <c r="O54" i="10"/>
  <c r="O139" i="10"/>
  <c r="O62" i="10"/>
  <c r="O71" i="10"/>
  <c r="O214" i="10"/>
  <c r="O90" i="10"/>
  <c r="O89" i="10" s="1"/>
  <c r="O96" i="10"/>
  <c r="O99" i="10"/>
  <c r="O106" i="10"/>
  <c r="O114" i="10"/>
  <c r="O133" i="10"/>
  <c r="O142" i="10"/>
  <c r="O242" i="10"/>
  <c r="O252" i="10"/>
  <c r="O258" i="10"/>
  <c r="N4" i="10"/>
  <c r="N7" i="10"/>
  <c r="N15" i="10"/>
  <c r="N14" i="10" s="1"/>
  <c r="N287" i="10" s="1"/>
  <c r="N22" i="10"/>
  <c r="N30" i="10"/>
  <c r="N37" i="10"/>
  <c r="N44" i="10"/>
  <c r="N51" i="10"/>
  <c r="N54" i="10"/>
  <c r="N139" i="10"/>
  <c r="N62" i="10"/>
  <c r="N71" i="10"/>
  <c r="N214" i="10"/>
  <c r="N90" i="10"/>
  <c r="N96" i="10"/>
  <c r="N99" i="10"/>
  <c r="N106" i="10"/>
  <c r="N114" i="10"/>
  <c r="N133" i="10"/>
  <c r="N142" i="10"/>
  <c r="N242" i="10"/>
  <c r="N252" i="10"/>
  <c r="N258" i="10"/>
  <c r="M4" i="10"/>
  <c r="M7" i="10"/>
  <c r="M15" i="10"/>
  <c r="M22" i="10"/>
  <c r="M30" i="10"/>
  <c r="M37" i="10"/>
  <c r="M44" i="10"/>
  <c r="M51" i="10"/>
  <c r="M54" i="10"/>
  <c r="M139" i="10"/>
  <c r="M62" i="10"/>
  <c r="M71" i="10"/>
  <c r="M214" i="10"/>
  <c r="M90" i="10"/>
  <c r="M89" i="10" s="1"/>
  <c r="M96" i="10"/>
  <c r="M99" i="10"/>
  <c r="M98" i="10" s="1"/>
  <c r="M106" i="10"/>
  <c r="M114" i="10"/>
  <c r="M133" i="10"/>
  <c r="M142" i="10"/>
  <c r="M242" i="10"/>
  <c r="M252" i="10"/>
  <c r="M258" i="10"/>
  <c r="L4" i="10"/>
  <c r="L7" i="10"/>
  <c r="L15" i="10"/>
  <c r="L22" i="10"/>
  <c r="L30" i="10"/>
  <c r="L14" i="10" s="1"/>
  <c r="L287" i="10" s="1"/>
  <c r="L37" i="10"/>
  <c r="L44" i="10"/>
  <c r="L51" i="10"/>
  <c r="L54" i="10"/>
  <c r="L139" i="10"/>
  <c r="L62" i="10"/>
  <c r="L71" i="10"/>
  <c r="L214" i="10"/>
  <c r="L90" i="10"/>
  <c r="L96" i="10"/>
  <c r="L99" i="10"/>
  <c r="L106" i="10"/>
  <c r="L114" i="10"/>
  <c r="L133" i="10"/>
  <c r="L142" i="10"/>
  <c r="L242" i="10"/>
  <c r="L225" i="10" s="1"/>
  <c r="L252" i="10"/>
  <c r="L258" i="10"/>
  <c r="K4" i="10"/>
  <c r="K15" i="10"/>
  <c r="K22" i="10"/>
  <c r="K30" i="10"/>
  <c r="K37" i="10"/>
  <c r="K44" i="10"/>
  <c r="K51" i="10"/>
  <c r="K54" i="10"/>
  <c r="K139" i="10"/>
  <c r="K62" i="10"/>
  <c r="K71" i="10"/>
  <c r="K214" i="10"/>
  <c r="K90" i="10"/>
  <c r="K96" i="10"/>
  <c r="K99" i="10"/>
  <c r="K106" i="10"/>
  <c r="K114" i="10"/>
  <c r="K133" i="10"/>
  <c r="K142" i="10"/>
  <c r="K242" i="10"/>
  <c r="K252" i="10"/>
  <c r="K258" i="10"/>
  <c r="J4" i="10"/>
  <c r="J7" i="10"/>
  <c r="J15" i="10"/>
  <c r="J22" i="10"/>
  <c r="J30" i="10"/>
  <c r="J37" i="10"/>
  <c r="J44" i="10"/>
  <c r="J51" i="10"/>
  <c r="J14" i="10" s="1"/>
  <c r="J3" i="10" s="1"/>
  <c r="J54" i="10"/>
  <c r="J139" i="10"/>
  <c r="J62" i="10"/>
  <c r="J71" i="10"/>
  <c r="J214" i="10"/>
  <c r="J90" i="10"/>
  <c r="J96" i="10"/>
  <c r="J99" i="10"/>
  <c r="J106" i="10"/>
  <c r="J114" i="10"/>
  <c r="J133" i="10"/>
  <c r="J142" i="10"/>
  <c r="J242" i="10"/>
  <c r="J252" i="10"/>
  <c r="J258" i="10"/>
  <c r="I4" i="10"/>
  <c r="I15" i="10"/>
  <c r="I22" i="10"/>
  <c r="I30" i="10"/>
  <c r="I37" i="10"/>
  <c r="I44" i="10"/>
  <c r="I51" i="10"/>
  <c r="I54" i="10"/>
  <c r="I139" i="10"/>
  <c r="I62" i="10"/>
  <c r="I71" i="10"/>
  <c r="I214" i="10"/>
  <c r="I90" i="10"/>
  <c r="I89" i="10" s="1"/>
  <c r="I96" i="10"/>
  <c r="I99" i="10"/>
  <c r="I106" i="10"/>
  <c r="I114" i="10"/>
  <c r="I133" i="10"/>
  <c r="I142" i="10"/>
  <c r="I242" i="10"/>
  <c r="I252" i="10"/>
  <c r="I258" i="10"/>
  <c r="H4" i="10"/>
  <c r="H15" i="10"/>
  <c r="H22" i="10"/>
  <c r="H14" i="10" s="1"/>
  <c r="H30" i="10"/>
  <c r="H37" i="10"/>
  <c r="H44" i="10"/>
  <c r="H51" i="10"/>
  <c r="H54" i="10"/>
  <c r="H139" i="10"/>
  <c r="H62" i="10"/>
  <c r="H71" i="10"/>
  <c r="H214" i="10"/>
  <c r="H90" i="10"/>
  <c r="H96" i="10"/>
  <c r="H99" i="10"/>
  <c r="H106" i="10"/>
  <c r="H114" i="10"/>
  <c r="H133" i="10"/>
  <c r="H142" i="10"/>
  <c r="H242" i="10"/>
  <c r="H252" i="10"/>
  <c r="H258" i="10"/>
  <c r="G214" i="10"/>
  <c r="G133" i="10"/>
  <c r="G142" i="10"/>
  <c r="G242" i="10"/>
  <c r="G252" i="10"/>
  <c r="G258" i="10"/>
  <c r="F4" i="10"/>
  <c r="F7" i="10"/>
  <c r="F15" i="10"/>
  <c r="F22" i="10"/>
  <c r="F30" i="10"/>
  <c r="F37" i="10"/>
  <c r="F44" i="10"/>
  <c r="F51" i="10"/>
  <c r="F54" i="10"/>
  <c r="F139" i="10"/>
  <c r="F62" i="10"/>
  <c r="F71" i="10"/>
  <c r="F214" i="10"/>
  <c r="F90" i="10"/>
  <c r="F96" i="10"/>
  <c r="F99" i="10"/>
  <c r="F106" i="10"/>
  <c r="F114" i="10"/>
  <c r="F133" i="10"/>
  <c r="F142" i="10"/>
  <c r="F242" i="10"/>
  <c r="F252" i="10"/>
  <c r="F258" i="10"/>
  <c r="P291" i="10"/>
  <c r="O291" i="10"/>
  <c r="N291" i="10"/>
  <c r="M291" i="10"/>
  <c r="L291" i="10"/>
  <c r="K291" i="10"/>
  <c r="J291" i="10"/>
  <c r="I291" i="10"/>
  <c r="H291" i="10"/>
  <c r="F291" i="10"/>
  <c r="P290" i="10"/>
  <c r="O290" i="10"/>
  <c r="N290" i="10"/>
  <c r="M290" i="10"/>
  <c r="L290" i="10"/>
  <c r="K290" i="10"/>
  <c r="J290" i="10"/>
  <c r="I290" i="10"/>
  <c r="H290" i="10"/>
  <c r="F290" i="10"/>
  <c r="P285" i="10"/>
  <c r="O285" i="10"/>
  <c r="M285" i="10"/>
  <c r="L285" i="10"/>
  <c r="K285" i="10"/>
  <c r="I285" i="10"/>
  <c r="H285" i="10"/>
  <c r="E214" i="10"/>
  <c r="E96" i="10"/>
  <c r="E89" i="10" s="1"/>
  <c r="E106" i="10"/>
  <c r="E114" i="10"/>
  <c r="E133" i="10"/>
  <c r="E142" i="10"/>
  <c r="E242" i="10"/>
  <c r="E252" i="10"/>
  <c r="E258" i="10"/>
  <c r="E290" i="10"/>
  <c r="E285" i="10"/>
  <c r="A1" i="8"/>
  <c r="A1" i="6"/>
  <c r="A1" i="11"/>
  <c r="E32" i="8"/>
  <c r="E27" i="20"/>
  <c r="D32" i="18"/>
  <c r="D38" i="18"/>
  <c r="F17" i="16" s="1"/>
  <c r="D9" i="18"/>
  <c r="D14" i="18"/>
  <c r="F14" i="18" s="1"/>
  <c r="D284" i="10"/>
  <c r="C16" i="11"/>
  <c r="F11" i="18"/>
  <c r="D283" i="10"/>
  <c r="D290" i="10"/>
  <c r="D4" i="18"/>
  <c r="D6" i="18"/>
  <c r="F6" i="18" s="1"/>
  <c r="F16" i="18"/>
  <c r="I14" i="8"/>
  <c r="J14" i="8" s="1"/>
  <c r="L14" i="8" s="1"/>
  <c r="D288" i="10"/>
  <c r="D297" i="10"/>
  <c r="D286" i="10"/>
  <c r="D298" i="10"/>
  <c r="I8" i="8"/>
  <c r="J8" i="8" s="1"/>
  <c r="L8" i="8" s="1"/>
  <c r="H98" i="10"/>
  <c r="J225" i="10"/>
  <c r="L98" i="10"/>
  <c r="E60" i="24"/>
  <c r="E63" i="24" s="1"/>
  <c r="N60" i="25"/>
  <c r="N63" i="25" s="1"/>
  <c r="M60" i="25"/>
  <c r="M63" i="25" s="1"/>
  <c r="N60" i="22"/>
  <c r="N63" i="22" s="1"/>
  <c r="H89" i="10"/>
  <c r="L89" i="10"/>
  <c r="N98" i="10"/>
  <c r="P14" i="10"/>
  <c r="P287" i="10" s="1"/>
  <c r="G89" i="10"/>
  <c r="G288" i="10" s="1"/>
  <c r="G98" i="10"/>
  <c r="F89" i="10" l="1"/>
  <c r="J158" i="10"/>
  <c r="M195" i="10"/>
  <c r="M284" i="10" s="1"/>
  <c r="E60" i="22"/>
  <c r="E63" i="22" s="1"/>
  <c r="H15" i="16"/>
  <c r="F14" i="10"/>
  <c r="F287" i="10" s="1"/>
  <c r="H88" i="10"/>
  <c r="G60" i="22"/>
  <c r="G63" i="22" s="1"/>
  <c r="C61" i="23"/>
  <c r="D294" i="10"/>
  <c r="F55" i="20"/>
  <c r="E55" i="20"/>
  <c r="C15" i="11"/>
  <c r="C17" i="11" s="1"/>
  <c r="J157" i="10"/>
  <c r="J283" i="10" s="1"/>
  <c r="F98" i="10"/>
  <c r="L88" i="10"/>
  <c r="K98" i="10"/>
  <c r="P225" i="10"/>
  <c r="G226" i="10"/>
  <c r="G225" i="10" s="1"/>
  <c r="I195" i="10"/>
  <c r="I284" i="10" s="1"/>
  <c r="J195" i="10"/>
  <c r="J284" i="10" s="1"/>
  <c r="N195" i="10"/>
  <c r="N284" i="10" s="1"/>
  <c r="I225" i="10"/>
  <c r="H287" i="10"/>
  <c r="E225" i="10"/>
  <c r="F158" i="10"/>
  <c r="G195" i="10"/>
  <c r="G284" i="10" s="1"/>
  <c r="N158" i="10"/>
  <c r="H288" i="10"/>
  <c r="J89" i="10"/>
  <c r="J288" i="10" s="1"/>
  <c r="N89" i="10"/>
  <c r="N288" i="10" s="1"/>
  <c r="N3" i="10"/>
  <c r="N286" i="10" s="1"/>
  <c r="O98" i="10"/>
  <c r="M226" i="10"/>
  <c r="M225" i="10" s="1"/>
  <c r="K225" i="10"/>
  <c r="O225" i="10"/>
  <c r="F9" i="18"/>
  <c r="G16" i="18"/>
  <c r="F4" i="18"/>
  <c r="G6" i="18"/>
  <c r="B12" i="14"/>
  <c r="I7" i="8" s="1"/>
  <c r="J7" i="8" s="1"/>
  <c r="L7" i="8" s="1"/>
  <c r="M8" i="8" s="1"/>
  <c r="F288" i="10"/>
  <c r="F88" i="10"/>
  <c r="O288" i="10"/>
  <c r="O88" i="10"/>
  <c r="M88" i="10"/>
  <c r="M288" i="10"/>
  <c r="L288" i="10"/>
  <c r="P3" i="10"/>
  <c r="P286" i="10" s="1"/>
  <c r="F225" i="10"/>
  <c r="K89" i="10"/>
  <c r="K288" i="10" s="1"/>
  <c r="E14" i="10"/>
  <c r="E3" i="10" s="1"/>
  <c r="F195" i="10"/>
  <c r="F284" i="10" s="1"/>
  <c r="H226" i="10"/>
  <c r="H225" i="10" s="1"/>
  <c r="L158" i="10"/>
  <c r="P195" i="10"/>
  <c r="P284" i="10" s="1"/>
  <c r="K60" i="24"/>
  <c r="K63" i="24" s="1"/>
  <c r="I60" i="24"/>
  <c r="I63" i="24" s="1"/>
  <c r="G60" i="24"/>
  <c r="G63" i="24" s="1"/>
  <c r="K60" i="25"/>
  <c r="K63" i="25" s="1"/>
  <c r="I60" i="25"/>
  <c r="I63" i="25" s="1"/>
  <c r="G60" i="25"/>
  <c r="G63" i="25" s="1"/>
  <c r="E60" i="25"/>
  <c r="E63" i="25" s="1"/>
  <c r="M21" i="26"/>
  <c r="M24" i="26" s="1"/>
  <c r="K21" i="26"/>
  <c r="K24" i="26" s="1"/>
  <c r="I21" i="26"/>
  <c r="I24" i="26" s="1"/>
  <c r="G21" i="26"/>
  <c r="G24" i="26" s="1"/>
  <c r="E21" i="26"/>
  <c r="E24" i="26" s="1"/>
  <c r="M21" i="27"/>
  <c r="M24" i="27" s="1"/>
  <c r="K21" i="27"/>
  <c r="K24" i="27" s="1"/>
  <c r="I21" i="27"/>
  <c r="I24" i="27" s="1"/>
  <c r="G21" i="27"/>
  <c r="G24" i="27" s="1"/>
  <c r="E21" i="27"/>
  <c r="E24" i="27" s="1"/>
  <c r="M60" i="22"/>
  <c r="M63" i="22" s="1"/>
  <c r="K60" i="22"/>
  <c r="K63" i="22" s="1"/>
  <c r="J287" i="10"/>
  <c r="H3" i="10"/>
  <c r="H286" i="10" s="1"/>
  <c r="G88" i="10"/>
  <c r="E98" i="10"/>
  <c r="E288" i="10" s="1"/>
  <c r="I98" i="10"/>
  <c r="I288" i="10" s="1"/>
  <c r="I14" i="10"/>
  <c r="I287" i="10" s="1"/>
  <c r="J98" i="10"/>
  <c r="H158" i="10"/>
  <c r="L195" i="10"/>
  <c r="L284" i="10" s="1"/>
  <c r="O195" i="10"/>
  <c r="O284" i="10" s="1"/>
  <c r="F3" i="10"/>
  <c r="K14" i="10"/>
  <c r="K287" i="10" s="1"/>
  <c r="M14" i="10"/>
  <c r="M3" i="10" s="1"/>
  <c r="N225" i="10"/>
  <c r="N88" i="10"/>
  <c r="N297" i="10" s="1"/>
  <c r="O14" i="10"/>
  <c r="O3" i="10" s="1"/>
  <c r="G14" i="10"/>
  <c r="G3" i="10" s="1"/>
  <c r="G286" i="10" s="1"/>
  <c r="H195" i="10"/>
  <c r="H284" i="10" s="1"/>
  <c r="K195" i="10"/>
  <c r="K284" i="10" s="1"/>
  <c r="J286" i="10"/>
  <c r="F286" i="10"/>
  <c r="F297" i="10"/>
  <c r="E286" i="10"/>
  <c r="H297" i="10"/>
  <c r="P88" i="10"/>
  <c r="O287" i="10"/>
  <c r="L3" i="10"/>
  <c r="E88" i="10"/>
  <c r="E297" i="10" s="1"/>
  <c r="E158" i="10"/>
  <c r="E157" i="10" s="1"/>
  <c r="E283" i="10" s="1"/>
  <c r="I158" i="10"/>
  <c r="I157" i="10" s="1"/>
  <c r="I283" i="10" s="1"/>
  <c r="M158" i="10"/>
  <c r="M157" i="10" s="1"/>
  <c r="P158" i="10"/>
  <c r="P157" i="10" s="1"/>
  <c r="N60" i="24"/>
  <c r="N63" i="24" s="1"/>
  <c r="I60" i="22"/>
  <c r="I63" i="22" s="1"/>
  <c r="K88" i="10"/>
  <c r="G158" i="10"/>
  <c r="G157" i="10" s="1"/>
  <c r="G298" i="10" s="1"/>
  <c r="K158" i="10"/>
  <c r="K157" i="10" s="1"/>
  <c r="K283" i="10" s="1"/>
  <c r="O158" i="10"/>
  <c r="M60" i="24"/>
  <c r="M63" i="24" s="1"/>
  <c r="O63" i="24" s="1"/>
  <c r="F157" i="10"/>
  <c r="F298" i="10" s="1"/>
  <c r="A11" i="14"/>
  <c r="I11" i="8"/>
  <c r="J11" i="8" s="1"/>
  <c r="L11" i="8" s="1"/>
  <c r="D40" i="18"/>
  <c r="N60" i="21"/>
  <c r="N63" i="21" s="1"/>
  <c r="E8" i="11"/>
  <c r="G8" i="11" s="1"/>
  <c r="F11" i="16"/>
  <c r="H14" i="16" s="1"/>
  <c r="H60" i="21"/>
  <c r="H63" i="21" s="1"/>
  <c r="M60" i="21"/>
  <c r="M63" i="21" s="1"/>
  <c r="K60" i="21"/>
  <c r="K63" i="21" s="1"/>
  <c r="G60" i="21"/>
  <c r="G63" i="21" s="1"/>
  <c r="I60" i="21"/>
  <c r="I63" i="21" s="1"/>
  <c r="E25" i="19"/>
  <c r="E6" i="11"/>
  <c r="G6" i="11" s="1"/>
  <c r="D287" i="10"/>
  <c r="J60" i="21"/>
  <c r="J63" i="21" s="1"/>
  <c r="F60" i="21"/>
  <c r="F63" i="21" s="1"/>
  <c r="L60" i="21"/>
  <c r="L63" i="21" s="1"/>
  <c r="E60" i="21"/>
  <c r="E63" i="21" s="1"/>
  <c r="C12" i="14"/>
  <c r="F23" i="19"/>
  <c r="D25" i="19"/>
  <c r="E7" i="11"/>
  <c r="G7" i="11" s="1"/>
  <c r="H17" i="19"/>
  <c r="H23" i="19" s="1"/>
  <c r="D14" i="17"/>
  <c r="E14" i="17" s="1"/>
  <c r="D17" i="18"/>
  <c r="D20" i="18" s="1"/>
  <c r="E10" i="11"/>
  <c r="G10" i="11" s="1"/>
  <c r="D11" i="11"/>
  <c r="H12" i="19"/>
  <c r="F12" i="19"/>
  <c r="E4" i="11"/>
  <c r="C11" i="11"/>
  <c r="C13" i="11" s="1"/>
  <c r="I15" i="8"/>
  <c r="J15" i="8" s="1"/>
  <c r="L15" i="8" s="1"/>
  <c r="E5" i="11"/>
  <c r="G5" i="11" s="1"/>
  <c r="E9" i="11"/>
  <c r="G9" i="11" s="1"/>
  <c r="D11" i="17"/>
  <c r="E11" i="17" s="1"/>
  <c r="D13" i="17"/>
  <c r="E13" i="17" s="1"/>
  <c r="F7" i="18"/>
  <c r="I10" i="8"/>
  <c r="J10" i="8" s="1"/>
  <c r="L10" i="8" s="1"/>
  <c r="O157" i="10" l="1"/>
  <c r="M287" i="10"/>
  <c r="O24" i="26"/>
  <c r="J88" i="10"/>
  <c r="J298" i="10" s="1"/>
  <c r="O63" i="22"/>
  <c r="C33" i="15" s="1"/>
  <c r="P297" i="10"/>
  <c r="F19" i="16"/>
  <c r="C32" i="15"/>
  <c r="N157" i="10"/>
  <c r="O24" i="27"/>
  <c r="G287" i="10"/>
  <c r="P298" i="10"/>
  <c r="E287" i="10"/>
  <c r="O63" i="25"/>
  <c r="C34" i="15" s="1"/>
  <c r="O63" i="21"/>
  <c r="C31" i="15" s="1"/>
  <c r="G17" i="18"/>
  <c r="F18" i="18"/>
  <c r="D45" i="18" s="1"/>
  <c r="E45" i="18" s="1"/>
  <c r="N298" i="10"/>
  <c r="M283" i="10"/>
  <c r="G297" i="10"/>
  <c r="I18" i="8"/>
  <c r="J18" i="8" s="1"/>
  <c r="L18" i="8" s="1"/>
  <c r="O297" i="10"/>
  <c r="O286" i="10"/>
  <c r="K3" i="10"/>
  <c r="K298" i="10" s="1"/>
  <c r="J297" i="10"/>
  <c r="L157" i="10"/>
  <c r="L283" i="10" s="1"/>
  <c r="I3" i="10"/>
  <c r="H157" i="10"/>
  <c r="C36" i="15"/>
  <c r="G283" i="10"/>
  <c r="C35" i="15"/>
  <c r="I88" i="10"/>
  <c r="O298" i="10"/>
  <c r="L297" i="10"/>
  <c r="L286" i="10"/>
  <c r="N283" i="10"/>
  <c r="F283" i="10"/>
  <c r="M298" i="10"/>
  <c r="M286" i="10"/>
  <c r="M297" i="10"/>
  <c r="K297" i="10"/>
  <c r="P283" i="10"/>
  <c r="E298" i="10"/>
  <c r="O283" i="10"/>
  <c r="M11" i="8"/>
  <c r="D44" i="18"/>
  <c r="E44" i="18" s="1"/>
  <c r="I19" i="8"/>
  <c r="J19" i="8" s="1"/>
  <c r="L19" i="8" s="1"/>
  <c r="H25" i="19"/>
  <c r="H9" i="11"/>
  <c r="H10" i="11"/>
  <c r="F25" i="19"/>
  <c r="H6" i="11"/>
  <c r="E11" i="11"/>
  <c r="H16" i="16"/>
  <c r="G11" i="11"/>
  <c r="G13" i="11" s="1"/>
  <c r="H4" i="11"/>
  <c r="H11" i="11"/>
  <c r="H8" i="11"/>
  <c r="H7" i="11"/>
  <c r="I16" i="8"/>
  <c r="J16" i="8" s="1"/>
  <c r="L16" i="8" s="1"/>
  <c r="M16" i="8" s="1"/>
  <c r="H5" i="11"/>
  <c r="E8" i="17"/>
  <c r="C37" i="15" l="1"/>
  <c r="E56" i="30"/>
  <c r="F56" i="30" s="1"/>
  <c r="F57" i="30" s="1"/>
  <c r="E20" i="31"/>
  <c r="C62" i="23"/>
  <c r="C64" i="23" s="1"/>
  <c r="K286" i="10"/>
  <c r="I298" i="10"/>
  <c r="I286" i="10"/>
  <c r="F62" i="23"/>
  <c r="M19" i="8"/>
  <c r="C38" i="15"/>
  <c r="C39" i="15" s="1"/>
  <c r="I297" i="10"/>
  <c r="L298" i="10"/>
  <c r="H283" i="10"/>
  <c r="H298" i="10"/>
  <c r="E56" i="20"/>
  <c r="I23" i="8"/>
  <c r="J23" i="8" s="1"/>
  <c r="L23" i="8" s="1"/>
  <c r="B6" i="14"/>
  <c r="B7" i="14" s="1"/>
  <c r="E6" i="17"/>
  <c r="F63" i="23" l="1"/>
  <c r="F64" i="23"/>
  <c r="D62" i="23"/>
  <c r="C63" i="23"/>
  <c r="E57" i="30"/>
  <c r="E58" i="30" s="1"/>
  <c r="E57" i="20"/>
  <c r="E58" i="20" s="1"/>
  <c r="F21" i="31"/>
  <c r="F22" i="31" s="1"/>
  <c r="E21" i="31"/>
  <c r="E22" i="31" s="1"/>
  <c r="F20" i="31"/>
  <c r="F58" i="30"/>
  <c r="F56" i="20"/>
  <c r="F57" i="20" s="1"/>
  <c r="F58" i="20" s="1"/>
  <c r="C40" i="15"/>
  <c r="I22" i="8" s="1"/>
  <c r="J22" i="8" s="1"/>
  <c r="L22" i="8" s="1"/>
  <c r="E16" i="17"/>
  <c r="I21" i="8" s="1"/>
  <c r="J21" i="8" s="1"/>
  <c r="L21" i="8" s="1"/>
  <c r="G62" i="23"/>
  <c r="C6" i="14"/>
  <c r="C7" i="14" s="1"/>
  <c r="E17" i="17"/>
  <c r="I26" i="8" s="1"/>
  <c r="J26" i="8" s="1"/>
  <c r="D63" i="23" l="1"/>
  <c r="D64" i="23"/>
  <c r="G63" i="23"/>
  <c r="G64" i="23"/>
  <c r="M23" i="8"/>
  <c r="M25" i="8" s="1"/>
  <c r="M26" i="8"/>
  <c r="M31" i="8" l="1"/>
  <c r="D31" i="8"/>
  <c r="E31" i="8" s="1"/>
  <c r="E33" i="8" s="1"/>
  <c r="M33"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Alvaro</author>
  </authors>
  <commentList>
    <comment ref="B7" authorId="0" shapeId="0" xr:uid="{00000000-0006-0000-0200-000001000000}">
      <text>
        <r>
          <rPr>
            <sz val="8"/>
            <color indexed="81"/>
            <rFont val="Tahoma"/>
            <family val="2"/>
          </rPr>
          <t>Se obtiene del formulario de calce de plazos</t>
        </r>
      </text>
    </comment>
    <comment ref="B8" authorId="0" shapeId="0" xr:uid="{00000000-0006-0000-0200-000002000000}">
      <text>
        <r>
          <rPr>
            <sz val="8"/>
            <color indexed="81"/>
            <rFont val="Tahoma"/>
            <family val="2"/>
          </rPr>
          <t>índice de endeudamiento: se obtiene de dividir pasivos a menos de un año entre activos a menos de un año</t>
        </r>
        <r>
          <rPr>
            <sz val="8"/>
            <color indexed="81"/>
            <rFont val="Tahoma"/>
            <family val="2"/>
          </rPr>
          <t xml:space="preserve">
</t>
        </r>
      </text>
    </comment>
    <comment ref="B10" authorId="0" shapeId="0" xr:uid="{00000000-0006-0000-0200-000003000000}">
      <text>
        <r>
          <rPr>
            <sz val="8"/>
            <color indexed="81"/>
            <rFont val="Tahoma"/>
            <family val="2"/>
          </rPr>
          <t>Se obtiene de dividir los remanantes mensuales en forma anualizada entre el patrimonio efectivo promedio de los últimos doce meses</t>
        </r>
        <r>
          <rPr>
            <sz val="8"/>
            <color indexed="81"/>
            <rFont val="Tahoma"/>
            <family val="2"/>
          </rPr>
          <t xml:space="preserve">
</t>
        </r>
      </text>
    </comment>
    <comment ref="B11" authorId="0" shapeId="0" xr:uid="{00000000-0006-0000-0200-000004000000}">
      <text>
        <r>
          <rPr>
            <sz val="8"/>
            <color indexed="81"/>
            <rFont val="Tahoma"/>
            <family val="2"/>
          </rPr>
          <t>Se obtiene de dividir el remanente mensual anualizado entre el activo total promedio de los últimos doce meses</t>
        </r>
        <r>
          <rPr>
            <sz val="8"/>
            <color indexed="81"/>
            <rFont val="Tahoma"/>
            <family val="2"/>
          </rPr>
          <t xml:space="preserve">
</t>
        </r>
      </text>
    </comment>
    <comment ref="B13" authorId="0" shapeId="0" xr:uid="{00000000-0006-0000-0200-000005000000}">
      <text>
        <r>
          <rPr>
            <sz val="8"/>
            <color indexed="81"/>
            <rFont val="Tahoma"/>
            <family val="2"/>
          </rPr>
          <t>Se obtiene de dividir el saldo total de los créditos renegociados entre la cartera total</t>
        </r>
      </text>
    </comment>
    <comment ref="B14" authorId="0" shapeId="0" xr:uid="{00000000-0006-0000-0200-000006000000}">
      <text>
        <r>
          <rPr>
            <sz val="8"/>
            <color indexed="81"/>
            <rFont val="Tahoma"/>
            <family val="2"/>
          </rPr>
          <t>Se obtiene de dividir el saldo de la cartera castigada entre la cartera total</t>
        </r>
        <r>
          <rPr>
            <sz val="8"/>
            <color indexed="81"/>
            <rFont val="Tahoma"/>
            <family val="2"/>
          </rPr>
          <t xml:space="preserve">
</t>
        </r>
      </text>
    </comment>
    <comment ref="B15" authorId="0" shapeId="0" xr:uid="{00000000-0006-0000-0200-000007000000}">
      <text>
        <r>
          <rPr>
            <sz val="8"/>
            <color indexed="81"/>
            <rFont val="Tahoma"/>
            <family val="2"/>
          </rPr>
          <t>Se obtiene de la calificación de cartera</t>
        </r>
        <r>
          <rPr>
            <sz val="8"/>
            <color indexed="81"/>
            <rFont val="Tahoma"/>
            <family val="2"/>
          </rPr>
          <t xml:space="preserve">
</t>
        </r>
      </text>
    </comment>
    <comment ref="B18" authorId="0" shapeId="0" xr:uid="{00000000-0006-0000-0200-000008000000}">
      <text>
        <r>
          <rPr>
            <sz val="8"/>
            <color indexed="81"/>
            <rFont val="Tahoma"/>
            <family val="2"/>
          </rPr>
          <t>Se obtiene de dividir el gasto mensual anualizado de los gastos de administración entre el activo total promedio de los últimos doce meses</t>
        </r>
      </text>
    </comment>
    <comment ref="B19" authorId="0" shapeId="0" xr:uid="{00000000-0006-0000-0200-000009000000}">
      <text>
        <r>
          <rPr>
            <sz val="8"/>
            <color indexed="81"/>
            <rFont val="Tahoma"/>
            <family val="2"/>
          </rPr>
          <t>Se obtiene de dividir el activo promedio financiero entre el pasivo promedio financiero de los úlitmos doce meses</t>
        </r>
      </text>
    </comment>
    <comment ref="B21" authorId="0" shapeId="0" xr:uid="{00000000-0006-0000-0200-00000A000000}">
      <text>
        <r>
          <rPr>
            <sz val="8"/>
            <color indexed="81"/>
            <rFont val="Tahoma"/>
            <family val="2"/>
          </rPr>
          <t>Se obtiene de dividir el activo total entre el patrimonio efectivo</t>
        </r>
      </text>
    </comment>
    <comment ref="B22" authorId="0" shapeId="0" xr:uid="{00000000-0006-0000-0200-00000B000000}">
      <text>
        <r>
          <rPr>
            <sz val="8"/>
            <color indexed="81"/>
            <rFont val="Tahoma"/>
            <family val="2"/>
          </rPr>
          <t>Se ontiene del formulario de calce de tasas</t>
        </r>
      </text>
    </comment>
    <comment ref="B23" authorId="0" shapeId="0" xr:uid="{00000000-0006-0000-0200-00000C000000}">
      <text>
        <r>
          <rPr>
            <sz val="8"/>
            <color indexed="81"/>
            <rFont val="Tahoma"/>
            <family val="2"/>
          </rPr>
          <t>Se obtiene de dividir la pérdida esperado de cartera tomada de la provisión entre el patrimonio efectivo</t>
        </r>
      </text>
    </comment>
  </commentList>
</comments>
</file>

<file path=xl/sharedStrings.xml><?xml version="1.0" encoding="utf-8"?>
<sst xmlns="http://schemas.openxmlformats.org/spreadsheetml/2006/main" count="1873" uniqueCount="696">
  <si>
    <t>UTILIDAD POR BIENES RECIBIDOS EN PAGO</t>
  </si>
  <si>
    <t>OTROS INGRESOS DE OPERACIÓN</t>
  </si>
  <si>
    <t>Recuperación de colocaciones castigadas</t>
  </si>
  <si>
    <t>Liberación de provisiones por riesgos de activos</t>
  </si>
  <si>
    <t>Recuperación de gastos</t>
  </si>
  <si>
    <t>INGRESOS NO OPERACIONALES</t>
  </si>
  <si>
    <t>Ingresos varios</t>
  </si>
  <si>
    <t>CUENTAS DE ORDEN</t>
  </si>
  <si>
    <t>Contracuentas de orden deudora</t>
  </si>
  <si>
    <t>Fianza y caución de gerentes y consejeros</t>
  </si>
  <si>
    <t>Garantías prendarias e hipotecarias</t>
  </si>
  <si>
    <t>Solicitudes de retiro de capital</t>
  </si>
  <si>
    <t>Pólizas de seguro</t>
  </si>
  <si>
    <t>Aportes de capital por enterar</t>
  </si>
  <si>
    <t>Cuotas sociales por enterar</t>
  </si>
  <si>
    <t>Contracuentas de orden acreedora</t>
  </si>
  <si>
    <t>INGRESOS</t>
  </si>
  <si>
    <t>Inversiones en entidades no financieras privadas</t>
  </si>
  <si>
    <t>Colocaciones de consumo con vencimiento hasta un año vigentes</t>
  </si>
  <si>
    <t>Colocaciones comerciales con vencimiento hasta un año vigentes</t>
  </si>
  <si>
    <t>Colocaciones de consumo con vencimiento a más de un año vigentes</t>
  </si>
  <si>
    <t>Colocaciones comerciales con vencimiento a más de un año vigentes</t>
  </si>
  <si>
    <t>Inversión en empresas de apoyo al giro</t>
  </si>
  <si>
    <t>Gastos anticipados</t>
  </si>
  <si>
    <t>Impuestos por recuperar</t>
  </si>
  <si>
    <t>Anticipo de excedentes (D.L. N°824, art. 17°, g), 2°)</t>
  </si>
  <si>
    <t>Préstamos de entidades financieras nacionales</t>
  </si>
  <si>
    <t>Préstamos de entidades financieras del exterior</t>
  </si>
  <si>
    <t>Préstamos de entidades no financieras nacionales</t>
  </si>
  <si>
    <t>Préstamos de entidades no financieras del exterior</t>
  </si>
  <si>
    <t>Préstamos de entidades de apoyo al giro</t>
  </si>
  <si>
    <t>Líneas de crédito de Bancos utilizadas</t>
  </si>
  <si>
    <t>Intereses sobre préstamos de entidades financieras nacionales</t>
  </si>
  <si>
    <t>Reajustes sobre préstamos de entidades financieras nacionales</t>
  </si>
  <si>
    <t>Intereses sobre préstamos de entidades financieras del exterior</t>
  </si>
  <si>
    <t>Reajustes sobre préstamos de entidades financieras del exterior</t>
  </si>
  <si>
    <t>Intereses sobre línea de crédito de bancos utilizadas</t>
  </si>
  <si>
    <t>Reajustes sobre línea de crédito de banco utilizadas</t>
  </si>
  <si>
    <t>Intereses sobre préstamos de entidades no financieras nacionales</t>
  </si>
  <si>
    <t>Reajustes sobre préstamos de entidades no financieras nacionales</t>
  </si>
  <si>
    <t>Intereses sobre préstamos de entidades no financieras del exterior</t>
  </si>
  <si>
    <t>Reajustes sobre préstamos de entidades no financieras del exterior</t>
  </si>
  <si>
    <t>Intereses sobre préstamos de entidades de apoyo al giro</t>
  </si>
  <si>
    <r>
      <t>Bienes recibidos en pago o adjudicados</t>
    </r>
    <r>
      <rPr>
        <sz val="10"/>
        <rFont val="Tahoma"/>
        <family val="2"/>
      </rPr>
      <t> </t>
    </r>
  </si>
  <si>
    <t>Reajustes sobre préstamos de entidades de apoyo al giro</t>
  </si>
  <si>
    <t>Ingresos percibidos por adelantado</t>
  </si>
  <si>
    <t>Reserva Voluntaria</t>
  </si>
  <si>
    <t xml:space="preserve">Préstamos de entidades financieras del exterior </t>
  </si>
  <si>
    <t>Utilidades en venta de activo fijo</t>
  </si>
  <si>
    <t>&gt; que 3,15</t>
  </si>
  <si>
    <t>Provisión sobre cartera total</t>
  </si>
  <si>
    <t>II. Resultado de la supervisión</t>
  </si>
  <si>
    <t xml:space="preserve">    F. Situación Económica</t>
  </si>
  <si>
    <t xml:space="preserve">      3. Situación Financiera</t>
  </si>
  <si>
    <t xml:space="preserve">        3.1 Liquidez </t>
  </si>
  <si>
    <t>Rubro</t>
  </si>
  <si>
    <t>&lt;=30 d</t>
  </si>
  <si>
    <t>&lt;=90 d</t>
  </si>
  <si>
    <t>miles de $</t>
  </si>
  <si>
    <t>Diferencia (descalce o calce)</t>
  </si>
  <si>
    <t>Límite Permitido (veces PE)</t>
  </si>
  <si>
    <t>Margen</t>
  </si>
  <si>
    <t xml:space="preserve">          b. Financiación del activo fijo</t>
  </si>
  <si>
    <t>Fecha Corte</t>
  </si>
  <si>
    <t>Patrimonio efectivo</t>
  </si>
  <si>
    <t>Activo Fijo</t>
  </si>
  <si>
    <t>Sobrecobertura/(subcobertura)</t>
  </si>
  <si>
    <t>Se puede reemplazar por el AC05</t>
  </si>
  <si>
    <t xml:space="preserve">          c. Encaje Legal</t>
  </si>
  <si>
    <t>En el informe no hay cuadros, pero es conveniente agregar el AC02</t>
  </si>
  <si>
    <t xml:space="preserve">          d. Calce de tasas</t>
  </si>
  <si>
    <t>TIPO DE DESCALCE</t>
  </si>
  <si>
    <t>Moneda Nacional no reajustable, tasa fija</t>
  </si>
  <si>
    <t>Moneda Nacional no reajustable, tasa variable</t>
  </si>
  <si>
    <t>Moneda Nacional reajustable, tasa fija</t>
  </si>
  <si>
    <t>Moneda Nacional reajustable, tasa variable</t>
  </si>
  <si>
    <t>Moneda Extranjera, tasa fija</t>
  </si>
  <si>
    <t>Moneda Extranjera, tasa variable</t>
  </si>
  <si>
    <t>A: Total Descalces</t>
  </si>
  <si>
    <t>B: Patrimonio Efectivo (PE)</t>
  </si>
  <si>
    <t>C: Límite (8%* PE)</t>
  </si>
  <si>
    <t>CALCE DE TASAS DE INTERES EN MONEDA NACIONAL REAJUSTABLE - TASA FIJA</t>
  </si>
  <si>
    <t>AC 12 (B2)</t>
  </si>
  <si>
    <t>PATRIMONIO EFECTIVO</t>
  </si>
  <si>
    <t>Código</t>
  </si>
  <si>
    <t>Contable</t>
  </si>
  <si>
    <t>Nombre</t>
  </si>
  <si>
    <t xml:space="preserve"> + </t>
  </si>
  <si>
    <t>TOTAL  PATRIMONIO  EFECTIVO</t>
  </si>
  <si>
    <t>CÁLCULO DEL INDICADOR  PATRIMONIAL</t>
  </si>
  <si>
    <t>A. PATRIMONIO EFECTIVO</t>
  </si>
  <si>
    <t>B. ACTIVOS PONDERADOS POR RIESGO</t>
  </si>
  <si>
    <t>Total Activos</t>
  </si>
  <si>
    <t>Total Ponderado</t>
  </si>
  <si>
    <t>Activos categoría 1 (0%)</t>
  </si>
  <si>
    <t>Activos categoría 2 (10%)</t>
  </si>
  <si>
    <t>Activos categoría 3 (20%)</t>
  </si>
  <si>
    <t>Activos categoría 5 (100%)</t>
  </si>
  <si>
    <t>C. PATRIMONIO EFECTIVO / ACTIVOS TOTALES</t>
  </si>
  <si>
    <t>D. PATRIMONIO EFECTIVO / ACTIVOS PONDERADOS</t>
  </si>
  <si>
    <t>_________________________</t>
  </si>
  <si>
    <t>_____________________________</t>
  </si>
  <si>
    <t>Responsable</t>
  </si>
  <si>
    <t xml:space="preserve">                   Gerente</t>
  </si>
  <si>
    <t>La institución ha implementado un proceso para monitorear permanentemente la incorporación de nuevas políticas, procesos y procedimientos, que permiten detectar y corregir sus eventuales deficiencias de manera de reducir la frecuencia y severidad de los eventos de pérdida. Asimismo, la entidad emite reportes con la información pertinente a la alta administración y directores.</t>
  </si>
  <si>
    <t>Categoría</t>
  </si>
  <si>
    <t>Días de Mora</t>
  </si>
  <si>
    <t>Monto Garantías</t>
  </si>
  <si>
    <t>SubTotal</t>
  </si>
  <si>
    <t>% de Provisión</t>
  </si>
  <si>
    <t>B-</t>
  </si>
  <si>
    <t>91 a 120</t>
  </si>
  <si>
    <t>C-</t>
  </si>
  <si>
    <t>D</t>
  </si>
  <si>
    <t>181 y más</t>
  </si>
  <si>
    <t>Créditos totales</t>
  </si>
  <si>
    <t>TOTAL</t>
  </si>
  <si>
    <t>Provisión Colocaciones</t>
  </si>
  <si>
    <t>$</t>
  </si>
  <si>
    <t>Préstamos comerciales</t>
  </si>
  <si>
    <t>Préstamos de consumo</t>
  </si>
  <si>
    <t>PASIVOS</t>
  </si>
  <si>
    <t>Pérdidas Acumuladas</t>
  </si>
  <si>
    <t>121 a 180</t>
  </si>
  <si>
    <t>Porcentaje</t>
  </si>
  <si>
    <t>Reserva Art. 6º Transitorio Ley 19.832</t>
  </si>
  <si>
    <t>Rentabilidad sobre el patrimonio promedio</t>
  </si>
  <si>
    <t>Inflación anual</t>
  </si>
  <si>
    <t>Calificación de gestión</t>
  </si>
  <si>
    <t>RESUMEN DE LA CALIFICACIÓN</t>
  </si>
  <si>
    <t>Calificación cuantitativa</t>
  </si>
  <si>
    <t>&gt; que 1,5 y &lt;= 2</t>
  </si>
  <si>
    <t>&gt; que 2 y &lt;= 3,15</t>
  </si>
  <si>
    <t>Nivel AA</t>
  </si>
  <si>
    <r>
      <t>D</t>
    </r>
    <r>
      <rPr>
        <b/>
        <sz val="10"/>
        <color indexed="9"/>
        <rFont val="Arial"/>
        <family val="2"/>
      </rPr>
      <t>ESARROLLO DE LA LIQUIDEZ</t>
    </r>
  </si>
  <si>
    <r>
      <t>C</t>
    </r>
    <r>
      <rPr>
        <b/>
        <sz val="10"/>
        <color indexed="9"/>
        <rFont val="Arial"/>
        <family val="2"/>
      </rPr>
      <t>ALIDAD DE LOS ACTIVOS</t>
    </r>
  </si>
  <si>
    <r>
      <t>P</t>
    </r>
    <r>
      <rPr>
        <b/>
        <sz val="10"/>
        <color indexed="9"/>
        <rFont val="Arial"/>
        <family val="2"/>
      </rPr>
      <t>ATRIMONIO</t>
    </r>
  </si>
  <si>
    <t>DESARROLLO</t>
  </si>
  <si>
    <t>Gastos de administración / activo productivo promedio</t>
  </si>
  <si>
    <r>
      <t>R</t>
    </r>
    <r>
      <rPr>
        <b/>
        <sz val="10"/>
        <color indexed="10"/>
        <rFont val="Arial"/>
        <family val="2"/>
      </rPr>
      <t>E</t>
    </r>
    <r>
      <rPr>
        <b/>
        <sz val="10"/>
        <color indexed="9"/>
        <rFont val="Arial"/>
        <family val="2"/>
      </rPr>
      <t>MANENTES</t>
    </r>
  </si>
  <si>
    <t>Calce de plazos a menos de 30 días</t>
  </si>
  <si>
    <t>Validación</t>
  </si>
  <si>
    <t>Activo = Pasivo + Patrimonio</t>
  </si>
  <si>
    <t>Activo + Gastos = Pasivo + Patrimonio +- Remanente + Ingresos</t>
  </si>
  <si>
    <t>La entidad mantiene políticas para la administración de los riesgos aprobadas por el directorio o la administración superior, que atienden la importancia de los riesgos considerando el volumen y complejidad de las operaciones, las proyecciones de crecimiento y el desarrollo de nuevos negocios.</t>
  </si>
  <si>
    <t>Las responsabilidades y atribuciones se encuentran claramente definidas, existiendo asignaciones de responsabilidades y niveles jerárquicos apropiados para las funciones claves de negociación, operación y control.</t>
  </si>
  <si>
    <t xml:space="preserve">Calce de Plazos </t>
  </si>
  <si>
    <t>Calce de tasas</t>
  </si>
  <si>
    <t>si</t>
  </si>
  <si>
    <t>Documentos en Factoring</t>
  </si>
  <si>
    <t>Varios Deudores</t>
  </si>
  <si>
    <t>Colocaciones de Consumo en Cobranza Judicial</t>
  </si>
  <si>
    <t>Adecuación patrimonial (Solvencia, i.e. P.E. sobre Activos ponderados por riesgo)</t>
  </si>
  <si>
    <t>Colocaciones Comerciales en Cobranza Judicial</t>
  </si>
  <si>
    <t>Gastos Judiciales por cobrar de la cartera de colocaciones</t>
  </si>
  <si>
    <t>Gastos por cuenta de terceros a recuperar</t>
  </si>
  <si>
    <t>Documentos por cobrar vigentes de la cartera de colocaciones</t>
  </si>
  <si>
    <t>Documentos Protestados</t>
  </si>
  <si>
    <t>Colocaciones vencidas</t>
  </si>
  <si>
    <t>Intereses por cobrar préstamos comerciales</t>
  </si>
  <si>
    <t>Reajustes por cobrar préstamos comerciales</t>
  </si>
  <si>
    <t>Intereses por cobrar préstamos de consumo</t>
  </si>
  <si>
    <t>Reajustes por cobrar préstamos de consumo</t>
  </si>
  <si>
    <t>Intereses por cobrar préstamos al personal, gerente y consejeros</t>
  </si>
  <si>
    <t>Reajustes por cobrar préstamos al personal, gerente y consejeros</t>
  </si>
  <si>
    <t>Intereses por Cobrar Dctos .en Factoring</t>
  </si>
  <si>
    <t>Variación Ajuste Monetario</t>
  </si>
  <si>
    <t>Impuesto Diferido</t>
  </si>
  <si>
    <t>INVERSIÓN EN OTRAS SOCIEDADES</t>
  </si>
  <si>
    <t>BIENES RECIBIDOS EN PAGO O ADJUDICADOS</t>
  </si>
  <si>
    <t>Impuesto diferido</t>
  </si>
  <si>
    <t>PROVISIONES  SOBRE COLOCACIONES</t>
  </si>
  <si>
    <t>OTRAS PROVISIONES</t>
  </si>
  <si>
    <t>Provisiones por indemnización de años de servicios</t>
  </si>
  <si>
    <t>Otras Provisiones (Especificar)</t>
  </si>
  <si>
    <t>Ajuste  Monetario(Art. 34 L.G.C.)</t>
  </si>
  <si>
    <t>Pérdidas acumuladas</t>
  </si>
  <si>
    <t>Intereses pagado y devengados por depósitos y captaciones</t>
  </si>
  <si>
    <t>Interés pagado por Depósitos y Captaciones de 30 a 89 días</t>
  </si>
  <si>
    <r>
      <t xml:space="preserve">MANEJO DE LAS </t>
    </r>
    <r>
      <rPr>
        <b/>
        <sz val="10"/>
        <color indexed="10"/>
        <rFont val="Arial"/>
        <family val="2"/>
      </rPr>
      <t>O</t>
    </r>
    <r>
      <rPr>
        <b/>
        <sz val="10"/>
        <color indexed="9"/>
        <rFont val="Arial"/>
        <family val="2"/>
      </rPr>
      <t>PERACIONES</t>
    </r>
  </si>
  <si>
    <t>Pérdida esperada / Patrimonio efectivo</t>
  </si>
  <si>
    <t>Terrenos</t>
  </si>
  <si>
    <t>Bienes Raíces</t>
  </si>
  <si>
    <t>Instalaciones</t>
  </si>
  <si>
    <t>Muebles y Utiles</t>
  </si>
  <si>
    <t>Equipos de Computación</t>
  </si>
  <si>
    <t>Otros Activos Fijos</t>
  </si>
  <si>
    <t>Derechos de Marcas</t>
  </si>
  <si>
    <t>Inversiones en otras sociedades</t>
  </si>
  <si>
    <t>Resultado por Inversión en empresas de apoyo al giro</t>
  </si>
  <si>
    <t>Castigos de colocaciones del ejercicio</t>
  </si>
  <si>
    <t>Cartera castigada acumulada</t>
  </si>
  <si>
    <t>Responsabilidad por Cuentas de Orden</t>
  </si>
  <si>
    <t>Interés devengado por Depósitos y Captaciones de 30 a 89 días</t>
  </si>
  <si>
    <t>Interés pagado por Depósitos y Captaciones de 90 días a 1 año</t>
  </si>
  <si>
    <t>Interés devengado por Depósitos y Captaciones de 90 días a 1 año</t>
  </si>
  <si>
    <t>Interés pagado por Cuentas de ahorro a plazo</t>
  </si>
  <si>
    <t>Interés devengado por Cuentas de ahorro a plazo</t>
  </si>
  <si>
    <t>Interés pagado por Depósitos y Captaciones hasta 1 año</t>
  </si>
  <si>
    <t>Interés devengado por Depósitos y Captaciones hasta 1 año</t>
  </si>
  <si>
    <t>Interés pagado por Depósitos y Captaciones a más de un año</t>
  </si>
  <si>
    <t>Interés devengado por Depósitos y Captaciones a más de un año</t>
  </si>
  <si>
    <t>Interés pagado al capital</t>
  </si>
  <si>
    <t>Interés devengado al capital</t>
  </si>
  <si>
    <t>Intereses pagados y devengados por Préstamos y Obligaciones Contraídas</t>
  </si>
  <si>
    <t>Impuestos, contribuciones y aportes</t>
  </si>
  <si>
    <t>Diferencia de cambio</t>
  </si>
  <si>
    <t>FLUCTUACIÓN DE VALORES</t>
  </si>
  <si>
    <t>Fluctuación de valores</t>
  </si>
  <si>
    <t>Impuesto renta</t>
  </si>
  <si>
    <t>ACTUALIZACIÓN CUENTAS DE RESULTADO</t>
  </si>
  <si>
    <t>Actualizacíon Ctas. De Resultado</t>
  </si>
  <si>
    <t>Interés percibido por Préstamos comerciales</t>
  </si>
  <si>
    <t>Interés devengado por Préstamos comerciales</t>
  </si>
  <si>
    <t>Interés percibido por Préstamos de consumo</t>
  </si>
  <si>
    <t>Interés devengado por Préstamos de consumo</t>
  </si>
  <si>
    <t>Interes Percibido Doctos. emitidos por Inst. Financieras</t>
  </si>
  <si>
    <t>Interes Devengado Doctos. emitidos por Inst. Financieras</t>
  </si>
  <si>
    <t>Interes Percibido Otras Inversiones</t>
  </si>
  <si>
    <t>Interes Devengado Otras Inversiones</t>
  </si>
  <si>
    <t>Interes Percibido Dctos.Factoring</t>
  </si>
  <si>
    <t>Interes Devengado Dctos. Factoring</t>
  </si>
  <si>
    <t>Utilidad por bienes recibidos en pago</t>
  </si>
  <si>
    <t>Cobros por gastos notariales asociados a los préstamos</t>
  </si>
  <si>
    <t>Cobros por seguros de desgravamen asociados a los préstamos</t>
  </si>
  <si>
    <t>Cobros de comisiones asociadas a los préstamos</t>
  </si>
  <si>
    <t>Otros ingresos</t>
  </si>
  <si>
    <t>Ingresos por inversiones financieras</t>
  </si>
  <si>
    <t>Diferencia de Cambio</t>
  </si>
  <si>
    <t>Las operaciones con partes relacionadas se sujetan a criterios prudenciales de administración del riesgo y se otorgan en las mismas condiciones que los demás créditos.</t>
  </si>
  <si>
    <t>La planificación estratégica ha sido integralmente plasmada en los planes y presupuestos operacionales, y adecuadamente transmitidos a los niveles pertinentes. Los niveles superiores no manifiestan posiciones contradictorias respecto a la orientación, ejecución o concreción de los planes.</t>
  </si>
  <si>
    <t>Ponderación asignada a cada clasificación</t>
  </si>
  <si>
    <t>Total de aspectos evaluados</t>
  </si>
  <si>
    <t>Factores evaluados que aplican entre el total evaluados</t>
  </si>
  <si>
    <t>Aspectos evaluados (sin inlcuir los que no aplican)</t>
  </si>
  <si>
    <t>Peso relativo de cada factor</t>
  </si>
  <si>
    <t>Nivel</t>
  </si>
  <si>
    <t>Tecnología de la Información</t>
  </si>
  <si>
    <t>&lt;=2</t>
  </si>
  <si>
    <t>&gt;2 y &lt;= 3</t>
  </si>
  <si>
    <t>&gt; 3</t>
  </si>
  <si>
    <t>Calce de tasas global</t>
  </si>
  <si>
    <t>Activo generador de ingresos / pasivos generadores de ingresos</t>
  </si>
  <si>
    <t>Rentabilidad sobre el activo total</t>
  </si>
  <si>
    <t>Financiamiento del activo con pasivos a menos de 1 año</t>
  </si>
  <si>
    <t>CALIFICACIÓN GESTIÓN</t>
  </si>
  <si>
    <t>NIVELES</t>
  </si>
  <si>
    <t>CALIFICACION GLOBAL</t>
  </si>
  <si>
    <t>GESTIÓN</t>
  </si>
  <si>
    <t>Peso</t>
  </si>
  <si>
    <t>SOLVENCIA</t>
  </si>
  <si>
    <t>CUANTITATIVA</t>
  </si>
  <si>
    <t>Coop</t>
  </si>
  <si>
    <t>Part</t>
  </si>
  <si>
    <t xml:space="preserve">Suma </t>
  </si>
  <si>
    <t>Total por área</t>
  </si>
  <si>
    <t>La institución tiene una definición de lo que entiende por riesgo operacional y lo ha reconocido como un riesgo gestionable. Especial importancia tendrá la existencia de una función encargada de la administración de este tipo de riesgo.</t>
  </si>
  <si>
    <t>La entidad mantiene políticas para la administración de los riesgos operacionales aprobadas por el directorio o la administración superior, que atienden la importancia relativa de los riesgos operacionales considerando el volumen y complejidad de las operaciones.</t>
  </si>
  <si>
    <t>La estrategia de administración del riesgo operacional definida por la institución, es consistente con el volumen y complejidad de sus actividades y considera el nivel de tolerancia al riesgo del banco, incluyendo líneas específicas de responsabilidad. Esta estrategia ha sido implementada a través de toda la organización bancaria, y todos los niveles del personal asumen y comprenden sus responsabilidades respecto a la administración de este riesgo.</t>
  </si>
  <si>
    <t>La entidad administra los riesgos operacionales conside-rando los impactos que pudieran provocar en la institución (severidad de la pérdida) y la probabilidad de ocurrencia de los eventos.</t>
  </si>
  <si>
    <t>La institución es capaz de cuantificar los impactos de las pérdidas asociadas al riesgo operacional y consti-tuir prudencialmente los resguardos necesarios.</t>
  </si>
  <si>
    <t>La entidad realiza evaluaciones del riesgo operacional inherente a todos los tipos de productos, actividades, procesos y sistemas. Asimismo, se asegura que antes de introducir nuevos productos, emprender nuevas actividades, o establecer nuevos procesos y sistemas, el riesgo operacional inherente a los mismos esté sujeto a procedimientos de evaluación.</t>
  </si>
  <si>
    <t>La institución ha integrado a sus actividades normales el monitoreo del riesgo operacional y ha identificado indicadores apropiados que entreguen alertas de un aumento del riesgo y de futuras pérdidas.</t>
  </si>
  <si>
    <t>La institución cuenta con políticas para administrar los riesgos asociados a las actividades entregadas a terceras partes y lleva a cabo verificaciones y monitoreos a las actividades de dichas partes.</t>
  </si>
  <si>
    <t xml:space="preserve"> -</t>
  </si>
  <si>
    <t xml:space="preserve"> + -</t>
  </si>
  <si>
    <t>PATRIMONIO EFECTIVO Y ACTIVOS PONDERADOS POR RIESGO</t>
  </si>
  <si>
    <t>AC/01</t>
  </si>
  <si>
    <t>(1)</t>
  </si>
  <si>
    <t>(2)</t>
  </si>
  <si>
    <t>(3)=(1)*(2)</t>
  </si>
  <si>
    <t>Partida</t>
  </si>
  <si>
    <t>Nombre de la partida</t>
  </si>
  <si>
    <t>Monto en $</t>
  </si>
  <si>
    <t>Ponderación</t>
  </si>
  <si>
    <t>Monto Ponderado</t>
  </si>
  <si>
    <t>Categoría1</t>
  </si>
  <si>
    <t>Categoría 2</t>
  </si>
  <si>
    <t>Categoría 3</t>
  </si>
  <si>
    <t>Documentos emitidos por Instituciones Financieras (1)</t>
  </si>
  <si>
    <t xml:space="preserve"> Categoría 5</t>
  </si>
  <si>
    <t>Bienes recibidos en pago o adjudicaciones</t>
  </si>
  <si>
    <t>Otros Activos</t>
  </si>
  <si>
    <t>Activo fijo físico neto</t>
  </si>
  <si>
    <t>Otras Inversiones Financieras</t>
  </si>
  <si>
    <t>Inversiones en Sociedades</t>
  </si>
  <si>
    <t>Documentos emitidos por Instituciones Financieras (2)</t>
  </si>
  <si>
    <t>Colocaciones netas de provisiones exigidas (3)</t>
  </si>
  <si>
    <t>Total Activos:</t>
  </si>
  <si>
    <t>Total Activos Ponderados:</t>
  </si>
  <si>
    <t>(1) Se registrarán bajo esta categoría (3) los depósitos a plazo mantenidos en Instituciones financieras regidas por la Ley General de Bancos</t>
  </si>
  <si>
    <t>(2) Se registrarán bajo esta categoría (5) los depósitos a plazo mantenidos en Instituciones Financieras no regidas por la Ley General de Bancos</t>
  </si>
  <si>
    <t>(3) El cálculo de este ítem resulta de la operación entre la siguientes partidas: (1301)+(1302)+(1303)+(1304)+(1306)+(1307)-(2500)</t>
  </si>
  <si>
    <t>Nombre de la Partida</t>
  </si>
  <si>
    <t xml:space="preserve">Patrimonio Efectivo: </t>
  </si>
  <si>
    <t>Saldo según cuenta cód. 2500:</t>
  </si>
  <si>
    <t>Diferencia:</t>
  </si>
  <si>
    <t>CALCE DE PLAZOS MONEDA NACIONAL MAS MONEDA EXTRANJERA</t>
  </si>
  <si>
    <t>AC 12 (A4)</t>
  </si>
  <si>
    <t>Adeudado a instituciones del exterior hasta 1 año</t>
  </si>
  <si>
    <t>Adeudado a instituciones del exterior a más de 1 año</t>
  </si>
  <si>
    <t>CALCE DE PLAZOS AC12_A4</t>
  </si>
  <si>
    <t>CALCE DE PLAZOS para Matriz de Riesgo</t>
  </si>
  <si>
    <t>Activos sobres Pasivos</t>
  </si>
  <si>
    <t>Sumatoria de Capital y Reservas</t>
  </si>
  <si>
    <t>Sumatoria de Pérd. acumulada más el resultado del ejercicio y el acumulado</t>
  </si>
  <si>
    <t>CALCE DE TASAS DE INTERES EN MONEDA NACIONAL NO REAJUSTABLE - TASA VARIABLE</t>
  </si>
  <si>
    <t>AC 12 (B3)</t>
  </si>
  <si>
    <t>CALCE DE TASAS DE INTERES EN MONEDA NACIONAL REAJUSTABLE -  TASA VARIABLE</t>
  </si>
  <si>
    <t>AC 12 (B4)</t>
  </si>
  <si>
    <t>CALCE DE TASAS DE INTERES EN MONEDA EXTRANJERA - TASA FIJA</t>
  </si>
  <si>
    <t>AC 12 (B5)</t>
  </si>
  <si>
    <t>Flujos de Capital</t>
  </si>
  <si>
    <t>Flujos de Intereses</t>
  </si>
  <si>
    <t>Descalces</t>
  </si>
  <si>
    <t>Cambio de Tasa</t>
  </si>
  <si>
    <t>CALCE DE TASAS DE INTERES EN MONEDA EXTRANJERA - TASA VARIABLE</t>
  </si>
  <si>
    <t>AC 12 (B6)</t>
  </si>
  <si>
    <t>AC12_B1</t>
  </si>
  <si>
    <t>AC12_B3</t>
  </si>
  <si>
    <t>AC12_B2</t>
  </si>
  <si>
    <t>AC12_B4</t>
  </si>
  <si>
    <t>AC12_B5</t>
  </si>
  <si>
    <t>AC12_B6</t>
  </si>
  <si>
    <t>D: % respecto al PE ((A/B)*100)</t>
  </si>
  <si>
    <t>Remanentes del período</t>
  </si>
  <si>
    <t>Gastos operativos del período</t>
  </si>
  <si>
    <t>Patrimonio del período</t>
  </si>
  <si>
    <t>Activos totales del período</t>
  </si>
  <si>
    <t>Capital pagado del período</t>
  </si>
  <si>
    <t>Cartera renegociada del período</t>
  </si>
  <si>
    <t>Cartera en C, C- y D del período:</t>
  </si>
  <si>
    <t>Activo generador de ingresos del período</t>
  </si>
  <si>
    <t>Pasivo generador de ingresos del período</t>
  </si>
  <si>
    <t>Saldo CV según cuadro:</t>
  </si>
  <si>
    <t>Saldo según cuenta cód. 1306:</t>
  </si>
  <si>
    <t>Cartera renegociada sobre cartera total</t>
  </si>
  <si>
    <t>Cartera castigada sobre cartera total</t>
  </si>
  <si>
    <t>Cartera vencida sobre cartera total</t>
  </si>
  <si>
    <t>En caso de que la calificación de solvencia sea B o C la calificación de la Cooperativa será esa sin importar la calificación global</t>
  </si>
  <si>
    <t>En el caso que la calificación de solvencia sea B o C la calificación de la Cooperativa será esa sin importar la calificación global</t>
  </si>
  <si>
    <t>Indicador</t>
  </si>
  <si>
    <t>Valor</t>
  </si>
  <si>
    <t>%</t>
  </si>
  <si>
    <t>(Patrimonio Efectivo / Total Activos)</t>
  </si>
  <si>
    <t>(Patrimonio Efectivo / Total Activos Ponderados)</t>
  </si>
  <si>
    <t xml:space="preserve">(vi) Si el resultado del ejercicio corresponde a remanente, se agrega para la determinación del "Patrimonio Efectivo", </t>
  </si>
  <si>
    <t xml:space="preserve">     hasta el momento que sea distribuido o destinado por la Junta General de Socios.</t>
  </si>
  <si>
    <t xml:space="preserve">     Si el resultado del ejercicio corresponde a pérdida, se deduce para la determinación del "Patrimonio Efectivo".</t>
  </si>
  <si>
    <t>CLASIFICACION DE CARTERA DE CREDITOS</t>
  </si>
  <si>
    <t>AC 03</t>
  </si>
  <si>
    <t xml:space="preserve">Cuadro Nº1: </t>
  </si>
  <si>
    <t>Colocaciones de Consumo</t>
  </si>
  <si>
    <t>Créditos de Consumo ($)</t>
  </si>
  <si>
    <t>Provisión Coloc. Consumo</t>
  </si>
  <si>
    <t xml:space="preserve">121 a 180 </t>
  </si>
  <si>
    <t>TOTALES</t>
  </si>
  <si>
    <t>Cuadro Nº2:</t>
  </si>
  <si>
    <t>Colocaciones Comerciales</t>
  </si>
  <si>
    <t>Créditos Comerciales ($)</t>
  </si>
  <si>
    <t>Provisión Coloc. Comerciales</t>
  </si>
  <si>
    <t>CALCE DE PLAZOS EN MONEDA NACIONAL NO REAJUSTABLE</t>
  </si>
  <si>
    <t>AC 12 (A1)</t>
  </si>
  <si>
    <t>CODIGO PARTIDA</t>
  </si>
  <si>
    <t>NOMBRE PARTIDA</t>
  </si>
  <si>
    <t>BANDAS TEMPORALES</t>
  </si>
  <si>
    <t xml:space="preserve">CODIGO </t>
  </si>
  <si>
    <t>TIPO</t>
  </si>
  <si>
    <t>≤  30 días</t>
  </si>
  <si>
    <t>≤ 90 días</t>
  </si>
  <si>
    <t>Préstamos comerciales hasta 1 año</t>
  </si>
  <si>
    <t>FC</t>
  </si>
  <si>
    <t xml:space="preserve">     Flujos de Capital</t>
  </si>
  <si>
    <t>FI</t>
  </si>
  <si>
    <t xml:space="preserve">     Flujos de Intereses</t>
  </si>
  <si>
    <t>Préstamos de consumo hasta 1 año</t>
  </si>
  <si>
    <t xml:space="preserve">     Flujos de Intrereses</t>
  </si>
  <si>
    <t>Préstamos comerciales a más de un año</t>
  </si>
  <si>
    <t xml:space="preserve">     Flujos de Capital </t>
  </si>
  <si>
    <t>Préstamos de consumo a más de un año</t>
  </si>
  <si>
    <t>Documentos emitidos por instituciones financieras</t>
  </si>
  <si>
    <t>Totales Activos</t>
  </si>
  <si>
    <t>≤ 30 días</t>
  </si>
  <si>
    <t>Saldos Acreedores a la vista</t>
  </si>
  <si>
    <t>Cuentas de Depósito a la vista</t>
  </si>
  <si>
    <t>Cuentas y documentos por pagar a 1 año</t>
  </si>
  <si>
    <t>Depósitos y captaciones a más de 1 año</t>
  </si>
  <si>
    <t>Cuentas y documentos por pagar a más de 1 año</t>
  </si>
  <si>
    <t>Adeudado a instituciones financieras hasta 1 año</t>
  </si>
  <si>
    <t>Adeudado a otras Instituciones del país hasta 1 año</t>
  </si>
  <si>
    <t>Adeudado a Instituciones financieras a más de 1 año</t>
  </si>
  <si>
    <t>Adeudado a otras Instituciones del país a más de 1 año</t>
  </si>
  <si>
    <t>Totales Pasivos</t>
  </si>
  <si>
    <t>Descalce</t>
  </si>
  <si>
    <t>Límite Permitido</t>
  </si>
  <si>
    <t>CALCE DE TASAS DE INTERES EN MONEDA NACIONAL NO REAJUSTABLE - TASA FIJA</t>
  </si>
  <si>
    <t>AC 12 (B1)</t>
  </si>
  <si>
    <t>≥31 días</t>
  </si>
  <si>
    <t>&gt; 3 meses</t>
  </si>
  <si>
    <t xml:space="preserve">&gt;6 meses </t>
  </si>
  <si>
    <t xml:space="preserve">&gt;1 año </t>
  </si>
  <si>
    <t xml:space="preserve">&gt;3 años </t>
  </si>
  <si>
    <t xml:space="preserve">&gt;5 años </t>
  </si>
  <si>
    <t xml:space="preserve">&gt;10 años </t>
  </si>
  <si>
    <t xml:space="preserve">&gt;15 años </t>
  </si>
  <si>
    <t>&gt;20 años</t>
  </si>
  <si>
    <t>≤ 3 meses</t>
  </si>
  <si>
    <t>≤ 6 meses</t>
  </si>
  <si>
    <t>≤1 año</t>
  </si>
  <si>
    <t>≤3 años</t>
  </si>
  <si>
    <t>≤5 años</t>
  </si>
  <si>
    <t>≤10 años</t>
  </si>
  <si>
    <t>≤15 años</t>
  </si>
  <si>
    <t>≤20 años</t>
  </si>
  <si>
    <t xml:space="preserve">    Flujos de Capital </t>
  </si>
  <si>
    <t xml:space="preserve">    Flujos de Intereses</t>
  </si>
  <si>
    <t>Préstamos comerciales a más de 1 año</t>
  </si>
  <si>
    <t>Préstamos de consumo a más de 1 año</t>
  </si>
  <si>
    <t>Otras inversiones financieras</t>
  </si>
  <si>
    <t>Cuentas de Ahorro a Plazo</t>
  </si>
  <si>
    <t>Adeudado a otras instituciones del país hasta 1 año</t>
  </si>
  <si>
    <t>Adeudado a instituciones financieras a más de 1 año</t>
  </si>
  <si>
    <t>Adeudado a otras instituciones del país a más de 1 año</t>
  </si>
  <si>
    <t>Cambio en la tasa</t>
  </si>
  <si>
    <t>Sensibilidad del Flujo</t>
  </si>
  <si>
    <t>Variación Neta</t>
  </si>
  <si>
    <t xml:space="preserve">DESCALCE GLOBAL  </t>
  </si>
  <si>
    <t>La extensión y profundidad de las auditorías es pro-porcional al nivel de riesgo y al volumen de actividad. La función de auditoría está en posición de evaluar en forma independiente el cumplimiento de las políticas, la eficacia de los procedimientos y los sistemas de información.</t>
  </si>
  <si>
    <t>La entidad ha adoptado una estrategia y sistema de gestión de calidad respecto de sus productos, servicios, e información que suministra a sus clientes, reguladores y a otros entes.</t>
  </si>
  <si>
    <t>La institución realiza análisis permanentes del entorno económico y de sus condiciones internas, así como de su posición comparativa en el mercado, que le permiten establecer una estrategia bien fundada</t>
  </si>
  <si>
    <t>La planificación estratégica está sujeta a revisiones periódicas, bajo procedimientos que permiten acciones correctivas oportunas o redefiniciones de los objetivos o planes de acción.</t>
  </si>
  <si>
    <t>La institución ha establecido metas, plazos y responsables del cumplimiento de los planes estratégicos y se han asignado los recursos necesarios para ello.</t>
  </si>
  <si>
    <t>CT</t>
  </si>
  <si>
    <t>CMA</t>
  </si>
  <si>
    <t>CMB</t>
  </si>
  <si>
    <t>La estructura de límites, tanto en lo que toca al riesgo individual de las operaciones como al riesgo de portafolio, es consecuente con un nivel tolerable de exposición al riesgo según sus condiciones financieras generales</t>
  </si>
  <si>
    <t>Evaluación realizada con fecha de corte:</t>
  </si>
  <si>
    <t>Área</t>
  </si>
  <si>
    <t>Cal.</t>
  </si>
  <si>
    <t>I</t>
  </si>
  <si>
    <t>II</t>
  </si>
  <si>
    <t>III</t>
  </si>
  <si>
    <t>IV</t>
  </si>
  <si>
    <t>V</t>
  </si>
  <si>
    <t>Calificación</t>
  </si>
  <si>
    <t>NC</t>
  </si>
  <si>
    <t>NA</t>
  </si>
  <si>
    <t>Capital Pagado</t>
  </si>
  <si>
    <t>Reserva (fondo) Fluctuación Valores</t>
  </si>
  <si>
    <t>Ajuste Monetario ( Art. 34 L.G.C.)</t>
  </si>
  <si>
    <t>Reservas Voluntarias</t>
  </si>
  <si>
    <t>Resultado del Ejercicio (vi)</t>
  </si>
  <si>
    <t>FACTORES EVALUADOS</t>
  </si>
  <si>
    <t>Administración del riesgo de crédito y gestión global del proceso de crédito</t>
  </si>
  <si>
    <t>Administración del riesgo operacional</t>
  </si>
  <si>
    <t>Gestión del riesgo financiero y operaciones de tesorería</t>
  </si>
  <si>
    <t>Las políticas aprobadas para la administración de los riesgos consideran especialmente la identificación, cuantificación, limitación y control de las grandes exposiciones en clientes, grupos o sectores económicos.</t>
  </si>
  <si>
    <t>Las políticas y procedimientos relacionados con la administración de los riesgos son conocidos y respetados por todo el personal involucrado. Asimismo, los proce-dimientos establecidos para las distintas etapas del proceso de crédito, están arraigados en la institución.</t>
  </si>
  <si>
    <t>La entidad cuenta con mecanismos que le permiten una medición y seguimiento oportuno del riesgo asumido, plenamente compatibles con el volumen y complejidad de las operaciones.</t>
  </si>
  <si>
    <t>La función de administración del riesgo de crédito se desarrolla en forma independiente de las áreas de negocio. Las opiniones emitidas por los responsables de esa función, son reconocidas y consideradas por los distintos niveles de la organización pertinentes.</t>
  </si>
  <si>
    <t>Los riesgos de las posiciones y negocios individualmente considerados, como asimismo el riesgo consolidado de la institución, están acotados por límites aprobados por el directorio o la administración superior, compatibles con las actividades, estrategias y objetivos de la empresa. Tanto para la aprobación de dichos límites como de las políticas que, en general, condicionan las operaciones de tesorería, al igual que para el seguimiento posterior de su cumplimiento y eficacia, el directorio y la admi-nistración superior cuentan con la información necesaria para apreciar cabalmente la sustentación y los riesgos a que está expuesta la institución.</t>
  </si>
  <si>
    <t>La empresa está organizada para manejar los riesgos financieros en forma integral. La planificación, administración y control constituyen procesos asentados en los distintos niveles de la organización.</t>
  </si>
  <si>
    <t>La responsabilidad de la administración de activos y pasivos está a cargo de un comité o personas cuya función permite acotar el riesgo a niveles razonables, manteniendo políticas y estrategias financieras consecuentes con los lineamientos de exposición al riesgo establecidos por la alta administración y con las estra-tegias comerciales de la institución.</t>
  </si>
  <si>
    <t>La evaluación y control de los riesgos se desarrolla con suficiente independencia de las áreas tomadoras de riesgo, contándose con personal especializado y soportes acordes con el alcance, tamaño y complejidad de las actividades de la institución y con los riesgos que ésta asume.</t>
  </si>
  <si>
    <t>La institución cuenta con mecanismos para una adecuada identificación, cuantificación y limitación de los riesgos de liquidez y precio, acordes con el grado de refi-namiento y complejidad de las transacciones y la naturaleza de los riesgos asumidos. Utiliza herramientas de ingeniería financiera compatibles con los riesgos que asume y mantiene procedimientos adecuados para enfrentar contingencias.</t>
  </si>
  <si>
    <t>Identificación de las fuentes de riesgo de liquidez que enfrenta el banco y sus filiales.</t>
  </si>
  <si>
    <t>Resultado Acumulado</t>
  </si>
  <si>
    <t>Acreedores Ex-Socios</t>
  </si>
  <si>
    <t>Estrategias definidas para hacer frente al riesgo de liquidez como: Políticas de financiamiento, Políticas de diversificación, Políticas de inversión, Estructura de límites internos, Plan de contingencia de iliquidez.</t>
  </si>
  <si>
    <t>Medición de la situación de liquidez a través de: Modelos utilizados para cuantificar la situación de liquidez (escenarios normales o escenarios de crisis, sistémicas y de la institución), Mecanismos de alerta temprana, Criterios y supuestos utilizados en cada una de las mediciones, Actividades destinadas a reevaluar los criterios y supuestos incorporados en las mediciones.</t>
  </si>
  <si>
    <t>Responsabilidades de las distintas áreas de la institución, respecto de las siguientes funciones: Autorización de políticas.
- Aplicación de las políticas.
- Aprobación del marco de límites.
- Revisión de la suficiencia del marco de límites.
- Monitoreo del estado de los límites.
- Tratamiento de excepciones a las políticas definidas.
- Generación y mantención de las herramientas utilizadas en la medición de los riesgos.
- Emisión de reportes a la alta administración.
- Declaración y administración de contingencias de iliquidez.
- Análisis del impacto en liquidez asociado al lanzamiento de nuevos productos.</t>
  </si>
  <si>
    <t>Las auditorías internas cubren con una adecuada identificación, cuantificación y priorización, los distintos riesgos relacionados con las colocaciones.</t>
  </si>
  <si>
    <t>Pond</t>
  </si>
  <si>
    <t>Calificación de la Gestión</t>
  </si>
  <si>
    <t>Descripción</t>
  </si>
  <si>
    <t>A</t>
  </si>
  <si>
    <t>B</t>
  </si>
  <si>
    <t>C</t>
  </si>
  <si>
    <t>Nivel A</t>
  </si>
  <si>
    <t>Nivel B</t>
  </si>
  <si>
    <t>Nivel C</t>
  </si>
  <si>
    <t>Instituciones no clasificadas en los niveles B o C.</t>
  </si>
  <si>
    <t>Solvencia</t>
  </si>
  <si>
    <t>Relación patrimonio efectivo a activos ponderados</t>
  </si>
  <si>
    <t>Cuando esa relación sea igual o superior al 10%</t>
  </si>
  <si>
    <t>Cuando esa relación sea igual o superior al 8% e inferior al 10%</t>
  </si>
  <si>
    <t>Cuando esa relación sea inferior al 8%</t>
  </si>
  <si>
    <t>Instituciones que presenten deficiencias significativas en alguno de los factores señalados en el Nivel anterior, cuya corrección debe ser efectuada con la mayor prontitud para evitar un menoscabo relevante en su estabilidad.</t>
  </si>
  <si>
    <t>Instituciones que reflejan debilidades relacionadas con los controles internos, sistemas de información para la toma de decisiones, seguimiento oportuno de los riesgos, y capacidad para enfrentar escenarios de contingencia. Las debilidades de que se trate deben ser corregidas durante el período que preceda al de la próxima calificación, para evitar un deterioro paulatino de la solidez de la institución. También deben considerarse las sanciones aplicadas a la empresa, salvo las que se encuentren con reclamación pendiente.</t>
  </si>
  <si>
    <t>La evaluación comprende el examen de la gestión del riesgo de crédito y de los factores de riesgo del proceso de crédito, que va desde la definición del mercado objetivo hasta la recuperación de los préstamos.</t>
  </si>
  <si>
    <t>La evaluación comprende el manejo de los riesgos de liquidez y precios (tasas de interés y tipos de cambio) y la gestión de las operaciones de tesorería financiera en general. El examen se centra en los elementos claves que aseguran una adecuada identificación, cuantificación, limitación y control de los riesgos.</t>
  </si>
  <si>
    <t>Interpretación</t>
  </si>
  <si>
    <t>La evaluación que sobre el referido riesgo hará lel DECOOP, el rol asumido por el directorio y la alta administración y la aprobación que han dado a la estrategia a utilizar en su administración, entendiendo este riesgo como de una categoría distinta de los riesgos bancarios tradicionales. Dicha estrategia, atendida la importancia relativa y el volumen de operaciones de la entidad, debe contemplar una definición clara de riesgo operacional y establecer los principios para su identificación, evaluación, monitoreo, control y mitigación. En este sentido, si la exposición al riesgo es significativa, cobra relevancia la existencia de definiciones claras de lo que se entenderá por pérdidas operacionales, ya sean esperadas o inesperadas, por cuanto los tratamientos de mitigación son diferentes en uno y otro caso.</t>
  </si>
  <si>
    <t>Proceso de planificación estratégica</t>
  </si>
  <si>
    <t>La evaluación comprende las etapas de formu-lación de la estrategia y el seguimiento y control de los planes elaborados por la institución.</t>
  </si>
  <si>
    <t>Calificación total</t>
  </si>
  <si>
    <t>&lt;= 1,5</t>
  </si>
  <si>
    <t>PATRIMONIO</t>
  </si>
  <si>
    <t>AA</t>
  </si>
  <si>
    <t>CALIFICACIÓN CUANTITATIVA "DECOP"</t>
  </si>
  <si>
    <t>No se da en este caso</t>
  </si>
  <si>
    <t>ACTIVOS</t>
  </si>
  <si>
    <t>FONDOS DISPONIBLES</t>
  </si>
  <si>
    <t>Caja</t>
  </si>
  <si>
    <t>Bancos</t>
  </si>
  <si>
    <t>INVERSIONES</t>
  </si>
  <si>
    <t>Inversiones financieras</t>
  </si>
  <si>
    <t>Documentos emitidos o garantizados por el Banco Central</t>
  </si>
  <si>
    <t>Documentos emitidos o garantizados por otras Instituciones del Estado</t>
  </si>
  <si>
    <t>Documentos emitidos por instituciones financieras regidas por la Ley General de Bancos</t>
  </si>
  <si>
    <t>Documentos emitidos por instituciones financieras no regidas por la Ley General de Bancos</t>
  </si>
  <si>
    <t>COLOCACIONES</t>
  </si>
  <si>
    <t xml:space="preserve">Préstamos de consumo reajustables hasta un año plazo </t>
  </si>
  <si>
    <t>Préstamos de consumo no reajustables hasta un año plazo</t>
  </si>
  <si>
    <t>Préstamos de consumo renegociados hasta un año plazo reajustables</t>
  </si>
  <si>
    <t>Préstamos de consumo renegociados hasta un año plazo no reajustables</t>
  </si>
  <si>
    <t>Préstamos de consumo al personal, gerente y consejeros reajustables hasta un año plazo</t>
  </si>
  <si>
    <t>Patrimonio efectivo (P.E.) sobre Activos totales</t>
  </si>
  <si>
    <t>PERDIDA PATRIMONIAL (Si el signo es negativo, existe pérdida patrimonial)</t>
  </si>
  <si>
    <t>Préstamos de consumo al personal, gerente y consejeros no reajustables hastaun año plazo</t>
  </si>
  <si>
    <t xml:space="preserve">Préstamos comerciales reajustables hasta un año plazo </t>
  </si>
  <si>
    <t>Préstamos comerciales no reajustables hasta un año plazo</t>
  </si>
  <si>
    <t>Préstamos comerciales renegociados hasta un año plazo reajustables</t>
  </si>
  <si>
    <t>Préstamos comerciales renegociados hasta un año plazo no reajustables</t>
  </si>
  <si>
    <t>Préstamos comerciales al personal, gerente y consejeros reajustables hasta un año plazo</t>
  </si>
  <si>
    <t>Préstamos comerciales al personal, gerente y consejeros no reajustables hasta un año plazo</t>
  </si>
  <si>
    <t xml:space="preserve">Préstamos de consumo reajustables a más de un año plazo </t>
  </si>
  <si>
    <t>Préstamos de consumo no reajustables a más de un año plazo</t>
  </si>
  <si>
    <t>Préstamos de consumo renegociados a más de un año plazo reajustables</t>
  </si>
  <si>
    <t>Préstamos de consumo renegociados a más de un año plazo no reajustables</t>
  </si>
  <si>
    <t>Préstamos de consumo al personal, gerente y consejeros reajustables a más de un año plazo</t>
  </si>
  <si>
    <t>Préstamos de consumo al personal, gerente y consejeros no reajustables a más de un año plazo</t>
  </si>
  <si>
    <t xml:space="preserve">Préstamos comerciales reajustables a más de un año plazo </t>
  </si>
  <si>
    <t>Préstamos comerciales no reajustables a más de un año plazo</t>
  </si>
  <si>
    <t>Préstamos comerciales renegociados a más de un año plazo reajustables</t>
  </si>
  <si>
    <t>Préstamos comerciales renegociados a más de un año plazo no reajustables</t>
  </si>
  <si>
    <t>Préstamos comerciales al personal, gerente y consejeros reajustables a más de un año plazo</t>
  </si>
  <si>
    <t>Préstamos comerciales al personal, gerente y consejeros no reajustables a más de un año plazo</t>
  </si>
  <si>
    <t>Préstamos comerciales vencidos</t>
  </si>
  <si>
    <t>Préstamos de consumos vencidos</t>
  </si>
  <si>
    <t>Intereses y Reajustes por cobrar</t>
  </si>
  <si>
    <t>ACTIVO FIJO</t>
  </si>
  <si>
    <t>Depreciación acumulada del activo fijo físico</t>
  </si>
  <si>
    <t>OTROS ACTIVOS</t>
  </si>
  <si>
    <t>Cuentas por cobrar al personal, gerente y consejeros</t>
  </si>
  <si>
    <t>Saldos con sucursales</t>
  </si>
  <si>
    <t>Activos transitorios</t>
  </si>
  <si>
    <t>Software al costo</t>
  </si>
  <si>
    <t>Amortización del software</t>
  </si>
  <si>
    <t>PASIVO</t>
  </si>
  <si>
    <t>DEPOSITOS Y CAPTACIONES</t>
  </si>
  <si>
    <t>Saldos pactados hasta un año plazo</t>
  </si>
  <si>
    <t>Saldos acreedores a la vista</t>
  </si>
  <si>
    <t>Cuentas de depósito a la vista</t>
  </si>
  <si>
    <t>Depósitos y captaciones de 30 a 89 días</t>
  </si>
  <si>
    <t>Depósitos y captaciones de 90 días a 1 año</t>
  </si>
  <si>
    <t>Cuentas de ahorro a plazo</t>
  </si>
  <si>
    <t>Saldos pactados a más de un año plazo</t>
  </si>
  <si>
    <t>Depósitos y captaciones a más de un año</t>
  </si>
  <si>
    <t>PRÉSTAMOS Y OBLIGACIONES CONTRAÍDAS</t>
  </si>
  <si>
    <t>Líneas de crédito con Bancos utilizadas</t>
  </si>
  <si>
    <t>Intereses y reajustes sobre obligaciones</t>
  </si>
  <si>
    <t>CUENTAS POR PAGAR</t>
  </si>
  <si>
    <t>Impuestos por pagar</t>
  </si>
  <si>
    <t>Instituciones de previsión</t>
  </si>
  <si>
    <t>Sueldos por pagar</t>
  </si>
  <si>
    <t>Otras Cuentas y documentos por pagar</t>
  </si>
  <si>
    <t>OTROS PASIVOS</t>
  </si>
  <si>
    <t>Pasivos transitorios</t>
  </si>
  <si>
    <t>Provisiones sobre colocaciones créditos de consumo</t>
  </si>
  <si>
    <t>Provisiones sobre colocaciones créditos comerciales</t>
  </si>
  <si>
    <t>Provisiones por bienes recibidos en pago</t>
  </si>
  <si>
    <t>Capital pagado</t>
  </si>
  <si>
    <t xml:space="preserve">Reserva Revalorización Capital Propio </t>
  </si>
  <si>
    <t>Reserva (fondo) Fluctuación de Valores</t>
  </si>
  <si>
    <t>Reserva Legal</t>
  </si>
  <si>
    <t>Resultado del ejercicio</t>
  </si>
  <si>
    <t>GASTOS</t>
  </si>
  <si>
    <t>GASTOS DE OPERACIÓN</t>
  </si>
  <si>
    <t>Captaciones hasta 1 año</t>
  </si>
  <si>
    <t>Captaciones a más de un año</t>
  </si>
  <si>
    <t>Otros</t>
  </si>
  <si>
    <t>Reajustes pagados y devengados</t>
  </si>
  <si>
    <t>Comisiones pagadas y devengadas</t>
  </si>
  <si>
    <t>PROVISIONES SOBRE ACTIVOS RIESGOSOS</t>
  </si>
  <si>
    <t>Provisiones sobre colocaciones</t>
  </si>
  <si>
    <t>Castigos directos de colocaciones</t>
  </si>
  <si>
    <t>Provisiones sobre bienes recibidos en pago</t>
  </si>
  <si>
    <t>GASTOS DE APOYO OPERACIONAL</t>
  </si>
  <si>
    <t>Gastos del personal y consejo de administración</t>
  </si>
  <si>
    <t>Remuneraciones y aportes patronales</t>
  </si>
  <si>
    <t>Provisiones e indemnizaciones del personal</t>
  </si>
  <si>
    <t>Gastos plana ejecutiva</t>
  </si>
  <si>
    <t>Otros gastos del personal</t>
  </si>
  <si>
    <t>Gastos de administración</t>
  </si>
  <si>
    <t>Consumo de materiales</t>
  </si>
  <si>
    <t>Reparación y mantención del activo fijo</t>
  </si>
  <si>
    <t>Arriendos y seguros</t>
  </si>
  <si>
    <t>Publicidad y propaganda</t>
  </si>
  <si>
    <t>Otros gastos de administración</t>
  </si>
  <si>
    <t>Depreciaciones, amortizaciones y castigos</t>
  </si>
  <si>
    <t>Depreciaciones</t>
  </si>
  <si>
    <t>Amortizaciones</t>
  </si>
  <si>
    <t>Castigos</t>
  </si>
  <si>
    <t>Contribuciones y otros impuestos</t>
  </si>
  <si>
    <t>GASTOS NO OPERACIONALES</t>
  </si>
  <si>
    <t>Pérdida en venta de activo fijo</t>
  </si>
  <si>
    <t>Gastos varios</t>
  </si>
  <si>
    <t>IMPUESTO A LA RENTA</t>
  </si>
  <si>
    <t>INGRESOS DE OPERACIÓN</t>
  </si>
  <si>
    <t>Intereses percibidos y devengados</t>
  </si>
  <si>
    <t>Reajustes percibidos y devengados</t>
  </si>
  <si>
    <t>Inversiones y otras operaciones</t>
  </si>
  <si>
    <t>1306</t>
  </si>
  <si>
    <t>A-</t>
  </si>
  <si>
    <t>16 - 30</t>
  </si>
  <si>
    <t>0 - 15</t>
  </si>
  <si>
    <t>31 - 60</t>
  </si>
  <si>
    <t>61 - 90</t>
  </si>
  <si>
    <t xml:space="preserve">COOPERATIVA DE AHORRO Y CREDITO  </t>
  </si>
  <si>
    <t>0 a 15</t>
  </si>
  <si>
    <t>16 a 30</t>
  </si>
  <si>
    <t>31 a 60</t>
  </si>
  <si>
    <t>60 a 90</t>
  </si>
  <si>
    <t>Calificación global  (vale para tabla CORFO)</t>
  </si>
  <si>
    <t>AC 12 (A2)</t>
  </si>
  <si>
    <t>CALCE DE PLAZOS EN MONEDA NACIONAL REAJUSTABLE</t>
  </si>
  <si>
    <t xml:space="preserve">    Flujo de Intereses</t>
  </si>
  <si>
    <t xml:space="preserve">    Flujo de Capital </t>
  </si>
  <si>
    <t>ACTIVO</t>
  </si>
  <si>
    <t>CALCE DE PLAZOS EN MONEDA EXTRANJERA</t>
  </si>
  <si>
    <t>CRUCE DE DATOS</t>
  </si>
  <si>
    <t>Activos balance menos provisión</t>
  </si>
  <si>
    <t>Diferencia</t>
  </si>
  <si>
    <t>Responsabilidad Colocaciones Castigadas en el Ejercicio</t>
  </si>
  <si>
    <t>Tabla de Control</t>
  </si>
  <si>
    <t>Resultado del Ejercicio según los Estados de Resultados</t>
  </si>
  <si>
    <t>Control Cuadratura Activos = Pasivos + Patrimonio</t>
  </si>
  <si>
    <t>Control Cuadratura Resultado del Ejercicio</t>
  </si>
  <si>
    <t>% DESCALCE</t>
  </si>
  <si>
    <t>Límite inferior</t>
  </si>
  <si>
    <t xml:space="preserve">FECHA: </t>
  </si>
  <si>
    <t>Evaluar la disponibilidad, capacidad y el desempeño de los servicios financieros por Internet.</t>
  </si>
  <si>
    <t>Evaluar si el plan de continuidad del negocio considera un apartado donde se detalle las acciones, procedimientos y recursos que considere los riesgos posibles, que afecten de forma parcial o total la operativa normal del servicio de internet-banking</t>
  </si>
  <si>
    <t>Evaluar si existen políticas y procedimientos que definan una adecuada administración de la seguridad lógica del servicio de internet-banking</t>
  </si>
  <si>
    <t>Evaluar las condiciones legales y operativas bajo las cuales se brindará el servicio de internet-banking</t>
  </si>
  <si>
    <t>Internet-banking</t>
  </si>
  <si>
    <t>Evaluar si la entidad cuenta con suficiente cobertura en seguros para los principales equipos de cómputo y comunicaciones.</t>
  </si>
  <si>
    <t>Evaluar si la entidad cuenta con una infraestructura que contemple el suministro de energía eléctrica para la continuidad del negocio.</t>
  </si>
  <si>
    <t>Evaluar que la entidad cuente con un plan de continuidad del negocio, donde se detallen acciones, procedimientos y recursos que considere los riesgos posibles.</t>
  </si>
  <si>
    <t>Evaluar las políticas y procedimientos para el respaldo y recuperación de la información.</t>
  </si>
  <si>
    <t>Administración de la Continuidad de Negocios</t>
  </si>
  <si>
    <t>Evaluar si la entidad cuenta con políticas y procedimientos que permitan una adecuada administración de Cajeros Automáticos (cuando existan).</t>
  </si>
  <si>
    <t>Evaluar si existen políticas y procedimientos que permitan una adecuada administración del Hardware, redes y las líneas de comunicación.</t>
  </si>
  <si>
    <t>Evaluar la existencia de políticas y procedimientos para la adecuada administración y mantenimiento (actualización) del Software con el fin de reducir sus vulnerabilidades.</t>
  </si>
  <si>
    <t>Evaluar si existe una adecuada administración de las bases de datos de la entidad.</t>
  </si>
  <si>
    <t>Software, hardware, redes y comunicaciones</t>
  </si>
  <si>
    <t>Evaluar las políticas y procedimientos de control que regulen las condiciones ambientales del centro de cómputo.</t>
  </si>
  <si>
    <t>Evaluar las políticas y procedimientos relacionados con la ubicación, construcción, acceso del centro de cómputo y comunicaciones.</t>
  </si>
  <si>
    <t>Evaluar la seguridad para todos aquellos puntos con acceso a redes públicas de datos.</t>
  </si>
  <si>
    <t>Evaluar si la entidad posee una adecuada administración de la seguridad lógica de los recursos de TI.</t>
  </si>
  <si>
    <t>Seguridad Informática</t>
  </si>
  <si>
    <t>Evaluar la existencia de políticas y procedimientos de control para la entrada, proceso y salida de datos de los sistemas de información en producción.</t>
  </si>
  <si>
    <t>Evaluar la existencia de políticas y procedimientos que regulen la disponibilidad, capacidad y el desempeño de los sistemas de información.</t>
  </si>
  <si>
    <t>Evaluar el diseño e implementación de sistemas de tal forma que se impida la modificación no autorizada de las aplicaciones.</t>
  </si>
  <si>
    <t>La entidad considera en sus planes de continuidad del negocio y contingencia, diversos escenarios y supuestos que pudieran impedir que cumpla toda o parte de sus obligaciones y en ese sentido ha desarrollado una metodología formal que considera en sus etapas, la evaluación de impacto y criticidad de sus servicios y productos, la definición de estrategias de prevención, contención y recuperación, así como pruebas periódicas de tales estrategias.</t>
  </si>
  <si>
    <t>La entidad cuenta con una estructura que permite administrar la seguridad de la información en términos de resguardar su confidencialidad, integridad y disponibilidad.</t>
  </si>
  <si>
    <t>La institución cuenta con una adecuada planificación a largo plazo para la infraestructura tecnológica y dispone de los recursos necesarios para el desarrollo normal de sus actividades y para que los nuevos proyec-tos previstos se concreten oportunamente.</t>
  </si>
  <si>
    <t>La institución realiza inversiones en tecnología de procesamiento y seguridad de la información, que permiten mitigar los riesgos operacionales y que son concordantes con el volumen y complejidad de las actividades y operaciones que realiza.</t>
  </si>
  <si>
    <t>Los sistemas de información permiten hacer un monitoreo continuo de la exposición a los riesgos operacionales. Poseen la cobertura y profundidad necesarias para servir en forma eficiente al proceso de toma de decisiones de la alta administración y directorio</t>
  </si>
  <si>
    <t>Verificar en caso que se subcontrate parte o la totalidad del procesamiento de la información de la entidad en nuestro país, la existencia de una cláusula en el contrato que permita realizar una supervisión en las instalaciones del proveedor por parte del DECOOP</t>
  </si>
  <si>
    <t>Evaluar si los mecanismos de control aseguran la realización y supervisión de las tareas.</t>
  </si>
  <si>
    <t>Evaluar si los miembros de la organización contribuyen al logro de los objetivos planteados.</t>
  </si>
  <si>
    <t>Evaluar si los métodos y esquemas de trabajo facilitan la consecución de los objetivos planteados.</t>
  </si>
  <si>
    <t>Evaluar la existencia de políticas y procedimientos orientados al mantenimiento de un programa de educación continua para los usuarios finales; así como un plan de capacitación según prioridades (presupuestado) para el personal del área de Tecnología de Información</t>
  </si>
  <si>
    <t>Evaluar la existencia de un plan estratégico en Tecnologías de Información acorde a los objetivos y estrategias de la Entidad.</t>
  </si>
  <si>
    <t>Administración del Área de TI y Sistemas de Información</t>
  </si>
  <si>
    <t>Seguridad  informática</t>
  </si>
  <si>
    <t>Administración del Área de TI y Sistemas de información</t>
  </si>
  <si>
    <t>Calificación de Tecnologías de la Información</t>
  </si>
  <si>
    <t>Complete la siguiente encuesta aplicando una "x" en la celda más apropiada para cada afirmación, donde:</t>
  </si>
  <si>
    <t>2. CMA: cumplimiento medio alto</t>
  </si>
  <si>
    <t>4: NC: no cumple</t>
  </si>
  <si>
    <t>5: NA: no aplica</t>
  </si>
  <si>
    <t>1. CT: cumplimiento total</t>
  </si>
  <si>
    <t>3. CMB: cumplimiento medio bajo</t>
  </si>
  <si>
    <t>Esta parte es para seguimiento mensual del DAES</t>
  </si>
  <si>
    <t>Saldo según cuenta cód. 1300-1305:</t>
  </si>
  <si>
    <t>División de Asociatividad y Cooperativas</t>
  </si>
  <si>
    <t>MINISTERIO DE ECONOMIA, FOMENTO Y TURISMO</t>
  </si>
  <si>
    <t>SUBSECRETARIA DE ECONOMIA Y EMPRESAS DE MENOR TAMAÑO</t>
  </si>
  <si>
    <t>MINISTERIO DE ECONOMÍA FOMENTO Y TURISMO</t>
  </si>
  <si>
    <t>DIVISIÓN DE ASOCIATIVIDAD Y COOPERATIVAS</t>
  </si>
  <si>
    <t>SISTEMA DE INDICADORES DE DESEMPEÑO FINANCIERO "DAES"</t>
  </si>
  <si>
    <t>Calificación global cuantitativa "DAES"</t>
  </si>
  <si>
    <t>SISTEMA DE INDICADORES DE 
DESEMPEÑO FINANCIERO "DAES"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</si>
</sst>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 #,##0_ ;_ * \-#,##0_ ;_ * &quot;-&quot;_ ;_ @_ "/>
    <numFmt numFmtId="164" formatCode="_-* #,##0.00_-;\-* #,##0.00_-;_-* &quot;-&quot;??_-;_-@_-"/>
    <numFmt numFmtId="165" formatCode="_(* #,##0.00_);_(* \(#,##0.00\);_(* &quot;-&quot;??_);_(@_)"/>
    <numFmt numFmtId="166" formatCode="0.00\ \v"/>
    <numFmt numFmtId="167" formatCode="_([$€]* #,##0.00_);_([$€]* \(#,##0.00\);_([$€]* &quot;-&quot;??_);_(@_)"/>
    <numFmt numFmtId="168" formatCode="#,##0\ ;[Red]\(#,##0\)"/>
    <numFmt numFmtId="169" formatCode="[$-340A]d&quot; de &quot;mmmm&quot; de &quot;yyyy;@"/>
    <numFmt numFmtId="170" formatCode="#,##0;[Red]\(#,##0\)"/>
    <numFmt numFmtId="171" formatCode="&quot;$&quot;\ #,##0"/>
    <numFmt numFmtId="172" formatCode="#,##0.000"/>
    <numFmt numFmtId="173" formatCode="dd/mm/yyyy;@"/>
  </numFmts>
  <fonts count="53">
    <font>
      <sz val="10"/>
      <name val="Arial"/>
    </font>
    <font>
      <sz val="10"/>
      <name val="Arial"/>
      <family val="2"/>
    </font>
    <font>
      <sz val="10"/>
      <name val="Times New Roman"/>
      <family val="1"/>
    </font>
    <font>
      <u/>
      <sz val="10"/>
      <color indexed="12"/>
      <name val="Times New Roman"/>
      <family val="1"/>
    </font>
    <font>
      <b/>
      <sz val="10"/>
      <name val="Arial"/>
      <family val="2"/>
    </font>
    <font>
      <b/>
      <sz val="12"/>
      <name val="Arial"/>
      <family val="2"/>
    </font>
    <font>
      <b/>
      <sz val="16"/>
      <name val="Arial"/>
      <family val="2"/>
    </font>
    <font>
      <sz val="10"/>
      <color indexed="9"/>
      <name val="Arial"/>
      <family val="2"/>
    </font>
    <font>
      <sz val="10"/>
      <color indexed="8"/>
      <name val="Times New Roman"/>
      <family val="1"/>
    </font>
    <font>
      <sz val="10"/>
      <name val="Arial"/>
      <family val="2"/>
    </font>
    <font>
      <b/>
      <sz val="12"/>
      <color indexed="9"/>
      <name val="Arial"/>
      <family val="2"/>
    </font>
    <font>
      <b/>
      <sz val="14"/>
      <name val="Arial"/>
      <family val="2"/>
    </font>
    <font>
      <sz val="14"/>
      <name val="Arial"/>
      <family val="2"/>
    </font>
    <font>
      <b/>
      <sz val="10"/>
      <color indexed="8"/>
      <name val="Times New Roman"/>
      <family val="1"/>
    </font>
    <font>
      <sz val="11"/>
      <name val="Arial"/>
      <family val="2"/>
    </font>
    <font>
      <sz val="8"/>
      <name val="Arial"/>
      <family val="2"/>
    </font>
    <font>
      <b/>
      <i/>
      <sz val="14"/>
      <name val="Arial"/>
      <family val="2"/>
    </font>
    <font>
      <b/>
      <sz val="8"/>
      <name val="Times New Roman"/>
      <family val="1"/>
    </font>
    <font>
      <b/>
      <sz val="8"/>
      <name val="Arial"/>
      <family val="2"/>
    </font>
    <font>
      <b/>
      <sz val="12"/>
      <name val="Times New Roman"/>
      <family val="1"/>
    </font>
    <font>
      <b/>
      <sz val="10"/>
      <name val="Arial"/>
      <family val="2"/>
    </font>
    <font>
      <b/>
      <i/>
      <sz val="12"/>
      <name val="Arial"/>
      <family val="2"/>
    </font>
    <font>
      <sz val="16"/>
      <color indexed="9"/>
      <name val="Arial"/>
      <family val="2"/>
    </font>
    <font>
      <sz val="28"/>
      <color indexed="9"/>
      <name val="Arial"/>
      <family val="2"/>
    </font>
    <font>
      <sz val="16"/>
      <color indexed="9"/>
      <name val="Prestige Elite"/>
      <family val="1"/>
    </font>
    <font>
      <sz val="10"/>
      <color indexed="12"/>
      <name val="Arial"/>
      <family val="2"/>
    </font>
    <font>
      <sz val="8"/>
      <color indexed="81"/>
      <name val="Tahoma"/>
      <family val="2"/>
    </font>
    <font>
      <b/>
      <sz val="10"/>
      <color indexed="9"/>
      <name val="Arial"/>
      <family val="2"/>
    </font>
    <font>
      <sz val="10"/>
      <name val="Tahoma"/>
      <family val="2"/>
    </font>
    <font>
      <b/>
      <sz val="10"/>
      <color indexed="10"/>
      <name val="Arial"/>
      <family val="2"/>
    </font>
    <font>
      <sz val="10"/>
      <color indexed="9"/>
      <name val="Arial"/>
      <family val="2"/>
    </font>
    <font>
      <sz val="10"/>
      <name val="Courier"/>
      <family val="3"/>
    </font>
    <font>
      <b/>
      <sz val="11"/>
      <name val="Arial"/>
      <family val="2"/>
    </font>
    <font>
      <b/>
      <sz val="10"/>
      <color indexed="9"/>
      <name val="Tahoma"/>
      <family val="2"/>
    </font>
    <font>
      <b/>
      <sz val="11"/>
      <color indexed="9"/>
      <name val="Tahoma"/>
      <family val="2"/>
    </font>
    <font>
      <b/>
      <sz val="10"/>
      <name val="Tahoma"/>
      <family val="2"/>
    </font>
    <font>
      <b/>
      <sz val="10"/>
      <color indexed="8"/>
      <name val="Tahoma"/>
      <family val="2"/>
    </font>
    <font>
      <sz val="10"/>
      <color indexed="9"/>
      <name val="Tahoma"/>
      <family val="2"/>
    </font>
    <font>
      <sz val="10"/>
      <color indexed="8"/>
      <name val="Tahoma"/>
      <family val="2"/>
    </font>
    <font>
      <sz val="8"/>
      <name val="Arial"/>
      <family val="2"/>
    </font>
    <font>
      <sz val="12"/>
      <name val="Arial"/>
      <family val="2"/>
    </font>
    <font>
      <b/>
      <sz val="12"/>
      <color indexed="10"/>
      <name val="Arial"/>
      <family val="2"/>
    </font>
    <font>
      <b/>
      <sz val="10"/>
      <color indexed="8"/>
      <name val="Arial"/>
      <family val="2"/>
    </font>
    <font>
      <sz val="10"/>
      <color theme="0"/>
      <name val="Arial"/>
      <family val="2"/>
    </font>
    <font>
      <b/>
      <sz val="14"/>
      <color indexed="9"/>
      <name val="Arial"/>
      <family val="2"/>
    </font>
    <font>
      <sz val="10"/>
      <color rgb="FF00B0F0"/>
      <name val="Arial"/>
      <family val="2"/>
    </font>
    <font>
      <sz val="10"/>
      <name val="Arial"/>
      <family val="2"/>
    </font>
    <font>
      <sz val="10"/>
      <name val="Arial"/>
      <family val="2"/>
    </font>
    <font>
      <b/>
      <sz val="10"/>
      <color theme="0"/>
      <name val="Tahoma"/>
      <family val="2"/>
    </font>
    <font>
      <sz val="11"/>
      <color rgb="FF006100"/>
      <name val="Calibri"/>
      <family val="2"/>
      <scheme val="minor"/>
    </font>
    <font>
      <sz val="11"/>
      <color rgb="FF9C0006"/>
      <name val="Calibri"/>
      <family val="2"/>
      <scheme val="minor"/>
    </font>
    <font>
      <sz val="10"/>
      <name val="Arial"/>
      <family val="2"/>
    </font>
    <font>
      <b/>
      <sz val="10"/>
      <name val="Times New Roman"/>
      <family val="1"/>
    </font>
  </fonts>
  <fills count="20">
    <fill>
      <patternFill patternType="none"/>
    </fill>
    <fill>
      <patternFill patternType="gray125"/>
    </fill>
    <fill>
      <patternFill patternType="solid">
        <fgColor indexed="51"/>
        <bgColor indexed="64"/>
      </patternFill>
    </fill>
    <fill>
      <patternFill patternType="solid">
        <fgColor indexed="41"/>
        <bgColor indexed="64"/>
      </patternFill>
    </fill>
    <fill>
      <patternFill patternType="solid">
        <fgColor indexed="10"/>
        <bgColor indexed="64"/>
      </patternFill>
    </fill>
    <fill>
      <patternFill patternType="solid">
        <fgColor indexed="12"/>
        <bgColor indexed="64"/>
      </patternFill>
    </fill>
    <fill>
      <patternFill patternType="solid">
        <fgColor indexed="48"/>
        <bgColor indexed="64"/>
      </patternFill>
    </fill>
    <fill>
      <patternFill patternType="solid">
        <fgColor indexed="17"/>
        <bgColor indexed="64"/>
      </patternFill>
    </fill>
    <fill>
      <patternFill patternType="solid">
        <fgColor indexed="13"/>
        <bgColor indexed="64"/>
      </patternFill>
    </fill>
    <fill>
      <patternFill patternType="solid">
        <fgColor indexed="42"/>
        <bgColor indexed="64"/>
      </patternFill>
    </fill>
    <fill>
      <patternFill patternType="solid">
        <fgColor indexed="22"/>
        <bgColor indexed="64"/>
      </patternFill>
    </fill>
    <fill>
      <patternFill patternType="solid">
        <fgColor rgb="FFFFFF00"/>
        <bgColor indexed="64"/>
      </patternFill>
    </fill>
    <fill>
      <patternFill patternType="solid">
        <fgColor rgb="FF92D050"/>
        <bgColor indexed="64"/>
      </patternFill>
    </fill>
    <fill>
      <patternFill patternType="solid">
        <fgColor theme="7"/>
        <bgColor theme="7"/>
      </patternFill>
    </fill>
    <fill>
      <patternFill patternType="solid">
        <fgColor theme="7" tint="0.79998168889431442"/>
        <bgColor theme="7" tint="0.79998168889431442"/>
      </patternFill>
    </fill>
    <fill>
      <patternFill patternType="solid">
        <fgColor rgb="FFFF0000"/>
        <bgColor indexed="64"/>
      </patternFill>
    </fill>
    <fill>
      <patternFill patternType="solid">
        <fgColor rgb="FFC6EFCE"/>
      </patternFill>
    </fill>
    <fill>
      <patternFill patternType="solid">
        <fgColor rgb="FFFFC7CE"/>
      </patternFill>
    </fill>
    <fill>
      <patternFill patternType="solid">
        <fgColor theme="0"/>
        <bgColor indexed="64"/>
      </patternFill>
    </fill>
    <fill>
      <patternFill patternType="solid">
        <fgColor indexed="9"/>
        <bgColor indexed="64"/>
      </patternFill>
    </fill>
  </fills>
  <borders count="108">
    <border>
      <left/>
      <right/>
      <top/>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double">
        <color indexed="9"/>
      </left>
      <right style="double">
        <color indexed="9"/>
      </right>
      <top style="double">
        <color indexed="9"/>
      </top>
      <bottom style="double">
        <color indexed="9"/>
      </bottom>
      <diagonal/>
    </border>
    <border>
      <left style="double">
        <color indexed="9"/>
      </left>
      <right style="double">
        <color indexed="9"/>
      </right>
      <top style="double">
        <color indexed="9"/>
      </top>
      <bottom/>
      <diagonal/>
    </border>
    <border>
      <left style="hair">
        <color indexed="48"/>
      </left>
      <right style="hair">
        <color indexed="48"/>
      </right>
      <top style="hair">
        <color indexed="48"/>
      </top>
      <bottom style="hair">
        <color indexed="48"/>
      </bottom>
      <diagonal/>
    </border>
    <border>
      <left style="hair">
        <color indexed="48"/>
      </left>
      <right/>
      <top style="hair">
        <color indexed="48"/>
      </top>
      <bottom style="hair">
        <color indexed="48"/>
      </bottom>
      <diagonal/>
    </border>
    <border>
      <left/>
      <right style="hair">
        <color indexed="48"/>
      </right>
      <top style="hair">
        <color indexed="48"/>
      </top>
      <bottom style="hair">
        <color indexed="48"/>
      </bottom>
      <diagonal/>
    </border>
    <border>
      <left style="hair">
        <color indexed="48"/>
      </left>
      <right style="hair">
        <color indexed="48"/>
      </right>
      <top/>
      <bottom style="hair">
        <color indexed="48"/>
      </bottom>
      <diagonal/>
    </border>
    <border>
      <left style="hair">
        <color indexed="48"/>
      </left>
      <right style="hair">
        <color indexed="48"/>
      </right>
      <top style="hair">
        <color indexed="48"/>
      </top>
      <bottom style="thick">
        <color indexed="48"/>
      </bottom>
      <diagonal/>
    </border>
    <border>
      <left/>
      <right style="hair">
        <color indexed="48"/>
      </right>
      <top/>
      <bottom style="hair">
        <color indexed="48"/>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
      <left style="hair">
        <color indexed="64"/>
      </left>
      <right style="hair">
        <color indexed="64"/>
      </right>
      <top style="hair">
        <color indexed="64"/>
      </top>
      <bottom style="hair">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9"/>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double">
        <color indexed="9"/>
      </left>
      <right/>
      <top style="double">
        <color indexed="9"/>
      </top>
      <bottom/>
      <diagonal/>
    </border>
    <border>
      <left/>
      <right/>
      <top style="double">
        <color indexed="9"/>
      </top>
      <bottom/>
      <diagonal/>
    </border>
    <border>
      <left style="hair">
        <color indexed="48"/>
      </left>
      <right/>
      <top/>
      <bottom style="hair">
        <color indexed="48"/>
      </bottom>
      <diagonal/>
    </border>
    <border>
      <left style="double">
        <color indexed="9"/>
      </left>
      <right/>
      <top style="double">
        <color indexed="9"/>
      </top>
      <bottom style="double">
        <color indexed="9"/>
      </bottom>
      <diagonal/>
    </border>
    <border>
      <left/>
      <right/>
      <top style="double">
        <color indexed="9"/>
      </top>
      <bottom style="double">
        <color indexed="9"/>
      </bottom>
      <diagonal/>
    </border>
    <border>
      <left/>
      <right style="double">
        <color indexed="9"/>
      </right>
      <top style="double">
        <color indexed="9"/>
      </top>
      <bottom style="double">
        <color indexed="9"/>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style="medium">
        <color indexed="64"/>
      </top>
      <bottom style="medium">
        <color indexed="64"/>
      </bottom>
      <diagonal/>
    </border>
    <border>
      <left/>
      <right/>
      <top style="thin">
        <color theme="7" tint="0.39997558519241921"/>
      </top>
      <bottom/>
      <diagonal/>
    </border>
    <border>
      <left style="medium">
        <color indexed="64"/>
      </left>
      <right/>
      <top style="thin">
        <color theme="7" tint="0.39997558519241921"/>
      </top>
      <bottom/>
      <diagonal/>
    </border>
    <border>
      <left style="medium">
        <color indexed="64"/>
      </left>
      <right/>
      <top style="thin">
        <color theme="7" tint="0.39997558519241921"/>
      </top>
      <bottom style="medium">
        <color indexed="64"/>
      </bottom>
      <diagonal/>
    </border>
    <border>
      <left/>
      <right/>
      <top style="thin">
        <color theme="7" tint="0.39997558519241921"/>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right style="double">
        <color indexed="9"/>
      </right>
      <top/>
      <bottom style="double">
        <color indexed="9"/>
      </bottom>
      <diagonal/>
    </border>
    <border>
      <left/>
      <right/>
      <top/>
      <bottom style="double">
        <color indexed="9"/>
      </bottom>
      <diagonal/>
    </border>
    <border>
      <left style="hair">
        <color indexed="48"/>
      </left>
      <right style="hair">
        <color indexed="48"/>
      </right>
      <top style="hair">
        <color indexed="48"/>
      </top>
      <bottom style="double">
        <color indexed="9"/>
      </bottom>
      <diagonal/>
    </border>
    <border>
      <left/>
      <right style="hair">
        <color indexed="48"/>
      </right>
      <top style="hair">
        <color indexed="48"/>
      </top>
      <bottom style="double">
        <color indexed="9"/>
      </bottom>
      <diagonal/>
    </border>
    <border>
      <left style="double">
        <color indexed="9"/>
      </left>
      <right/>
      <top style="hair">
        <color indexed="48"/>
      </top>
      <bottom style="double">
        <color indexed="9"/>
      </bottom>
      <diagonal/>
    </border>
    <border>
      <left style="hair">
        <color indexed="48"/>
      </left>
      <right style="double">
        <color indexed="9"/>
      </right>
      <top style="hair">
        <color indexed="48"/>
      </top>
      <bottom style="hair">
        <color indexed="48"/>
      </bottom>
      <diagonal/>
    </border>
    <border>
      <left style="double">
        <color indexed="9"/>
      </left>
      <right/>
      <top style="hair">
        <color indexed="48"/>
      </top>
      <bottom style="hair">
        <color indexed="48"/>
      </bottom>
      <diagonal/>
    </border>
    <border>
      <left style="hair">
        <color indexed="48"/>
      </left>
      <right style="double">
        <color indexed="9"/>
      </right>
      <top/>
      <bottom style="hair">
        <color indexed="48"/>
      </bottom>
      <diagonal/>
    </border>
    <border>
      <left/>
      <right style="hair">
        <color indexed="48"/>
      </right>
      <top style="thick">
        <color indexed="48"/>
      </top>
      <bottom style="hair">
        <color indexed="48"/>
      </bottom>
      <diagonal/>
    </border>
    <border>
      <left style="double">
        <color indexed="9"/>
      </left>
      <right/>
      <top style="thick">
        <color indexed="48"/>
      </top>
      <bottom style="hair">
        <color indexed="48"/>
      </bottom>
      <diagonal/>
    </border>
    <border>
      <left style="hair">
        <color indexed="48"/>
      </left>
      <right style="double">
        <color indexed="9"/>
      </right>
      <top style="hair">
        <color indexed="48"/>
      </top>
      <bottom style="thick">
        <color indexed="48"/>
      </bottom>
      <diagonal/>
    </border>
    <border>
      <left style="double">
        <color indexed="9"/>
      </left>
      <right style="hair">
        <color indexed="48"/>
      </right>
      <top style="hair">
        <color indexed="48"/>
      </top>
      <bottom style="hair">
        <color indexed="48"/>
      </bottom>
      <diagonal/>
    </border>
    <border>
      <left/>
      <right style="medium">
        <color indexed="64"/>
      </right>
      <top/>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bottom style="double">
        <color indexed="64"/>
      </bottom>
      <diagonal/>
    </border>
    <border>
      <left/>
      <right style="medium">
        <color indexed="64"/>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28">
    <xf numFmtId="0" fontId="0" fillId="0" borderId="0"/>
    <xf numFmtId="0" fontId="1" fillId="0" borderId="0">
      <protection locked="0"/>
    </xf>
    <xf numFmtId="167" fontId="2" fillId="0" borderId="0" applyFont="0" applyFill="0" applyBorder="0" applyAlignment="0" applyProtection="0"/>
    <xf numFmtId="0" fontId="1" fillId="0" borderId="0">
      <protection locked="0"/>
    </xf>
    <xf numFmtId="0" fontId="1" fillId="0" borderId="0">
      <protection locked="0"/>
    </xf>
    <xf numFmtId="0" fontId="1" fillId="0" borderId="0">
      <protection locked="0"/>
    </xf>
    <xf numFmtId="0" fontId="1" fillId="0" borderId="0">
      <protection locked="0"/>
    </xf>
    <xf numFmtId="0" fontId="1" fillId="0" borderId="0">
      <protection locked="0"/>
    </xf>
    <xf numFmtId="0" fontId="1" fillId="0" borderId="0">
      <protection locked="0"/>
    </xf>
    <xf numFmtId="0" fontId="1" fillId="0" borderId="0">
      <protection locked="0"/>
    </xf>
    <xf numFmtId="0" fontId="1" fillId="0" borderId="0">
      <protection locked="0"/>
    </xf>
    <xf numFmtId="0" fontId="1" fillId="0" borderId="0">
      <protection locked="0"/>
    </xf>
    <xf numFmtId="0" fontId="1" fillId="0" borderId="0">
      <protection locked="0"/>
    </xf>
    <xf numFmtId="0" fontId="3" fillId="0" borderId="0" applyNumberFormat="0" applyFill="0" applyBorder="0" applyAlignment="0" applyProtection="0">
      <alignment vertical="top"/>
      <protection locked="0"/>
    </xf>
    <xf numFmtId="165" fontId="1" fillId="0" borderId="0" applyFont="0" applyFill="0" applyBorder="0" applyAlignment="0" applyProtection="0"/>
    <xf numFmtId="0" fontId="31" fillId="0" borderId="0"/>
    <xf numFmtId="0" fontId="9" fillId="0" borderId="0"/>
    <xf numFmtId="0" fontId="2" fillId="0" borderId="0"/>
    <xf numFmtId="0" fontId="2"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1">
      <protection locked="0"/>
    </xf>
    <xf numFmtId="0" fontId="1" fillId="0" borderId="0"/>
    <xf numFmtId="9" fontId="46" fillId="0" borderId="0" applyFont="0" applyFill="0" applyBorder="0" applyAlignment="0" applyProtection="0"/>
    <xf numFmtId="41" fontId="47" fillId="0" borderId="0" applyFont="0" applyFill="0" applyBorder="0" applyAlignment="0" applyProtection="0"/>
    <xf numFmtId="0" fontId="49" fillId="16" borderId="0" applyNumberFormat="0" applyBorder="0" applyAlignment="0" applyProtection="0"/>
    <xf numFmtId="0" fontId="50" fillId="17" borderId="0" applyNumberFormat="0" applyBorder="0" applyAlignment="0" applyProtection="0"/>
  </cellStyleXfs>
  <cellXfs count="718">
    <xf numFmtId="0" fontId="0" fillId="0" borderId="0" xfId="0"/>
    <xf numFmtId="0" fontId="6" fillId="0" borderId="0" xfId="19" applyFont="1" applyFill="1" applyBorder="1" applyAlignment="1" applyProtection="1">
      <alignment horizontal="left" vertical="center" wrapText="1"/>
    </xf>
    <xf numFmtId="0" fontId="6" fillId="0" borderId="0" xfId="19" applyFont="1" applyFill="1" applyBorder="1" applyAlignment="1" applyProtection="1">
      <alignment horizontal="center" vertical="center" wrapText="1"/>
    </xf>
    <xf numFmtId="2" fontId="6" fillId="0" borderId="0" xfId="19" applyNumberFormat="1" applyFont="1" applyFill="1" applyBorder="1" applyAlignment="1" applyProtection="1">
      <alignment horizontal="center" vertical="center" wrapText="1"/>
    </xf>
    <xf numFmtId="0" fontId="4" fillId="0" borderId="0" xfId="19" applyFont="1" applyFill="1" applyBorder="1" applyAlignment="1" applyProtection="1">
      <alignment horizontal="left" vertical="center" wrapText="1"/>
    </xf>
    <xf numFmtId="17" fontId="4" fillId="0" borderId="0" xfId="19" applyNumberFormat="1" applyFont="1" applyFill="1" applyBorder="1" applyAlignment="1" applyProtection="1">
      <alignment horizontal="center" vertical="center" wrapText="1"/>
    </xf>
    <xf numFmtId="17" fontId="11" fillId="0" borderId="0" xfId="19" applyNumberFormat="1" applyFont="1" applyFill="1" applyBorder="1" applyAlignment="1" applyProtection="1">
      <alignment horizontal="center" vertical="center" wrapText="1"/>
    </xf>
    <xf numFmtId="0" fontId="1" fillId="0" borderId="0" xfId="19" applyProtection="1"/>
    <xf numFmtId="165" fontId="4" fillId="0" borderId="0" xfId="14" applyFont="1" applyFill="1" applyBorder="1" applyAlignment="1" applyProtection="1">
      <alignment horizontal="center" vertical="center" wrapText="1"/>
    </xf>
    <xf numFmtId="0" fontId="0" fillId="0" borderId="0" xfId="0" applyAlignment="1">
      <alignment horizontal="center"/>
    </xf>
    <xf numFmtId="0" fontId="5" fillId="0" borderId="2" xfId="0" applyFont="1" applyBorder="1" applyAlignment="1">
      <alignment horizontal="center"/>
    </xf>
    <xf numFmtId="0" fontId="0" fillId="0" borderId="2" xfId="0" applyBorder="1" applyAlignment="1">
      <alignment horizontal="left" vertical="center" wrapText="1"/>
    </xf>
    <xf numFmtId="9" fontId="1" fillId="0" borderId="2" xfId="21" applyBorder="1" applyAlignment="1" applyProtection="1">
      <alignment horizontal="center"/>
    </xf>
    <xf numFmtId="0" fontId="12" fillId="3" borderId="5" xfId="19" applyFont="1" applyFill="1" applyBorder="1" applyAlignment="1" applyProtection="1">
      <alignment horizontal="center" vertical="center"/>
      <protection locked="0"/>
    </xf>
    <xf numFmtId="0" fontId="0" fillId="0" borderId="2" xfId="0" applyBorder="1" applyAlignment="1">
      <alignment horizontal="center" vertical="center" wrapText="1"/>
    </xf>
    <xf numFmtId="10" fontId="2" fillId="0" borderId="2" xfId="21" applyNumberFormat="1" applyFont="1" applyBorder="1" applyAlignment="1" applyProtection="1">
      <alignment horizontal="center"/>
    </xf>
    <xf numFmtId="0" fontId="20" fillId="0" borderId="2" xfId="0" applyFont="1" applyBorder="1" applyAlignment="1">
      <alignment horizontal="center"/>
    </xf>
    <xf numFmtId="0" fontId="19" fillId="0" borderId="2" xfId="17" applyFont="1" applyBorder="1" applyAlignment="1" applyProtection="1">
      <alignment horizontal="center" vertical="center" wrapText="1"/>
    </xf>
    <xf numFmtId="37" fontId="2" fillId="0" borderId="2" xfId="2" applyNumberFormat="1" applyBorder="1" applyAlignment="1" applyProtection="1">
      <alignment horizontal="center"/>
    </xf>
    <xf numFmtId="0" fontId="0" fillId="0" borderId="0" xfId="0" applyBorder="1" applyAlignment="1">
      <alignment horizontal="center" vertical="center" wrapText="1"/>
    </xf>
    <xf numFmtId="0" fontId="0" fillId="0" borderId="0" xfId="0" applyBorder="1" applyAlignment="1">
      <alignment horizontal="left" vertical="center" wrapText="1"/>
    </xf>
    <xf numFmtId="0" fontId="3" fillId="0" borderId="2" xfId="13" applyFill="1" applyBorder="1" applyAlignment="1" applyProtection="1">
      <alignment horizontal="left" vertical="center" wrapText="1"/>
    </xf>
    <xf numFmtId="0" fontId="5" fillId="0" borderId="0" xfId="19" applyFont="1" applyAlignment="1" applyProtection="1">
      <alignment vertical="center"/>
    </xf>
    <xf numFmtId="0" fontId="5" fillId="0" borderId="0" xfId="0" applyFont="1" applyAlignment="1">
      <alignment horizontal="center"/>
    </xf>
    <xf numFmtId="0" fontId="22" fillId="5" borderId="0" xfId="0" applyFont="1" applyFill="1"/>
    <xf numFmtId="0" fontId="7" fillId="5" borderId="0" xfId="0" applyFont="1" applyFill="1"/>
    <xf numFmtId="0" fontId="25" fillId="5" borderId="0" xfId="0" applyFont="1" applyFill="1"/>
    <xf numFmtId="0" fontId="21" fillId="0" borderId="0" xfId="0" applyFont="1" applyFill="1" applyBorder="1" applyAlignment="1">
      <alignment horizontal="center" vertical="center" wrapText="1"/>
    </xf>
    <xf numFmtId="0" fontId="5" fillId="0" borderId="0" xfId="0" applyFont="1" applyBorder="1" applyAlignment="1">
      <alignment horizontal="center"/>
    </xf>
    <xf numFmtId="0" fontId="9" fillId="0" borderId="2" xfId="0" applyFont="1" applyBorder="1" applyAlignment="1">
      <alignment horizontal="center"/>
    </xf>
    <xf numFmtId="0" fontId="9" fillId="0" borderId="0" xfId="0" applyFont="1"/>
    <xf numFmtId="0" fontId="9" fillId="0" borderId="2" xfId="17" applyFont="1" applyBorder="1" applyProtection="1"/>
    <xf numFmtId="166" fontId="9" fillId="0" borderId="2" xfId="21" applyNumberFormat="1" applyFont="1" applyBorder="1" applyAlignment="1" applyProtection="1">
      <alignment horizontal="center"/>
    </xf>
    <xf numFmtId="166" fontId="9" fillId="0" borderId="11" xfId="21" applyNumberFormat="1" applyFont="1" applyBorder="1" applyAlignment="1" applyProtection="1">
      <alignment horizontal="center"/>
    </xf>
    <xf numFmtId="9" fontId="9" fillId="0" borderId="12" xfId="21" applyFont="1" applyBorder="1" applyAlignment="1" applyProtection="1">
      <alignment horizontal="center"/>
    </xf>
    <xf numFmtId="0" fontId="9" fillId="0" borderId="2" xfId="0" applyFont="1" applyBorder="1"/>
    <xf numFmtId="0" fontId="9" fillId="0" borderId="13" xfId="0" applyFont="1" applyBorder="1"/>
    <xf numFmtId="165" fontId="9" fillId="0" borderId="2" xfId="14" applyNumberFormat="1" applyFont="1" applyBorder="1"/>
    <xf numFmtId="10" fontId="9" fillId="0" borderId="2" xfId="21" applyNumberFormat="1" applyFont="1" applyBorder="1" applyAlignment="1" applyProtection="1">
      <alignment horizontal="center"/>
    </xf>
    <xf numFmtId="10" fontId="9" fillId="0" borderId="11" xfId="21" applyNumberFormat="1" applyFont="1" applyBorder="1" applyAlignment="1" applyProtection="1">
      <alignment horizontal="center"/>
    </xf>
    <xf numFmtId="10" fontId="9" fillId="0" borderId="2" xfId="21" applyNumberFormat="1" applyFont="1" applyBorder="1" applyAlignment="1" applyProtection="1">
      <alignment horizontal="center" vertical="center" wrapText="1"/>
    </xf>
    <xf numFmtId="165" fontId="30" fillId="6" borderId="0" xfId="0" applyNumberFormat="1" applyFont="1" applyFill="1" applyAlignment="1">
      <alignment horizontal="center" vertical="center"/>
    </xf>
    <xf numFmtId="10" fontId="9" fillId="0" borderId="2" xfId="21" applyNumberFormat="1" applyFont="1" applyBorder="1" applyAlignment="1">
      <alignment horizontal="center"/>
    </xf>
    <xf numFmtId="9" fontId="9" fillId="0" borderId="2" xfId="21" applyFont="1" applyBorder="1" applyAlignment="1">
      <alignment horizontal="center"/>
    </xf>
    <xf numFmtId="0" fontId="9" fillId="0" borderId="11" xfId="0" applyFont="1" applyBorder="1"/>
    <xf numFmtId="0" fontId="9" fillId="0" borderId="0" xfId="0" applyFont="1" applyBorder="1"/>
    <xf numFmtId="10" fontId="9" fillId="0" borderId="0" xfId="21" applyNumberFormat="1" applyFont="1" applyBorder="1" applyAlignment="1" applyProtection="1">
      <alignment horizontal="center"/>
    </xf>
    <xf numFmtId="10" fontId="9" fillId="0" borderId="12" xfId="21" applyNumberFormat="1" applyFont="1" applyBorder="1" applyAlignment="1" applyProtection="1">
      <alignment horizontal="center"/>
    </xf>
    <xf numFmtId="0" fontId="4" fillId="0" borderId="0" xfId="0" applyFont="1"/>
    <xf numFmtId="9" fontId="9" fillId="0" borderId="0" xfId="21" applyFont="1" applyBorder="1" applyAlignment="1" applyProtection="1">
      <alignment horizontal="center"/>
    </xf>
    <xf numFmtId="0" fontId="9" fillId="0" borderId="0" xfId="17" applyFont="1" applyBorder="1" applyAlignment="1" applyProtection="1">
      <alignment horizontal="center" vertical="center" wrapText="1"/>
    </xf>
    <xf numFmtId="9" fontId="9" fillId="0" borderId="0" xfId="21" applyFont="1"/>
    <xf numFmtId="165" fontId="27" fillId="6" borderId="0" xfId="0" applyNumberFormat="1" applyFont="1" applyFill="1" applyAlignment="1">
      <alignment horizontal="center"/>
    </xf>
    <xf numFmtId="10" fontId="9" fillId="0" borderId="2" xfId="21" applyNumberFormat="1" applyFont="1" applyFill="1" applyBorder="1" applyAlignment="1" applyProtection="1">
      <alignment horizontal="center"/>
    </xf>
    <xf numFmtId="10" fontId="9" fillId="0" borderId="0" xfId="21" applyNumberFormat="1" applyFont="1" applyFill="1" applyBorder="1" applyAlignment="1" applyProtection="1">
      <alignment horizontal="center"/>
    </xf>
    <xf numFmtId="10" fontId="9" fillId="0" borderId="0" xfId="21" applyNumberFormat="1" applyFont="1" applyBorder="1" applyAlignment="1" applyProtection="1">
      <alignment horizontal="center" vertical="center" wrapText="1"/>
    </xf>
    <xf numFmtId="17" fontId="9" fillId="0" borderId="0" xfId="0" applyNumberFormat="1" applyFont="1"/>
    <xf numFmtId="165" fontId="9" fillId="0" borderId="0" xfId="0" applyNumberFormat="1" applyFont="1"/>
    <xf numFmtId="9" fontId="9" fillId="0" borderId="14" xfId="0" applyNumberFormat="1" applyFont="1" applyBorder="1"/>
    <xf numFmtId="164" fontId="9" fillId="0" borderId="14" xfId="0" applyNumberFormat="1" applyFont="1" applyBorder="1"/>
    <xf numFmtId="0" fontId="9" fillId="0" borderId="14" xfId="0" applyFont="1" applyBorder="1"/>
    <xf numFmtId="0" fontId="27" fillId="6" borderId="2" xfId="17" applyFont="1" applyFill="1" applyBorder="1" applyAlignment="1" applyProtection="1">
      <alignment horizontal="center" vertical="center" wrapText="1"/>
    </xf>
    <xf numFmtId="0" fontId="4" fillId="0" borderId="0" xfId="17" applyFont="1" applyBorder="1" applyAlignment="1" applyProtection="1">
      <alignment horizontal="center" vertical="center" wrapText="1"/>
    </xf>
    <xf numFmtId="0" fontId="27" fillId="0" borderId="11" xfId="17" applyFont="1" applyFill="1" applyBorder="1" applyAlignment="1" applyProtection="1">
      <alignment horizontal="center" vertical="center" wrapText="1"/>
    </xf>
    <xf numFmtId="0" fontId="27" fillId="0" borderId="0" xfId="17" applyFont="1" applyFill="1" applyBorder="1" applyAlignment="1" applyProtection="1">
      <alignment horizontal="center" vertical="center" wrapText="1"/>
    </xf>
    <xf numFmtId="165" fontId="0" fillId="0" borderId="0" xfId="0" applyNumberFormat="1"/>
    <xf numFmtId="38" fontId="0" fillId="0" borderId="2" xfId="0" applyNumberFormat="1" applyBorder="1"/>
    <xf numFmtId="38" fontId="0" fillId="0" borderId="0" xfId="0" applyNumberFormat="1"/>
    <xf numFmtId="3" fontId="0" fillId="0" borderId="0" xfId="0" applyNumberFormat="1"/>
    <xf numFmtId="3" fontId="0" fillId="0" borderId="2" xfId="0" applyNumberFormat="1" applyBorder="1"/>
    <xf numFmtId="0" fontId="33" fillId="7" borderId="15" xfId="0" applyFont="1" applyFill="1" applyBorder="1" applyAlignment="1">
      <alignment horizontal="center" vertical="center" wrapText="1"/>
    </xf>
    <xf numFmtId="0" fontId="33" fillId="7" borderId="16" xfId="0" applyFont="1" applyFill="1" applyBorder="1" applyAlignment="1">
      <alignment horizontal="center" vertical="center" wrapText="1"/>
    </xf>
    <xf numFmtId="0" fontId="28" fillId="0" borderId="17" xfId="0" applyFont="1" applyBorder="1"/>
    <xf numFmtId="170" fontId="28" fillId="0" borderId="17" xfId="0" applyNumberFormat="1" applyFont="1" applyBorder="1" applyAlignment="1">
      <alignment horizontal="right" wrapText="1"/>
    </xf>
    <xf numFmtId="0" fontId="28" fillId="0" borderId="2" xfId="0" applyFont="1" applyBorder="1"/>
    <xf numFmtId="170" fontId="28" fillId="0" borderId="2" xfId="0" applyNumberFormat="1" applyFont="1" applyBorder="1" applyAlignment="1">
      <alignment horizontal="right" wrapText="1"/>
    </xf>
    <xf numFmtId="170" fontId="35" fillId="0" borderId="2" xfId="0" applyNumberFormat="1" applyFont="1" applyBorder="1" applyAlignment="1">
      <alignment horizontal="right" wrapText="1"/>
    </xf>
    <xf numFmtId="0" fontId="29" fillId="0" borderId="0" xfId="0" applyFont="1"/>
    <xf numFmtId="0" fontId="34" fillId="7" borderId="18" xfId="0" applyFont="1" applyFill="1" applyBorder="1" applyAlignment="1">
      <alignment horizontal="center" vertical="center" wrapText="1"/>
    </xf>
    <xf numFmtId="0" fontId="34" fillId="7" borderId="19" xfId="0" applyFont="1" applyFill="1" applyBorder="1" applyAlignment="1">
      <alignment horizontal="center" vertical="center" wrapText="1"/>
    </xf>
    <xf numFmtId="0" fontId="9" fillId="0" borderId="17" xfId="0" applyFont="1" applyBorder="1" applyAlignment="1">
      <alignment horizontal="justify" vertical="top" wrapText="1"/>
    </xf>
    <xf numFmtId="3" fontId="9" fillId="0" borderId="17" xfId="0" applyNumberFormat="1" applyFont="1" applyBorder="1" applyAlignment="1">
      <alignment horizontal="justify" vertical="top" wrapText="1"/>
    </xf>
    <xf numFmtId="0" fontId="9" fillId="0" borderId="2" xfId="0" applyFont="1" applyBorder="1" applyAlignment="1">
      <alignment horizontal="justify" vertical="top" wrapText="1"/>
    </xf>
    <xf numFmtId="3" fontId="9" fillId="0" borderId="2" xfId="0" applyNumberFormat="1" applyFont="1" applyBorder="1" applyAlignment="1">
      <alignment horizontal="justify" vertical="top" wrapText="1"/>
    </xf>
    <xf numFmtId="0" fontId="4" fillId="0" borderId="2" xfId="0" applyFont="1" applyBorder="1" applyAlignment="1">
      <alignment horizontal="justify" vertical="top" wrapText="1"/>
    </xf>
    <xf numFmtId="3" fontId="32" fillId="0" borderId="2" xfId="0" applyNumberFormat="1" applyFont="1" applyBorder="1" applyAlignment="1">
      <alignment horizontal="right" vertical="top" wrapText="1"/>
    </xf>
    <xf numFmtId="0" fontId="33" fillId="7" borderId="16" xfId="0" applyFont="1" applyFill="1" applyBorder="1" applyAlignment="1">
      <alignment horizontal="center" wrapText="1"/>
    </xf>
    <xf numFmtId="170" fontId="28" fillId="0" borderId="17" xfId="0" applyNumberFormat="1" applyFont="1" applyBorder="1" applyAlignment="1">
      <alignment horizontal="right"/>
    </xf>
    <xf numFmtId="170" fontId="28" fillId="0" borderId="2" xfId="0" applyNumberFormat="1" applyFont="1" applyBorder="1" applyAlignment="1">
      <alignment horizontal="right"/>
    </xf>
    <xf numFmtId="0" fontId="35" fillId="0" borderId="2" xfId="0" applyFont="1" applyBorder="1"/>
    <xf numFmtId="170" fontId="35" fillId="0" borderId="2" xfId="0" applyNumberFormat="1" applyFont="1" applyBorder="1" applyAlignment="1">
      <alignment horizontal="right"/>
    </xf>
    <xf numFmtId="170" fontId="35" fillId="0" borderId="2" xfId="0" applyNumberFormat="1" applyFont="1" applyBorder="1"/>
    <xf numFmtId="0" fontId="35" fillId="0" borderId="0" xfId="0" applyFont="1" applyAlignment="1">
      <alignment horizontal="center" vertical="center"/>
    </xf>
    <xf numFmtId="0" fontId="28" fillId="0" borderId="0" xfId="0" applyFont="1" applyBorder="1" applyAlignment="1">
      <alignment vertical="center"/>
    </xf>
    <xf numFmtId="0" fontId="28" fillId="0" borderId="16" xfId="0" applyFont="1" applyBorder="1" applyAlignment="1">
      <alignment vertical="center"/>
    </xf>
    <xf numFmtId="0" fontId="36" fillId="0" borderId="0" xfId="0" applyFont="1" applyAlignment="1">
      <alignment horizontal="center" vertical="center"/>
    </xf>
    <xf numFmtId="0" fontId="37" fillId="7" borderId="22" xfId="0" applyFont="1" applyFill="1" applyBorder="1" applyAlignment="1">
      <alignment vertical="center"/>
    </xf>
    <xf numFmtId="0" fontId="37" fillId="7" borderId="23" xfId="0" applyFont="1" applyFill="1" applyBorder="1" applyAlignment="1">
      <alignment vertical="center"/>
    </xf>
    <xf numFmtId="168" fontId="33" fillId="7" borderId="16" xfId="0" applyNumberFormat="1" applyFont="1" applyFill="1" applyBorder="1" applyAlignment="1">
      <alignment horizontal="right" vertical="center"/>
    </xf>
    <xf numFmtId="0" fontId="28" fillId="0" borderId="0" xfId="0" applyFont="1" applyAlignment="1">
      <alignment vertical="center"/>
    </xf>
    <xf numFmtId="168" fontId="33" fillId="7" borderId="16" xfId="0" applyNumberFormat="1" applyFont="1" applyFill="1" applyBorder="1" applyAlignment="1">
      <alignment vertical="center"/>
    </xf>
    <xf numFmtId="0" fontId="38" fillId="0" borderId="24" xfId="0" applyFont="1" applyBorder="1" applyAlignment="1">
      <alignment vertical="center"/>
    </xf>
    <xf numFmtId="0" fontId="35" fillId="0" borderId="16" xfId="0" applyFont="1" applyBorder="1" applyAlignment="1">
      <alignment horizontal="center" vertical="center"/>
    </xf>
    <xf numFmtId="0" fontId="38" fillId="0" borderId="16" xfId="0" applyFont="1" applyBorder="1" applyAlignment="1">
      <alignment horizontal="left" vertical="center"/>
    </xf>
    <xf numFmtId="168" fontId="28" fillId="0" borderId="16" xfId="0" applyNumberFormat="1" applyFont="1" applyBorder="1" applyAlignment="1">
      <alignment horizontal="right" vertical="center"/>
    </xf>
    <xf numFmtId="0" fontId="38" fillId="0" borderId="16" xfId="0" applyFont="1" applyBorder="1" applyAlignment="1">
      <alignment vertical="center"/>
    </xf>
    <xf numFmtId="10" fontId="33" fillId="7" borderId="16" xfId="0" applyNumberFormat="1" applyFont="1" applyFill="1" applyBorder="1" applyAlignment="1">
      <alignment horizontal="right" vertical="center"/>
    </xf>
    <xf numFmtId="0" fontId="28" fillId="0" borderId="0" xfId="0" applyFont="1" applyAlignment="1">
      <alignment horizontal="center" vertical="center"/>
    </xf>
    <xf numFmtId="0" fontId="0" fillId="0" borderId="0" xfId="0" applyAlignment="1">
      <alignment vertical="center"/>
    </xf>
    <xf numFmtId="0" fontId="28" fillId="0" borderId="0" xfId="0" applyFont="1"/>
    <xf numFmtId="17" fontId="33" fillId="6" borderId="0" xfId="0" applyNumberFormat="1" applyFont="1" applyFill="1" applyAlignment="1">
      <alignment horizontal="center"/>
    </xf>
    <xf numFmtId="0" fontId="33" fillId="6" borderId="0" xfId="0" applyFont="1" applyFill="1" applyAlignment="1">
      <alignment horizontal="justify"/>
    </xf>
    <xf numFmtId="0" fontId="33" fillId="6" borderId="0" xfId="0" applyFont="1" applyFill="1" applyAlignment="1">
      <alignment horizontal="center"/>
    </xf>
    <xf numFmtId="37" fontId="35" fillId="0" borderId="0" xfId="2" applyNumberFormat="1" applyFont="1"/>
    <xf numFmtId="0" fontId="36" fillId="0" borderId="0" xfId="0" applyFont="1" applyAlignment="1">
      <alignment horizontal="right"/>
    </xf>
    <xf numFmtId="0" fontId="36" fillId="0" borderId="0" xfId="0" applyFont="1" applyAlignment="1">
      <alignment horizontal="justify"/>
    </xf>
    <xf numFmtId="0" fontId="38" fillId="0" borderId="0" xfId="0" applyFont="1" applyAlignment="1">
      <alignment horizontal="right"/>
    </xf>
    <xf numFmtId="0" fontId="38" fillId="0" borderId="0" xfId="0" applyFont="1" applyAlignment="1">
      <alignment horizontal="justify"/>
    </xf>
    <xf numFmtId="3" fontId="28" fillId="0" borderId="0" xfId="2" applyNumberFormat="1" applyFont="1" applyBorder="1" applyAlignment="1"/>
    <xf numFmtId="37" fontId="28" fillId="0" borderId="0" xfId="2" applyNumberFormat="1" applyFont="1"/>
    <xf numFmtId="3" fontId="28" fillId="0" borderId="0" xfId="0" applyNumberFormat="1" applyFont="1" applyBorder="1" applyProtection="1">
      <protection locked="0"/>
    </xf>
    <xf numFmtId="0" fontId="28" fillId="0" borderId="0" xfId="0" applyFont="1" applyAlignment="1">
      <alignment horizontal="right"/>
    </xf>
    <xf numFmtId="0" fontId="28" fillId="0" borderId="0" xfId="0" applyFont="1" applyAlignment="1">
      <alignment horizontal="justify"/>
    </xf>
    <xf numFmtId="3" fontId="28" fillId="0" borderId="0" xfId="2" applyNumberFormat="1" applyFont="1" applyAlignment="1"/>
    <xf numFmtId="37" fontId="35" fillId="0" borderId="0" xfId="0" applyNumberFormat="1" applyFont="1"/>
    <xf numFmtId="37" fontId="28" fillId="0" borderId="0" xfId="0" applyNumberFormat="1" applyFont="1"/>
    <xf numFmtId="0" fontId="35" fillId="0" borderId="0" xfId="0" applyFont="1" applyFill="1" applyAlignment="1">
      <alignment horizontal="right"/>
    </xf>
    <xf numFmtId="0" fontId="35" fillId="0" borderId="0" xfId="0" applyFont="1" applyFill="1" applyAlignment="1">
      <alignment horizontal="justify"/>
    </xf>
    <xf numFmtId="0" fontId="28" fillId="0" borderId="0" xfId="0" applyFont="1" applyFill="1" applyAlignment="1">
      <alignment horizontal="right"/>
    </xf>
    <xf numFmtId="0" fontId="28" fillId="0" borderId="0" xfId="0" applyFont="1" applyFill="1" applyAlignment="1">
      <alignment horizontal="justify"/>
    </xf>
    <xf numFmtId="0" fontId="38" fillId="0" borderId="0" xfId="0" applyFont="1" applyFill="1" applyAlignment="1">
      <alignment horizontal="right"/>
    </xf>
    <xf numFmtId="0" fontId="38" fillId="0" borderId="0" xfId="0" applyFont="1" applyFill="1" applyAlignment="1">
      <alignment horizontal="justify"/>
    </xf>
    <xf numFmtId="0" fontId="33" fillId="6" borderId="0" xfId="0" applyFont="1" applyFill="1" applyAlignment="1">
      <alignment horizontal="right"/>
    </xf>
    <xf numFmtId="3" fontId="28" fillId="0" borderId="0" xfId="0" applyNumberFormat="1" applyFont="1" applyBorder="1" applyAlignment="1"/>
    <xf numFmtId="0" fontId="35" fillId="0" borderId="0" xfId="0" applyFont="1" applyAlignment="1">
      <alignment horizontal="right"/>
    </xf>
    <xf numFmtId="37" fontId="36" fillId="0" borderId="0" xfId="0" applyNumberFormat="1" applyFont="1" applyAlignment="1">
      <alignment horizontal="right"/>
    </xf>
    <xf numFmtId="0" fontId="35" fillId="0" borderId="0" xfId="0" applyFont="1" applyAlignment="1">
      <alignment horizontal="justify"/>
    </xf>
    <xf numFmtId="3" fontId="28" fillId="0" borderId="0" xfId="2" applyNumberFormat="1" applyFont="1"/>
    <xf numFmtId="0" fontId="35" fillId="0" borderId="0" xfId="0" applyFont="1"/>
    <xf numFmtId="3" fontId="28" fillId="0" borderId="0" xfId="0" applyNumberFormat="1" applyFont="1"/>
    <xf numFmtId="0" fontId="28" fillId="0" borderId="0" xfId="0" applyFont="1" applyFill="1"/>
    <xf numFmtId="172" fontId="28" fillId="0" borderId="0" xfId="0" applyNumberFormat="1" applyFont="1"/>
    <xf numFmtId="171" fontId="1" fillId="8" borderId="2" xfId="0" applyNumberFormat="1" applyFont="1" applyFill="1" applyBorder="1" applyProtection="1">
      <protection locked="0"/>
    </xf>
    <xf numFmtId="0" fontId="0" fillId="0" borderId="28" xfId="0" applyBorder="1"/>
    <xf numFmtId="0" fontId="0" fillId="0" borderId="29" xfId="0" applyBorder="1"/>
    <xf numFmtId="0" fontId="0" fillId="0" borderId="2" xfId="0" applyBorder="1"/>
    <xf numFmtId="0" fontId="0" fillId="0" borderId="29" xfId="0" applyFill="1" applyBorder="1"/>
    <xf numFmtId="0" fontId="20" fillId="0" borderId="0" xfId="0" applyFont="1"/>
    <xf numFmtId="0" fontId="1" fillId="0" borderId="0" xfId="0" applyFont="1"/>
    <xf numFmtId="0" fontId="20" fillId="0" borderId="0" xfId="0" applyFont="1" applyAlignment="1">
      <alignment horizontal="right"/>
    </xf>
    <xf numFmtId="49" fontId="4" fillId="0" borderId="0" xfId="0" applyNumberFormat="1" applyFont="1" applyAlignment="1">
      <alignment horizontal="center"/>
    </xf>
    <xf numFmtId="0" fontId="27" fillId="6" borderId="16" xfId="0" applyFont="1" applyFill="1" applyBorder="1" applyAlignment="1">
      <alignment horizontal="center" vertical="center" wrapText="1"/>
    </xf>
    <xf numFmtId="0" fontId="1" fillId="0" borderId="0" xfId="0" applyFont="1" applyAlignment="1">
      <alignment vertical="center"/>
    </xf>
    <xf numFmtId="0" fontId="0" fillId="0" borderId="28" xfId="0" applyBorder="1" applyAlignment="1">
      <alignment horizontal="center"/>
    </xf>
    <xf numFmtId="0" fontId="0" fillId="0" borderId="29" xfId="0" applyBorder="1" applyAlignment="1">
      <alignment horizontal="center" vertical="center" wrapText="1"/>
    </xf>
    <xf numFmtId="0" fontId="0" fillId="0" borderId="2" xfId="0" applyBorder="1" applyAlignment="1">
      <alignment horizontal="center"/>
    </xf>
    <xf numFmtId="0" fontId="0" fillId="0" borderId="29" xfId="0" applyBorder="1" applyAlignment="1">
      <alignment horizontal="center"/>
    </xf>
    <xf numFmtId="0" fontId="0" fillId="0" borderId="30" xfId="0" applyBorder="1" applyAlignment="1">
      <alignment horizontal="center" vertical="center" wrapText="1"/>
    </xf>
    <xf numFmtId="0" fontId="0" fillId="0" borderId="31" xfId="0" applyBorder="1"/>
    <xf numFmtId="0" fontId="4" fillId="0" borderId="32" xfId="0" applyFont="1" applyBorder="1" applyAlignment="1">
      <alignment horizontal="right"/>
    </xf>
    <xf numFmtId="171" fontId="4" fillId="0" borderId="16" xfId="0" applyNumberFormat="1" applyFont="1" applyFill="1" applyBorder="1"/>
    <xf numFmtId="0" fontId="0" fillId="0" borderId="33" xfId="0" applyBorder="1" applyAlignment="1">
      <alignment horizontal="center"/>
    </xf>
    <xf numFmtId="0" fontId="0" fillId="0" borderId="0" xfId="0" applyAlignment="1">
      <alignment horizontal="right"/>
    </xf>
    <xf numFmtId="0" fontId="4" fillId="0" borderId="0" xfId="0" applyFont="1" applyAlignment="1">
      <alignment horizontal="right"/>
    </xf>
    <xf numFmtId="0" fontId="4" fillId="0" borderId="0" xfId="0" applyFont="1" applyFill="1" applyBorder="1"/>
    <xf numFmtId="0" fontId="39" fillId="0" borderId="0" xfId="0" applyFont="1"/>
    <xf numFmtId="0" fontId="1" fillId="0" borderId="0" xfId="0" applyFont="1" applyBorder="1"/>
    <xf numFmtId="0" fontId="0" fillId="0" borderId="0" xfId="0" applyBorder="1"/>
    <xf numFmtId="0" fontId="4" fillId="0" borderId="0" xfId="0" applyFont="1" applyFill="1" applyBorder="1" applyAlignment="1">
      <alignment horizontal="right"/>
    </xf>
    <xf numFmtId="171" fontId="4" fillId="0" borderId="0" xfId="0" applyNumberFormat="1" applyFont="1" applyFill="1" applyBorder="1"/>
    <xf numFmtId="0" fontId="4" fillId="0" borderId="22" xfId="0" applyFont="1" applyFill="1" applyBorder="1"/>
    <xf numFmtId="0" fontId="4" fillId="0" borderId="23" xfId="0" applyFont="1" applyFill="1" applyBorder="1"/>
    <xf numFmtId="0" fontId="4" fillId="0" borderId="38" xfId="0" applyFont="1" applyFill="1" applyBorder="1"/>
    <xf numFmtId="0" fontId="27" fillId="6" borderId="18" xfId="0" applyFont="1" applyFill="1" applyBorder="1" applyAlignment="1">
      <alignment horizontal="center" vertical="center" wrapText="1"/>
    </xf>
    <xf numFmtId="0" fontId="9" fillId="0" borderId="27" xfId="0" applyFont="1" applyBorder="1" applyAlignment="1">
      <alignment horizontal="center"/>
    </xf>
    <xf numFmtId="0" fontId="9" fillId="0" borderId="28" xfId="0" applyFont="1" applyBorder="1" applyAlignment="1">
      <alignment horizontal="center"/>
    </xf>
    <xf numFmtId="3" fontId="0" fillId="0" borderId="28" xfId="0" applyNumberFormat="1" applyBorder="1"/>
    <xf numFmtId="9" fontId="9" fillId="0" borderId="28" xfId="0" applyNumberFormat="1" applyFont="1" applyBorder="1" applyAlignment="1">
      <alignment horizontal="center"/>
    </xf>
    <xf numFmtId="3" fontId="0" fillId="0" borderId="39" xfId="0" applyNumberFormat="1" applyBorder="1"/>
    <xf numFmtId="0" fontId="9" fillId="0" borderId="29" xfId="0" applyFont="1" applyBorder="1" applyAlignment="1">
      <alignment horizontal="center"/>
    </xf>
    <xf numFmtId="9" fontId="9" fillId="0" borderId="2" xfId="0" applyNumberFormat="1" applyFont="1" applyBorder="1" applyAlignment="1">
      <alignment horizontal="center"/>
    </xf>
    <xf numFmtId="3" fontId="0" fillId="0" borderId="40" xfId="0" applyNumberFormat="1" applyBorder="1"/>
    <xf numFmtId="0" fontId="9" fillId="0" borderId="30" xfId="0" applyFont="1" applyBorder="1" applyAlignment="1">
      <alignment horizontal="center"/>
    </xf>
    <xf numFmtId="0" fontId="9" fillId="0" borderId="31" xfId="0" applyFont="1" applyBorder="1" applyAlignment="1">
      <alignment horizontal="center"/>
    </xf>
    <xf numFmtId="3" fontId="0" fillId="0" borderId="31" xfId="0" applyNumberFormat="1" applyBorder="1"/>
    <xf numFmtId="9" fontId="9" fillId="0" borderId="31" xfId="0" applyNumberFormat="1" applyFont="1" applyBorder="1" applyAlignment="1">
      <alignment horizontal="center"/>
    </xf>
    <xf numFmtId="3" fontId="0" fillId="0" borderId="41" xfId="0" applyNumberFormat="1" applyBorder="1"/>
    <xf numFmtId="0" fontId="4" fillId="0" borderId="0" xfId="0" applyFont="1" applyBorder="1"/>
    <xf numFmtId="3" fontId="4" fillId="0" borderId="19" xfId="0" applyNumberFormat="1" applyFont="1" applyBorder="1"/>
    <xf numFmtId="171" fontId="4" fillId="0" borderId="16" xfId="0" applyNumberFormat="1" applyFont="1" applyFill="1" applyBorder="1" applyProtection="1"/>
    <xf numFmtId="171" fontId="0" fillId="0" borderId="0" xfId="0" applyNumberFormat="1"/>
    <xf numFmtId="0" fontId="18" fillId="0" borderId="0" xfId="0" applyFont="1"/>
    <xf numFmtId="0" fontId="9" fillId="0" borderId="0" xfId="0" applyFont="1" applyBorder="1" applyAlignment="1" applyProtection="1">
      <alignment horizontal="right"/>
    </xf>
    <xf numFmtId="0" fontId="9" fillId="0" borderId="0" xfId="0" applyFont="1" applyBorder="1" applyAlignment="1" applyProtection="1">
      <alignment horizontal="center"/>
    </xf>
    <xf numFmtId="0" fontId="4" fillId="0" borderId="0" xfId="0" applyFont="1" applyBorder="1" applyProtection="1"/>
    <xf numFmtId="0" fontId="9" fillId="0" borderId="0" xfId="0" applyFont="1" applyBorder="1" applyProtection="1"/>
    <xf numFmtId="0" fontId="9" fillId="0" borderId="2" xfId="0" applyFont="1" applyBorder="1" applyAlignment="1" applyProtection="1">
      <alignment horizontal="right"/>
    </xf>
    <xf numFmtId="0" fontId="9" fillId="0" borderId="12" xfId="0" applyFont="1" applyBorder="1" applyAlignment="1" applyProtection="1">
      <alignment horizontal="center"/>
    </xf>
    <xf numFmtId="0" fontId="27" fillId="6" borderId="42" xfId="0" applyFont="1" applyFill="1" applyBorder="1" applyAlignment="1">
      <alignment horizontal="center" vertical="center" wrapText="1"/>
    </xf>
    <xf numFmtId="0" fontId="27" fillId="6" borderId="34" xfId="0" applyFont="1" applyFill="1" applyBorder="1" applyAlignment="1">
      <alignment horizontal="center" vertical="center" wrapText="1"/>
    </xf>
    <xf numFmtId="0" fontId="4" fillId="0" borderId="43" xfId="0" applyFont="1" applyBorder="1" applyAlignment="1" applyProtection="1">
      <alignment horizontal="center"/>
    </xf>
    <xf numFmtId="0" fontId="4" fillId="0" borderId="44" xfId="0" applyFont="1" applyBorder="1" applyAlignment="1" applyProtection="1">
      <alignment horizontal="center"/>
    </xf>
    <xf numFmtId="0" fontId="27" fillId="6" borderId="11" xfId="0" applyFont="1" applyFill="1" applyBorder="1" applyAlignment="1">
      <alignment horizontal="center" vertical="center" wrapText="1"/>
    </xf>
    <xf numFmtId="0" fontId="27" fillId="6" borderId="45" xfId="0" applyFont="1" applyFill="1" applyBorder="1" applyAlignment="1">
      <alignment horizontal="center" vertical="center" wrapText="1"/>
    </xf>
    <xf numFmtId="0" fontId="9" fillId="0" borderId="27" xfId="0" applyFont="1" applyBorder="1" applyAlignment="1" applyProtection="1">
      <alignment horizontal="center"/>
    </xf>
    <xf numFmtId="0" fontId="9" fillId="0" borderId="28" xfId="0" applyFont="1" applyBorder="1" applyProtection="1"/>
    <xf numFmtId="0" fontId="9" fillId="0" borderId="29" xfId="0" applyFont="1" applyBorder="1" applyAlignment="1" applyProtection="1">
      <alignment horizontal="center"/>
    </xf>
    <xf numFmtId="0" fontId="9" fillId="0" borderId="2" xfId="0" applyFont="1" applyBorder="1" applyProtection="1"/>
    <xf numFmtId="171" fontId="9" fillId="8" borderId="2" xfId="0" applyNumberFormat="1" applyFont="1" applyFill="1" applyBorder="1" applyProtection="1">
      <protection locked="0"/>
    </xf>
    <xf numFmtId="0" fontId="9" fillId="0" borderId="2" xfId="0" applyFont="1" applyFill="1" applyBorder="1" applyAlignment="1" applyProtection="1">
      <alignment horizontal="right"/>
    </xf>
    <xf numFmtId="0" fontId="9" fillId="0" borderId="12" xfId="0" applyFont="1" applyFill="1" applyBorder="1" applyAlignment="1" applyProtection="1">
      <alignment horizontal="center"/>
    </xf>
    <xf numFmtId="0" fontId="9" fillId="0" borderId="29" xfId="0" applyFont="1" applyFill="1" applyBorder="1" applyAlignment="1" applyProtection="1">
      <alignment horizontal="center"/>
    </xf>
    <xf numFmtId="0" fontId="9" fillId="0" borderId="2" xfId="0" applyFont="1" applyFill="1" applyBorder="1" applyProtection="1"/>
    <xf numFmtId="171" fontId="9" fillId="0" borderId="2" xfId="0" applyNumberFormat="1" applyFont="1" applyFill="1" applyBorder="1" applyProtection="1"/>
    <xf numFmtId="171" fontId="9" fillId="0" borderId="40" xfId="0" applyNumberFormat="1" applyFont="1" applyFill="1" applyBorder="1" applyProtection="1"/>
    <xf numFmtId="0" fontId="9" fillId="0" borderId="0" xfId="0" applyFont="1" applyFill="1" applyBorder="1" applyProtection="1"/>
    <xf numFmtId="171" fontId="9" fillId="8" borderId="40" xfId="0" applyNumberFormat="1" applyFont="1" applyFill="1" applyBorder="1" applyProtection="1">
      <protection locked="0"/>
    </xf>
    <xf numFmtId="0" fontId="9" fillId="0" borderId="46" xfId="0" applyFont="1" applyBorder="1" applyAlignment="1" applyProtection="1">
      <alignment horizontal="center"/>
    </xf>
    <xf numFmtId="0" fontId="9" fillId="0" borderId="43" xfId="0" applyFont="1" applyBorder="1" applyProtection="1"/>
    <xf numFmtId="171" fontId="4" fillId="0" borderId="48" xfId="0" applyNumberFormat="1" applyFont="1" applyBorder="1" applyProtection="1"/>
    <xf numFmtId="171" fontId="4" fillId="0" borderId="49" xfId="0" applyNumberFormat="1" applyFont="1" applyBorder="1" applyProtection="1"/>
    <xf numFmtId="0" fontId="4" fillId="0" borderId="0" xfId="0" applyFont="1" applyBorder="1" applyAlignment="1" applyProtection="1">
      <alignment horizontal="center"/>
    </xf>
    <xf numFmtId="0" fontId="27" fillId="6" borderId="48" xfId="0" applyFont="1" applyFill="1" applyBorder="1" applyAlignment="1">
      <alignment horizontal="center" vertical="center" wrapText="1"/>
    </xf>
    <xf numFmtId="0" fontId="27" fillId="6" borderId="49" xfId="0" applyFont="1" applyFill="1" applyBorder="1" applyAlignment="1">
      <alignment horizontal="center" vertical="center" wrapText="1"/>
    </xf>
    <xf numFmtId="0" fontId="9" fillId="0" borderId="0" xfId="0" applyFont="1" applyFill="1" applyBorder="1" applyAlignment="1" applyProtection="1">
      <alignment horizontal="right"/>
    </xf>
    <xf numFmtId="0" fontId="9" fillId="0" borderId="29" xfId="0" applyFont="1" applyBorder="1" applyProtection="1"/>
    <xf numFmtId="0" fontId="9" fillId="0" borderId="30" xfId="0" applyFont="1" applyBorder="1" applyProtection="1"/>
    <xf numFmtId="0" fontId="9" fillId="0" borderId="31" xfId="0" applyFont="1" applyBorder="1" applyProtection="1"/>
    <xf numFmtId="171" fontId="9" fillId="8" borderId="31" xfId="0" applyNumberFormat="1" applyFont="1" applyFill="1" applyBorder="1" applyProtection="1">
      <protection locked="0"/>
    </xf>
    <xf numFmtId="171" fontId="4" fillId="0" borderId="11" xfId="0" applyNumberFormat="1" applyFont="1" applyFill="1" applyBorder="1" applyProtection="1"/>
    <xf numFmtId="171" fontId="4" fillId="0" borderId="45" xfId="0" applyNumberFormat="1" applyFont="1" applyFill="1" applyBorder="1" applyProtection="1"/>
    <xf numFmtId="0" fontId="4" fillId="0" borderId="27" xfId="0" applyFont="1" applyBorder="1" applyProtection="1"/>
    <xf numFmtId="171" fontId="4" fillId="0" borderId="28" xfId="0" applyNumberFormat="1" applyFont="1" applyBorder="1" applyProtection="1"/>
    <xf numFmtId="171" fontId="4" fillId="0" borderId="39" xfId="0" applyNumberFormat="1" applyFont="1" applyBorder="1" applyProtection="1"/>
    <xf numFmtId="0" fontId="4" fillId="0" borderId="29" xfId="0" applyFont="1" applyBorder="1" applyProtection="1"/>
    <xf numFmtId="0" fontId="4" fillId="0" borderId="30" xfId="0" applyFont="1" applyBorder="1" applyProtection="1"/>
    <xf numFmtId="0" fontId="27" fillId="6" borderId="28" xfId="0" applyFont="1" applyFill="1" applyBorder="1" applyAlignment="1">
      <alignment horizontal="center" vertical="center" wrapText="1"/>
    </xf>
    <xf numFmtId="0" fontId="27" fillId="6" borderId="39" xfId="0" applyFont="1" applyFill="1" applyBorder="1" applyAlignment="1">
      <alignment horizontal="center" vertical="center" wrapText="1"/>
    </xf>
    <xf numFmtId="0" fontId="27" fillId="6" borderId="31" xfId="0" applyFont="1" applyFill="1" applyBorder="1" applyAlignment="1">
      <alignment horizontal="center" vertical="center" wrapText="1"/>
    </xf>
    <xf numFmtId="0" fontId="27" fillId="6" borderId="41" xfId="0" applyFont="1" applyFill="1" applyBorder="1" applyAlignment="1">
      <alignment horizontal="center" vertical="center" wrapText="1"/>
    </xf>
    <xf numFmtId="0" fontId="9" fillId="0" borderId="0" xfId="0" applyFont="1" applyBorder="1" applyAlignment="1">
      <alignment horizontal="center"/>
    </xf>
    <xf numFmtId="0" fontId="9" fillId="0" borderId="28" xfId="0" applyFont="1" applyBorder="1"/>
    <xf numFmtId="171" fontId="9" fillId="8" borderId="28" xfId="0" applyNumberFormat="1" applyFont="1" applyFill="1" applyBorder="1" applyAlignment="1" applyProtection="1">
      <protection locked="0"/>
    </xf>
    <xf numFmtId="171" fontId="9" fillId="0" borderId="2" xfId="0" applyNumberFormat="1" applyFont="1" applyFill="1" applyBorder="1" applyAlignment="1"/>
    <xf numFmtId="171" fontId="9" fillId="0" borderId="40" xfId="0" applyNumberFormat="1" applyFont="1" applyFill="1" applyBorder="1" applyAlignment="1"/>
    <xf numFmtId="0" fontId="9" fillId="0" borderId="29" xfId="0" applyFont="1" applyBorder="1" applyAlignment="1">
      <alignment vertical="center"/>
    </xf>
    <xf numFmtId="0" fontId="9" fillId="0" borderId="30" xfId="0" applyFont="1" applyBorder="1" applyAlignment="1" applyProtection="1">
      <alignment horizontal="center"/>
    </xf>
    <xf numFmtId="171" fontId="4" fillId="0" borderId="34" xfId="0" applyNumberFormat="1" applyFont="1" applyFill="1" applyBorder="1" applyAlignment="1"/>
    <xf numFmtId="171" fontId="4" fillId="0" borderId="35" xfId="0" applyNumberFormat="1" applyFont="1" applyFill="1" applyBorder="1" applyAlignment="1"/>
    <xf numFmtId="171" fontId="9" fillId="0" borderId="2" xfId="0" applyNumberFormat="1" applyFont="1" applyFill="1" applyBorder="1"/>
    <xf numFmtId="171" fontId="9" fillId="0" borderId="40" xfId="0" applyNumberFormat="1" applyFont="1" applyFill="1" applyBorder="1"/>
    <xf numFmtId="0" fontId="9" fillId="0" borderId="31" xfId="0" applyFont="1" applyBorder="1"/>
    <xf numFmtId="171" fontId="4" fillId="0" borderId="34" xfId="0" applyNumberFormat="1" applyFont="1" applyBorder="1"/>
    <xf numFmtId="171" fontId="4" fillId="0" borderId="35" xfId="0" applyNumberFormat="1" applyFont="1" applyBorder="1"/>
    <xf numFmtId="0" fontId="4" fillId="0" borderId="27" xfId="0" applyFont="1" applyBorder="1"/>
    <xf numFmtId="3" fontId="4" fillId="0" borderId="28" xfId="0" applyNumberFormat="1" applyFont="1" applyBorder="1"/>
    <xf numFmtId="3" fontId="4" fillId="0" borderId="39" xfId="0" applyNumberFormat="1" applyFont="1" applyBorder="1"/>
    <xf numFmtId="0" fontId="4" fillId="0" borderId="29" xfId="0" applyFont="1" applyBorder="1"/>
    <xf numFmtId="10" fontId="9" fillId="0" borderId="2" xfId="21" applyNumberFormat="1" applyFont="1" applyBorder="1"/>
    <xf numFmtId="10" fontId="9" fillId="0" borderId="2" xfId="0" applyNumberFormat="1" applyFont="1" applyBorder="1"/>
    <xf numFmtId="10" fontId="9" fillId="0" borderId="40" xfId="0" applyNumberFormat="1" applyFont="1" applyBorder="1"/>
    <xf numFmtId="4" fontId="9" fillId="0" borderId="2" xfId="0" applyNumberFormat="1" applyFont="1" applyBorder="1"/>
    <xf numFmtId="4" fontId="9" fillId="0" borderId="40" xfId="0" applyNumberFormat="1" applyFont="1" applyBorder="1"/>
    <xf numFmtId="0" fontId="4" fillId="0" borderId="30" xfId="0" applyFont="1" applyBorder="1"/>
    <xf numFmtId="0" fontId="4" fillId="0" borderId="31" xfId="0" applyFont="1" applyBorder="1"/>
    <xf numFmtId="0" fontId="4" fillId="0" borderId="41" xfId="0" applyFont="1" applyBorder="1"/>
    <xf numFmtId="0" fontId="18" fillId="0" borderId="0" xfId="0" applyFont="1" applyBorder="1"/>
    <xf numFmtId="173" fontId="33" fillId="7" borderId="18" xfId="0" applyNumberFormat="1" applyFont="1" applyFill="1" applyBorder="1" applyAlignment="1">
      <alignment horizontal="center" vertical="center"/>
    </xf>
    <xf numFmtId="0" fontId="9" fillId="0" borderId="0" xfId="0" applyFont="1" applyAlignment="1">
      <alignment horizontal="right"/>
    </xf>
    <xf numFmtId="3" fontId="1" fillId="0" borderId="0" xfId="0" applyNumberFormat="1" applyFont="1"/>
    <xf numFmtId="3" fontId="4" fillId="0" borderId="19" xfId="0" applyNumberFormat="1" applyFont="1" applyFill="1" applyBorder="1"/>
    <xf numFmtId="171" fontId="1" fillId="8" borderId="41" xfId="0" applyNumberFormat="1" applyFont="1" applyFill="1" applyBorder="1" applyProtection="1">
      <protection locked="0"/>
    </xf>
    <xf numFmtId="0" fontId="9" fillId="0" borderId="30" xfId="0" applyFont="1" applyBorder="1"/>
    <xf numFmtId="171" fontId="4" fillId="0" borderId="19" xfId="0" applyNumberFormat="1" applyFont="1" applyFill="1" applyBorder="1"/>
    <xf numFmtId="171" fontId="9" fillId="8" borderId="41" xfId="0" applyNumberFormat="1" applyFont="1" applyFill="1" applyBorder="1" applyProtection="1">
      <protection locked="0"/>
    </xf>
    <xf numFmtId="171" fontId="9" fillId="8" borderId="2" xfId="0" applyNumberFormat="1" applyFont="1" applyFill="1" applyBorder="1" applyAlignment="1" applyProtection="1">
      <protection locked="0"/>
    </xf>
    <xf numFmtId="171" fontId="9" fillId="8" borderId="40" xfId="0" applyNumberFormat="1" applyFont="1" applyFill="1" applyBorder="1" applyAlignment="1" applyProtection="1">
      <protection locked="0"/>
    </xf>
    <xf numFmtId="0" fontId="12" fillId="3" borderId="9" xfId="19" applyFont="1" applyFill="1" applyBorder="1" applyAlignment="1" applyProtection="1">
      <alignment horizontal="center" vertical="center"/>
      <protection locked="0"/>
    </xf>
    <xf numFmtId="3" fontId="4" fillId="0" borderId="16" xfId="0" applyNumberFormat="1" applyFont="1" applyBorder="1" applyAlignment="1">
      <alignment horizontal="right"/>
    </xf>
    <xf numFmtId="171" fontId="4" fillId="0" borderId="0" xfId="0" applyNumberFormat="1" applyFont="1"/>
    <xf numFmtId="3" fontId="4" fillId="0" borderId="16" xfId="0" applyNumberFormat="1" applyFont="1" applyBorder="1"/>
    <xf numFmtId="0" fontId="9" fillId="0" borderId="17" xfId="0" applyFont="1" applyBorder="1" applyAlignment="1">
      <alignment horizontal="center"/>
    </xf>
    <xf numFmtId="3" fontId="0" fillId="0" borderId="17" xfId="0" applyNumberFormat="1" applyBorder="1"/>
    <xf numFmtId="0" fontId="40" fillId="0" borderId="0" xfId="0" applyFont="1"/>
    <xf numFmtId="38" fontId="4" fillId="8" borderId="16" xfId="0" applyNumberFormat="1" applyFont="1" applyFill="1" applyBorder="1"/>
    <xf numFmtId="38" fontId="4" fillId="8" borderId="19" xfId="0" applyNumberFormat="1" applyFont="1" applyFill="1" applyBorder="1"/>
    <xf numFmtId="38" fontId="0" fillId="0" borderId="17" xfId="0" applyNumberFormat="1" applyBorder="1"/>
    <xf numFmtId="0" fontId="9" fillId="10" borderId="50" xfId="0" applyFont="1" applyFill="1" applyBorder="1" applyAlignment="1">
      <alignment horizontal="center" vertical="center" wrapText="1"/>
    </xf>
    <xf numFmtId="0" fontId="9" fillId="10" borderId="51" xfId="0" applyFont="1" applyFill="1" applyBorder="1" applyAlignment="1">
      <alignment horizontal="center" vertical="center" wrapText="1"/>
    </xf>
    <xf numFmtId="0" fontId="9" fillId="10" borderId="52" xfId="0" applyFont="1" applyFill="1" applyBorder="1" applyAlignment="1">
      <alignment horizontal="center" vertical="center" wrapText="1"/>
    </xf>
    <xf numFmtId="0" fontId="9" fillId="10" borderId="53" xfId="0" applyFont="1" applyFill="1" applyBorder="1" applyAlignment="1">
      <alignment horizontal="center" vertical="center" wrapText="1"/>
    </xf>
    <xf numFmtId="0" fontId="9" fillId="10" borderId="15" xfId="0" applyFont="1" applyFill="1" applyBorder="1" applyAlignment="1">
      <alignment horizontal="center" vertical="center" wrapText="1"/>
    </xf>
    <xf numFmtId="0" fontId="9" fillId="0" borderId="29" xfId="0" applyFont="1" applyBorder="1"/>
    <xf numFmtId="0" fontId="42" fillId="0" borderId="16" xfId="0" applyFont="1" applyBorder="1"/>
    <xf numFmtId="10" fontId="28" fillId="8" borderId="16" xfId="0" applyNumberFormat="1" applyFont="1" applyFill="1" applyBorder="1" applyAlignment="1">
      <alignment horizontal="right" wrapText="1"/>
    </xf>
    <xf numFmtId="10" fontId="4" fillId="3" borderId="16" xfId="0" applyNumberFormat="1" applyFont="1" applyFill="1" applyBorder="1"/>
    <xf numFmtId="0" fontId="4" fillId="0" borderId="16" xfId="0" applyFont="1" applyBorder="1"/>
    <xf numFmtId="171" fontId="9" fillId="0" borderId="28" xfId="0" applyNumberFormat="1" applyFont="1" applyFill="1" applyBorder="1"/>
    <xf numFmtId="171" fontId="9" fillId="0" borderId="39" xfId="0" applyNumberFormat="1" applyFont="1" applyFill="1" applyBorder="1"/>
    <xf numFmtId="3" fontId="4" fillId="0" borderId="31" xfId="0" applyNumberFormat="1" applyFont="1" applyBorder="1"/>
    <xf numFmtId="3" fontId="4" fillId="0" borderId="41" xfId="0" applyNumberFormat="1" applyFont="1" applyBorder="1"/>
    <xf numFmtId="171" fontId="9" fillId="8" borderId="31" xfId="0" applyNumberFormat="1" applyFont="1" applyFill="1" applyBorder="1" applyAlignment="1" applyProtection="1">
      <protection locked="0"/>
    </xf>
    <xf numFmtId="0" fontId="4" fillId="0" borderId="54" xfId="0" applyFont="1" applyBorder="1"/>
    <xf numFmtId="0" fontId="15" fillId="0" borderId="0" xfId="0" applyFont="1"/>
    <xf numFmtId="0" fontId="28" fillId="0" borderId="0" xfId="0" applyFont="1" applyBorder="1"/>
    <xf numFmtId="165" fontId="27" fillId="4" borderId="0" xfId="0" applyNumberFormat="1" applyFont="1" applyFill="1" applyAlignment="1">
      <alignment horizontal="center"/>
    </xf>
    <xf numFmtId="3" fontId="28" fillId="0" borderId="2" xfId="0" applyNumberFormat="1" applyFont="1" applyBorder="1" applyAlignment="1">
      <alignment horizontal="center"/>
    </xf>
    <xf numFmtId="3" fontId="35" fillId="0" borderId="2" xfId="0" applyNumberFormat="1" applyFont="1" applyBorder="1" applyAlignment="1">
      <alignment horizontal="center"/>
    </xf>
    <xf numFmtId="3" fontId="28" fillId="0" borderId="0" xfId="0" applyNumberFormat="1" applyFont="1" applyBorder="1"/>
    <xf numFmtId="3" fontId="28" fillId="0" borderId="2" xfId="0" applyNumberFormat="1" applyFont="1" applyBorder="1"/>
    <xf numFmtId="3" fontId="28" fillId="11" borderId="2" xfId="0" applyNumberFormat="1" applyFont="1" applyFill="1" applyBorder="1" applyAlignment="1">
      <alignment horizontal="center"/>
    </xf>
    <xf numFmtId="3" fontId="28" fillId="12" borderId="2" xfId="0" applyNumberFormat="1" applyFont="1" applyFill="1" applyBorder="1" applyAlignment="1">
      <alignment horizontal="center"/>
    </xf>
    <xf numFmtId="0" fontId="0" fillId="0" borderId="0" xfId="0"/>
    <xf numFmtId="0" fontId="38" fillId="14" borderId="71" xfId="0" applyFont="1" applyFill="1" applyBorder="1" applyAlignment="1">
      <alignment horizontal="justify"/>
    </xf>
    <xf numFmtId="0" fontId="36" fillId="13" borderId="55" xfId="0" applyFont="1" applyFill="1" applyBorder="1" applyAlignment="1">
      <alignment horizontal="right"/>
    </xf>
    <xf numFmtId="0" fontId="36" fillId="13" borderId="56" xfId="0" applyFont="1" applyFill="1" applyBorder="1" applyAlignment="1">
      <alignment horizontal="justify"/>
    </xf>
    <xf numFmtId="0" fontId="38" fillId="14" borderId="72" xfId="0" applyFont="1" applyFill="1" applyBorder="1" applyAlignment="1">
      <alignment horizontal="right"/>
    </xf>
    <xf numFmtId="0" fontId="38" fillId="0" borderId="73" xfId="0" applyFont="1" applyBorder="1" applyAlignment="1">
      <alignment horizontal="right"/>
    </xf>
    <xf numFmtId="0" fontId="38" fillId="0" borderId="74" xfId="0" applyFont="1" applyBorder="1" applyAlignment="1">
      <alignment horizontal="justify"/>
    </xf>
    <xf numFmtId="171" fontId="1" fillId="8" borderId="25" xfId="0" applyNumberFormat="1" applyFont="1" applyFill="1" applyBorder="1" applyAlignment="1" applyProtection="1">
      <alignment horizontal="right"/>
      <protection locked="0"/>
    </xf>
    <xf numFmtId="171" fontId="1" fillId="8" borderId="28" xfId="0" applyNumberFormat="1" applyFont="1" applyFill="1" applyBorder="1" applyProtection="1">
      <protection locked="0"/>
    </xf>
    <xf numFmtId="171" fontId="1" fillId="8" borderId="28" xfId="0" applyNumberFormat="1" applyFont="1" applyFill="1" applyBorder="1" applyAlignment="1" applyProtection="1">
      <protection locked="0"/>
    </xf>
    <xf numFmtId="171" fontId="1" fillId="0" borderId="2" xfId="0" applyNumberFormat="1" applyFont="1" applyFill="1" applyBorder="1" applyAlignment="1"/>
    <xf numFmtId="171" fontId="1" fillId="0" borderId="40" xfId="0" applyNumberFormat="1" applyFont="1" applyFill="1" applyBorder="1" applyAlignment="1"/>
    <xf numFmtId="171" fontId="1" fillId="0" borderId="2" xfId="0" applyNumberFormat="1" applyFont="1" applyFill="1" applyBorder="1"/>
    <xf numFmtId="171" fontId="1" fillId="0" borderId="40" xfId="0" applyNumberFormat="1" applyFont="1" applyFill="1" applyBorder="1"/>
    <xf numFmtId="0" fontId="0" fillId="0" borderId="0" xfId="0"/>
    <xf numFmtId="0" fontId="0" fillId="0" borderId="0" xfId="0"/>
    <xf numFmtId="0" fontId="1" fillId="0" borderId="17" xfId="0" applyFont="1" applyBorder="1" applyAlignment="1">
      <alignment horizontal="center"/>
    </xf>
    <xf numFmtId="0" fontId="1" fillId="0" borderId="2" xfId="0" applyFont="1" applyBorder="1" applyAlignment="1">
      <alignment horizontal="center"/>
    </xf>
    <xf numFmtId="9" fontId="9" fillId="0" borderId="17" xfId="0" applyNumberFormat="1" applyFont="1" applyBorder="1" applyAlignment="1">
      <alignment horizontal="center"/>
    </xf>
    <xf numFmtId="3" fontId="0" fillId="0" borderId="76" xfId="0" applyNumberFormat="1" applyBorder="1"/>
    <xf numFmtId="0" fontId="1" fillId="0" borderId="75" xfId="0" applyFont="1" applyBorder="1" applyAlignment="1">
      <alignment horizontal="center"/>
    </xf>
    <xf numFmtId="0" fontId="1" fillId="0" borderId="28" xfId="0" applyFont="1" applyBorder="1" applyAlignment="1">
      <alignment horizontal="center"/>
    </xf>
    <xf numFmtId="0" fontId="1" fillId="0" borderId="2" xfId="17" applyFont="1" applyBorder="1" applyProtection="1"/>
    <xf numFmtId="0" fontId="41" fillId="0" borderId="0" xfId="0" applyFont="1"/>
    <xf numFmtId="0" fontId="12" fillId="0" borderId="27" xfId="0" applyFont="1" applyBorder="1" applyAlignment="1">
      <alignment horizontal="center"/>
    </xf>
    <xf numFmtId="0" fontId="12" fillId="0" borderId="28" xfId="0" applyFont="1" applyBorder="1"/>
    <xf numFmtId="171" fontId="12" fillId="8" borderId="28" xfId="0" applyNumberFormat="1" applyFont="1" applyFill="1" applyBorder="1" applyProtection="1">
      <protection locked="0"/>
    </xf>
    <xf numFmtId="0" fontId="12" fillId="0" borderId="29" xfId="0" applyFont="1" applyBorder="1" applyAlignment="1">
      <alignment horizontal="center"/>
    </xf>
    <xf numFmtId="0" fontId="12" fillId="0" borderId="2" xfId="0" applyFont="1" applyBorder="1"/>
    <xf numFmtId="171" fontId="12" fillId="8" borderId="2" xfId="0" applyNumberFormat="1" applyFont="1" applyFill="1" applyBorder="1" applyProtection="1">
      <protection locked="0"/>
    </xf>
    <xf numFmtId="171" fontId="12" fillId="0" borderId="2" xfId="0" applyNumberFormat="1" applyFont="1" applyFill="1" applyBorder="1" applyProtection="1"/>
    <xf numFmtId="171" fontId="12" fillId="0" borderId="40" xfId="0" applyNumberFormat="1" applyFont="1" applyFill="1" applyBorder="1" applyProtection="1"/>
    <xf numFmtId="171" fontId="12" fillId="8" borderId="40" xfId="0" applyNumberFormat="1" applyFont="1" applyFill="1" applyBorder="1" applyProtection="1">
      <protection locked="0"/>
    </xf>
    <xf numFmtId="0" fontId="12" fillId="0" borderId="29" xfId="0" applyFont="1" applyFill="1" applyBorder="1" applyAlignment="1">
      <alignment horizontal="center"/>
    </xf>
    <xf numFmtId="0" fontId="12" fillId="0" borderId="29" xfId="0" applyFont="1" applyBorder="1" applyAlignment="1" applyProtection="1">
      <alignment horizontal="center"/>
    </xf>
    <xf numFmtId="0" fontId="12" fillId="0" borderId="2" xfId="0" applyFont="1" applyBorder="1" applyProtection="1"/>
    <xf numFmtId="0" fontId="12" fillId="0" borderId="30" xfId="0" applyFont="1" applyBorder="1" applyAlignment="1" applyProtection="1">
      <alignment horizontal="center"/>
    </xf>
    <xf numFmtId="0" fontId="12" fillId="0" borderId="31" xfId="0" applyFont="1" applyBorder="1" applyProtection="1"/>
    <xf numFmtId="0" fontId="10" fillId="6" borderId="42" xfId="0" applyFont="1" applyFill="1" applyBorder="1" applyAlignment="1">
      <alignment horizontal="center" vertical="center" wrapText="1"/>
    </xf>
    <xf numFmtId="0" fontId="10" fillId="6" borderId="34" xfId="0" applyFont="1" applyFill="1" applyBorder="1" applyAlignment="1">
      <alignment horizontal="center" vertical="center" wrapText="1"/>
    </xf>
    <xf numFmtId="0" fontId="5" fillId="10" borderId="34" xfId="0" applyFont="1" applyFill="1" applyBorder="1" applyAlignment="1">
      <alignment horizontal="center"/>
    </xf>
    <xf numFmtId="0" fontId="5" fillId="10" borderId="35" xfId="0" applyFont="1" applyFill="1" applyBorder="1" applyAlignment="1">
      <alignment horizontal="center"/>
    </xf>
    <xf numFmtId="171" fontId="11" fillId="0" borderId="48" xfId="0" applyNumberFormat="1" applyFont="1" applyBorder="1" applyProtection="1"/>
    <xf numFmtId="171" fontId="11" fillId="0" borderId="49" xfId="0" applyNumberFormat="1" applyFont="1" applyBorder="1" applyProtection="1"/>
    <xf numFmtId="0" fontId="44" fillId="6" borderId="48" xfId="0" applyFont="1" applyFill="1" applyBorder="1" applyAlignment="1">
      <alignment horizontal="center" vertical="center" wrapText="1"/>
    </xf>
    <xf numFmtId="0" fontId="44" fillId="6" borderId="49" xfId="0" applyFont="1" applyFill="1" applyBorder="1" applyAlignment="1">
      <alignment horizontal="center" vertical="center" wrapText="1"/>
    </xf>
    <xf numFmtId="171" fontId="12" fillId="8" borderId="25" xfId="0" applyNumberFormat="1" applyFont="1" applyFill="1" applyBorder="1" applyAlignment="1" applyProtection="1">
      <alignment horizontal="right"/>
      <protection locked="0"/>
    </xf>
    <xf numFmtId="0" fontId="12" fillId="0" borderId="29" xfId="0" applyFont="1" applyBorder="1"/>
    <xf numFmtId="171" fontId="12" fillId="8" borderId="31" xfId="0" applyNumberFormat="1" applyFont="1" applyFill="1" applyBorder="1" applyProtection="1">
      <protection locked="0"/>
    </xf>
    <xf numFmtId="171" fontId="12" fillId="8" borderId="41" xfId="0" applyNumberFormat="1" applyFont="1" applyFill="1" applyBorder="1" applyProtection="1">
      <protection locked="0"/>
    </xf>
    <xf numFmtId="171" fontId="12" fillId="0" borderId="2" xfId="0" applyNumberFormat="1" applyFont="1" applyFill="1" applyBorder="1"/>
    <xf numFmtId="171" fontId="12" fillId="0" borderId="40" xfId="0" applyNumberFormat="1" applyFont="1" applyFill="1" applyBorder="1"/>
    <xf numFmtId="0" fontId="12" fillId="0" borderId="30" xfId="0" applyFont="1" applyBorder="1" applyAlignment="1">
      <alignment horizontal="center"/>
    </xf>
    <xf numFmtId="0" fontId="12" fillId="0" borderId="31" xfId="0" applyFont="1" applyBorder="1"/>
    <xf numFmtId="171" fontId="11" fillId="0" borderId="34" xfId="0" applyNumberFormat="1" applyFont="1" applyBorder="1"/>
    <xf numFmtId="171" fontId="11" fillId="0" borderId="35" xfId="0" applyNumberFormat="1" applyFont="1" applyBorder="1"/>
    <xf numFmtId="0" fontId="12" fillId="0" borderId="0" xfId="0" applyFont="1" applyBorder="1"/>
    <xf numFmtId="0" fontId="11" fillId="0" borderId="27" xfId="0" applyFont="1" applyBorder="1"/>
    <xf numFmtId="171" fontId="11" fillId="0" borderId="28" xfId="0" applyNumberFormat="1" applyFont="1" applyBorder="1"/>
    <xf numFmtId="171" fontId="11" fillId="0" borderId="39" xfId="0" applyNumberFormat="1" applyFont="1" applyBorder="1"/>
    <xf numFmtId="0" fontId="11" fillId="0" borderId="29" xfId="0" applyFont="1" applyBorder="1"/>
    <xf numFmtId="171" fontId="11" fillId="8" borderId="2" xfId="0" applyNumberFormat="1" applyFont="1" applyFill="1" applyBorder="1" applyProtection="1">
      <protection locked="0"/>
    </xf>
    <xf numFmtId="171" fontId="11" fillId="0" borderId="40" xfId="0" applyNumberFormat="1" applyFont="1" applyFill="1" applyBorder="1"/>
    <xf numFmtId="10" fontId="4" fillId="0" borderId="2" xfId="21" applyNumberFormat="1" applyFont="1" applyBorder="1" applyAlignment="1" applyProtection="1">
      <alignment horizontal="center" vertical="center" wrapText="1"/>
    </xf>
    <xf numFmtId="10" fontId="45" fillId="0" borderId="2" xfId="21" applyNumberFormat="1" applyFont="1" applyBorder="1" applyAlignment="1" applyProtection="1">
      <alignment horizontal="center" vertical="center" wrapText="1"/>
    </xf>
    <xf numFmtId="0" fontId="0" fillId="0" borderId="0" xfId="0"/>
    <xf numFmtId="0" fontId="27" fillId="6" borderId="34" xfId="0" applyFont="1" applyFill="1" applyBorder="1" applyAlignment="1">
      <alignment horizontal="center" vertical="center" wrapText="1"/>
    </xf>
    <xf numFmtId="0" fontId="27" fillId="6" borderId="35" xfId="0" applyFont="1" applyFill="1" applyBorder="1" applyAlignment="1">
      <alignment horizontal="center" vertical="center" wrapText="1"/>
    </xf>
    <xf numFmtId="0" fontId="0" fillId="0" borderId="0" xfId="0"/>
    <xf numFmtId="3" fontId="4" fillId="0" borderId="0" xfId="0" applyNumberFormat="1" applyFont="1" applyFill="1" applyBorder="1"/>
    <xf numFmtId="0" fontId="1" fillId="0" borderId="0" xfId="0" applyFont="1" applyBorder="1" applyProtection="1"/>
    <xf numFmtId="0" fontId="1" fillId="0" borderId="0" xfId="0" applyFont="1" applyBorder="1" applyAlignment="1" applyProtection="1">
      <alignment horizontal="center"/>
    </xf>
    <xf numFmtId="0" fontId="1" fillId="0" borderId="0" xfId="0" applyFont="1" applyBorder="1" applyAlignment="1" applyProtection="1">
      <alignment horizontal="right"/>
    </xf>
    <xf numFmtId="171" fontId="1" fillId="0" borderId="40" xfId="0" applyNumberFormat="1" applyFont="1" applyFill="1" applyBorder="1" applyProtection="1"/>
    <xf numFmtId="171" fontId="4" fillId="0" borderId="35" xfId="0" applyNumberFormat="1" applyFont="1" applyFill="1" applyBorder="1" applyProtection="1"/>
    <xf numFmtId="171" fontId="4" fillId="0" borderId="34" xfId="0" applyNumberFormat="1" applyFont="1" applyFill="1" applyBorder="1" applyProtection="1"/>
    <xf numFmtId="171" fontId="1" fillId="8" borderId="31" xfId="0" applyNumberFormat="1" applyFont="1" applyFill="1" applyBorder="1" applyProtection="1">
      <protection locked="0"/>
    </xf>
    <xf numFmtId="0" fontId="1" fillId="0" borderId="31" xfId="0" applyFont="1" applyBorder="1" applyProtection="1"/>
    <xf numFmtId="0" fontId="1" fillId="0" borderId="30" xfId="0" applyFont="1" applyBorder="1" applyProtection="1"/>
    <xf numFmtId="0" fontId="1" fillId="0" borderId="0" xfId="0" applyFont="1" applyFill="1" applyBorder="1" applyAlignment="1" applyProtection="1">
      <alignment horizontal="right"/>
    </xf>
    <xf numFmtId="171" fontId="1" fillId="8" borderId="40" xfId="0" applyNumberFormat="1" applyFont="1" applyFill="1" applyBorder="1" applyProtection="1">
      <protection locked="0"/>
    </xf>
    <xf numFmtId="0" fontId="1" fillId="0" borderId="2" xfId="0" applyFont="1" applyBorder="1" applyProtection="1"/>
    <xf numFmtId="0" fontId="1" fillId="0" borderId="29" xfId="0" applyFont="1" applyBorder="1" applyProtection="1"/>
    <xf numFmtId="171" fontId="1" fillId="0" borderId="2" xfId="0" applyNumberFormat="1" applyFont="1" applyFill="1" applyBorder="1" applyProtection="1"/>
    <xf numFmtId="0" fontId="1" fillId="0" borderId="29" xfId="0" applyFont="1" applyFill="1" applyBorder="1" applyAlignment="1" applyProtection="1">
      <alignment horizontal="center"/>
    </xf>
    <xf numFmtId="0" fontId="1" fillId="0" borderId="29" xfId="0" applyFont="1" applyBorder="1" applyAlignment="1" applyProtection="1">
      <alignment horizontal="center"/>
    </xf>
    <xf numFmtId="171" fontId="1" fillId="8" borderId="39" xfId="0" applyNumberFormat="1" applyFont="1" applyFill="1" applyBorder="1" applyProtection="1">
      <protection locked="0"/>
    </xf>
    <xf numFmtId="0" fontId="1" fillId="0" borderId="28" xfId="0" applyFont="1" applyBorder="1" applyProtection="1"/>
    <xf numFmtId="0" fontId="1" fillId="0" borderId="27" xfId="0" applyFont="1" applyBorder="1" applyAlignment="1" applyProtection="1">
      <alignment horizontal="center"/>
    </xf>
    <xf numFmtId="171" fontId="4" fillId="0" borderId="35" xfId="0" applyNumberFormat="1" applyFont="1" applyBorder="1" applyProtection="1"/>
    <xf numFmtId="171" fontId="4" fillId="0" borderId="34" xfId="0" applyNumberFormat="1" applyFont="1" applyBorder="1" applyProtection="1"/>
    <xf numFmtId="0" fontId="1" fillId="0" borderId="30" xfId="0" applyFont="1" applyBorder="1" applyAlignment="1" applyProtection="1">
      <alignment horizontal="center"/>
    </xf>
    <xf numFmtId="0" fontId="1" fillId="0" borderId="0" xfId="0" applyFont="1" applyFill="1" applyBorder="1" applyProtection="1"/>
    <xf numFmtId="0" fontId="1" fillId="0" borderId="2" xfId="0" applyFont="1" applyFill="1" applyBorder="1" applyProtection="1"/>
    <xf numFmtId="0" fontId="1" fillId="0" borderId="0" xfId="0" applyFont="1" applyFill="1" applyBorder="1" applyAlignment="1" applyProtection="1">
      <alignment horizontal="center"/>
    </xf>
    <xf numFmtId="0" fontId="4" fillId="0" borderId="0" xfId="0" applyFont="1" applyBorder="1" applyAlignment="1" applyProtection="1"/>
    <xf numFmtId="0" fontId="0" fillId="0" borderId="0" xfId="0" applyBorder="1" applyProtection="1"/>
    <xf numFmtId="0" fontId="0" fillId="0" borderId="40" xfId="0" applyBorder="1" applyProtection="1"/>
    <xf numFmtId="0" fontId="0" fillId="0" borderId="39" xfId="0" applyBorder="1" applyProtection="1"/>
    <xf numFmtId="0" fontId="0" fillId="0" borderId="28" xfId="0" applyBorder="1" applyProtection="1"/>
    <xf numFmtId="0" fontId="0" fillId="0" borderId="2" xfId="0" applyBorder="1" applyProtection="1"/>
    <xf numFmtId="0" fontId="5" fillId="10" borderId="48" xfId="0" applyFont="1" applyFill="1" applyBorder="1" applyAlignment="1">
      <alignment horizontal="center"/>
    </xf>
    <xf numFmtId="0" fontId="5" fillId="10" borderId="49" xfId="0" applyFont="1" applyFill="1" applyBorder="1" applyAlignment="1">
      <alignment horizontal="center"/>
    </xf>
    <xf numFmtId="171" fontId="12" fillId="0" borderId="43" xfId="0" applyNumberFormat="1" applyFont="1" applyFill="1" applyBorder="1" applyProtection="1"/>
    <xf numFmtId="171" fontId="12" fillId="0" borderId="47" xfId="0" applyNumberFormat="1" applyFont="1" applyFill="1" applyBorder="1" applyProtection="1"/>
    <xf numFmtId="171" fontId="12" fillId="8" borderId="43" xfId="0" applyNumberFormat="1" applyFont="1" applyFill="1" applyBorder="1" applyProtection="1">
      <protection locked="0"/>
    </xf>
    <xf numFmtId="171" fontId="11" fillId="8" borderId="42" xfId="0" applyNumberFormat="1" applyFont="1" applyFill="1" applyBorder="1" applyProtection="1">
      <protection locked="0"/>
    </xf>
    <xf numFmtId="171" fontId="11" fillId="8" borderId="35" xfId="0" applyNumberFormat="1" applyFont="1" applyFill="1" applyBorder="1" applyProtection="1">
      <protection locked="0"/>
    </xf>
    <xf numFmtId="171" fontId="11" fillId="8" borderId="29" xfId="0" applyNumberFormat="1" applyFont="1" applyFill="1" applyBorder="1" applyProtection="1">
      <protection locked="0"/>
    </xf>
    <xf numFmtId="171" fontId="11" fillId="8" borderId="40" xfId="0" applyNumberFormat="1" applyFont="1" applyFill="1" applyBorder="1" applyProtection="1">
      <protection locked="0"/>
    </xf>
    <xf numFmtId="171" fontId="11" fillId="8" borderId="30" xfId="0" applyNumberFormat="1" applyFont="1" applyFill="1" applyBorder="1" applyProtection="1">
      <protection locked="0"/>
    </xf>
    <xf numFmtId="171" fontId="11" fillId="8" borderId="75" xfId="0" applyNumberFormat="1" applyFont="1" applyFill="1" applyBorder="1" applyProtection="1">
      <protection locked="0"/>
    </xf>
    <xf numFmtId="171" fontId="11" fillId="8" borderId="76" xfId="0" applyNumberFormat="1" applyFont="1" applyFill="1" applyBorder="1" applyProtection="1">
      <protection locked="0"/>
    </xf>
    <xf numFmtId="10" fontId="48" fillId="15" borderId="2" xfId="0" applyNumberFormat="1" applyFont="1" applyFill="1" applyBorder="1" applyAlignment="1">
      <alignment horizontal="right"/>
    </xf>
    <xf numFmtId="10" fontId="43" fillId="0" borderId="0" xfId="21" applyNumberFormat="1" applyFont="1" applyFill="1"/>
    <xf numFmtId="38" fontId="50" fillId="17" borderId="16" xfId="27" applyNumberFormat="1" applyBorder="1"/>
    <xf numFmtId="0" fontId="1" fillId="0" borderId="0" xfId="0" applyFont="1" applyAlignment="1">
      <alignment horizontal="right"/>
    </xf>
    <xf numFmtId="171" fontId="1" fillId="0" borderId="0" xfId="0" applyNumberFormat="1" applyFont="1" applyFill="1" applyBorder="1" applyAlignment="1" applyProtection="1">
      <alignment horizontal="right"/>
      <protection locked="0"/>
    </xf>
    <xf numFmtId="0" fontId="1" fillId="0" borderId="0" xfId="0" applyFont="1" applyFill="1" applyBorder="1"/>
    <xf numFmtId="171" fontId="1" fillId="0" borderId="0" xfId="0" applyNumberFormat="1" applyFont="1" applyAlignment="1">
      <alignment horizontal="right"/>
    </xf>
    <xf numFmtId="0" fontId="49" fillId="16" borderId="0" xfId="26" applyAlignment="1">
      <alignment horizontal="left"/>
    </xf>
    <xf numFmtId="171" fontId="1" fillId="8" borderId="25" xfId="16" applyNumberFormat="1" applyFont="1" applyFill="1" applyBorder="1" applyAlignment="1" applyProtection="1">
      <alignment horizontal="right"/>
      <protection locked="0"/>
    </xf>
    <xf numFmtId="171" fontId="27" fillId="5" borderId="16" xfId="16" applyNumberFormat="1" applyFont="1" applyFill="1" applyBorder="1" applyAlignment="1">
      <alignment horizontal="right" vertical="top" wrapText="1"/>
    </xf>
    <xf numFmtId="171" fontId="7" fillId="6" borderId="25" xfId="16" applyNumberFormat="1" applyFont="1" applyFill="1" applyBorder="1" applyAlignment="1">
      <alignment horizontal="right"/>
    </xf>
    <xf numFmtId="171" fontId="1" fillId="8" borderId="26" xfId="16" applyNumberFormat="1" applyFont="1" applyFill="1" applyBorder="1" applyAlignment="1" applyProtection="1">
      <alignment horizontal="right"/>
      <protection locked="0"/>
    </xf>
    <xf numFmtId="171" fontId="51" fillId="8" borderId="28" xfId="16" applyNumberFormat="1" applyFont="1" applyFill="1" applyBorder="1" applyAlignment="1" applyProtection="1">
      <alignment vertical="center"/>
      <protection locked="0"/>
    </xf>
    <xf numFmtId="171" fontId="51" fillId="8" borderId="2" xfId="16" applyNumberFormat="1" applyFont="1" applyFill="1" applyBorder="1" applyAlignment="1" applyProtection="1">
      <alignment vertical="center"/>
      <protection locked="0"/>
    </xf>
    <xf numFmtId="171" fontId="51" fillId="8" borderId="31" xfId="16" applyNumberFormat="1" applyFont="1" applyFill="1" applyBorder="1" applyAlignment="1" applyProtection="1">
      <alignment vertical="center"/>
      <protection locked="0"/>
    </xf>
    <xf numFmtId="171" fontId="1" fillId="8" borderId="2" xfId="16" applyNumberFormat="1" applyFont="1" applyFill="1" applyBorder="1" applyProtection="1">
      <protection locked="0"/>
    </xf>
    <xf numFmtId="171" fontId="1" fillId="0" borderId="2" xfId="16" applyNumberFormat="1" applyFont="1" applyFill="1" applyBorder="1" applyProtection="1"/>
    <xf numFmtId="171" fontId="1" fillId="0" borderId="40" xfId="16" applyNumberFormat="1" applyFont="1" applyFill="1" applyBorder="1" applyProtection="1"/>
    <xf numFmtId="171" fontId="1" fillId="8" borderId="40" xfId="16" applyNumberFormat="1" applyFont="1" applyFill="1" applyBorder="1" applyProtection="1">
      <protection locked="0"/>
    </xf>
    <xf numFmtId="171" fontId="1" fillId="8" borderId="43" xfId="16" applyNumberFormat="1" applyFont="1" applyFill="1" applyBorder="1" applyProtection="1">
      <protection locked="0"/>
    </xf>
    <xf numFmtId="171" fontId="1" fillId="8" borderId="47" xfId="16" applyNumberFormat="1" applyFont="1" applyFill="1" applyBorder="1" applyProtection="1">
      <protection locked="0"/>
    </xf>
    <xf numFmtId="0" fontId="4" fillId="0" borderId="46" xfId="0" applyFont="1" applyBorder="1" applyProtection="1"/>
    <xf numFmtId="171" fontId="4" fillId="0" borderId="43" xfId="0" applyNumberFormat="1" applyFont="1" applyBorder="1" applyProtection="1"/>
    <xf numFmtId="171" fontId="4" fillId="0" borderId="47" xfId="0" applyNumberFormat="1" applyFont="1" applyBorder="1" applyProtection="1"/>
    <xf numFmtId="0" fontId="4" fillId="0" borderId="42" xfId="0" applyFont="1" applyFill="1" applyBorder="1" applyProtection="1"/>
    <xf numFmtId="9" fontId="9" fillId="0" borderId="34" xfId="21" applyFont="1" applyBorder="1" applyProtection="1"/>
    <xf numFmtId="41" fontId="4" fillId="0" borderId="16" xfId="25" applyFont="1" applyFill="1" applyBorder="1" applyAlignment="1">
      <alignment horizontal="right"/>
    </xf>
    <xf numFmtId="171" fontId="0" fillId="0" borderId="31" xfId="0" applyNumberFormat="1" applyBorder="1" applyProtection="1"/>
    <xf numFmtId="41" fontId="0" fillId="0" borderId="40" xfId="25" applyFont="1" applyBorder="1" applyProtection="1"/>
    <xf numFmtId="171" fontId="0" fillId="0" borderId="28" xfId="0" applyNumberFormat="1" applyBorder="1" applyProtection="1"/>
    <xf numFmtId="0" fontId="11" fillId="0" borderId="42" xfId="0" applyFont="1" applyFill="1" applyBorder="1"/>
    <xf numFmtId="0" fontId="11" fillId="0" borderId="46" xfId="0" applyFont="1" applyBorder="1"/>
    <xf numFmtId="171" fontId="11" fillId="0" borderId="43" xfId="0" applyNumberFormat="1" applyFont="1" applyBorder="1"/>
    <xf numFmtId="10" fontId="12" fillId="0" borderId="34" xfId="21" applyNumberFormat="1" applyFont="1" applyBorder="1" applyProtection="1"/>
    <xf numFmtId="171" fontId="1" fillId="0" borderId="2" xfId="16" applyNumberFormat="1" applyFont="1" applyFill="1" applyBorder="1"/>
    <xf numFmtId="171" fontId="1" fillId="0" borderId="40" xfId="16" applyNumberFormat="1" applyFont="1" applyFill="1" applyBorder="1"/>
    <xf numFmtId="9" fontId="9" fillId="0" borderId="2" xfId="21" applyFont="1" applyBorder="1" applyAlignment="1" applyProtection="1">
      <alignment horizontal="center"/>
    </xf>
    <xf numFmtId="9" fontId="4" fillId="0" borderId="22" xfId="0" applyNumberFormat="1" applyFont="1" applyBorder="1" applyAlignment="1">
      <alignment horizontal="center"/>
    </xf>
    <xf numFmtId="171" fontId="9" fillId="18" borderId="2" xfId="0" applyNumberFormat="1" applyFont="1" applyFill="1" applyBorder="1" applyProtection="1">
      <protection locked="0"/>
    </xf>
    <xf numFmtId="171" fontId="4" fillId="18" borderId="2" xfId="0" applyNumberFormat="1" applyFont="1" applyFill="1" applyBorder="1" applyProtection="1">
      <protection locked="0"/>
    </xf>
    <xf numFmtId="0" fontId="4" fillId="0" borderId="2" xfId="19" applyFont="1" applyFill="1" applyBorder="1" applyAlignment="1" applyProtection="1">
      <alignment horizontal="center" vertical="center" wrapText="1"/>
    </xf>
    <xf numFmtId="0" fontId="5" fillId="0" borderId="0" xfId="19" applyFont="1" applyAlignment="1" applyProtection="1">
      <alignment horizontal="center" vertical="center"/>
    </xf>
    <xf numFmtId="0" fontId="32" fillId="3" borderId="9" xfId="19" applyFont="1" applyFill="1" applyBorder="1" applyAlignment="1" applyProtection="1">
      <alignment horizontal="center" vertical="center"/>
      <protection locked="0"/>
    </xf>
    <xf numFmtId="0" fontId="32" fillId="3" borderId="5" xfId="19" applyFont="1" applyFill="1" applyBorder="1" applyAlignment="1" applyProtection="1">
      <alignment horizontal="center" vertical="center"/>
      <protection locked="0"/>
    </xf>
    <xf numFmtId="0" fontId="32" fillId="3" borderId="88" xfId="19" applyFont="1" applyFill="1" applyBorder="1" applyAlignment="1" applyProtection="1">
      <alignment horizontal="center" vertical="center"/>
      <protection locked="0"/>
    </xf>
    <xf numFmtId="0" fontId="32" fillId="3" borderId="83" xfId="19" applyFont="1" applyFill="1" applyBorder="1" applyAlignment="1" applyProtection="1">
      <alignment horizontal="center" vertical="center"/>
      <protection locked="0"/>
    </xf>
    <xf numFmtId="9" fontId="1" fillId="0" borderId="2" xfId="21" applyFont="1" applyFill="1" applyBorder="1" applyAlignment="1" applyProtection="1">
      <alignment horizontal="center" vertical="center" wrapText="1"/>
    </xf>
    <xf numFmtId="2" fontId="1" fillId="0" borderId="2" xfId="19" applyNumberFormat="1" applyFont="1" applyFill="1" applyBorder="1" applyAlignment="1" applyProtection="1">
      <alignment horizontal="center" vertical="center" wrapText="1"/>
    </xf>
    <xf numFmtId="0" fontId="3" fillId="0" borderId="2" xfId="13" applyFont="1" applyFill="1" applyBorder="1" applyAlignment="1" applyProtection="1">
      <alignment horizontal="left" vertical="center" wrapText="1"/>
    </xf>
    <xf numFmtId="2" fontId="1" fillId="0" borderId="2" xfId="21" applyNumberFormat="1" applyFont="1" applyFill="1" applyBorder="1" applyAlignment="1" applyProtection="1">
      <alignment horizontal="center" vertical="center" wrapText="1"/>
    </xf>
    <xf numFmtId="2" fontId="5" fillId="0" borderId="0" xfId="19" applyNumberFormat="1" applyFont="1" applyFill="1" applyBorder="1" applyAlignment="1" applyProtection="1">
      <alignment vertical="center" wrapText="1"/>
    </xf>
    <xf numFmtId="2" fontId="5" fillId="10" borderId="42" xfId="19" applyNumberFormat="1" applyFont="1" applyFill="1" applyBorder="1" applyAlignment="1" applyProtection="1">
      <alignment vertical="center" wrapText="1"/>
    </xf>
    <xf numFmtId="17" fontId="11" fillId="0" borderId="0" xfId="19" applyNumberFormat="1" applyFont="1" applyFill="1" applyBorder="1" applyAlignment="1" applyProtection="1">
      <alignment vertical="center" wrapText="1"/>
    </xf>
    <xf numFmtId="17" fontId="11" fillId="10" borderId="42" xfId="19" applyNumberFormat="1" applyFont="1" applyFill="1" applyBorder="1" applyAlignment="1" applyProtection="1">
      <alignment horizontal="center" vertical="center" wrapText="1"/>
    </xf>
    <xf numFmtId="14" fontId="1" fillId="8" borderId="25" xfId="16" applyNumberFormat="1" applyFont="1" applyFill="1" applyBorder="1" applyAlignment="1" applyProtection="1">
      <alignment horizontal="right"/>
      <protection locked="0"/>
    </xf>
    <xf numFmtId="0" fontId="7" fillId="0" borderId="0" xfId="19" applyFont="1" applyProtection="1"/>
    <xf numFmtId="0" fontId="11" fillId="2" borderId="3" xfId="19" applyFont="1" applyFill="1" applyBorder="1" applyAlignment="1" applyProtection="1">
      <alignment horizontal="center" vertical="center"/>
    </xf>
    <xf numFmtId="0" fontId="17" fillId="2" borderId="4" xfId="18" applyFont="1" applyFill="1" applyBorder="1" applyAlignment="1" applyProtection="1">
      <alignment horizontal="center" vertical="center" wrapText="1"/>
    </xf>
    <xf numFmtId="0" fontId="18" fillId="2" borderId="4" xfId="19" applyFont="1" applyFill="1" applyBorder="1" applyAlignment="1" applyProtection="1">
      <alignment horizontal="center" vertical="center"/>
    </xf>
    <xf numFmtId="0" fontId="52" fillId="19" borderId="89" xfId="19" applyFont="1" applyFill="1" applyBorder="1" applyAlignment="1" applyProtection="1">
      <alignment horizontal="center" vertical="center" wrapText="1"/>
    </xf>
    <xf numFmtId="0" fontId="2" fillId="19" borderId="6" xfId="19" applyFont="1" applyFill="1" applyBorder="1" applyAlignment="1" applyProtection="1">
      <alignment horizontal="left" vertical="center" wrapText="1"/>
    </xf>
    <xf numFmtId="0" fontId="2" fillId="19" borderId="6" xfId="19" applyNumberFormat="1" applyFont="1" applyFill="1" applyBorder="1" applyAlignment="1" applyProtection="1">
      <alignment horizontal="left" vertical="center" wrapText="1"/>
    </xf>
    <xf numFmtId="0" fontId="8" fillId="19" borderId="6" xfId="19" applyFont="1" applyFill="1" applyBorder="1" applyAlignment="1" applyProtection="1">
      <alignment horizontal="left" vertical="center" wrapText="1"/>
    </xf>
    <xf numFmtId="0" fontId="12" fillId="3" borderId="8" xfId="19" applyFont="1" applyFill="1" applyBorder="1" applyAlignment="1" applyProtection="1">
      <alignment horizontal="center" vertical="center"/>
    </xf>
    <xf numFmtId="0" fontId="12" fillId="3" borderId="10" xfId="19" applyFont="1" applyFill="1" applyBorder="1" applyAlignment="1" applyProtection="1">
      <alignment horizontal="center" vertical="center"/>
    </xf>
    <xf numFmtId="0" fontId="12" fillId="3" borderId="85" xfId="19" applyFont="1" applyFill="1" applyBorder="1" applyAlignment="1" applyProtection="1">
      <alignment horizontal="center" vertical="center"/>
    </xf>
    <xf numFmtId="0" fontId="12" fillId="3" borderId="5" xfId="19" applyFont="1" applyFill="1" applyBorder="1" applyAlignment="1" applyProtection="1">
      <alignment horizontal="center" vertical="center"/>
    </xf>
    <xf numFmtId="0" fontId="12" fillId="3" borderId="7" xfId="19" applyFont="1" applyFill="1" applyBorder="1" applyAlignment="1" applyProtection="1">
      <alignment horizontal="center" vertical="center"/>
    </xf>
    <xf numFmtId="0" fontId="12" fillId="3" borderId="83" xfId="19" applyFont="1" applyFill="1" applyBorder="1" applyAlignment="1" applyProtection="1">
      <alignment horizontal="center" vertical="center"/>
    </xf>
    <xf numFmtId="9" fontId="14" fillId="3" borderId="5" xfId="21" applyFont="1" applyFill="1" applyBorder="1" applyAlignment="1" applyProtection="1">
      <alignment horizontal="center" vertical="center"/>
    </xf>
    <xf numFmtId="9" fontId="14" fillId="3" borderId="7" xfId="21" applyFont="1" applyFill="1" applyBorder="1" applyAlignment="1" applyProtection="1">
      <alignment horizontal="center" vertical="center"/>
    </xf>
    <xf numFmtId="9" fontId="14" fillId="3" borderId="83" xfId="21" applyFont="1" applyFill="1" applyBorder="1" applyAlignment="1" applyProtection="1">
      <alignment horizontal="center" vertical="center"/>
    </xf>
    <xf numFmtId="2" fontId="10" fillId="4" borderId="80" xfId="19" applyNumberFormat="1" applyFont="1" applyFill="1" applyBorder="1" applyAlignment="1" applyProtection="1">
      <alignment horizontal="center"/>
    </xf>
    <xf numFmtId="0" fontId="1" fillId="0" borderId="79" xfId="19" applyBorder="1" applyProtection="1"/>
    <xf numFmtId="0" fontId="1" fillId="0" borderId="78" xfId="19" applyBorder="1" applyProtection="1"/>
    <xf numFmtId="0" fontId="4" fillId="0" borderId="0" xfId="19" applyFont="1" applyBorder="1" applyAlignment="1" applyProtection="1">
      <alignment horizontal="center" vertical="center"/>
    </xf>
    <xf numFmtId="0" fontId="8" fillId="0" borderId="0" xfId="18" applyFont="1" applyBorder="1" applyProtection="1"/>
    <xf numFmtId="0" fontId="52" fillId="19" borderId="5" xfId="19" applyFont="1" applyFill="1" applyBorder="1" applyAlignment="1" applyProtection="1">
      <alignment horizontal="center" vertical="center" wrapText="1"/>
    </xf>
    <xf numFmtId="0" fontId="2" fillId="19" borderId="5" xfId="19" applyFont="1" applyFill="1" applyBorder="1" applyAlignment="1" applyProtection="1">
      <alignment horizontal="left" vertical="center" wrapText="1"/>
    </xf>
    <xf numFmtId="0" fontId="52" fillId="19" borderId="9" xfId="19" applyFont="1" applyFill="1" applyBorder="1" applyAlignment="1" applyProtection="1">
      <alignment horizontal="center" vertical="center" wrapText="1"/>
    </xf>
    <xf numFmtId="0" fontId="2" fillId="19" borderId="9" xfId="19" applyFont="1" applyFill="1" applyBorder="1" applyAlignment="1" applyProtection="1">
      <alignment horizontal="left" vertical="center" wrapText="1"/>
    </xf>
    <xf numFmtId="2" fontId="10" fillId="4" borderId="5" xfId="19" applyNumberFormat="1" applyFont="1" applyFill="1" applyBorder="1" applyAlignment="1" applyProtection="1">
      <alignment horizontal="center"/>
    </xf>
    <xf numFmtId="0" fontId="4" fillId="0" borderId="5" xfId="19" applyFont="1" applyBorder="1" applyAlignment="1" applyProtection="1">
      <alignment horizontal="center" vertical="center"/>
    </xf>
    <xf numFmtId="0" fontId="8" fillId="0" borderId="5" xfId="18" applyFont="1" applyBorder="1" applyAlignment="1" applyProtection="1">
      <alignment horizontal="justify" wrapText="1"/>
    </xf>
    <xf numFmtId="0" fontId="13" fillId="0" borderId="5" xfId="18" applyFont="1" applyBorder="1" applyAlignment="1" applyProtection="1">
      <alignment horizontal="center" vertical="center" wrapText="1"/>
    </xf>
    <xf numFmtId="0" fontId="8" fillId="0" borderId="9" xfId="18" applyFont="1" applyBorder="1" applyAlignment="1" applyProtection="1">
      <alignment horizontal="justify" wrapText="1"/>
    </xf>
    <xf numFmtId="2" fontId="10" fillId="4" borderId="8" xfId="19" applyNumberFormat="1" applyFont="1" applyFill="1" applyBorder="1" applyAlignment="1" applyProtection="1">
      <alignment horizontal="center"/>
    </xf>
    <xf numFmtId="0" fontId="5" fillId="0" borderId="0" xfId="19" applyFont="1" applyAlignment="1" applyProtection="1">
      <alignment horizontal="left" vertical="center"/>
    </xf>
    <xf numFmtId="0" fontId="15" fillId="0" borderId="0" xfId="19" applyFont="1" applyAlignment="1" applyProtection="1">
      <alignment horizontal="left" vertical="center"/>
    </xf>
    <xf numFmtId="0" fontId="1" fillId="0" borderId="0" xfId="19" applyAlignment="1" applyProtection="1">
      <alignment horizontal="left"/>
    </xf>
    <xf numFmtId="0" fontId="33" fillId="7" borderId="26" xfId="0" applyFont="1" applyFill="1" applyBorder="1" applyAlignment="1">
      <alignment horizontal="center" vertical="center"/>
    </xf>
    <xf numFmtId="168" fontId="35" fillId="0" borderId="19" xfId="0" applyNumberFormat="1" applyFont="1" applyBorder="1" applyAlignment="1">
      <alignment horizontal="right" vertical="center"/>
    </xf>
    <xf numFmtId="0" fontId="28" fillId="0" borderId="27" xfId="0" applyFont="1" applyBorder="1" applyAlignment="1">
      <alignment vertical="center"/>
    </xf>
    <xf numFmtId="0" fontId="28" fillId="0" borderId="29" xfId="0" applyFont="1" applyBorder="1" applyAlignment="1">
      <alignment vertical="center"/>
    </xf>
    <xf numFmtId="0" fontId="28" fillId="0" borderId="30" xfId="0" applyFont="1" applyBorder="1" applyAlignment="1">
      <alignment vertical="center"/>
    </xf>
    <xf numFmtId="0" fontId="0" fillId="0" borderId="12" xfId="0" applyBorder="1"/>
    <xf numFmtId="0" fontId="0" fillId="0" borderId="12" xfId="0" applyFill="1" applyBorder="1"/>
    <xf numFmtId="171" fontId="1" fillId="8" borderId="92" xfId="0" applyNumberFormat="1" applyFont="1" applyFill="1" applyBorder="1" applyProtection="1">
      <protection locked="0"/>
    </xf>
    <xf numFmtId="171" fontId="1" fillId="8" borderId="25" xfId="0" applyNumberFormat="1" applyFont="1" applyFill="1" applyBorder="1" applyProtection="1">
      <protection locked="0"/>
    </xf>
    <xf numFmtId="171" fontId="1" fillId="8" borderId="93" xfId="0" applyNumberFormat="1" applyFont="1" applyFill="1" applyBorder="1" applyProtection="1">
      <protection locked="0"/>
    </xf>
    <xf numFmtId="0" fontId="33" fillId="7" borderId="0" xfId="0" applyFont="1" applyFill="1" applyBorder="1" applyAlignment="1">
      <alignment horizontal="center" vertical="center"/>
    </xf>
    <xf numFmtId="0" fontId="0" fillId="0" borderId="94" xfId="0" applyBorder="1"/>
    <xf numFmtId="0" fontId="38" fillId="0" borderId="95" xfId="0" applyFont="1" applyBorder="1" applyAlignment="1">
      <alignment horizontal="justify"/>
    </xf>
    <xf numFmtId="0" fontId="0" fillId="0" borderId="95" xfId="0" applyBorder="1"/>
    <xf numFmtId="0" fontId="0" fillId="0" borderId="95" xfId="0" applyFill="1" applyBorder="1"/>
    <xf numFmtId="0" fontId="28" fillId="0" borderId="96" xfId="0" applyFont="1" applyBorder="1" applyAlignment="1">
      <alignment vertical="center"/>
    </xf>
    <xf numFmtId="0" fontId="0" fillId="0" borderId="39" xfId="0" applyBorder="1"/>
    <xf numFmtId="0" fontId="0" fillId="0" borderId="40" xfId="0" applyBorder="1"/>
    <xf numFmtId="0" fontId="0" fillId="0" borderId="40" xfId="0" applyFill="1" applyBorder="1"/>
    <xf numFmtId="0" fontId="28" fillId="0" borderId="41" xfId="0" applyFont="1" applyBorder="1" applyAlignment="1">
      <alignment vertical="center"/>
    </xf>
    <xf numFmtId="0" fontId="33" fillId="7" borderId="56" xfId="0" applyFont="1" applyFill="1" applyBorder="1" applyAlignment="1">
      <alignment horizontal="center" vertical="center"/>
    </xf>
    <xf numFmtId="38" fontId="4" fillId="9" borderId="19" xfId="0" applyNumberFormat="1" applyFont="1" applyFill="1" applyBorder="1"/>
    <xf numFmtId="38" fontId="4" fillId="0" borderId="99" xfId="0" applyNumberFormat="1" applyFont="1" applyBorder="1"/>
    <xf numFmtId="38" fontId="4" fillId="0" borderId="100" xfId="0" applyNumberFormat="1" applyFont="1" applyBorder="1"/>
    <xf numFmtId="165" fontId="4" fillId="0" borderId="97" xfId="0" applyNumberFormat="1" applyFont="1" applyBorder="1"/>
    <xf numFmtId="10" fontId="4" fillId="0" borderId="99" xfId="21" applyNumberFormat="1" applyFont="1" applyBorder="1"/>
    <xf numFmtId="38" fontId="0" fillId="0" borderId="28" xfId="0" applyNumberFormat="1" applyBorder="1"/>
    <xf numFmtId="38" fontId="0" fillId="0" borderId="31" xfId="0" applyNumberFormat="1" applyBorder="1"/>
    <xf numFmtId="0" fontId="1" fillId="0" borderId="91" xfId="0" applyFont="1" applyBorder="1" applyAlignment="1">
      <alignment horizontal="center"/>
    </xf>
    <xf numFmtId="0" fontId="1" fillId="0" borderId="36" xfId="0" applyFont="1" applyBorder="1" applyAlignment="1">
      <alignment horizontal="center"/>
    </xf>
    <xf numFmtId="0" fontId="1" fillId="0" borderId="12" xfId="0" applyFont="1" applyBorder="1" applyAlignment="1">
      <alignment horizontal="center"/>
    </xf>
    <xf numFmtId="0" fontId="9" fillId="0" borderId="12" xfId="0" applyFont="1" applyBorder="1" applyAlignment="1">
      <alignment horizontal="center"/>
    </xf>
    <xf numFmtId="0" fontId="9" fillId="0" borderId="32" xfId="0" applyFont="1" applyBorder="1" applyAlignment="1">
      <alignment horizontal="center"/>
    </xf>
    <xf numFmtId="3" fontId="0" fillId="0" borderId="101" xfId="0" applyNumberFormat="1" applyBorder="1"/>
    <xf numFmtId="3" fontId="0" fillId="0" borderId="102" xfId="0" applyNumberFormat="1" applyBorder="1"/>
    <xf numFmtId="3" fontId="0" fillId="0" borderId="54" xfId="0" applyNumberFormat="1" applyBorder="1"/>
    <xf numFmtId="3" fontId="0" fillId="0" borderId="33" xfId="0" applyNumberFormat="1" applyBorder="1"/>
    <xf numFmtId="0" fontId="4" fillId="9" borderId="16" xfId="0" applyFont="1" applyFill="1" applyBorder="1" applyAlignment="1">
      <alignment horizontal="center" vertical="center" wrapText="1"/>
    </xf>
    <xf numFmtId="3" fontId="0" fillId="0" borderId="92" xfId="0" applyNumberFormat="1" applyBorder="1"/>
    <xf numFmtId="3" fontId="0" fillId="0" borderId="103" xfId="0" applyNumberFormat="1" applyBorder="1"/>
    <xf numFmtId="3" fontId="0" fillId="0" borderId="25" xfId="0" applyNumberFormat="1" applyBorder="1"/>
    <xf numFmtId="3" fontId="0" fillId="0" borderId="93" xfId="0" applyNumberFormat="1" applyBorder="1"/>
    <xf numFmtId="9" fontId="9" fillId="0" borderId="91" xfId="0" applyNumberFormat="1" applyFont="1" applyBorder="1" applyAlignment="1"/>
    <xf numFmtId="9" fontId="9" fillId="0" borderId="36" xfId="0" applyNumberFormat="1" applyFont="1" applyBorder="1" applyAlignment="1"/>
    <xf numFmtId="9" fontId="9" fillId="0" borderId="12" xfId="0" applyNumberFormat="1" applyFont="1" applyBorder="1" applyAlignment="1"/>
    <xf numFmtId="9" fontId="9" fillId="0" borderId="32" xfId="0" applyNumberFormat="1" applyFont="1" applyBorder="1" applyAlignment="1"/>
    <xf numFmtId="10" fontId="9" fillId="0" borderId="104" xfId="0" applyNumberFormat="1" applyFont="1" applyBorder="1" applyAlignment="1"/>
    <xf numFmtId="10" fontId="9" fillId="0" borderId="105" xfId="0" applyNumberFormat="1" applyFont="1" applyBorder="1" applyAlignment="1"/>
    <xf numFmtId="10" fontId="9" fillId="0" borderId="106" xfId="0" applyNumberFormat="1" applyFont="1" applyBorder="1" applyAlignment="1"/>
    <xf numFmtId="10" fontId="9" fillId="0" borderId="107" xfId="0" applyNumberFormat="1" applyFont="1" applyBorder="1" applyAlignment="1"/>
    <xf numFmtId="38" fontId="0" fillId="0" borderId="92" xfId="0" applyNumberFormat="1" applyBorder="1"/>
    <xf numFmtId="38" fontId="0" fillId="0" borderId="103" xfId="0" applyNumberFormat="1" applyBorder="1"/>
    <xf numFmtId="38" fontId="0" fillId="0" borderId="25" xfId="0" applyNumberFormat="1" applyBorder="1"/>
    <xf numFmtId="38" fontId="0" fillId="0" borderId="93" xfId="0" applyNumberFormat="1" applyBorder="1"/>
    <xf numFmtId="0" fontId="1" fillId="0" borderId="27" xfId="0" applyFont="1" applyBorder="1"/>
    <xf numFmtId="0" fontId="1" fillId="0" borderId="28" xfId="0" applyFont="1" applyBorder="1"/>
    <xf numFmtId="0" fontId="1" fillId="0" borderId="28" xfId="0" applyNumberFormat="1" applyFont="1" applyBorder="1"/>
    <xf numFmtId="0" fontId="1" fillId="0" borderId="39" xfId="0" applyFont="1" applyBorder="1" applyAlignment="1"/>
    <xf numFmtId="0" fontId="1" fillId="0" borderId="30" xfId="0" applyFont="1" applyBorder="1"/>
    <xf numFmtId="0" fontId="1" fillId="0" borderId="31" xfId="0" applyFont="1" applyBorder="1"/>
    <xf numFmtId="0" fontId="1" fillId="0" borderId="41" xfId="0" applyFont="1" applyBorder="1"/>
    <xf numFmtId="0" fontId="27" fillId="6" borderId="55" xfId="0" applyFont="1" applyFill="1" applyBorder="1" applyAlignment="1">
      <alignment horizontal="center" vertical="center" wrapText="1"/>
    </xf>
    <xf numFmtId="0" fontId="9" fillId="0" borderId="32" xfId="0" applyFont="1" applyBorder="1"/>
    <xf numFmtId="171" fontId="1" fillId="8" borderId="103" xfId="0" applyNumberFormat="1" applyFont="1" applyFill="1" applyBorder="1" applyProtection="1">
      <protection locked="0"/>
    </xf>
    <xf numFmtId="0" fontId="11" fillId="0" borderId="0" xfId="0" applyFont="1" applyFill="1" applyBorder="1"/>
    <xf numFmtId="10" fontId="12" fillId="0" borderId="0" xfId="21" applyNumberFormat="1" applyFont="1" applyBorder="1" applyProtection="1"/>
    <xf numFmtId="0" fontId="32" fillId="0" borderId="0" xfId="0" applyFont="1" applyBorder="1"/>
    <xf numFmtId="0" fontId="14" fillId="0" borderId="0" xfId="0" applyFont="1" applyBorder="1"/>
    <xf numFmtId="0" fontId="14" fillId="0" borderId="0" xfId="0" applyFont="1"/>
    <xf numFmtId="0" fontId="23" fillId="5" borderId="0" xfId="0" applyFont="1" applyFill="1" applyAlignment="1">
      <alignment horizontal="center" wrapText="1"/>
    </xf>
    <xf numFmtId="0" fontId="23" fillId="5" borderId="0" xfId="0" applyFont="1" applyFill="1" applyAlignment="1">
      <alignment horizontal="center"/>
    </xf>
    <xf numFmtId="0" fontId="24" fillId="5" borderId="0" xfId="0" applyFont="1" applyFill="1" applyAlignment="1">
      <alignment horizontal="center"/>
    </xf>
    <xf numFmtId="0" fontId="5" fillId="0" borderId="0" xfId="0" applyFont="1" applyAlignment="1">
      <alignment horizontal="center"/>
    </xf>
    <xf numFmtId="0" fontId="21" fillId="0" borderId="37" xfId="0" applyFont="1" applyFill="1" applyBorder="1" applyAlignment="1">
      <alignment horizontal="center" vertical="center" wrapText="1"/>
    </xf>
    <xf numFmtId="0" fontId="4" fillId="0" borderId="0" xfId="0" applyFont="1" applyAlignment="1">
      <alignment horizontal="center"/>
    </xf>
    <xf numFmtId="169" fontId="4" fillId="0" borderId="0" xfId="0" applyNumberFormat="1" applyFont="1" applyAlignment="1">
      <alignment horizontal="center"/>
    </xf>
    <xf numFmtId="0" fontId="27" fillId="6" borderId="2" xfId="17" applyFont="1" applyFill="1" applyBorder="1" applyAlignment="1" applyProtection="1">
      <alignment horizontal="center" vertical="center" wrapText="1"/>
    </xf>
    <xf numFmtId="0" fontId="27" fillId="6" borderId="2" xfId="0" applyFont="1" applyFill="1" applyBorder="1" applyAlignment="1">
      <alignment horizontal="center" vertical="center" wrapText="1"/>
    </xf>
    <xf numFmtId="0" fontId="29" fillId="6" borderId="58" xfId="17" applyFont="1" applyFill="1" applyBorder="1" applyAlignment="1" applyProtection="1">
      <alignment horizontal="center" vertical="center" wrapText="1"/>
    </xf>
    <xf numFmtId="0" fontId="29" fillId="6" borderId="59" xfId="17" applyFont="1" applyFill="1" applyBorder="1" applyAlignment="1" applyProtection="1">
      <alignment horizontal="center" vertical="center" wrapText="1"/>
    </xf>
    <xf numFmtId="0" fontId="4" fillId="0" borderId="60" xfId="0" applyFont="1" applyBorder="1" applyAlignment="1">
      <alignment horizontal="center"/>
    </xf>
    <xf numFmtId="0" fontId="4" fillId="0" borderId="61" xfId="0" applyFont="1" applyBorder="1" applyAlignment="1">
      <alignment horizontal="center"/>
    </xf>
    <xf numFmtId="0" fontId="27" fillId="6" borderId="59" xfId="17" applyFont="1" applyFill="1" applyBorder="1" applyAlignment="1" applyProtection="1">
      <alignment horizontal="center" vertical="center" wrapText="1"/>
    </xf>
    <xf numFmtId="0" fontId="27" fillId="6" borderId="58" xfId="17" applyFont="1" applyFill="1" applyBorder="1" applyAlignment="1" applyProtection="1">
      <alignment horizontal="center" vertical="center" wrapText="1"/>
    </xf>
    <xf numFmtId="169" fontId="32" fillId="3" borderId="20" xfId="0" applyNumberFormat="1" applyFont="1" applyFill="1" applyBorder="1" applyAlignment="1">
      <alignment horizontal="center" vertical="center"/>
    </xf>
    <xf numFmtId="169" fontId="32" fillId="3" borderId="52" xfId="0" applyNumberFormat="1" applyFont="1" applyFill="1" applyBorder="1" applyAlignment="1">
      <alignment horizontal="center" vertical="center"/>
    </xf>
    <xf numFmtId="169" fontId="32" fillId="3" borderId="15" xfId="0" applyNumberFormat="1" applyFont="1" applyFill="1" applyBorder="1" applyAlignment="1">
      <alignment horizontal="center" vertical="center"/>
    </xf>
    <xf numFmtId="0" fontId="32" fillId="0" borderId="0" xfId="0" applyFont="1" applyAlignment="1">
      <alignment horizontal="center" vertical="center"/>
    </xf>
    <xf numFmtId="169" fontId="32" fillId="0" borderId="52" xfId="0" applyNumberFormat="1" applyFont="1" applyBorder="1" applyAlignment="1">
      <alignment horizontal="center" vertical="center"/>
    </xf>
    <xf numFmtId="0" fontId="33" fillId="7" borderId="18" xfId="0" applyFont="1" applyFill="1" applyBorder="1" applyAlignment="1">
      <alignment horizontal="center" vertical="center" wrapText="1"/>
    </xf>
    <xf numFmtId="0" fontId="33" fillId="7" borderId="19" xfId="0" applyFont="1" applyFill="1" applyBorder="1" applyAlignment="1">
      <alignment horizontal="center" vertical="center" wrapText="1"/>
    </xf>
    <xf numFmtId="173" fontId="33" fillId="7" borderId="22" xfId="0" applyNumberFormat="1" applyFont="1" applyFill="1" applyBorder="1" applyAlignment="1">
      <alignment horizontal="center" vertical="center" wrapText="1"/>
    </xf>
    <xf numFmtId="173" fontId="33" fillId="7" borderId="38" xfId="0" applyNumberFormat="1" applyFont="1" applyFill="1" applyBorder="1" applyAlignment="1">
      <alignment horizontal="center" vertical="center" wrapText="1"/>
    </xf>
    <xf numFmtId="0" fontId="32" fillId="3" borderId="55" xfId="0" applyFont="1" applyFill="1" applyBorder="1" applyAlignment="1">
      <alignment horizontal="center" vertical="center"/>
    </xf>
    <xf numFmtId="0" fontId="32" fillId="3" borderId="56" xfId="0" applyFont="1" applyFill="1" applyBorder="1" applyAlignment="1">
      <alignment horizontal="center" vertical="center"/>
    </xf>
    <xf numFmtId="0" fontId="32" fillId="3" borderId="57" xfId="0" applyFont="1" applyFill="1" applyBorder="1" applyAlignment="1">
      <alignment horizontal="center" vertical="center"/>
    </xf>
    <xf numFmtId="169" fontId="4" fillId="0" borderId="52" xfId="0" applyNumberFormat="1" applyFont="1" applyBorder="1" applyAlignment="1">
      <alignment horizontal="center"/>
    </xf>
    <xf numFmtId="0" fontId="35" fillId="0" borderId="20" xfId="0" applyFont="1" applyBorder="1" applyAlignment="1">
      <alignment horizontal="right" vertical="center"/>
    </xf>
    <xf numFmtId="0" fontId="35" fillId="0" borderId="52" xfId="0" applyFont="1" applyBorder="1" applyAlignment="1">
      <alignment horizontal="right" vertical="center"/>
    </xf>
    <xf numFmtId="0" fontId="28" fillId="0" borderId="52" xfId="0" applyFont="1" applyBorder="1" applyAlignment="1">
      <alignment vertical="center"/>
    </xf>
    <xf numFmtId="0" fontId="33" fillId="7" borderId="55" xfId="0" applyFont="1" applyFill="1" applyBorder="1" applyAlignment="1">
      <alignment horizontal="center" vertical="center"/>
    </xf>
    <xf numFmtId="0" fontId="33" fillId="7" borderId="57" xfId="0" applyFont="1" applyFill="1" applyBorder="1" applyAlignment="1">
      <alignment horizontal="center" vertical="center"/>
    </xf>
    <xf numFmtId="0" fontId="35" fillId="0" borderId="0" xfId="0" applyFont="1" applyAlignment="1">
      <alignment horizontal="center" vertical="center"/>
    </xf>
    <xf numFmtId="169" fontId="35" fillId="0" borderId="0" xfId="0" applyNumberFormat="1" applyFont="1" applyAlignment="1">
      <alignment horizontal="center" vertical="center"/>
    </xf>
    <xf numFmtId="0" fontId="33" fillId="7" borderId="21" xfId="0" applyFont="1" applyFill="1" applyBorder="1" applyAlignment="1">
      <alignment horizontal="center" vertical="center"/>
    </xf>
    <xf numFmtId="0" fontId="33" fillId="7" borderId="90" xfId="0" applyFont="1" applyFill="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37" fillId="7" borderId="22" xfId="0" applyFont="1" applyFill="1" applyBorder="1" applyAlignment="1">
      <alignment vertical="center" wrapText="1"/>
    </xf>
    <xf numFmtId="0" fontId="37" fillId="7" borderId="38" xfId="0" applyFont="1" applyFill="1" applyBorder="1" applyAlignment="1">
      <alignment vertical="center" wrapText="1"/>
    </xf>
    <xf numFmtId="0" fontId="37" fillId="7" borderId="22" xfId="0" applyFont="1" applyFill="1" applyBorder="1" applyAlignment="1">
      <alignment vertical="center"/>
    </xf>
    <xf numFmtId="0" fontId="37" fillId="7" borderId="23" xfId="0" applyFont="1" applyFill="1" applyBorder="1" applyAlignment="1">
      <alignment vertical="center"/>
    </xf>
    <xf numFmtId="0" fontId="37" fillId="7" borderId="22" xfId="0" applyFont="1" applyFill="1" applyBorder="1" applyAlignment="1">
      <alignment horizontal="left" vertical="center" wrapText="1"/>
    </xf>
    <xf numFmtId="0" fontId="37" fillId="7" borderId="38" xfId="0" applyFont="1" applyFill="1" applyBorder="1" applyAlignment="1">
      <alignment horizontal="left" vertical="center" wrapText="1"/>
    </xf>
    <xf numFmtId="0" fontId="28" fillId="0" borderId="0" xfId="0" applyFont="1" applyAlignment="1">
      <alignment vertical="center"/>
    </xf>
    <xf numFmtId="0" fontId="4" fillId="0" borderId="22" xfId="0" applyFont="1" applyBorder="1" applyAlignment="1">
      <alignment horizontal="right"/>
    </xf>
    <xf numFmtId="0" fontId="4" fillId="0" borderId="38" xfId="0" applyFont="1" applyBorder="1" applyAlignment="1">
      <alignment horizontal="right"/>
    </xf>
    <xf numFmtId="0" fontId="4" fillId="0" borderId="22" xfId="0" applyFont="1" applyFill="1" applyBorder="1" applyAlignment="1">
      <alignment horizontal="right"/>
    </xf>
    <xf numFmtId="0" fontId="4" fillId="0" borderId="38" xfId="0" applyFont="1" applyFill="1" applyBorder="1" applyAlignment="1">
      <alignment horizontal="right"/>
    </xf>
    <xf numFmtId="0" fontId="5" fillId="0" borderId="55" xfId="0" applyFont="1" applyBorder="1" applyAlignment="1">
      <alignment horizontal="center"/>
    </xf>
    <xf numFmtId="0" fontId="5" fillId="0" borderId="56" xfId="0" applyFont="1" applyBorder="1" applyAlignment="1">
      <alignment horizontal="center"/>
    </xf>
    <xf numFmtId="0" fontId="5" fillId="0" borderId="57" xfId="0" applyFont="1" applyBorder="1" applyAlignment="1">
      <alignment horizontal="center"/>
    </xf>
    <xf numFmtId="169" fontId="5" fillId="0" borderId="20" xfId="0" applyNumberFormat="1" applyFont="1" applyBorder="1" applyAlignment="1">
      <alignment horizontal="center"/>
    </xf>
    <xf numFmtId="169" fontId="5" fillId="0" borderId="52" xfId="0" applyNumberFormat="1" applyFont="1" applyBorder="1" applyAlignment="1">
      <alignment horizontal="center"/>
    </xf>
    <xf numFmtId="169" fontId="5" fillId="0" borderId="15" xfId="0" applyNumberFormat="1" applyFont="1" applyBorder="1" applyAlignment="1">
      <alignment horizontal="center"/>
    </xf>
    <xf numFmtId="0" fontId="4" fillId="0" borderId="97" xfId="0" applyFont="1" applyFill="1" applyBorder="1" applyAlignment="1">
      <alignment horizontal="center"/>
    </xf>
    <xf numFmtId="0" fontId="4" fillId="0" borderId="98" xfId="0" applyFont="1" applyFill="1" applyBorder="1" applyAlignment="1">
      <alignment horizontal="center"/>
    </xf>
    <xf numFmtId="0" fontId="4" fillId="0" borderId="22" xfId="0" applyFont="1" applyBorder="1" applyAlignment="1">
      <alignment horizontal="left"/>
    </xf>
    <xf numFmtId="0" fontId="4" fillId="0" borderId="38" xfId="0" applyFont="1" applyBorder="1" applyAlignment="1">
      <alignment horizontal="left"/>
    </xf>
    <xf numFmtId="0" fontId="0" fillId="0" borderId="29" xfId="0" applyBorder="1" applyAlignment="1">
      <alignment horizontal="center" vertical="center" wrapText="1"/>
    </xf>
    <xf numFmtId="0" fontId="0" fillId="0" borderId="27" xfId="0" applyBorder="1" applyAlignment="1">
      <alignment horizontal="center" vertical="center" wrapText="1"/>
    </xf>
    <xf numFmtId="0" fontId="27" fillId="6" borderId="55" xfId="0" applyFont="1" applyFill="1" applyBorder="1" applyAlignment="1">
      <alignment horizontal="left" vertical="center" wrapText="1"/>
    </xf>
    <xf numFmtId="0" fontId="27" fillId="6" borderId="57" xfId="0" applyFont="1" applyFill="1" applyBorder="1" applyAlignment="1">
      <alignment horizontal="left" vertical="center" wrapText="1"/>
    </xf>
    <xf numFmtId="0" fontId="10" fillId="6" borderId="77" xfId="0" applyFont="1" applyFill="1" applyBorder="1" applyAlignment="1">
      <alignment horizontal="center" vertical="center" wrapText="1"/>
    </xf>
    <xf numFmtId="0" fontId="10" fillId="6" borderId="70" xfId="0" applyFont="1" applyFill="1" applyBorder="1" applyAlignment="1">
      <alignment horizontal="center" vertical="center" wrapText="1"/>
    </xf>
    <xf numFmtId="0" fontId="11" fillId="0" borderId="42" xfId="0" applyFont="1" applyBorder="1" applyAlignment="1">
      <alignment horizontal="left"/>
    </xf>
    <xf numFmtId="0" fontId="11" fillId="0" borderId="34" xfId="0" applyFont="1" applyBorder="1" applyAlignment="1">
      <alignment horizontal="left"/>
    </xf>
    <xf numFmtId="0" fontId="10" fillId="6" borderId="34" xfId="0" applyFont="1" applyFill="1" applyBorder="1" applyAlignment="1">
      <alignment horizontal="center" vertical="center" wrapText="1"/>
    </xf>
    <xf numFmtId="0" fontId="10" fillId="6" borderId="35" xfId="0" applyFont="1" applyFill="1" applyBorder="1" applyAlignment="1">
      <alignment horizontal="center" vertical="center" wrapText="1"/>
    </xf>
    <xf numFmtId="0" fontId="10" fillId="6" borderId="42" xfId="0" applyFont="1" applyFill="1" applyBorder="1" applyAlignment="1">
      <alignment horizontal="left" vertical="center" wrapText="1"/>
    </xf>
    <xf numFmtId="0" fontId="10" fillId="6" borderId="34" xfId="0" applyFont="1" applyFill="1" applyBorder="1" applyAlignment="1">
      <alignment horizontal="left" vertical="center" wrapText="1"/>
    </xf>
    <xf numFmtId="0" fontId="44" fillId="6" borderId="42" xfId="0" applyFont="1" applyFill="1" applyBorder="1" applyAlignment="1">
      <alignment horizontal="left" vertical="center" wrapText="1"/>
    </xf>
    <xf numFmtId="0" fontId="44" fillId="6" borderId="34" xfId="0" applyFont="1" applyFill="1" applyBorder="1" applyAlignment="1">
      <alignment horizontal="left" vertical="center" wrapText="1"/>
    </xf>
    <xf numFmtId="0" fontId="8" fillId="0" borderId="6" xfId="18" applyFont="1" applyBorder="1" applyAlignment="1" applyProtection="1">
      <alignment horizontal="left"/>
    </xf>
    <xf numFmtId="0" fontId="8" fillId="0" borderId="7" xfId="18" applyFont="1" applyBorder="1" applyAlignment="1" applyProtection="1">
      <alignment horizontal="left"/>
    </xf>
    <xf numFmtId="10" fontId="10" fillId="4" borderId="8" xfId="21" applyNumberFormat="1" applyFont="1" applyFill="1" applyBorder="1" applyAlignment="1" applyProtection="1">
      <alignment horizontal="center"/>
    </xf>
    <xf numFmtId="0" fontId="4" fillId="2" borderId="4" xfId="19" applyFont="1" applyFill="1" applyBorder="1" applyAlignment="1" applyProtection="1">
      <alignment horizontal="center" vertical="center"/>
    </xf>
    <xf numFmtId="0" fontId="8" fillId="0" borderId="64" xfId="18" applyFont="1" applyBorder="1" applyAlignment="1" applyProtection="1">
      <alignment horizontal="left" vertical="top" wrapText="1"/>
    </xf>
    <xf numFmtId="0" fontId="8" fillId="0" borderId="10" xfId="18" applyFont="1" applyBorder="1" applyAlignment="1" applyProtection="1">
      <alignment horizontal="left" vertical="top" wrapText="1"/>
    </xf>
    <xf numFmtId="0" fontId="8" fillId="0" borderId="6" xfId="18" applyFont="1" applyBorder="1" applyAlignment="1" applyProtection="1">
      <alignment horizontal="left" vertical="top" wrapText="1"/>
    </xf>
    <xf numFmtId="0" fontId="8" fillId="0" borderId="7" xfId="18" applyFont="1" applyBorder="1" applyAlignment="1" applyProtection="1">
      <alignment horizontal="left" vertical="top" wrapText="1"/>
    </xf>
    <xf numFmtId="0" fontId="1" fillId="2" borderId="62" xfId="19" applyFont="1" applyFill="1" applyBorder="1" applyAlignment="1" applyProtection="1">
      <alignment horizontal="justify" vertical="center" wrapText="1"/>
    </xf>
    <xf numFmtId="0" fontId="1" fillId="2" borderId="63" xfId="19" applyFont="1" applyFill="1" applyBorder="1" applyAlignment="1" applyProtection="1">
      <alignment horizontal="justify" vertical="center" wrapText="1"/>
    </xf>
    <xf numFmtId="0" fontId="16" fillId="2" borderId="65" xfId="19" applyFont="1" applyFill="1" applyBorder="1" applyAlignment="1" applyProtection="1">
      <alignment horizontal="left" vertical="center" wrapText="1"/>
    </xf>
    <xf numFmtId="0" fontId="16" fillId="2" borderId="66" xfId="19" applyFont="1" applyFill="1" applyBorder="1" applyAlignment="1" applyProtection="1">
      <alignment horizontal="left" vertical="center" wrapText="1"/>
    </xf>
    <xf numFmtId="0" fontId="16" fillId="2" borderId="67" xfId="19" applyFont="1" applyFill="1" applyBorder="1" applyAlignment="1" applyProtection="1">
      <alignment horizontal="left" vertical="center" wrapText="1"/>
    </xf>
    <xf numFmtId="10" fontId="10" fillId="4" borderId="5" xfId="21" applyNumberFormat="1" applyFont="1" applyFill="1" applyBorder="1" applyAlignment="1" applyProtection="1">
      <alignment horizontal="center"/>
    </xf>
    <xf numFmtId="0" fontId="1" fillId="0" borderId="0" xfId="19" applyFont="1" applyAlignment="1" applyProtection="1">
      <alignment horizontal="center"/>
    </xf>
    <xf numFmtId="0" fontId="1" fillId="0" borderId="0" xfId="23" applyProtection="1"/>
    <xf numFmtId="0" fontId="1" fillId="0" borderId="0" xfId="19" applyAlignment="1" applyProtection="1">
      <alignment horizontal="center"/>
    </xf>
    <xf numFmtId="0" fontId="1" fillId="2" borderId="65" xfId="19" applyFont="1" applyFill="1" applyBorder="1" applyAlignment="1" applyProtection="1">
      <alignment horizontal="justify" vertical="center" wrapText="1"/>
    </xf>
    <xf numFmtId="0" fontId="1" fillId="2" borderId="66" xfId="19" applyFont="1" applyFill="1" applyBorder="1" applyAlignment="1" applyProtection="1">
      <alignment horizontal="justify" vertical="center" wrapText="1"/>
    </xf>
    <xf numFmtId="0" fontId="5" fillId="0" borderId="0" xfId="19" applyFont="1" applyBorder="1" applyAlignment="1" applyProtection="1">
      <alignment horizontal="center"/>
    </xf>
    <xf numFmtId="0" fontId="5" fillId="0" borderId="0" xfId="19" applyFont="1" applyFill="1" applyBorder="1" applyAlignment="1" applyProtection="1">
      <alignment horizontal="left" vertical="center" wrapText="1"/>
    </xf>
    <xf numFmtId="0" fontId="15" fillId="0" borderId="0" xfId="19" applyFont="1" applyAlignment="1" applyProtection="1">
      <alignment horizontal="left" vertical="center"/>
    </xf>
    <xf numFmtId="0" fontId="5" fillId="0" borderId="0" xfId="19" applyFont="1" applyAlignment="1" applyProtection="1">
      <alignment horizontal="center" vertical="center"/>
    </xf>
    <xf numFmtId="0" fontId="4" fillId="0" borderId="0" xfId="19" applyFont="1" applyFill="1" applyBorder="1" applyAlignment="1" applyProtection="1">
      <alignment horizontal="center" vertical="center" wrapText="1"/>
    </xf>
    <xf numFmtId="17" fontId="4" fillId="2" borderId="65" xfId="19" applyNumberFormat="1" applyFont="1" applyFill="1" applyBorder="1" applyAlignment="1" applyProtection="1">
      <alignment horizontal="center"/>
    </xf>
    <xf numFmtId="17" fontId="4" fillId="2" borderId="67" xfId="19" applyNumberFormat="1" applyFont="1" applyFill="1" applyBorder="1" applyAlignment="1" applyProtection="1">
      <alignment horizontal="center"/>
    </xf>
    <xf numFmtId="0" fontId="4" fillId="0" borderId="2" xfId="19" applyFont="1" applyFill="1" applyBorder="1" applyAlignment="1" applyProtection="1">
      <alignment horizontal="center" vertical="center" wrapText="1"/>
    </xf>
    <xf numFmtId="17" fontId="11" fillId="10" borderId="22" xfId="19" applyNumberFormat="1" applyFont="1" applyFill="1" applyBorder="1" applyAlignment="1" applyProtection="1">
      <alignment horizontal="center" vertical="center" wrapText="1"/>
    </xf>
    <xf numFmtId="17" fontId="11" fillId="10" borderId="23" xfId="19" applyNumberFormat="1" applyFont="1" applyFill="1" applyBorder="1" applyAlignment="1" applyProtection="1">
      <alignment horizontal="center" vertical="center" wrapText="1"/>
    </xf>
    <xf numFmtId="17" fontId="11" fillId="10" borderId="38" xfId="19" applyNumberFormat="1" applyFont="1" applyFill="1" applyBorder="1" applyAlignment="1" applyProtection="1">
      <alignment horizontal="center" vertical="center" wrapText="1"/>
    </xf>
    <xf numFmtId="0" fontId="8" fillId="0" borderId="87" xfId="18" applyFont="1" applyBorder="1" applyAlignment="1" applyProtection="1">
      <alignment horizontal="left" vertical="top" wrapText="1"/>
    </xf>
    <xf numFmtId="0" fontId="8" fillId="0" borderId="86" xfId="18" applyFont="1" applyBorder="1" applyAlignment="1" applyProtection="1">
      <alignment horizontal="left" vertical="top" wrapText="1"/>
    </xf>
    <xf numFmtId="0" fontId="8" fillId="0" borderId="84" xfId="18" applyFont="1" applyBorder="1" applyAlignment="1" applyProtection="1">
      <alignment horizontal="left" vertical="top" wrapText="1"/>
    </xf>
    <xf numFmtId="10" fontId="10" fillId="4" borderId="80" xfId="21" applyNumberFormat="1" applyFont="1" applyFill="1" applyBorder="1" applyAlignment="1" applyProtection="1">
      <alignment horizontal="center"/>
    </xf>
    <xf numFmtId="0" fontId="8" fillId="0" borderId="82" xfId="18" applyFont="1" applyBorder="1" applyAlignment="1" applyProtection="1">
      <alignment horizontal="left"/>
    </xf>
    <xf numFmtId="0" fontId="8" fillId="0" borderId="81" xfId="18" applyFont="1" applyBorder="1" applyAlignment="1" applyProtection="1">
      <alignment horizontal="left"/>
    </xf>
    <xf numFmtId="0" fontId="35" fillId="0" borderId="2" xfId="0" applyFont="1" applyBorder="1" applyAlignment="1">
      <alignment horizontal="right"/>
    </xf>
    <xf numFmtId="0" fontId="28" fillId="0" borderId="2" xfId="0" applyFont="1" applyBorder="1" applyAlignment="1">
      <alignment horizontal="right"/>
    </xf>
    <xf numFmtId="0" fontId="27" fillId="6" borderId="34" xfId="0" applyFont="1" applyFill="1" applyBorder="1" applyAlignment="1">
      <alignment horizontal="center" vertical="center" wrapText="1"/>
    </xf>
    <xf numFmtId="0" fontId="27" fillId="6" borderId="35" xfId="0" applyFont="1" applyFill="1" applyBorder="1" applyAlignment="1">
      <alignment horizontal="center" vertical="center" wrapText="1"/>
    </xf>
    <xf numFmtId="0" fontId="4" fillId="0" borderId="68" xfId="0" applyFont="1" applyBorder="1" applyAlignment="1" applyProtection="1">
      <alignment horizontal="left"/>
    </xf>
    <xf numFmtId="0" fontId="4" fillId="0" borderId="48" xfId="0" applyFont="1" applyBorder="1" applyAlignment="1" applyProtection="1">
      <alignment horizontal="left"/>
    </xf>
    <xf numFmtId="0" fontId="4" fillId="0" borderId="50" xfId="0" applyFont="1" applyBorder="1" applyAlignment="1" applyProtection="1">
      <alignment horizontal="left"/>
    </xf>
    <xf numFmtId="0" fontId="4" fillId="0" borderId="11" xfId="0" applyFont="1" applyBorder="1" applyAlignment="1" applyProtection="1">
      <alignment horizontal="left"/>
    </xf>
    <xf numFmtId="0" fontId="27" fillId="6" borderId="69" xfId="0" applyFont="1" applyFill="1" applyBorder="1" applyAlignment="1">
      <alignment horizontal="left" vertical="center" wrapText="1"/>
    </xf>
    <xf numFmtId="0" fontId="27" fillId="6" borderId="11" xfId="0" applyFont="1" applyFill="1" applyBorder="1" applyAlignment="1">
      <alignment horizontal="left" vertical="center" wrapText="1"/>
    </xf>
    <xf numFmtId="0" fontId="27" fillId="6" borderId="42" xfId="0" applyFont="1" applyFill="1" applyBorder="1" applyAlignment="1">
      <alignment horizontal="left" vertical="center" wrapText="1"/>
    </xf>
    <xf numFmtId="0" fontId="27" fillId="6" borderId="34" xfId="0" applyFont="1" applyFill="1" applyBorder="1" applyAlignment="1">
      <alignment horizontal="left" vertical="center" wrapText="1"/>
    </xf>
    <xf numFmtId="0" fontId="4" fillId="0" borderId="42" xfId="0" applyFont="1" applyBorder="1" applyAlignment="1" applyProtection="1">
      <alignment horizontal="left"/>
    </xf>
    <xf numFmtId="0" fontId="4" fillId="0" borderId="34" xfId="0" applyFont="1" applyBorder="1" applyAlignment="1" applyProtection="1">
      <alignment horizontal="left"/>
    </xf>
    <xf numFmtId="0" fontId="4" fillId="0" borderId="0" xfId="0" applyFont="1" applyBorder="1" applyAlignment="1" applyProtection="1">
      <alignment horizontal="center" vertical="center"/>
    </xf>
    <xf numFmtId="0" fontId="4" fillId="0" borderId="70" xfId="0" applyFont="1" applyBorder="1" applyAlignment="1">
      <alignment horizontal="left"/>
    </xf>
    <xf numFmtId="0" fontId="0" fillId="0" borderId="34" xfId="0" applyBorder="1" applyAlignment="1">
      <alignment horizontal="center"/>
    </xf>
    <xf numFmtId="0" fontId="0" fillId="0" borderId="35" xfId="0" applyBorder="1" applyAlignment="1">
      <alignment horizontal="center"/>
    </xf>
    <xf numFmtId="0" fontId="27" fillId="6" borderId="27" xfId="0" applyFont="1" applyFill="1" applyBorder="1" applyAlignment="1">
      <alignment horizontal="left" vertical="center" wrapText="1"/>
    </xf>
    <xf numFmtId="0" fontId="27" fillId="6" borderId="28" xfId="0" applyFont="1" applyFill="1" applyBorder="1" applyAlignment="1">
      <alignment horizontal="left" vertical="center" wrapText="1"/>
    </xf>
    <xf numFmtId="0" fontId="27" fillId="6" borderId="30" xfId="0" applyFont="1" applyFill="1" applyBorder="1" applyAlignment="1">
      <alignment horizontal="left" vertical="center" wrapText="1"/>
    </xf>
    <xf numFmtId="0" fontId="27" fillId="6" borderId="31" xfId="0" applyFont="1" applyFill="1" applyBorder="1" applyAlignment="1">
      <alignment horizontal="left" vertical="center" wrapText="1"/>
    </xf>
    <xf numFmtId="0" fontId="4" fillId="0" borderId="22" xfId="0" applyFont="1" applyBorder="1" applyAlignment="1"/>
    <xf numFmtId="0" fontId="4" fillId="0" borderId="70" xfId="0" applyFont="1" applyBorder="1" applyAlignment="1"/>
  </cellXfs>
  <cellStyles count="28">
    <cellStyle name="Bueno" xfId="26" builtinId="26"/>
    <cellStyle name="Date" xfId="1" xr:uid="{00000000-0005-0000-0000-000001000000}"/>
    <cellStyle name="Euro" xfId="2" xr:uid="{00000000-0005-0000-0000-000002000000}"/>
    <cellStyle name="F2" xfId="3" xr:uid="{00000000-0005-0000-0000-000003000000}"/>
    <cellStyle name="F3" xfId="4" xr:uid="{00000000-0005-0000-0000-000004000000}"/>
    <cellStyle name="F4" xfId="5" xr:uid="{00000000-0005-0000-0000-000005000000}"/>
    <cellStyle name="F5" xfId="6" xr:uid="{00000000-0005-0000-0000-000006000000}"/>
    <cellStyle name="F6" xfId="7" xr:uid="{00000000-0005-0000-0000-000007000000}"/>
    <cellStyle name="F7" xfId="8" xr:uid="{00000000-0005-0000-0000-000008000000}"/>
    <cellStyle name="F8" xfId="9" xr:uid="{00000000-0005-0000-0000-000009000000}"/>
    <cellStyle name="Fixed" xfId="10" xr:uid="{00000000-0005-0000-0000-00000A000000}"/>
    <cellStyle name="Heading1" xfId="11" xr:uid="{00000000-0005-0000-0000-00000B000000}"/>
    <cellStyle name="Heading2" xfId="12" xr:uid="{00000000-0005-0000-0000-00000C000000}"/>
    <cellStyle name="Hipervínculo" xfId="13" builtinId="8"/>
    <cellStyle name="Incorrecto" xfId="27" builtinId="27"/>
    <cellStyle name="Millares" xfId="14" builtinId="3"/>
    <cellStyle name="Millares [0]" xfId="25" builtinId="6"/>
    <cellStyle name="No-definido" xfId="15" xr:uid="{00000000-0005-0000-0000-000011000000}"/>
    <cellStyle name="Normal" xfId="0" builtinId="0"/>
    <cellStyle name="Normal 2" xfId="16" xr:uid="{00000000-0005-0000-0000-000013000000}"/>
    <cellStyle name="Normal 3" xfId="23" xr:uid="{00000000-0005-0000-0000-000014000000}"/>
    <cellStyle name="Normal_CALI2-00" xfId="17" xr:uid="{00000000-0005-0000-0000-000015000000}"/>
    <cellStyle name="Normal_Camels-2-07-Car" xfId="18" xr:uid="{00000000-0005-0000-0000-000016000000}"/>
    <cellStyle name="Normal_Libro2" xfId="19" xr:uid="{00000000-0005-0000-0000-000017000000}"/>
    <cellStyle name="Percent_97citr-b" xfId="20" xr:uid="{00000000-0005-0000-0000-000018000000}"/>
    <cellStyle name="Porcentaje" xfId="21" builtinId="5"/>
    <cellStyle name="Porcentaje 2" xfId="24" xr:uid="{00000000-0005-0000-0000-00001A000000}"/>
    <cellStyle name="Total" xfId="22" builtinId="25" customBuiltin="1"/>
  </cellStyles>
  <dxfs count="66">
    <dxf>
      <font>
        <color rgb="FF00B050"/>
      </font>
      <fill>
        <patternFill>
          <bgColor theme="6" tint="0.79998168889431442"/>
        </patternFill>
      </fill>
    </dxf>
    <dxf>
      <font>
        <color rgb="FFFF0000"/>
      </font>
      <fill>
        <patternFill>
          <bgColor theme="5" tint="0.79998168889431442"/>
        </patternFill>
      </fill>
    </dxf>
    <dxf>
      <font>
        <color rgb="FF00B050"/>
      </font>
      <fill>
        <patternFill>
          <bgColor theme="6" tint="0.79998168889431442"/>
        </patternFill>
      </fill>
    </dxf>
    <dxf>
      <font>
        <color rgb="FFFF0000"/>
      </font>
      <fill>
        <patternFill>
          <bgColor theme="5" tint="0.79998168889431442"/>
        </patternFill>
      </fill>
    </dxf>
    <dxf>
      <font>
        <color rgb="FF00B050"/>
      </font>
      <fill>
        <patternFill>
          <bgColor theme="6" tint="0.79998168889431442"/>
        </patternFill>
      </fill>
    </dxf>
    <dxf>
      <font>
        <color rgb="FFFF0000"/>
      </font>
      <fill>
        <patternFill>
          <bgColor theme="5" tint="0.79998168889431442"/>
        </patternFill>
      </fill>
    </dxf>
    <dxf>
      <font>
        <color rgb="FF00B050"/>
      </font>
      <fill>
        <patternFill>
          <bgColor theme="6" tint="0.79998168889431442"/>
        </patternFill>
      </fill>
    </dxf>
    <dxf>
      <font>
        <color rgb="FFFF0000"/>
      </font>
      <fill>
        <patternFill>
          <bgColor theme="5" tint="0.79998168889431442"/>
        </patternFill>
      </fill>
    </dxf>
    <dxf>
      <font>
        <color rgb="FF00B050"/>
      </font>
      <fill>
        <patternFill>
          <bgColor theme="6" tint="0.79998168889431442"/>
        </patternFill>
      </fill>
    </dxf>
    <dxf>
      <font>
        <color rgb="FFFF0000"/>
      </font>
      <fill>
        <patternFill>
          <bgColor theme="5" tint="0.79998168889431442"/>
        </patternFill>
      </fill>
    </dxf>
    <dxf>
      <font>
        <color rgb="FF00B050"/>
      </font>
      <fill>
        <patternFill>
          <bgColor theme="6" tint="0.79998168889431442"/>
        </patternFill>
      </fill>
    </dxf>
    <dxf>
      <font>
        <color rgb="FFFF0000"/>
      </font>
      <fill>
        <patternFill>
          <bgColor theme="5" tint="0.79998168889431442"/>
        </patternFill>
      </fill>
    </dxf>
    <dxf>
      <font>
        <color rgb="FF00B050"/>
      </font>
      <fill>
        <patternFill>
          <bgColor theme="6" tint="0.79998168889431442"/>
        </patternFill>
      </fill>
    </dxf>
    <dxf>
      <font>
        <color rgb="FFFF0000"/>
      </font>
      <fill>
        <patternFill>
          <bgColor theme="5" tint="0.79998168889431442"/>
        </patternFill>
      </fill>
    </dxf>
    <dxf>
      <font>
        <color rgb="FF00B050"/>
      </font>
      <fill>
        <patternFill>
          <bgColor theme="6" tint="0.79998168889431442"/>
        </patternFill>
      </fill>
    </dxf>
    <dxf>
      <font>
        <color rgb="FFFF0000"/>
      </font>
      <fill>
        <patternFill>
          <bgColor theme="5" tint="0.79998168889431442"/>
        </patternFill>
      </fill>
    </dxf>
    <dxf>
      <font>
        <color rgb="FF00B050"/>
      </font>
      <fill>
        <patternFill>
          <bgColor theme="6" tint="0.79998168889431442"/>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FF0000"/>
      </font>
      <fill>
        <patternFill>
          <bgColor theme="5"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B050"/>
      </font>
      <fill>
        <patternFill>
          <bgColor theme="6" tint="0.79998168889431442"/>
        </patternFill>
      </fill>
    </dxf>
    <dxf>
      <font>
        <color rgb="FFFF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9" Type="http://schemas.openxmlformats.org/officeDocument/2006/relationships/externalLink" Target="externalLinks/externalLink16.xml"/><Relationship Id="rId21" Type="http://schemas.openxmlformats.org/officeDocument/2006/relationships/worksheet" Target="worksheets/sheet21.xml"/><Relationship Id="rId34" Type="http://schemas.openxmlformats.org/officeDocument/2006/relationships/externalLink" Target="externalLinks/externalLink11.xml"/><Relationship Id="rId42" Type="http://schemas.openxmlformats.org/officeDocument/2006/relationships/externalLink" Target="externalLinks/externalLink19.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externalLink" Target="externalLinks/externalLink9.xml"/><Relationship Id="rId37" Type="http://schemas.openxmlformats.org/officeDocument/2006/relationships/externalLink" Target="externalLinks/externalLink14.xml"/><Relationship Id="rId40" Type="http://schemas.openxmlformats.org/officeDocument/2006/relationships/externalLink" Target="externalLinks/externalLink17.xml"/><Relationship Id="rId45" Type="http://schemas.openxmlformats.org/officeDocument/2006/relationships/externalLink" Target="externalLinks/externalLink2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36" Type="http://schemas.openxmlformats.org/officeDocument/2006/relationships/externalLink" Target="externalLinks/externalLink13.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8.xml"/><Relationship Id="rId44" Type="http://schemas.openxmlformats.org/officeDocument/2006/relationships/externalLink" Target="externalLinks/externalLink2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externalLink" Target="externalLinks/externalLink7.xml"/><Relationship Id="rId35" Type="http://schemas.openxmlformats.org/officeDocument/2006/relationships/externalLink" Target="externalLinks/externalLink12.xml"/><Relationship Id="rId43" Type="http://schemas.openxmlformats.org/officeDocument/2006/relationships/externalLink" Target="externalLinks/externalLink20.xml"/><Relationship Id="rId48"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externalLink" Target="externalLinks/externalLink10.xml"/><Relationship Id="rId38" Type="http://schemas.openxmlformats.org/officeDocument/2006/relationships/externalLink" Target="externalLinks/externalLink15.xml"/><Relationship Id="rId46" Type="http://schemas.openxmlformats.org/officeDocument/2006/relationships/externalLink" Target="externalLinks/externalLink23.xml"/><Relationship Id="rId20" Type="http://schemas.openxmlformats.org/officeDocument/2006/relationships/worksheet" Target="worksheets/sheet20.xml"/><Relationship Id="rId41" Type="http://schemas.openxmlformats.org/officeDocument/2006/relationships/externalLink" Target="externalLinks/externalLink18.xml"/><Relationship Id="rId1" Type="http://schemas.openxmlformats.org/officeDocument/2006/relationships/worksheet" Target="worksheets/sheet1.xml"/><Relationship Id="rId6" Type="http://schemas.openxmlformats.org/officeDocument/2006/relationships/worksheet" Target="worksheets/sheet6.xml"/></Relationships>
</file>

<file path=xl/ctrlProps/ctrlProp1.xml><?xml version="1.0" encoding="utf-8"?>
<formControlPr xmlns="http://schemas.microsoft.com/office/spreadsheetml/2009/9/main" objectType="Label" lockText="1"/>
</file>

<file path=xl/ctrlProps/ctrlProp2.xml><?xml version="1.0" encoding="utf-8"?>
<formControlPr xmlns="http://schemas.microsoft.com/office/spreadsheetml/2009/9/main" objectType="Label" lockText="1"/>
</file>

<file path=xl/ctrlProps/ctrlProp3.xml><?xml version="1.0" encoding="utf-8"?>
<formControlPr xmlns="http://schemas.microsoft.com/office/spreadsheetml/2009/9/main" objectType="Label" lockText="1"/>
</file>

<file path=xl/ctrlProps/ctrlProp4.xml><?xml version="1.0" encoding="utf-8"?>
<formControlPr xmlns="http://schemas.microsoft.com/office/spreadsheetml/2009/9/main" objectType="Label" lockText="1"/>
</file>

<file path=xl/ctrlProps/ctrlProp5.xml><?xml version="1.0" encoding="utf-8"?>
<formControlPr xmlns="http://schemas.microsoft.com/office/spreadsheetml/2009/9/main" objectType="Label" lockText="1"/>
</file>

<file path=xl/ctrlProps/ctrlProp6.xml><?xml version="1.0" encoding="utf-8"?>
<formControlPr xmlns="http://schemas.microsoft.com/office/spreadsheetml/2009/9/main" objectType="Label" lockText="1"/>
</file>

<file path=xl/ctrlProps/ctrlProp7.xml><?xml version="1.0" encoding="utf-8"?>
<formControlPr xmlns="http://schemas.microsoft.com/office/spreadsheetml/2009/9/main" objectType="Label" lockText="1"/>
</file>

<file path=xl/ctrlProps/ctrlProp8.xml><?xml version="1.0" encoding="utf-8"?>
<formControlPr xmlns="http://schemas.microsoft.com/office/spreadsheetml/2009/9/main" objectType="Label" lockText="1"/>
</file>

<file path=xl/drawings/_rels/drawing1.xml.rels><?xml version="1.0" encoding="UTF-8" standalone="yes"?>
<Relationships xmlns="http://schemas.openxmlformats.org/package/2006/relationships"><Relationship Id="rId8" Type="http://schemas.openxmlformats.org/officeDocument/2006/relationships/hyperlink" Target="#Cartera!A1"/><Relationship Id="rId3" Type="http://schemas.openxmlformats.org/officeDocument/2006/relationships/hyperlink" Target="#Niveles!A1"/><Relationship Id="rId7" Type="http://schemas.openxmlformats.org/officeDocument/2006/relationships/hyperlink" Target="#Balance!A1"/><Relationship Id="rId2" Type="http://schemas.openxmlformats.org/officeDocument/2006/relationships/image" Target="../media/image1.emf"/><Relationship Id="rId1" Type="http://schemas.openxmlformats.org/officeDocument/2006/relationships/hyperlink" Target="#Ayuda!A1"/><Relationship Id="rId6" Type="http://schemas.openxmlformats.org/officeDocument/2006/relationships/hyperlink" Target="#'Calificaci&#243;n de TI'!A1"/><Relationship Id="rId5" Type="http://schemas.openxmlformats.org/officeDocument/2006/relationships/hyperlink" Target="#'Calificaci&#243;n de la Gesti&#243;n'!A1"/><Relationship Id="rId10" Type="http://schemas.openxmlformats.org/officeDocument/2006/relationships/image" Target="../media/image2.png"/><Relationship Id="rId4" Type="http://schemas.openxmlformats.org/officeDocument/2006/relationships/hyperlink" Target="#'Calificaci&#243;n Cuantitativa'!A1"/><Relationship Id="rId9" Type="http://schemas.openxmlformats.org/officeDocument/2006/relationships/hyperlink" Target="#EEFF!A1"/></Relationships>
</file>

<file path=xl/drawings/_rels/drawing2.xml.rels><?xml version="1.0" encoding="UTF-8" standalone="yes"?>
<Relationships xmlns="http://schemas.openxmlformats.org/package/2006/relationships"><Relationship Id="rId1" Type="http://schemas.openxmlformats.org/officeDocument/2006/relationships/hyperlink" Target="#Portada!A1"/></Relationships>
</file>

<file path=xl/drawings/_rels/drawing3.xml.rels><?xml version="1.0" encoding="UTF-8" standalone="yes"?>
<Relationships xmlns="http://schemas.openxmlformats.org/package/2006/relationships"><Relationship Id="rId1" Type="http://schemas.openxmlformats.org/officeDocument/2006/relationships/hyperlink" Target="#Portada!A1"/></Relationships>
</file>

<file path=xl/drawings/drawing1.xml><?xml version="1.0" encoding="utf-8"?>
<xdr:wsDr xmlns:xdr="http://schemas.openxmlformats.org/drawingml/2006/spreadsheetDrawing" xmlns:a="http://schemas.openxmlformats.org/drawingml/2006/main">
  <xdr:twoCellAnchor editAs="oneCell">
    <xdr:from>
      <xdr:col>11</xdr:col>
      <xdr:colOff>676275</xdr:colOff>
      <xdr:row>5</xdr:row>
      <xdr:rowOff>57150</xdr:rowOff>
    </xdr:from>
    <xdr:to>
      <xdr:col>12</xdr:col>
      <xdr:colOff>609600</xdr:colOff>
      <xdr:row>6</xdr:row>
      <xdr:rowOff>238125</xdr:rowOff>
    </xdr:to>
    <xdr:pic>
      <xdr:nvPicPr>
        <xdr:cNvPr id="1331" name="Picture 1">
          <a:hlinkClick xmlns:r="http://schemas.openxmlformats.org/officeDocument/2006/relationships" r:id="rId1"/>
          <a:extLst>
            <a:ext uri="{FF2B5EF4-FFF2-40B4-BE49-F238E27FC236}">
              <a16:creationId xmlns:a16="http://schemas.microsoft.com/office/drawing/2014/main" id="{00000000-0008-0000-0000-00003305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058275" y="1152525"/>
          <a:ext cx="6953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38100</xdr:colOff>
      <xdr:row>9</xdr:row>
      <xdr:rowOff>123825</xdr:rowOff>
    </xdr:from>
    <xdr:to>
      <xdr:col>7</xdr:col>
      <xdr:colOff>190500</xdr:colOff>
      <xdr:row>11</xdr:row>
      <xdr:rowOff>104775</xdr:rowOff>
    </xdr:to>
    <xdr:sp macro="[22]!Ir_basedatos" textlink="">
      <xdr:nvSpPr>
        <xdr:cNvPr id="1026" name="Rectangle 2">
          <a:hlinkClick xmlns:r="http://schemas.openxmlformats.org/officeDocument/2006/relationships" r:id="rId3"/>
          <a:extLst>
            <a:ext uri="{FF2B5EF4-FFF2-40B4-BE49-F238E27FC236}">
              <a16:creationId xmlns:a16="http://schemas.microsoft.com/office/drawing/2014/main" id="{00000000-0008-0000-0000-000002040000}"/>
            </a:ext>
          </a:extLst>
        </xdr:cNvPr>
        <xdr:cNvSpPr>
          <a:spLocks noChangeArrowheads="1"/>
        </xdr:cNvSpPr>
      </xdr:nvSpPr>
      <xdr:spPr bwMode="auto">
        <a:xfrm>
          <a:off x="3848100" y="2838450"/>
          <a:ext cx="1676400" cy="304800"/>
        </a:xfrm>
        <a:prstGeom prst="rect">
          <a:avLst/>
        </a:prstGeom>
        <a:solidFill>
          <a:srgbClr val="F8FAEC"/>
        </a:solidFill>
        <a:ln>
          <a:noFill/>
        </a:ln>
        <a:effectLst>
          <a:outerShdw dist="35921" dir="2700000" algn="ctr" rotWithShape="0">
            <a:srgbClr xmlns:mc="http://schemas.openxmlformats.org/markup-compatibility/2006" xmlns:a14="http://schemas.microsoft.com/office/drawing/2010/main" val="000000" mc:Ignorable="a14" a14:legacySpreadsheetColorIndex="8"/>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s-CL" sz="1000" b="0" i="0" u="none" strike="noStrike" baseline="0">
              <a:solidFill>
                <a:srgbClr val="000000"/>
              </a:solidFill>
              <a:latin typeface="Arial"/>
              <a:cs typeface="Arial"/>
            </a:rPr>
            <a:t>Niveles</a:t>
          </a:r>
        </a:p>
      </xdr:txBody>
    </xdr:sp>
    <xdr:clientData/>
  </xdr:twoCellAnchor>
  <xdr:twoCellAnchor>
    <xdr:from>
      <xdr:col>3</xdr:col>
      <xdr:colOff>619125</xdr:colOff>
      <xdr:row>14</xdr:row>
      <xdr:rowOff>114300</xdr:rowOff>
    </xdr:from>
    <xdr:to>
      <xdr:col>6</xdr:col>
      <xdr:colOff>76200</xdr:colOff>
      <xdr:row>17</xdr:row>
      <xdr:rowOff>76200</xdr:rowOff>
    </xdr:to>
    <xdr:sp macro="[22]!Ir_basedatos" textlink="">
      <xdr:nvSpPr>
        <xdr:cNvPr id="1027" name="Rectangle 3">
          <a:hlinkClick xmlns:r="http://schemas.openxmlformats.org/officeDocument/2006/relationships" r:id="rId4"/>
          <a:extLst>
            <a:ext uri="{FF2B5EF4-FFF2-40B4-BE49-F238E27FC236}">
              <a16:creationId xmlns:a16="http://schemas.microsoft.com/office/drawing/2014/main" id="{00000000-0008-0000-0000-000003040000}"/>
            </a:ext>
          </a:extLst>
        </xdr:cNvPr>
        <xdr:cNvSpPr>
          <a:spLocks noChangeArrowheads="1"/>
        </xdr:cNvSpPr>
      </xdr:nvSpPr>
      <xdr:spPr bwMode="auto">
        <a:xfrm>
          <a:off x="2905125" y="3638550"/>
          <a:ext cx="1743075" cy="447675"/>
        </a:xfrm>
        <a:prstGeom prst="rect">
          <a:avLst/>
        </a:prstGeom>
        <a:solidFill>
          <a:srgbClr val="F8FAEC"/>
        </a:solidFill>
        <a:ln>
          <a:noFill/>
        </a:ln>
        <a:effectLst>
          <a:outerShdw dist="35921" dir="2700000" algn="ctr" rotWithShape="0">
            <a:srgbClr xmlns:mc="http://schemas.openxmlformats.org/markup-compatibility/2006" xmlns:a14="http://schemas.microsoft.com/office/drawing/2010/main" val="000000" mc:Ignorable="a14" a14:legacySpreadsheetColorIndex="8"/>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lnSpc>
              <a:spcPts val="1100"/>
            </a:lnSpc>
            <a:defRPr sz="1000"/>
          </a:pPr>
          <a:r>
            <a:rPr lang="es-CL" sz="1000" b="0" i="0" u="none" strike="noStrike" baseline="0">
              <a:solidFill>
                <a:srgbClr val="000000"/>
              </a:solidFill>
              <a:latin typeface="Arial"/>
              <a:cs typeface="Arial"/>
            </a:rPr>
            <a:t>Calificación Cuantitativa</a:t>
          </a:r>
        </a:p>
        <a:p>
          <a:pPr algn="ctr" rtl="0">
            <a:lnSpc>
              <a:spcPts val="1000"/>
            </a:lnSpc>
            <a:defRPr sz="1000"/>
          </a:pPr>
          <a:r>
            <a:rPr lang="es-CL" sz="1000" b="0" i="0" u="none" strike="noStrike" baseline="0">
              <a:solidFill>
                <a:srgbClr val="000000"/>
              </a:solidFill>
              <a:latin typeface="Arial"/>
              <a:cs typeface="Arial"/>
            </a:rPr>
            <a:t>DECOP</a:t>
          </a:r>
        </a:p>
      </xdr:txBody>
    </xdr:sp>
    <xdr:clientData/>
  </xdr:twoCellAnchor>
  <xdr:twoCellAnchor>
    <xdr:from>
      <xdr:col>6</xdr:col>
      <xdr:colOff>400050</xdr:colOff>
      <xdr:row>14</xdr:row>
      <xdr:rowOff>123825</xdr:rowOff>
    </xdr:from>
    <xdr:to>
      <xdr:col>8</xdr:col>
      <xdr:colOff>619125</xdr:colOff>
      <xdr:row>17</xdr:row>
      <xdr:rowOff>85725</xdr:rowOff>
    </xdr:to>
    <xdr:sp macro="[22]!Ir_basedatos" textlink="">
      <xdr:nvSpPr>
        <xdr:cNvPr id="1028" name="Rectangle 4">
          <a:hlinkClick xmlns:r="http://schemas.openxmlformats.org/officeDocument/2006/relationships" r:id="rId5"/>
          <a:extLst>
            <a:ext uri="{FF2B5EF4-FFF2-40B4-BE49-F238E27FC236}">
              <a16:creationId xmlns:a16="http://schemas.microsoft.com/office/drawing/2014/main" id="{00000000-0008-0000-0000-000004040000}"/>
            </a:ext>
          </a:extLst>
        </xdr:cNvPr>
        <xdr:cNvSpPr>
          <a:spLocks noChangeArrowheads="1"/>
        </xdr:cNvSpPr>
      </xdr:nvSpPr>
      <xdr:spPr bwMode="auto">
        <a:xfrm>
          <a:off x="4972050" y="3648075"/>
          <a:ext cx="1743075" cy="447675"/>
        </a:xfrm>
        <a:prstGeom prst="rect">
          <a:avLst/>
        </a:prstGeom>
        <a:solidFill>
          <a:srgbClr val="F8FAEC"/>
        </a:solidFill>
        <a:ln>
          <a:noFill/>
        </a:ln>
        <a:effectLst>
          <a:outerShdw dist="35921" dir="2700000" algn="ctr" rotWithShape="0">
            <a:srgbClr xmlns:mc="http://schemas.openxmlformats.org/markup-compatibility/2006" xmlns:a14="http://schemas.microsoft.com/office/drawing/2010/main" val="000000" mc:Ignorable="a14" a14:legacySpreadsheetColorIndex="8"/>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s-CL" sz="1000" b="0" i="0" u="none" strike="noStrike" baseline="0">
              <a:solidFill>
                <a:srgbClr val="000000"/>
              </a:solidFill>
              <a:latin typeface="Arial"/>
              <a:cs typeface="Arial"/>
            </a:rPr>
            <a:t>Calificación de Gestión</a:t>
          </a:r>
        </a:p>
      </xdr:txBody>
    </xdr:sp>
    <xdr:clientData/>
  </xdr:twoCellAnchor>
  <xdr:twoCellAnchor>
    <xdr:from>
      <xdr:col>9</xdr:col>
      <xdr:colOff>114300</xdr:colOff>
      <xdr:row>14</xdr:row>
      <xdr:rowOff>133350</xdr:rowOff>
    </xdr:from>
    <xdr:to>
      <xdr:col>11</xdr:col>
      <xdr:colOff>333375</xdr:colOff>
      <xdr:row>17</xdr:row>
      <xdr:rowOff>95250</xdr:rowOff>
    </xdr:to>
    <xdr:sp macro="[22]!Ir_basedatos" textlink="">
      <xdr:nvSpPr>
        <xdr:cNvPr id="1029" name="Rectangle 5">
          <a:hlinkClick xmlns:r="http://schemas.openxmlformats.org/officeDocument/2006/relationships" r:id="rId6"/>
          <a:extLst>
            <a:ext uri="{FF2B5EF4-FFF2-40B4-BE49-F238E27FC236}">
              <a16:creationId xmlns:a16="http://schemas.microsoft.com/office/drawing/2014/main" id="{00000000-0008-0000-0000-000005040000}"/>
            </a:ext>
          </a:extLst>
        </xdr:cNvPr>
        <xdr:cNvSpPr>
          <a:spLocks noChangeArrowheads="1"/>
        </xdr:cNvSpPr>
      </xdr:nvSpPr>
      <xdr:spPr bwMode="auto">
        <a:xfrm>
          <a:off x="6972300" y="3657600"/>
          <a:ext cx="1743075" cy="447675"/>
        </a:xfrm>
        <a:prstGeom prst="rect">
          <a:avLst/>
        </a:prstGeom>
        <a:solidFill>
          <a:srgbClr val="F8FAEC"/>
        </a:solidFill>
        <a:ln>
          <a:noFill/>
        </a:ln>
        <a:effectLst>
          <a:outerShdw dist="35921" dir="2700000" algn="ctr" rotWithShape="0">
            <a:srgbClr xmlns:mc="http://schemas.openxmlformats.org/markup-compatibility/2006" xmlns:a14="http://schemas.microsoft.com/office/drawing/2010/main" val="000000" mc:Ignorable="a14" a14:legacySpreadsheetColorIndex="8"/>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s-CL" sz="1000" b="0" i="0" u="none" strike="noStrike" baseline="0">
              <a:solidFill>
                <a:srgbClr val="000000"/>
              </a:solidFill>
              <a:latin typeface="Arial"/>
              <a:cs typeface="Arial"/>
            </a:rPr>
            <a:t>Calificación de TI</a:t>
          </a:r>
        </a:p>
      </xdr:txBody>
    </xdr:sp>
    <xdr:clientData/>
  </xdr:twoCellAnchor>
  <xdr:twoCellAnchor>
    <xdr:from>
      <xdr:col>1</xdr:col>
      <xdr:colOff>133350</xdr:colOff>
      <xdr:row>14</xdr:row>
      <xdr:rowOff>104775</xdr:rowOff>
    </xdr:from>
    <xdr:to>
      <xdr:col>3</xdr:col>
      <xdr:colOff>352425</xdr:colOff>
      <xdr:row>17</xdr:row>
      <xdr:rowOff>66675</xdr:rowOff>
    </xdr:to>
    <xdr:sp macro="[22]!Ir_basedatos" textlink="">
      <xdr:nvSpPr>
        <xdr:cNvPr id="1030" name="Rectangle 6">
          <a:hlinkClick xmlns:r="http://schemas.openxmlformats.org/officeDocument/2006/relationships" r:id="rId7"/>
          <a:extLst>
            <a:ext uri="{FF2B5EF4-FFF2-40B4-BE49-F238E27FC236}">
              <a16:creationId xmlns:a16="http://schemas.microsoft.com/office/drawing/2014/main" id="{00000000-0008-0000-0000-000006040000}"/>
            </a:ext>
          </a:extLst>
        </xdr:cNvPr>
        <xdr:cNvSpPr>
          <a:spLocks noChangeArrowheads="1"/>
        </xdr:cNvSpPr>
      </xdr:nvSpPr>
      <xdr:spPr bwMode="auto">
        <a:xfrm>
          <a:off x="895350" y="3629025"/>
          <a:ext cx="1743075" cy="447675"/>
        </a:xfrm>
        <a:prstGeom prst="rect">
          <a:avLst/>
        </a:prstGeom>
        <a:solidFill>
          <a:srgbClr val="F8FAEC"/>
        </a:solidFill>
        <a:ln>
          <a:noFill/>
        </a:ln>
        <a:effectLst>
          <a:outerShdw dist="35921" dir="2700000" algn="ctr" rotWithShape="0">
            <a:srgbClr xmlns:mc="http://schemas.openxmlformats.org/markup-compatibility/2006" xmlns:a14="http://schemas.microsoft.com/office/drawing/2010/main" val="000000" mc:Ignorable="a14" a14:legacySpreadsheetColorIndex="8"/>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s-CL" sz="1000" b="0" i="0" u="none" strike="noStrike" baseline="0">
              <a:solidFill>
                <a:srgbClr val="000000"/>
              </a:solidFill>
              <a:latin typeface="Arial"/>
              <a:cs typeface="Arial"/>
            </a:rPr>
            <a:t>Balance</a:t>
          </a:r>
        </a:p>
      </xdr:txBody>
    </xdr:sp>
    <xdr:clientData/>
  </xdr:twoCellAnchor>
  <xdr:twoCellAnchor>
    <xdr:from>
      <xdr:col>3</xdr:col>
      <xdr:colOff>609600</xdr:colOff>
      <xdr:row>20</xdr:row>
      <xdr:rowOff>47625</xdr:rowOff>
    </xdr:from>
    <xdr:to>
      <xdr:col>6</xdr:col>
      <xdr:colOff>66675</xdr:colOff>
      <xdr:row>23</xdr:row>
      <xdr:rowOff>9525</xdr:rowOff>
    </xdr:to>
    <xdr:sp macro="[22]!Ir_basedatos" textlink="">
      <xdr:nvSpPr>
        <xdr:cNvPr id="1032" name="Rectangle 8">
          <a:hlinkClick xmlns:r="http://schemas.openxmlformats.org/officeDocument/2006/relationships" r:id="rId8"/>
          <a:extLst>
            <a:ext uri="{FF2B5EF4-FFF2-40B4-BE49-F238E27FC236}">
              <a16:creationId xmlns:a16="http://schemas.microsoft.com/office/drawing/2014/main" id="{00000000-0008-0000-0000-000008040000}"/>
            </a:ext>
          </a:extLst>
        </xdr:cNvPr>
        <xdr:cNvSpPr>
          <a:spLocks noChangeArrowheads="1"/>
        </xdr:cNvSpPr>
      </xdr:nvSpPr>
      <xdr:spPr bwMode="auto">
        <a:xfrm>
          <a:off x="2895600" y="4543425"/>
          <a:ext cx="1743075" cy="447675"/>
        </a:xfrm>
        <a:prstGeom prst="rect">
          <a:avLst/>
        </a:prstGeom>
        <a:solidFill>
          <a:srgbClr val="F8FAEC"/>
        </a:solidFill>
        <a:ln>
          <a:noFill/>
        </a:ln>
        <a:effectLst>
          <a:outerShdw dist="35921" dir="2700000" algn="ctr" rotWithShape="0">
            <a:srgbClr xmlns:mc="http://schemas.openxmlformats.org/markup-compatibility/2006" xmlns:a14="http://schemas.microsoft.com/office/drawing/2010/main" val="000000" mc:Ignorable="a14" a14:legacySpreadsheetColorIndex="8"/>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s-CL" sz="1000" b="0" i="0" u="none" strike="noStrike" baseline="0">
              <a:solidFill>
                <a:srgbClr val="000000"/>
              </a:solidFill>
              <a:latin typeface="Arial"/>
              <a:cs typeface="Arial"/>
            </a:rPr>
            <a:t>Calificación de cartera</a:t>
          </a:r>
        </a:p>
      </xdr:txBody>
    </xdr:sp>
    <xdr:clientData/>
  </xdr:twoCellAnchor>
  <xdr:twoCellAnchor>
    <xdr:from>
      <xdr:col>6</xdr:col>
      <xdr:colOff>457200</xdr:colOff>
      <xdr:row>20</xdr:row>
      <xdr:rowOff>47625</xdr:rowOff>
    </xdr:from>
    <xdr:to>
      <xdr:col>8</xdr:col>
      <xdr:colOff>676275</xdr:colOff>
      <xdr:row>23</xdr:row>
      <xdr:rowOff>9525</xdr:rowOff>
    </xdr:to>
    <xdr:sp macro="[22]!Ir_basedatos" textlink="">
      <xdr:nvSpPr>
        <xdr:cNvPr id="1033" name="Rectangle 9">
          <a:hlinkClick xmlns:r="http://schemas.openxmlformats.org/officeDocument/2006/relationships" r:id="rId9"/>
          <a:extLst>
            <a:ext uri="{FF2B5EF4-FFF2-40B4-BE49-F238E27FC236}">
              <a16:creationId xmlns:a16="http://schemas.microsoft.com/office/drawing/2014/main" id="{00000000-0008-0000-0000-000009040000}"/>
            </a:ext>
          </a:extLst>
        </xdr:cNvPr>
        <xdr:cNvSpPr>
          <a:spLocks noChangeArrowheads="1"/>
        </xdr:cNvSpPr>
      </xdr:nvSpPr>
      <xdr:spPr bwMode="auto">
        <a:xfrm>
          <a:off x="5029200" y="4543425"/>
          <a:ext cx="1743075" cy="447675"/>
        </a:xfrm>
        <a:prstGeom prst="rect">
          <a:avLst/>
        </a:prstGeom>
        <a:solidFill>
          <a:srgbClr val="F8FAEC"/>
        </a:solidFill>
        <a:ln>
          <a:noFill/>
        </a:ln>
        <a:effectLst>
          <a:outerShdw dist="35921" dir="2700000" algn="ctr" rotWithShape="0">
            <a:srgbClr xmlns:mc="http://schemas.openxmlformats.org/markup-compatibility/2006" xmlns:a14="http://schemas.microsoft.com/office/drawing/2010/main" val="000000" mc:Ignorable="a14" a14:legacySpreadsheetColorIndex="8"/>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s-CL" sz="1000" b="0" i="0" u="none" strike="noStrike" baseline="0">
              <a:solidFill>
                <a:srgbClr val="000000"/>
              </a:solidFill>
              <a:latin typeface="Arial"/>
              <a:cs typeface="Arial"/>
            </a:rPr>
            <a:t>Estados Financieros</a:t>
          </a:r>
        </a:p>
      </xdr:txBody>
    </xdr:sp>
    <xdr:clientData/>
  </xdr:twoCellAnchor>
  <xdr:twoCellAnchor editAs="oneCell">
    <xdr:from>
      <xdr:col>9</xdr:col>
      <xdr:colOff>247650</xdr:colOff>
      <xdr:row>0</xdr:row>
      <xdr:rowOff>38100</xdr:rowOff>
    </xdr:from>
    <xdr:to>
      <xdr:col>11</xdr:col>
      <xdr:colOff>390525</xdr:colOff>
      <xdr:row>6</xdr:row>
      <xdr:rowOff>197038</xdr:rowOff>
    </xdr:to>
    <xdr:pic>
      <xdr:nvPicPr>
        <xdr:cNvPr id="12" name="Imagen 11" descr="Ministerio de Economía, Fomento y Turismo (Chile) - Wikipedia, la  enciclopedia libre">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05650" y="38100"/>
          <a:ext cx="1666875" cy="1511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57150</xdr:rowOff>
    </xdr:from>
    <xdr:to>
      <xdr:col>1</xdr:col>
      <xdr:colOff>152400</xdr:colOff>
      <xdr:row>1</xdr:row>
      <xdr:rowOff>209550</xdr:rowOff>
    </xdr:to>
    <xdr:sp macro="[22]!Ir_PagPrinc" textlink="">
      <xdr:nvSpPr>
        <xdr:cNvPr id="2049" name="Rectangle 1">
          <a:hlinkClick xmlns:r="http://schemas.openxmlformats.org/officeDocument/2006/relationships" r:id="rId1"/>
          <a:extLst>
            <a:ext uri="{FF2B5EF4-FFF2-40B4-BE49-F238E27FC236}">
              <a16:creationId xmlns:a16="http://schemas.microsoft.com/office/drawing/2014/main" id="{00000000-0008-0000-0100-000001080000}"/>
            </a:ext>
          </a:extLst>
        </xdr:cNvPr>
        <xdr:cNvSpPr>
          <a:spLocks noChangeArrowheads="1"/>
        </xdr:cNvSpPr>
      </xdr:nvSpPr>
      <xdr:spPr bwMode="auto">
        <a:xfrm>
          <a:off x="28575" y="57150"/>
          <a:ext cx="1162050" cy="352425"/>
        </a:xfrm>
        <a:prstGeom prst="rect">
          <a:avLst/>
        </a:prstGeom>
        <a:solidFill>
          <a:srgbClr val="F8FAEC"/>
        </a:solidFill>
        <a:ln>
          <a:noFill/>
        </a:ln>
        <a:effectLst>
          <a:outerShdw dist="35921" dir="2700000" algn="ctr" rotWithShape="0">
            <a:srgbClr xmlns:mc="http://schemas.openxmlformats.org/markup-compatibility/2006" xmlns:a14="http://schemas.microsoft.com/office/drawing/2010/main" val="000000" mc:Ignorable="a14" a14:legacySpreadsheetColorIndex="8"/>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s-CL" sz="900" b="0" i="0" u="sng" strike="noStrike" baseline="0">
              <a:solidFill>
                <a:srgbClr val="000000"/>
              </a:solidFill>
              <a:latin typeface="Arial"/>
              <a:cs typeface="Arial"/>
            </a:rPr>
            <a:t>Ir Página Principal</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57150</xdr:rowOff>
    </xdr:from>
    <xdr:to>
      <xdr:col>1</xdr:col>
      <xdr:colOff>342900</xdr:colOff>
      <xdr:row>2</xdr:row>
      <xdr:rowOff>9525</xdr:rowOff>
    </xdr:to>
    <xdr:sp macro="[22]!Ir_PagPrinc" textlink="">
      <xdr:nvSpPr>
        <xdr:cNvPr id="3073" name="Rectangle 1">
          <a:hlinkClick xmlns:r="http://schemas.openxmlformats.org/officeDocument/2006/relationships" r:id="rId1"/>
          <a:extLst>
            <a:ext uri="{FF2B5EF4-FFF2-40B4-BE49-F238E27FC236}">
              <a16:creationId xmlns:a16="http://schemas.microsoft.com/office/drawing/2014/main" id="{00000000-0008-0000-0200-0000010C0000}"/>
            </a:ext>
          </a:extLst>
        </xdr:cNvPr>
        <xdr:cNvSpPr>
          <a:spLocks noChangeArrowheads="1"/>
        </xdr:cNvSpPr>
      </xdr:nvSpPr>
      <xdr:spPr bwMode="auto">
        <a:xfrm>
          <a:off x="28575" y="57150"/>
          <a:ext cx="1457325" cy="276225"/>
        </a:xfrm>
        <a:prstGeom prst="rect">
          <a:avLst/>
        </a:prstGeom>
        <a:solidFill>
          <a:srgbClr val="F8FAEC"/>
        </a:solidFill>
        <a:ln>
          <a:noFill/>
        </a:ln>
        <a:effectLst>
          <a:outerShdw dist="35921" dir="2700000" algn="ctr" rotWithShape="0">
            <a:srgbClr xmlns:mc="http://schemas.openxmlformats.org/markup-compatibility/2006" xmlns:a14="http://schemas.microsoft.com/office/drawing/2010/main" val="000000" mc:Ignorable="a14" a14:legacySpreadsheetColorIndex="8"/>
          </a:outerShdw>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s-CL" sz="900" b="0" i="0" u="sng" strike="noStrike" baseline="0">
              <a:solidFill>
                <a:srgbClr val="000000"/>
              </a:solidFill>
              <a:latin typeface="Arial"/>
              <a:cs typeface="Arial"/>
            </a:rPr>
            <a:t>Ir Página Principal</a:t>
          </a:r>
        </a:p>
      </xdr:txBody>
    </xdr:sp>
    <xdr:clientData fPrintsWithSheet="0"/>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333375</xdr:colOff>
          <xdr:row>2</xdr:row>
          <xdr:rowOff>0</xdr:rowOff>
        </xdr:from>
        <xdr:to>
          <xdr:col>3</xdr:col>
          <xdr:colOff>1581150</xdr:colOff>
          <xdr:row>2</xdr:row>
          <xdr:rowOff>161925</xdr:rowOff>
        </xdr:to>
        <xdr:sp macro="" textlink="">
          <xdr:nvSpPr>
            <xdr:cNvPr id="13313" name="Label 1" hidden="1">
              <a:extLst>
                <a:ext uri="{63B3BB69-23CF-44E3-9099-C40C66FF867C}">
                  <a14:compatExt spid="_x0000_s13313"/>
                </a:ext>
                <a:ext uri="{FF2B5EF4-FFF2-40B4-BE49-F238E27FC236}">
                  <a16:creationId xmlns:a16="http://schemas.microsoft.com/office/drawing/2014/main" id="{00000000-0008-0000-1200-00000134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333375</xdr:colOff>
          <xdr:row>2</xdr:row>
          <xdr:rowOff>0</xdr:rowOff>
        </xdr:from>
        <xdr:to>
          <xdr:col>3</xdr:col>
          <xdr:colOff>1581150</xdr:colOff>
          <xdr:row>2</xdr:row>
          <xdr:rowOff>161925</xdr:rowOff>
        </xdr:to>
        <xdr:sp macro="" textlink="">
          <xdr:nvSpPr>
            <xdr:cNvPr id="13314" name="Label 2" hidden="1">
              <a:extLst>
                <a:ext uri="{63B3BB69-23CF-44E3-9099-C40C66FF867C}">
                  <a14:compatExt spid="_x0000_s13314"/>
                </a:ext>
                <a:ext uri="{FF2B5EF4-FFF2-40B4-BE49-F238E27FC236}">
                  <a16:creationId xmlns:a16="http://schemas.microsoft.com/office/drawing/2014/main" id="{00000000-0008-0000-1200-00000234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333375</xdr:colOff>
          <xdr:row>2</xdr:row>
          <xdr:rowOff>0</xdr:rowOff>
        </xdr:from>
        <xdr:to>
          <xdr:col>3</xdr:col>
          <xdr:colOff>1590675</xdr:colOff>
          <xdr:row>2</xdr:row>
          <xdr:rowOff>161925</xdr:rowOff>
        </xdr:to>
        <xdr:sp macro="" textlink="">
          <xdr:nvSpPr>
            <xdr:cNvPr id="14337" name="Label 1" hidden="1">
              <a:extLst>
                <a:ext uri="{63B3BB69-23CF-44E3-9099-C40C66FF867C}">
                  <a14:compatExt spid="_x0000_s14337"/>
                </a:ext>
                <a:ext uri="{FF2B5EF4-FFF2-40B4-BE49-F238E27FC236}">
                  <a16:creationId xmlns:a16="http://schemas.microsoft.com/office/drawing/2014/main" id="{00000000-0008-0000-1300-00000138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333375</xdr:colOff>
          <xdr:row>2</xdr:row>
          <xdr:rowOff>0</xdr:rowOff>
        </xdr:from>
        <xdr:to>
          <xdr:col>3</xdr:col>
          <xdr:colOff>1590675</xdr:colOff>
          <xdr:row>2</xdr:row>
          <xdr:rowOff>161925</xdr:rowOff>
        </xdr:to>
        <xdr:sp macro="" textlink="">
          <xdr:nvSpPr>
            <xdr:cNvPr id="15361" name="Label 1" hidden="1">
              <a:extLst>
                <a:ext uri="{63B3BB69-23CF-44E3-9099-C40C66FF867C}">
                  <a14:compatExt spid="_x0000_s15361"/>
                </a:ext>
                <a:ext uri="{FF2B5EF4-FFF2-40B4-BE49-F238E27FC236}">
                  <a16:creationId xmlns:a16="http://schemas.microsoft.com/office/drawing/2014/main" id="{00000000-0008-0000-1400-0000013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333375</xdr:colOff>
          <xdr:row>2</xdr:row>
          <xdr:rowOff>0</xdr:rowOff>
        </xdr:from>
        <xdr:to>
          <xdr:col>3</xdr:col>
          <xdr:colOff>1590675</xdr:colOff>
          <xdr:row>2</xdr:row>
          <xdr:rowOff>161925</xdr:rowOff>
        </xdr:to>
        <xdr:sp macro="" textlink="">
          <xdr:nvSpPr>
            <xdr:cNvPr id="15362" name="Label 2" hidden="1">
              <a:extLst>
                <a:ext uri="{63B3BB69-23CF-44E3-9099-C40C66FF867C}">
                  <a14:compatExt spid="_x0000_s15362"/>
                </a:ext>
                <a:ext uri="{FF2B5EF4-FFF2-40B4-BE49-F238E27FC236}">
                  <a16:creationId xmlns:a16="http://schemas.microsoft.com/office/drawing/2014/main" id="{00000000-0008-0000-1400-0000023C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333375</xdr:colOff>
          <xdr:row>2</xdr:row>
          <xdr:rowOff>0</xdr:rowOff>
        </xdr:from>
        <xdr:to>
          <xdr:col>3</xdr:col>
          <xdr:colOff>1590675</xdr:colOff>
          <xdr:row>2</xdr:row>
          <xdr:rowOff>161925</xdr:rowOff>
        </xdr:to>
        <xdr:sp macro="" textlink="">
          <xdr:nvSpPr>
            <xdr:cNvPr id="16385" name="Label 1" hidden="1">
              <a:extLst>
                <a:ext uri="{63B3BB69-23CF-44E3-9099-C40C66FF867C}">
                  <a14:compatExt spid="_x0000_s16385"/>
                </a:ext>
                <a:ext uri="{FF2B5EF4-FFF2-40B4-BE49-F238E27FC236}">
                  <a16:creationId xmlns:a16="http://schemas.microsoft.com/office/drawing/2014/main" id="{00000000-0008-0000-1500-0000014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333375</xdr:colOff>
          <xdr:row>2</xdr:row>
          <xdr:rowOff>0</xdr:rowOff>
        </xdr:from>
        <xdr:to>
          <xdr:col>3</xdr:col>
          <xdr:colOff>1590675</xdr:colOff>
          <xdr:row>2</xdr:row>
          <xdr:rowOff>161925</xdr:rowOff>
        </xdr:to>
        <xdr:sp macro="" textlink="">
          <xdr:nvSpPr>
            <xdr:cNvPr id="17409" name="Label 1" hidden="1">
              <a:extLst>
                <a:ext uri="{63B3BB69-23CF-44E3-9099-C40C66FF867C}">
                  <a14:compatExt spid="_x0000_s17409"/>
                </a:ext>
                <a:ext uri="{FF2B5EF4-FFF2-40B4-BE49-F238E27FC236}">
                  <a16:creationId xmlns:a16="http://schemas.microsoft.com/office/drawing/2014/main" id="{00000000-0008-0000-1600-00000144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333375</xdr:colOff>
          <xdr:row>2</xdr:row>
          <xdr:rowOff>0</xdr:rowOff>
        </xdr:from>
        <xdr:to>
          <xdr:col>3</xdr:col>
          <xdr:colOff>1590675</xdr:colOff>
          <xdr:row>2</xdr:row>
          <xdr:rowOff>161925</xdr:rowOff>
        </xdr:to>
        <xdr:sp macro="" textlink="">
          <xdr:nvSpPr>
            <xdr:cNvPr id="17410" name="Label 2" hidden="1">
              <a:extLst>
                <a:ext uri="{63B3BB69-23CF-44E3-9099-C40C66FF867C}">
                  <a14:compatExt spid="_x0000_s17410"/>
                </a:ext>
                <a:ext uri="{FF2B5EF4-FFF2-40B4-BE49-F238E27FC236}">
                  <a16:creationId xmlns:a16="http://schemas.microsoft.com/office/drawing/2014/main" id="{00000000-0008-0000-1600-00000244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BALFECU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RESULTAD\VERSION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LPOBLETE\FECU\A&#209;O%202001\DICIEMBRE\H_T_FECU_%20DIC%202001_CORDILLER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TEMP\1996\BCE\CONSOL\ABAS079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FECU\FECU97\MARZO\RESULT\VERFE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TEMP\1996\BCE\CONSOL\ABAS0896.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F:\ARRIENDO\A&#209;O1997\ENERO.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F:\OSCAR\FECU\CMPC%20S.A\FECUCON\A&#209;O1998\Septiembre\ResConso\ERCFECUVersi&#243;n5.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F:\FECU\A&#209;O%202002\DICIEMBRE%202002\H%20T%20FECU%20DICBRE-02%20CORDILLERA.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Mis%20documentos\Fiscalizaci&#243;n%20In-Situ%20Ene-Jun-2007\ALBERTO-COELCHA\LPOBLETE\RESULTADOS\A&#209;O%202004\MAYO%202004\EST-RES-ACUM-MAYO-200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F:\LPOBLETE\RESULTADOS\A&#209;O%202004\MAYO%202004\EST-RES-ACUM-MAYO-20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PROPASA\1996\BCE\CONSOL\ABAS079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Mis%20documentos\Fiscalizaci&#243;n%20In-Situ%20Ene-Jun-2007\ALBERTO-COELCHA\TEMP\Notas\E.R.%20Consolidado%20diciembre%20%20de%202000%20versi&#243;n%20%23%20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F:\CARPETA\CONSOLID\ESTRES\CCRMAYO.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Camels-2-07.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Nube365/OneDrive%20-%20Ministerio%20de%20Economia/Estudio%20proceso/Copia%20de%20CORFO%20CONCREDICOOP.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TEMP\Notas\E.R.%20Consolidado%20diciembre%20%20de%202000%20versi&#243;n%20%23%2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mreyesm/Downloads/AC12.190.20181009.10055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TEMP\balancecons\BALANCE_FECU_DICIEMBR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GONZALO\FLUJO\DETA89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POSICION\MAYO.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WINDOWS\Archivos%20temporales%20de%20Internet\Content.IE5\7GYB8PCO\FLUJO%20SUGEF%20SANEAMIENTO.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Mis%20documentos\Fiscalizaci&#243;n%20In-Situ%20Ene-Jun-2007\ALBERTO-COELCHA\CARPETA\CONSOLID\ESTRES\CCRMAY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SISTE"/>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ad"/>
    </sheetNames>
    <sheetDataSet>
      <sheetData sheetId="0" refreshError="1">
        <row r="4">
          <cell r="B4" t="str">
            <v xml:space="preserve"> </v>
          </cell>
          <cell r="D4" t="str">
            <v xml:space="preserve">  T.C. acum.  :</v>
          </cell>
          <cell r="F4" t="str">
            <v>T/C resp. meses</v>
          </cell>
          <cell r="G4" t="str">
            <v>PESOS ( $ )</v>
          </cell>
          <cell r="L4">
            <v>35216.730322106479</v>
          </cell>
        </row>
        <row r="5">
          <cell r="B5" t="str">
            <v xml:space="preserve"> </v>
          </cell>
        </row>
        <row r="6">
          <cell r="D6" t="str">
            <v>DEL MES</v>
          </cell>
          <cell r="J6" t="str">
            <v>ACUMULADO   DEL   AÑO</v>
          </cell>
        </row>
        <row r="7">
          <cell r="D7" t="str">
            <v xml:space="preserve">         ACTUAL</v>
          </cell>
          <cell r="E7" t="str">
            <v xml:space="preserve">   %</v>
          </cell>
          <cell r="F7" t="str">
            <v xml:space="preserve">          ANTERIOR</v>
          </cell>
          <cell r="J7" t="str">
            <v xml:space="preserve">          ACTUAL</v>
          </cell>
          <cell r="K7" t="str">
            <v xml:space="preserve">   %</v>
          </cell>
          <cell r="L7" t="str">
            <v xml:space="preserve">             ANTERIOR</v>
          </cell>
        </row>
        <row r="8">
          <cell r="H8" t="str">
            <v xml:space="preserve">  I   RESULTADO OPERACIONAL</v>
          </cell>
        </row>
        <row r="9">
          <cell r="B9">
            <v>1</v>
          </cell>
          <cell r="D9">
            <v>0</v>
          </cell>
          <cell r="F9">
            <v>262613844</v>
          </cell>
          <cell r="H9" t="str">
            <v xml:space="preserve">     Ventas pais</v>
          </cell>
          <cell r="J9">
            <v>772405095</v>
          </cell>
          <cell r="L9">
            <v>39271326123</v>
          </cell>
        </row>
        <row r="10">
          <cell r="B10">
            <v>2</v>
          </cell>
          <cell r="D10">
            <v>401257751</v>
          </cell>
          <cell r="F10">
            <v>488014515</v>
          </cell>
          <cell r="H10" t="str">
            <v xml:space="preserve">     Ventas exportacion</v>
          </cell>
          <cell r="J10">
            <v>2315874970</v>
          </cell>
          <cell r="L10">
            <v>17111942395</v>
          </cell>
        </row>
        <row r="11">
          <cell r="D11">
            <v>401257751</v>
          </cell>
          <cell r="E11">
            <v>100</v>
          </cell>
          <cell r="F11">
            <v>750628359</v>
          </cell>
          <cell r="H11" t="str">
            <v xml:space="preserve">      Ingresos de explotacion</v>
          </cell>
          <cell r="J11">
            <v>3088280065</v>
          </cell>
          <cell r="L11">
            <v>56383268518</v>
          </cell>
        </row>
        <row r="12">
          <cell r="H12" t="str">
            <v xml:space="preserve">     Menos:</v>
          </cell>
        </row>
        <row r="13">
          <cell r="B13">
            <v>3</v>
          </cell>
          <cell r="D13">
            <v>-262235661</v>
          </cell>
          <cell r="F13">
            <v>-262613844</v>
          </cell>
          <cell r="H13" t="str">
            <v xml:space="preserve">     Costo directo Ventas pais</v>
          </cell>
          <cell r="J13">
            <v>-771631941</v>
          </cell>
          <cell r="L13">
            <v>-20180198503</v>
          </cell>
        </row>
        <row r="14">
          <cell r="B14">
            <v>4</v>
          </cell>
          <cell r="D14">
            <v>-402416452</v>
          </cell>
          <cell r="F14">
            <v>-491034788</v>
          </cell>
          <cell r="H14" t="str">
            <v xml:space="preserve">     Costo directo Ventas exportacion</v>
          </cell>
          <cell r="J14">
            <v>-2318648312</v>
          </cell>
          <cell r="L14">
            <v>-6950589091</v>
          </cell>
        </row>
        <row r="15">
          <cell r="B15">
            <v>5</v>
          </cell>
          <cell r="D15">
            <v>-2331267</v>
          </cell>
          <cell r="F15">
            <v>-3364191</v>
          </cell>
          <cell r="H15" t="str">
            <v xml:space="preserve">     Gastos directos de vtas pais y exportacion</v>
          </cell>
          <cell r="J15">
            <v>-14645773</v>
          </cell>
          <cell r="L15">
            <v>-1304225572</v>
          </cell>
        </row>
        <row r="16">
          <cell r="D16">
            <v>-666983380</v>
          </cell>
          <cell r="F16">
            <v>-757012823</v>
          </cell>
          <cell r="H16" t="str">
            <v xml:space="preserve">      Total costos directos</v>
          </cell>
          <cell r="J16">
            <v>-3104926026</v>
          </cell>
          <cell r="L16">
            <v>-28435013166</v>
          </cell>
        </row>
        <row r="17">
          <cell r="B17">
            <v>6</v>
          </cell>
          <cell r="F17">
            <v>0</v>
          </cell>
          <cell r="H17" t="str">
            <v xml:space="preserve">     Desviaciones de costos</v>
          </cell>
          <cell r="J17">
            <v>0</v>
          </cell>
          <cell r="L17">
            <v>-610759295</v>
          </cell>
        </row>
        <row r="18">
          <cell r="B18">
            <v>7</v>
          </cell>
          <cell r="F18">
            <v>0</v>
          </cell>
          <cell r="H18" t="str">
            <v xml:space="preserve">     Utilidad por traspasos internos</v>
          </cell>
          <cell r="J18">
            <v>0</v>
          </cell>
          <cell r="L18">
            <v>7500596024</v>
          </cell>
        </row>
        <row r="19">
          <cell r="D19">
            <v>-265725629</v>
          </cell>
          <cell r="F19">
            <v>-6384464</v>
          </cell>
          <cell r="H19" t="str">
            <v xml:space="preserve">      Margen para costos fijos y utilidad</v>
          </cell>
          <cell r="J19">
            <v>-16645961</v>
          </cell>
          <cell r="L19">
            <v>34838092081</v>
          </cell>
        </row>
        <row r="20">
          <cell r="D20" t="str">
            <v xml:space="preserve"> </v>
          </cell>
          <cell r="F20" t="str">
            <v xml:space="preserve"> </v>
          </cell>
          <cell r="H20" t="str">
            <v xml:space="preserve">     Menos:</v>
          </cell>
        </row>
        <row r="21">
          <cell r="B21">
            <v>8</v>
          </cell>
          <cell r="F21">
            <v>0</v>
          </cell>
          <cell r="H21" t="str">
            <v xml:space="preserve">     Gastos de fabricacion</v>
          </cell>
          <cell r="J21">
            <v>0</v>
          </cell>
          <cell r="L21">
            <v>-10658885663</v>
          </cell>
        </row>
        <row r="22">
          <cell r="B22">
            <v>9</v>
          </cell>
          <cell r="F22">
            <v>0</v>
          </cell>
          <cell r="H22" t="str">
            <v xml:space="preserve">     Gastos de ventas fijos</v>
          </cell>
          <cell r="J22">
            <v>0</v>
          </cell>
          <cell r="L22">
            <v>-1540753516</v>
          </cell>
        </row>
        <row r="23">
          <cell r="B23">
            <v>10</v>
          </cell>
          <cell r="D23">
            <v>-357113402</v>
          </cell>
          <cell r="F23">
            <v>-363630231</v>
          </cell>
          <cell r="H23" t="str">
            <v xml:space="preserve">     Depreciaciones</v>
          </cell>
          <cell r="J23">
            <v>-1524735705</v>
          </cell>
          <cell r="L23">
            <v>-4385643750</v>
          </cell>
        </row>
        <row r="24">
          <cell r="B24">
            <v>11</v>
          </cell>
          <cell r="D24">
            <v>-393391268</v>
          </cell>
          <cell r="F24">
            <v>-702617835</v>
          </cell>
          <cell r="H24" t="str">
            <v xml:space="preserve">     Gastos generales del holding</v>
          </cell>
          <cell r="J24">
            <v>-1749912816</v>
          </cell>
          <cell r="L24">
            <v>-3047841263</v>
          </cell>
        </row>
        <row r="25">
          <cell r="D25">
            <v>-750504670</v>
          </cell>
          <cell r="F25">
            <v>-1066248066</v>
          </cell>
          <cell r="H25" t="str">
            <v xml:space="preserve">      Total gastos fijos</v>
          </cell>
          <cell r="J25">
            <v>-3274648521</v>
          </cell>
          <cell r="L25">
            <v>-19633124192</v>
          </cell>
        </row>
        <row r="26">
          <cell r="B26">
            <v>12</v>
          </cell>
          <cell r="D26">
            <v>15502984</v>
          </cell>
          <cell r="F26">
            <v>6487260</v>
          </cell>
          <cell r="H26" t="str">
            <v xml:space="preserve">     Mas: Recargos financieros en facturacion</v>
          </cell>
          <cell r="J26">
            <v>56363435</v>
          </cell>
          <cell r="L26">
            <v>1101720653</v>
          </cell>
        </row>
        <row r="27">
          <cell r="D27" t="str">
            <v xml:space="preserve"> </v>
          </cell>
          <cell r="F27" t="str">
            <v xml:space="preserve"> </v>
          </cell>
        </row>
        <row r="28">
          <cell r="D28">
            <v>-1000727315</v>
          </cell>
          <cell r="F28">
            <v>-1066145270</v>
          </cell>
          <cell r="H28" t="str">
            <v xml:space="preserve">     RESULTADO OPERACIONAL</v>
          </cell>
          <cell r="J28">
            <v>-3234931047</v>
          </cell>
          <cell r="L28">
            <v>16306688542</v>
          </cell>
        </row>
        <row r="30">
          <cell r="H30" t="str">
            <v xml:space="preserve">  II  RESULTADO NO OPERACIONAL</v>
          </cell>
        </row>
        <row r="31">
          <cell r="B31">
            <v>13</v>
          </cell>
          <cell r="D31">
            <v>0</v>
          </cell>
          <cell r="F31">
            <v>15525514</v>
          </cell>
          <cell r="H31" t="str">
            <v xml:space="preserve">     Intereses y reajustes de colocaciones</v>
          </cell>
          <cell r="J31">
            <v>21236192</v>
          </cell>
          <cell r="L31">
            <v>2179580449</v>
          </cell>
        </row>
        <row r="32">
          <cell r="B32">
            <v>14</v>
          </cell>
          <cell r="D32">
            <v>756489951</v>
          </cell>
          <cell r="F32">
            <v>797782450</v>
          </cell>
          <cell r="H32" t="str">
            <v xml:space="preserve">     Otros intereses</v>
          </cell>
          <cell r="J32">
            <v>3101695665</v>
          </cell>
          <cell r="L32">
            <v>345849780</v>
          </cell>
        </row>
        <row r="33">
          <cell r="B33">
            <v>15</v>
          </cell>
          <cell r="D33">
            <v>212841342</v>
          </cell>
          <cell r="F33">
            <v>212201688</v>
          </cell>
          <cell r="H33" t="str">
            <v xml:space="preserve">     Arriendos</v>
          </cell>
          <cell r="J33">
            <v>1167847677</v>
          </cell>
          <cell r="L33">
            <v>1589167213</v>
          </cell>
        </row>
        <row r="34">
          <cell r="B34">
            <v>16</v>
          </cell>
          <cell r="D34">
            <v>-295865215</v>
          </cell>
          <cell r="F34">
            <v>-110151625</v>
          </cell>
          <cell r="H34" t="str">
            <v xml:space="preserve">     Gastos financieros</v>
          </cell>
          <cell r="J34">
            <v>-589869607</v>
          </cell>
          <cell r="L34">
            <v>-1000480462</v>
          </cell>
        </row>
        <row r="35">
          <cell r="B35">
            <v>17</v>
          </cell>
          <cell r="D35">
            <v>-354662076</v>
          </cell>
          <cell r="F35">
            <v>-55864066</v>
          </cell>
          <cell r="H35" t="str">
            <v xml:space="preserve">     Otros ingresos (egresos) fuera explotacion</v>
          </cell>
          <cell r="J35">
            <v>-722318772</v>
          </cell>
          <cell r="L35">
            <v>-2592111273</v>
          </cell>
        </row>
        <row r="36">
          <cell r="H36" t="str">
            <v xml:space="preserve">     Resultado en empresas relacionadas:</v>
          </cell>
        </row>
        <row r="37">
          <cell r="B37">
            <v>18</v>
          </cell>
          <cell r="D37">
            <v>3856337525</v>
          </cell>
          <cell r="F37">
            <v>4726503356</v>
          </cell>
          <cell r="H37" t="str">
            <v xml:space="preserve">      Resultado</v>
          </cell>
          <cell r="J37">
            <v>17476853567</v>
          </cell>
          <cell r="L37">
            <v>8537512609</v>
          </cell>
        </row>
        <row r="38">
          <cell r="B38">
            <v>19</v>
          </cell>
          <cell r="D38">
            <v>129011505</v>
          </cell>
          <cell r="F38">
            <v>143422624</v>
          </cell>
          <cell r="H38" t="str">
            <v xml:space="preserve">      Mas (menos) resultados no realizados</v>
          </cell>
          <cell r="J38">
            <v>1310594555</v>
          </cell>
          <cell r="L38">
            <v>-634349375</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WIN"/>
      <sheetName val="INDICE"/>
      <sheetName val="4"/>
      <sheetName val="5-DEUDORES"/>
      <sheetName val="6.1-SALDOS-EERR"/>
      <sheetName val="6.1-SALDOS-EERR (2)"/>
      <sheetName val="6.3-TRANS-EERR"/>
      <sheetName val="INGR-NO-OPER-EERR"/>
      <sheetName val="7-EXIST."/>
      <sheetName val="8.a-I-RTA"/>
      <sheetName val="8.b-I.DIF"/>
      <sheetName val="8.c-I-RES."/>
      <sheetName val="8.d-I-VAL."/>
      <sheetName val="9"/>
      <sheetName val="10-A.FIJO"/>
      <sheetName val="13-INT."/>
      <sheetName val="14-O.ACT."/>
      <sheetName val="15"/>
      <sheetName val="16"/>
      <sheetName val="17"/>
      <sheetName val="18-PROV"/>
      <sheetName val="19-IAS"/>
      <sheetName val="20"/>
      <sheetName val="23-ING-EGR"/>
      <sheetName val="24-C.M."/>
      <sheetName val="25-DIF.C."/>
      <sheetName val="25-DIF.C. (2)"/>
      <sheetName val="30.1-MON-ACT."/>
      <sheetName val="30.2-MON-PAS.-CIR"/>
      <sheetName val="30.3-MON-PAS-L-P"/>
      <sheetName val="33-DOCTOS-C-L-P"/>
    </sheetNames>
    <sheetDataSet>
      <sheetData sheetId="0" refreshError="1"/>
      <sheetData sheetId="1">
        <row r="3">
          <cell r="H3">
            <v>1.0309999999999999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ASTEC"/>
      <sheetName val="LIBRO"/>
      <sheetName val="TAPA-INDICE"/>
      <sheetName val="MEMOPAT"/>
      <sheetName val="Hoja1"/>
      <sheetName val="grafico"/>
      <sheetName val="ANALISIS"/>
      <sheetName val="CTACTE"/>
      <sheetName val="CMCAPITAL"/>
      <sheetName val="A.FIJO"/>
      <sheetName val="RLI"/>
      <sheetName val="PPTO"/>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lasificaciones"/>
      <sheetName val="EstRest"/>
      <sheetName val="FORMATO"/>
      <sheetName val="Cuentas#1"/>
    </sheetNames>
    <sheetDataSet>
      <sheetData sheetId="0" refreshError="1"/>
      <sheetData sheetId="1"/>
      <sheetData sheetId="2" refreshError="1"/>
      <sheetData sheetId="3" refreshError="1">
        <row r="4">
          <cell r="K4" t="str">
            <v>PAGINA # 01</v>
          </cell>
        </row>
        <row r="6">
          <cell r="F6" t="str">
            <v xml:space="preserve">      PRODUCTO</v>
          </cell>
          <cell r="G6" t="str">
            <v>VENTA  PAIS</v>
          </cell>
          <cell r="H6" t="str">
            <v xml:space="preserve">     'VENTA  EXPORTACION</v>
          </cell>
          <cell r="J6" t="str">
            <v xml:space="preserve">   'PROD. VTA. FORESTAL PAIS</v>
          </cell>
        </row>
        <row r="7">
          <cell r="F7">
            <v>4111</v>
          </cell>
          <cell r="H7">
            <v>4112</v>
          </cell>
          <cell r="J7">
            <v>4113</v>
          </cell>
        </row>
        <row r="8">
          <cell r="D8" t="str">
            <v>MESES</v>
          </cell>
          <cell r="E8" t="str">
            <v>FACTOR</v>
          </cell>
          <cell r="F8" t="str">
            <v xml:space="preserve">   HISTORICO</v>
          </cell>
          <cell r="G8" t="str">
            <v xml:space="preserve">  REVALORIZADO</v>
          </cell>
          <cell r="H8" t="str">
            <v xml:space="preserve">   HISTORICO</v>
          </cell>
          <cell r="I8" t="str">
            <v xml:space="preserve">  REVALORIZADO</v>
          </cell>
          <cell r="J8" t="str">
            <v xml:space="preserve">   HISTORICO</v>
          </cell>
          <cell r="K8" t="str">
            <v xml:space="preserve">  REVALORIZADO</v>
          </cell>
        </row>
        <row r="11">
          <cell r="D11" t="str">
            <v>ENERO</v>
          </cell>
          <cell r="E11">
            <v>1.0129999999999999</v>
          </cell>
          <cell r="F11">
            <v>0</v>
          </cell>
          <cell r="G11">
            <v>0</v>
          </cell>
          <cell r="H11">
            <v>0</v>
          </cell>
          <cell r="I11">
            <v>0</v>
          </cell>
          <cell r="J11">
            <v>0</v>
          </cell>
          <cell r="K11">
            <v>0</v>
          </cell>
        </row>
        <row r="12">
          <cell r="D12" t="str">
            <v>FEBRERO</v>
          </cell>
          <cell r="E12">
            <v>1.008</v>
          </cell>
          <cell r="F12">
            <v>0</v>
          </cell>
          <cell r="G12">
            <v>0</v>
          </cell>
          <cell r="H12">
            <v>0</v>
          </cell>
          <cell r="I12">
            <v>0</v>
          </cell>
          <cell r="J12">
            <v>0</v>
          </cell>
          <cell r="K12">
            <v>0</v>
          </cell>
        </row>
        <row r="13">
          <cell r="D13" t="str">
            <v>MARZO</v>
          </cell>
          <cell r="E13">
            <v>1</v>
          </cell>
          <cell r="F13">
            <v>0</v>
          </cell>
          <cell r="G13">
            <v>0</v>
          </cell>
          <cell r="H13">
            <v>0</v>
          </cell>
          <cell r="I13">
            <v>0</v>
          </cell>
          <cell r="J13">
            <v>0</v>
          </cell>
          <cell r="K13">
            <v>0</v>
          </cell>
        </row>
        <row r="14">
          <cell r="D14" t="str">
            <v>ABRIL</v>
          </cell>
          <cell r="E14">
            <v>1</v>
          </cell>
          <cell r="F14">
            <v>0</v>
          </cell>
          <cell r="G14">
            <v>0</v>
          </cell>
          <cell r="H14">
            <v>0</v>
          </cell>
          <cell r="I14">
            <v>0</v>
          </cell>
          <cell r="J14">
            <v>0</v>
          </cell>
          <cell r="K14">
            <v>0</v>
          </cell>
        </row>
        <row r="15">
          <cell r="D15" t="str">
            <v>MAYO</v>
          </cell>
          <cell r="E15">
            <v>1</v>
          </cell>
          <cell r="F15">
            <v>0</v>
          </cell>
          <cell r="G15">
            <v>0</v>
          </cell>
          <cell r="H15">
            <v>0</v>
          </cell>
          <cell r="I15">
            <v>0</v>
          </cell>
          <cell r="J15">
            <v>0</v>
          </cell>
          <cell r="K15">
            <v>0</v>
          </cell>
        </row>
        <row r="16">
          <cell r="D16" t="str">
            <v>JUNIO</v>
          </cell>
          <cell r="E16">
            <v>1</v>
          </cell>
          <cell r="F16">
            <v>0</v>
          </cell>
          <cell r="G16">
            <v>0</v>
          </cell>
          <cell r="H16">
            <v>0</v>
          </cell>
          <cell r="I16">
            <v>0</v>
          </cell>
          <cell r="J16">
            <v>0</v>
          </cell>
          <cell r="K16">
            <v>0</v>
          </cell>
        </row>
        <row r="17">
          <cell r="D17" t="str">
            <v>JULIO</v>
          </cell>
          <cell r="E17">
            <v>1</v>
          </cell>
          <cell r="F17">
            <v>0</v>
          </cell>
          <cell r="G17">
            <v>0</v>
          </cell>
          <cell r="H17">
            <v>0</v>
          </cell>
          <cell r="I17">
            <v>0</v>
          </cell>
          <cell r="J17">
            <v>0</v>
          </cell>
          <cell r="K17">
            <v>0</v>
          </cell>
        </row>
        <row r="18">
          <cell r="D18" t="str">
            <v>AGOSTO</v>
          </cell>
          <cell r="E18">
            <v>1</v>
          </cell>
          <cell r="F18">
            <v>0</v>
          </cell>
          <cell r="G18">
            <v>0</v>
          </cell>
          <cell r="H18">
            <v>0</v>
          </cell>
          <cell r="I18">
            <v>0</v>
          </cell>
          <cell r="J18">
            <v>0</v>
          </cell>
          <cell r="K18">
            <v>0</v>
          </cell>
        </row>
        <row r="19">
          <cell r="D19" t="str">
            <v>SEPTIEMBRE</v>
          </cell>
          <cell r="E19">
            <v>1</v>
          </cell>
          <cell r="F19">
            <v>0</v>
          </cell>
          <cell r="G19">
            <v>0</v>
          </cell>
          <cell r="H19">
            <v>0</v>
          </cell>
          <cell r="I19">
            <v>0</v>
          </cell>
          <cell r="J19">
            <v>0</v>
          </cell>
          <cell r="K19">
            <v>0</v>
          </cell>
        </row>
        <row r="20">
          <cell r="D20" t="str">
            <v>OCTUBRE</v>
          </cell>
          <cell r="E20">
            <v>1</v>
          </cell>
          <cell r="F20">
            <v>0</v>
          </cell>
          <cell r="G20">
            <v>0</v>
          </cell>
          <cell r="H20">
            <v>0</v>
          </cell>
          <cell r="I20">
            <v>0</v>
          </cell>
          <cell r="J20">
            <v>0</v>
          </cell>
          <cell r="K20">
            <v>0</v>
          </cell>
        </row>
        <row r="21">
          <cell r="D21" t="str">
            <v>NOVIEMBRE</v>
          </cell>
          <cell r="E21">
            <v>1</v>
          </cell>
          <cell r="F21">
            <v>0</v>
          </cell>
          <cell r="G21">
            <v>0</v>
          </cell>
          <cell r="H21">
            <v>0</v>
          </cell>
          <cell r="I21">
            <v>0</v>
          </cell>
          <cell r="J21">
            <v>0</v>
          </cell>
          <cell r="K21">
            <v>0</v>
          </cell>
        </row>
        <row r="22">
          <cell r="D22" t="str">
            <v>DICIEMBRE</v>
          </cell>
          <cell r="E22">
            <v>1</v>
          </cell>
          <cell r="F22">
            <v>0</v>
          </cell>
          <cell r="G22">
            <v>0</v>
          </cell>
          <cell r="H22">
            <v>0</v>
          </cell>
          <cell r="I22">
            <v>0</v>
          </cell>
          <cell r="J22">
            <v>0</v>
          </cell>
          <cell r="K22">
            <v>0</v>
          </cell>
        </row>
        <row r="24">
          <cell r="D24" t="str">
            <v>TOTAL</v>
          </cell>
          <cell r="F24">
            <v>0</v>
          </cell>
          <cell r="G24">
            <v>0</v>
          </cell>
          <cell r="H24">
            <v>0</v>
          </cell>
          <cell r="I24">
            <v>0</v>
          </cell>
          <cell r="J24">
            <v>0</v>
          </cell>
          <cell r="K24">
            <v>0</v>
          </cell>
        </row>
        <row r="27">
          <cell r="F27" t="str">
            <v xml:space="preserve">   COMP. F/EXP. CEL. Y  P. DIARIO</v>
          </cell>
          <cell r="H27" t="str">
            <v xml:space="preserve"> RES. NO REAL.  VENTA A FILIAL</v>
          </cell>
          <cell r="J27" t="str">
            <v xml:space="preserve"> INT. OP. FIN. COB. A EMP. REL.</v>
          </cell>
        </row>
        <row r="28">
          <cell r="F28">
            <v>4114</v>
          </cell>
          <cell r="H28">
            <v>4115</v>
          </cell>
          <cell r="J28">
            <v>4211</v>
          </cell>
        </row>
        <row r="29">
          <cell r="D29" t="str">
            <v>MESES</v>
          </cell>
          <cell r="E29" t="str">
            <v>FACTOR</v>
          </cell>
          <cell r="F29" t="str">
            <v xml:space="preserve">   HISTORICO</v>
          </cell>
          <cell r="G29" t="str">
            <v xml:space="preserve">  REVALORIZADO</v>
          </cell>
          <cell r="H29" t="str">
            <v xml:space="preserve">   HISTORICO</v>
          </cell>
          <cell r="I29" t="str">
            <v xml:space="preserve">  REVALORIZADO</v>
          </cell>
          <cell r="J29" t="str">
            <v xml:space="preserve">   HISTORICO</v>
          </cell>
          <cell r="K29" t="str">
            <v xml:space="preserve">  REVALORIZADO</v>
          </cell>
        </row>
        <row r="32">
          <cell r="D32" t="str">
            <v>ENERO</v>
          </cell>
          <cell r="E32">
            <v>1.0129999999999999</v>
          </cell>
          <cell r="F32">
            <v>0</v>
          </cell>
          <cell r="G32">
            <v>0</v>
          </cell>
          <cell r="H32">
            <v>227676037</v>
          </cell>
          <cell r="I32">
            <v>230635825.48099998</v>
          </cell>
          <cell r="J32">
            <v>711746411</v>
          </cell>
          <cell r="K32">
            <v>720999114.34299994</v>
          </cell>
        </row>
        <row r="33">
          <cell r="D33" t="str">
            <v>FEBRERO</v>
          </cell>
          <cell r="E33">
            <v>1.008</v>
          </cell>
          <cell r="F33">
            <v>0</v>
          </cell>
          <cell r="G33">
            <v>0</v>
          </cell>
          <cell r="H33">
            <v>971782019</v>
          </cell>
          <cell r="I33">
            <v>979556275.15199995</v>
          </cell>
          <cell r="J33">
            <v>633736681</v>
          </cell>
          <cell r="K33">
            <v>638806574.44799995</v>
          </cell>
        </row>
        <row r="34">
          <cell r="D34" t="str">
            <v>MARZO</v>
          </cell>
          <cell r="E34">
            <v>1</v>
          </cell>
          <cell r="F34">
            <v>0</v>
          </cell>
          <cell r="G34">
            <v>0</v>
          </cell>
          <cell r="H34">
            <v>211826185</v>
          </cell>
          <cell r="I34">
            <v>211826185</v>
          </cell>
          <cell r="J34">
            <v>717632932</v>
          </cell>
          <cell r="K34">
            <v>717632932</v>
          </cell>
        </row>
        <row r="35">
          <cell r="D35" t="str">
            <v>ABRIL</v>
          </cell>
          <cell r="E35">
            <v>1</v>
          </cell>
          <cell r="F35">
            <v>0</v>
          </cell>
          <cell r="G35">
            <v>0</v>
          </cell>
          <cell r="H35">
            <v>0</v>
          </cell>
          <cell r="I35">
            <v>0</v>
          </cell>
          <cell r="J35">
            <v>0</v>
          </cell>
          <cell r="K35">
            <v>0</v>
          </cell>
        </row>
        <row r="36">
          <cell r="D36" t="str">
            <v>MAYO</v>
          </cell>
          <cell r="E36">
            <v>1</v>
          </cell>
          <cell r="F36">
            <v>0</v>
          </cell>
          <cell r="G36">
            <v>0</v>
          </cell>
          <cell r="H36">
            <v>0</v>
          </cell>
          <cell r="I36">
            <v>0</v>
          </cell>
          <cell r="J36">
            <v>0</v>
          </cell>
          <cell r="K36">
            <v>0</v>
          </cell>
        </row>
        <row r="37">
          <cell r="D37" t="str">
            <v>JUNIO</v>
          </cell>
          <cell r="E37">
            <v>1</v>
          </cell>
          <cell r="F37">
            <v>0</v>
          </cell>
          <cell r="G37">
            <v>0</v>
          </cell>
          <cell r="H37">
            <v>0</v>
          </cell>
          <cell r="I37">
            <v>0</v>
          </cell>
          <cell r="J37">
            <v>0</v>
          </cell>
          <cell r="K37">
            <v>0</v>
          </cell>
        </row>
        <row r="38">
          <cell r="D38" t="str">
            <v>JULIO</v>
          </cell>
          <cell r="E38">
            <v>1</v>
          </cell>
          <cell r="F38">
            <v>0</v>
          </cell>
          <cell r="G38">
            <v>0</v>
          </cell>
          <cell r="H38">
            <v>0</v>
          </cell>
          <cell r="I38">
            <v>0</v>
          </cell>
          <cell r="J38">
            <v>0</v>
          </cell>
          <cell r="K38">
            <v>0</v>
          </cell>
        </row>
        <row r="39">
          <cell r="D39" t="str">
            <v>AGOSTO</v>
          </cell>
          <cell r="E39">
            <v>1</v>
          </cell>
          <cell r="F39">
            <v>0</v>
          </cell>
          <cell r="G39">
            <v>0</v>
          </cell>
          <cell r="H39">
            <v>0</v>
          </cell>
          <cell r="I39">
            <v>0</v>
          </cell>
          <cell r="J39">
            <v>0</v>
          </cell>
          <cell r="K39">
            <v>0</v>
          </cell>
        </row>
        <row r="40">
          <cell r="D40" t="str">
            <v>SEPTIEMBRE</v>
          </cell>
          <cell r="E40">
            <v>1</v>
          </cell>
          <cell r="F40">
            <v>0</v>
          </cell>
          <cell r="G40">
            <v>0</v>
          </cell>
          <cell r="H40">
            <v>0</v>
          </cell>
          <cell r="I40">
            <v>0</v>
          </cell>
          <cell r="J40">
            <v>0</v>
          </cell>
          <cell r="K40">
            <v>0</v>
          </cell>
        </row>
        <row r="41">
          <cell r="D41" t="str">
            <v>OCTUBRE</v>
          </cell>
          <cell r="E41">
            <v>1</v>
          </cell>
          <cell r="F41">
            <v>0</v>
          </cell>
          <cell r="G41">
            <v>0</v>
          </cell>
          <cell r="H41">
            <v>0</v>
          </cell>
          <cell r="I41">
            <v>0</v>
          </cell>
          <cell r="J41">
            <v>0</v>
          </cell>
          <cell r="K41">
            <v>0</v>
          </cell>
        </row>
        <row r="42">
          <cell r="D42" t="str">
            <v>NOVIEMBRE</v>
          </cell>
          <cell r="E42">
            <v>1</v>
          </cell>
          <cell r="F42">
            <v>0</v>
          </cell>
          <cell r="G42">
            <v>0</v>
          </cell>
          <cell r="H42">
            <v>0</v>
          </cell>
          <cell r="I42">
            <v>0</v>
          </cell>
          <cell r="J42">
            <v>0</v>
          </cell>
          <cell r="K42">
            <v>0</v>
          </cell>
        </row>
        <row r="43">
          <cell r="D43" t="str">
            <v>DICIEMBRE</v>
          </cell>
          <cell r="E43">
            <v>1</v>
          </cell>
          <cell r="F43">
            <v>0</v>
          </cell>
          <cell r="G43">
            <v>0</v>
          </cell>
          <cell r="H43">
            <v>0</v>
          </cell>
          <cell r="I43">
            <v>0</v>
          </cell>
          <cell r="J43">
            <v>0</v>
          </cell>
          <cell r="K43">
            <v>0</v>
          </cell>
        </row>
        <row r="45">
          <cell r="D45" t="str">
            <v>TOTAL</v>
          </cell>
          <cell r="F45">
            <v>0</v>
          </cell>
          <cell r="G45">
            <v>0</v>
          </cell>
          <cell r="H45">
            <v>1411284241</v>
          </cell>
          <cell r="I45">
            <v>1422018285.6329999</v>
          </cell>
          <cell r="J45">
            <v>2063116024</v>
          </cell>
          <cell r="K45">
            <v>2077438620.7909999</v>
          </cell>
        </row>
        <row r="49">
          <cell r="D49" t="str">
            <v>CUENTA  4211</v>
          </cell>
          <cell r="F49" t="str">
            <v>INTERESES  POR  OPERACIONES  FINANCIERAS  COBRADAS  A  EMPRESAS  RELACIONADAS</v>
          </cell>
        </row>
        <row r="51">
          <cell r="F51" t="str">
            <v xml:space="preserve">         FORESTAL</v>
          </cell>
          <cell r="G51" t="str">
            <v xml:space="preserve">  MININCO</v>
          </cell>
          <cell r="H51" t="str">
            <v xml:space="preserve">                       P R</v>
          </cell>
          <cell r="I51" t="str">
            <v>O P A .</v>
          </cell>
          <cell r="J51" t="str">
            <v xml:space="preserve">         ENVASES  </v>
          </cell>
          <cell r="K51" t="str">
            <v>IMPRESOS</v>
          </cell>
        </row>
        <row r="52">
          <cell r="F52">
            <v>0</v>
          </cell>
          <cell r="G52" t="str">
            <v xml:space="preserve"> 10</v>
          </cell>
          <cell r="H52">
            <v>0</v>
          </cell>
          <cell r="I52" t="str">
            <v>11</v>
          </cell>
          <cell r="J52">
            <v>0</v>
          </cell>
          <cell r="K52" t="str">
            <v>12</v>
          </cell>
        </row>
        <row r="53">
          <cell r="D53" t="str">
            <v>MESES</v>
          </cell>
          <cell r="E53" t="str">
            <v>FACTOR</v>
          </cell>
          <cell r="F53" t="str">
            <v xml:space="preserve">   HISTORICO</v>
          </cell>
          <cell r="G53" t="str">
            <v xml:space="preserve">  REVALORIZADO</v>
          </cell>
          <cell r="H53" t="str">
            <v xml:space="preserve">   HISTORICO</v>
          </cell>
          <cell r="I53" t="str">
            <v xml:space="preserve">  REVALORIZADO</v>
          </cell>
          <cell r="J53" t="str">
            <v xml:space="preserve">   HISTORICO</v>
          </cell>
          <cell r="K53" t="str">
            <v xml:space="preserve">  REVALORIZADO</v>
          </cell>
        </row>
        <row r="56">
          <cell r="D56" t="str">
            <v>ENERO</v>
          </cell>
          <cell r="E56">
            <v>1.0129999999999999</v>
          </cell>
          <cell r="F56">
            <v>0</v>
          </cell>
          <cell r="G56">
            <v>0</v>
          </cell>
          <cell r="H56">
            <v>0</v>
          </cell>
          <cell r="I56">
            <v>0</v>
          </cell>
          <cell r="J56">
            <v>0</v>
          </cell>
          <cell r="K56">
            <v>0</v>
          </cell>
        </row>
        <row r="57">
          <cell r="D57" t="str">
            <v>FEBRERO</v>
          </cell>
          <cell r="E57">
            <v>1.008</v>
          </cell>
          <cell r="F57">
            <v>0</v>
          </cell>
          <cell r="G57">
            <v>0</v>
          </cell>
          <cell r="H57">
            <v>0</v>
          </cell>
          <cell r="I57">
            <v>0</v>
          </cell>
          <cell r="J57">
            <v>0</v>
          </cell>
          <cell r="K57">
            <v>0</v>
          </cell>
        </row>
        <row r="58">
          <cell r="D58" t="str">
            <v>MARZO</v>
          </cell>
          <cell r="E58">
            <v>1</v>
          </cell>
          <cell r="F58">
            <v>0</v>
          </cell>
          <cell r="G58">
            <v>0</v>
          </cell>
          <cell r="H58">
            <v>0</v>
          </cell>
          <cell r="I58">
            <v>0</v>
          </cell>
          <cell r="J58">
            <v>0</v>
          </cell>
          <cell r="K58">
            <v>0</v>
          </cell>
        </row>
        <row r="59">
          <cell r="D59" t="str">
            <v>ABRIL</v>
          </cell>
          <cell r="E59">
            <v>1</v>
          </cell>
          <cell r="F59">
            <v>0</v>
          </cell>
          <cell r="G59">
            <v>0</v>
          </cell>
          <cell r="H59">
            <v>0</v>
          </cell>
          <cell r="I59">
            <v>0</v>
          </cell>
          <cell r="J59">
            <v>0</v>
          </cell>
          <cell r="K59">
            <v>0</v>
          </cell>
        </row>
        <row r="60">
          <cell r="D60" t="str">
            <v>MAYO</v>
          </cell>
          <cell r="E60">
            <v>1</v>
          </cell>
          <cell r="F60">
            <v>0</v>
          </cell>
          <cell r="G60">
            <v>0</v>
          </cell>
          <cell r="H60">
            <v>0</v>
          </cell>
          <cell r="I60">
            <v>0</v>
          </cell>
          <cell r="J60">
            <v>0</v>
          </cell>
          <cell r="K60">
            <v>0</v>
          </cell>
        </row>
        <row r="61">
          <cell r="D61" t="str">
            <v>JUNIO</v>
          </cell>
          <cell r="E61">
            <v>1</v>
          </cell>
          <cell r="F61">
            <v>0</v>
          </cell>
          <cell r="G61">
            <v>0</v>
          </cell>
          <cell r="H61">
            <v>0</v>
          </cell>
          <cell r="I61">
            <v>0</v>
          </cell>
          <cell r="J61">
            <v>0</v>
          </cell>
          <cell r="K61">
            <v>0</v>
          </cell>
        </row>
        <row r="62">
          <cell r="D62" t="str">
            <v>JULIO</v>
          </cell>
          <cell r="E62">
            <v>1</v>
          </cell>
          <cell r="F62">
            <v>0</v>
          </cell>
          <cell r="G62">
            <v>0</v>
          </cell>
          <cell r="H62">
            <v>0</v>
          </cell>
          <cell r="I62">
            <v>0</v>
          </cell>
          <cell r="J62">
            <v>0</v>
          </cell>
          <cell r="K62">
            <v>0</v>
          </cell>
        </row>
        <row r="63">
          <cell r="D63" t="str">
            <v>AGOSTO</v>
          </cell>
          <cell r="E63">
            <v>1</v>
          </cell>
          <cell r="F63">
            <v>0</v>
          </cell>
          <cell r="G63">
            <v>0</v>
          </cell>
          <cell r="H63">
            <v>0</v>
          </cell>
          <cell r="I63">
            <v>0</v>
          </cell>
          <cell r="J63">
            <v>0</v>
          </cell>
          <cell r="K63">
            <v>0</v>
          </cell>
        </row>
        <row r="64">
          <cell r="D64" t="str">
            <v>SEPTIEMBRE</v>
          </cell>
          <cell r="E64">
            <v>1</v>
          </cell>
          <cell r="F64">
            <v>0</v>
          </cell>
          <cell r="G64">
            <v>0</v>
          </cell>
          <cell r="H64">
            <v>0</v>
          </cell>
          <cell r="I64">
            <v>0</v>
          </cell>
          <cell r="J64">
            <v>0</v>
          </cell>
          <cell r="K64">
            <v>0</v>
          </cell>
        </row>
        <row r="65">
          <cell r="D65" t="str">
            <v>OCTUBRE</v>
          </cell>
          <cell r="E65">
            <v>1</v>
          </cell>
          <cell r="F65">
            <v>0</v>
          </cell>
          <cell r="G65">
            <v>0</v>
          </cell>
          <cell r="H65">
            <v>0</v>
          </cell>
          <cell r="I65">
            <v>0</v>
          </cell>
          <cell r="J65">
            <v>0</v>
          </cell>
          <cell r="K65">
            <v>0</v>
          </cell>
        </row>
        <row r="66">
          <cell r="D66" t="str">
            <v>NOVIEMBRE</v>
          </cell>
          <cell r="E66">
            <v>1</v>
          </cell>
          <cell r="F66">
            <v>0</v>
          </cell>
          <cell r="G66">
            <v>0</v>
          </cell>
          <cell r="H66">
            <v>0</v>
          </cell>
          <cell r="I66">
            <v>0</v>
          </cell>
          <cell r="J66">
            <v>0</v>
          </cell>
          <cell r="K66">
            <v>0</v>
          </cell>
        </row>
        <row r="67">
          <cell r="D67" t="str">
            <v>DICIEMBRE</v>
          </cell>
          <cell r="E67">
            <v>1</v>
          </cell>
          <cell r="F67">
            <v>0</v>
          </cell>
          <cell r="G67">
            <v>0</v>
          </cell>
          <cell r="H67">
            <v>0</v>
          </cell>
          <cell r="I67">
            <v>0</v>
          </cell>
          <cell r="J67">
            <v>0</v>
          </cell>
          <cell r="K67">
            <v>0</v>
          </cell>
        </row>
        <row r="69">
          <cell r="D69" t="str">
            <v>TOTAL</v>
          </cell>
          <cell r="F69">
            <v>0</v>
          </cell>
          <cell r="G69">
            <v>0</v>
          </cell>
          <cell r="H69">
            <v>0</v>
          </cell>
          <cell r="I69">
            <v>0</v>
          </cell>
          <cell r="J69">
            <v>0</v>
          </cell>
          <cell r="K69">
            <v>0</v>
          </cell>
        </row>
        <row r="74">
          <cell r="K74" t="str">
            <v>PAGINA # 02</v>
          </cell>
        </row>
        <row r="76">
          <cell r="F76" t="str">
            <v xml:space="preserve">    CELULOSA DEL PACIFICO</v>
          </cell>
          <cell r="H76" t="str">
            <v xml:space="preserve">            INMOB. GRANJAS</v>
          </cell>
          <cell r="J76" t="str">
            <v xml:space="preserve">     PRODUCTOS SANITARIOS LTDA.</v>
          </cell>
        </row>
        <row r="77">
          <cell r="F77">
            <v>0</v>
          </cell>
          <cell r="G77" t="str">
            <v>37</v>
          </cell>
          <cell r="H77">
            <v>0</v>
          </cell>
          <cell r="I77" t="str">
            <v>40</v>
          </cell>
          <cell r="J77">
            <v>0</v>
          </cell>
          <cell r="K77" t="str">
            <v>13</v>
          </cell>
        </row>
        <row r="78">
          <cell r="D78" t="str">
            <v>MESES</v>
          </cell>
          <cell r="E78" t="str">
            <v>FACTOR</v>
          </cell>
          <cell r="F78" t="str">
            <v xml:space="preserve">   HISTORICO</v>
          </cell>
          <cell r="G78" t="str">
            <v xml:space="preserve">  REVALORIZADO</v>
          </cell>
          <cell r="H78" t="str">
            <v xml:space="preserve">   HISTORICO</v>
          </cell>
          <cell r="I78" t="str">
            <v xml:space="preserve">  REVALORIZADO</v>
          </cell>
          <cell r="J78" t="str">
            <v xml:space="preserve">   HISTORICO</v>
          </cell>
          <cell r="K78" t="str">
            <v xml:space="preserve">  REVALORIZADO</v>
          </cell>
        </row>
        <row r="81">
          <cell r="D81" t="str">
            <v>ENERO</v>
          </cell>
          <cell r="E81">
            <v>1.0129999999999999</v>
          </cell>
          <cell r="F81">
            <v>0</v>
          </cell>
          <cell r="G81">
            <v>0</v>
          </cell>
          <cell r="H81">
            <v>0</v>
          </cell>
          <cell r="I81">
            <v>0</v>
          </cell>
          <cell r="J81">
            <v>0</v>
          </cell>
          <cell r="K81">
            <v>0</v>
          </cell>
        </row>
        <row r="82">
          <cell r="D82" t="str">
            <v>FEBRERO</v>
          </cell>
          <cell r="E82">
            <v>1.008</v>
          </cell>
          <cell r="F82">
            <v>0</v>
          </cell>
          <cell r="G82">
            <v>0</v>
          </cell>
          <cell r="H82">
            <v>0</v>
          </cell>
          <cell r="I82">
            <v>0</v>
          </cell>
          <cell r="J82">
            <v>0</v>
          </cell>
          <cell r="K82">
            <v>0</v>
          </cell>
        </row>
        <row r="83">
          <cell r="D83" t="str">
            <v>MARZO</v>
          </cell>
          <cell r="E83">
            <v>1</v>
          </cell>
          <cell r="F83">
            <v>0</v>
          </cell>
          <cell r="G83">
            <v>0</v>
          </cell>
          <cell r="H83">
            <v>0</v>
          </cell>
          <cell r="I83">
            <v>0</v>
          </cell>
          <cell r="J83">
            <v>0</v>
          </cell>
          <cell r="K83">
            <v>0</v>
          </cell>
        </row>
        <row r="84">
          <cell r="D84" t="str">
            <v>ABRIL</v>
          </cell>
          <cell r="E84">
            <v>1</v>
          </cell>
          <cell r="F84">
            <v>0</v>
          </cell>
          <cell r="G84">
            <v>0</v>
          </cell>
          <cell r="H84">
            <v>0</v>
          </cell>
          <cell r="I84">
            <v>0</v>
          </cell>
          <cell r="J84">
            <v>0</v>
          </cell>
          <cell r="K84">
            <v>0</v>
          </cell>
        </row>
        <row r="85">
          <cell r="D85" t="str">
            <v>MAYO</v>
          </cell>
          <cell r="E85">
            <v>1</v>
          </cell>
          <cell r="F85">
            <v>0</v>
          </cell>
          <cell r="G85">
            <v>0</v>
          </cell>
          <cell r="H85">
            <v>0</v>
          </cell>
          <cell r="I85">
            <v>0</v>
          </cell>
          <cell r="J85">
            <v>0</v>
          </cell>
          <cell r="K85">
            <v>0</v>
          </cell>
        </row>
        <row r="86">
          <cell r="D86" t="str">
            <v>JUNIO</v>
          </cell>
          <cell r="E86">
            <v>1</v>
          </cell>
          <cell r="F86">
            <v>0</v>
          </cell>
          <cell r="G86">
            <v>0</v>
          </cell>
          <cell r="H86">
            <v>0</v>
          </cell>
          <cell r="I86">
            <v>0</v>
          </cell>
          <cell r="J86">
            <v>0</v>
          </cell>
          <cell r="K86">
            <v>0</v>
          </cell>
        </row>
        <row r="87">
          <cell r="D87" t="str">
            <v>JULIO</v>
          </cell>
          <cell r="E87">
            <v>1</v>
          </cell>
          <cell r="F87">
            <v>0</v>
          </cell>
          <cell r="G87">
            <v>0</v>
          </cell>
          <cell r="H87">
            <v>0</v>
          </cell>
          <cell r="I87">
            <v>0</v>
          </cell>
          <cell r="J87">
            <v>0</v>
          </cell>
          <cell r="K87">
            <v>0</v>
          </cell>
        </row>
        <row r="88">
          <cell r="D88" t="str">
            <v>AGOSTO</v>
          </cell>
          <cell r="E88">
            <v>1</v>
          </cell>
          <cell r="F88">
            <v>0</v>
          </cell>
          <cell r="G88">
            <v>0</v>
          </cell>
          <cell r="H88">
            <v>0</v>
          </cell>
          <cell r="I88">
            <v>0</v>
          </cell>
          <cell r="J88">
            <v>0</v>
          </cell>
          <cell r="K88">
            <v>0</v>
          </cell>
        </row>
        <row r="89">
          <cell r="D89" t="str">
            <v>SEPTIEMBRE</v>
          </cell>
          <cell r="E89">
            <v>1</v>
          </cell>
          <cell r="F89">
            <v>0</v>
          </cell>
          <cell r="G89">
            <v>0</v>
          </cell>
          <cell r="H89">
            <v>0</v>
          </cell>
          <cell r="I89">
            <v>0</v>
          </cell>
          <cell r="J89">
            <v>0</v>
          </cell>
          <cell r="K89">
            <v>0</v>
          </cell>
        </row>
        <row r="90">
          <cell r="D90" t="str">
            <v>OCTUBRE</v>
          </cell>
          <cell r="E90">
            <v>1</v>
          </cell>
          <cell r="F90">
            <v>0</v>
          </cell>
          <cell r="G90">
            <v>0</v>
          </cell>
          <cell r="H90">
            <v>0</v>
          </cell>
          <cell r="I90">
            <v>0</v>
          </cell>
          <cell r="J90">
            <v>0</v>
          </cell>
          <cell r="K90">
            <v>0</v>
          </cell>
        </row>
        <row r="91">
          <cell r="D91" t="str">
            <v>NOVIEMBRE</v>
          </cell>
          <cell r="E91">
            <v>1</v>
          </cell>
          <cell r="F91">
            <v>0</v>
          </cell>
          <cell r="G91">
            <v>0</v>
          </cell>
          <cell r="H91">
            <v>0</v>
          </cell>
          <cell r="I91">
            <v>0</v>
          </cell>
          <cell r="J91">
            <v>0</v>
          </cell>
          <cell r="K91">
            <v>0</v>
          </cell>
        </row>
        <row r="92">
          <cell r="D92" t="str">
            <v>DICIEMBRE</v>
          </cell>
          <cell r="E92">
            <v>1</v>
          </cell>
          <cell r="F92">
            <v>0</v>
          </cell>
          <cell r="G92">
            <v>0</v>
          </cell>
          <cell r="H92">
            <v>0</v>
          </cell>
          <cell r="I92">
            <v>0</v>
          </cell>
          <cell r="J92">
            <v>0</v>
          </cell>
          <cell r="K92">
            <v>0</v>
          </cell>
        </row>
        <row r="94">
          <cell r="D94" t="str">
            <v>TOTAL</v>
          </cell>
          <cell r="F94">
            <v>0</v>
          </cell>
          <cell r="G94">
            <v>0</v>
          </cell>
          <cell r="H94">
            <v>0</v>
          </cell>
          <cell r="I94">
            <v>0</v>
          </cell>
          <cell r="J94">
            <v>0</v>
          </cell>
          <cell r="K94">
            <v>0</v>
          </cell>
        </row>
        <row r="97">
          <cell r="F97" t="str">
            <v xml:space="preserve">                     CHIM</v>
          </cell>
          <cell r="G97" t="str">
            <v>OLSA</v>
          </cell>
          <cell r="H97" t="str">
            <v xml:space="preserve">   MUELLAJE  SAN</v>
          </cell>
          <cell r="I97" t="str">
            <v xml:space="preserve">    VICENTE</v>
          </cell>
          <cell r="J97" t="str">
            <v xml:space="preserve">        COMERCIAL RIO LAJA</v>
          </cell>
        </row>
        <row r="98">
          <cell r="F98">
            <v>0</v>
          </cell>
          <cell r="G98" t="str">
            <v>31</v>
          </cell>
          <cell r="H98">
            <v>0</v>
          </cell>
          <cell r="I98" t="str">
            <v>16</v>
          </cell>
          <cell r="J98">
            <v>0</v>
          </cell>
          <cell r="K98" t="str">
            <v xml:space="preserve">  19</v>
          </cell>
        </row>
        <row r="99">
          <cell r="D99" t="str">
            <v>MESES</v>
          </cell>
          <cell r="E99" t="str">
            <v>FACTOR</v>
          </cell>
          <cell r="F99" t="str">
            <v xml:space="preserve">   HISTORICO</v>
          </cell>
          <cell r="G99" t="str">
            <v xml:space="preserve">  REVALORIZADO</v>
          </cell>
          <cell r="H99" t="str">
            <v xml:space="preserve">   HISTORICO</v>
          </cell>
          <cell r="I99" t="str">
            <v xml:space="preserve">  REVALORIZADO</v>
          </cell>
          <cell r="J99" t="str">
            <v xml:space="preserve">   HISTORICO</v>
          </cell>
          <cell r="K99" t="str">
            <v xml:space="preserve">  REVALORIZADO</v>
          </cell>
        </row>
        <row r="102">
          <cell r="D102" t="str">
            <v>ENERO</v>
          </cell>
          <cell r="E102">
            <v>1.0129999999999999</v>
          </cell>
          <cell r="F102">
            <v>0</v>
          </cell>
          <cell r="G102">
            <v>0</v>
          </cell>
          <cell r="H102">
            <v>0</v>
          </cell>
          <cell r="I102">
            <v>0</v>
          </cell>
          <cell r="J102">
            <v>0</v>
          </cell>
          <cell r="K102">
            <v>0</v>
          </cell>
        </row>
        <row r="103">
          <cell r="D103" t="str">
            <v>FEBRERO</v>
          </cell>
          <cell r="E103">
            <v>1.008</v>
          </cell>
          <cell r="F103">
            <v>0</v>
          </cell>
          <cell r="G103">
            <v>0</v>
          </cell>
          <cell r="H103">
            <v>0</v>
          </cell>
          <cell r="I103">
            <v>0</v>
          </cell>
          <cell r="J103">
            <v>0</v>
          </cell>
          <cell r="K103">
            <v>0</v>
          </cell>
        </row>
        <row r="104">
          <cell r="D104" t="str">
            <v>MARZO</v>
          </cell>
          <cell r="E104">
            <v>1</v>
          </cell>
          <cell r="F104">
            <v>0</v>
          </cell>
          <cell r="G104">
            <v>0</v>
          </cell>
          <cell r="H104">
            <v>0</v>
          </cell>
          <cell r="I104">
            <v>0</v>
          </cell>
          <cell r="J104">
            <v>0</v>
          </cell>
          <cell r="K104">
            <v>0</v>
          </cell>
        </row>
        <row r="105">
          <cell r="D105" t="str">
            <v>ABRIL</v>
          </cell>
          <cell r="E105">
            <v>1</v>
          </cell>
          <cell r="F105">
            <v>0</v>
          </cell>
          <cell r="G105">
            <v>0</v>
          </cell>
          <cell r="H105">
            <v>0</v>
          </cell>
          <cell r="I105">
            <v>0</v>
          </cell>
          <cell r="J105">
            <v>0</v>
          </cell>
          <cell r="K105">
            <v>0</v>
          </cell>
        </row>
        <row r="106">
          <cell r="D106" t="str">
            <v>MAYO</v>
          </cell>
          <cell r="E106">
            <v>1</v>
          </cell>
          <cell r="F106">
            <v>0</v>
          </cell>
          <cell r="G106">
            <v>0</v>
          </cell>
          <cell r="H106">
            <v>0</v>
          </cell>
          <cell r="I106">
            <v>0</v>
          </cell>
          <cell r="J106">
            <v>0</v>
          </cell>
          <cell r="K106">
            <v>0</v>
          </cell>
        </row>
        <row r="107">
          <cell r="D107" t="str">
            <v>JUNIO</v>
          </cell>
          <cell r="E107">
            <v>1</v>
          </cell>
          <cell r="F107">
            <v>0</v>
          </cell>
          <cell r="G107">
            <v>0</v>
          </cell>
          <cell r="H107">
            <v>0</v>
          </cell>
          <cell r="I107">
            <v>0</v>
          </cell>
          <cell r="J107">
            <v>0</v>
          </cell>
          <cell r="K107">
            <v>0</v>
          </cell>
        </row>
        <row r="108">
          <cell r="D108" t="str">
            <v>JULIO</v>
          </cell>
          <cell r="E108">
            <v>1</v>
          </cell>
          <cell r="F108">
            <v>0</v>
          </cell>
          <cell r="G108">
            <v>0</v>
          </cell>
          <cell r="H108">
            <v>0</v>
          </cell>
          <cell r="I108">
            <v>0</v>
          </cell>
          <cell r="J108">
            <v>0</v>
          </cell>
          <cell r="K108">
            <v>0</v>
          </cell>
        </row>
        <row r="109">
          <cell r="D109" t="str">
            <v>AGOSTO</v>
          </cell>
          <cell r="E109">
            <v>1</v>
          </cell>
          <cell r="F109">
            <v>0</v>
          </cell>
          <cell r="G109">
            <v>0</v>
          </cell>
          <cell r="H109">
            <v>0</v>
          </cell>
          <cell r="I109">
            <v>0</v>
          </cell>
          <cell r="J109">
            <v>0</v>
          </cell>
          <cell r="K109">
            <v>0</v>
          </cell>
        </row>
        <row r="110">
          <cell r="D110" t="str">
            <v>SEPTIEMBRE</v>
          </cell>
          <cell r="E110">
            <v>1</v>
          </cell>
          <cell r="F110">
            <v>0</v>
          </cell>
          <cell r="G110">
            <v>0</v>
          </cell>
          <cell r="H110">
            <v>0</v>
          </cell>
          <cell r="I110">
            <v>0</v>
          </cell>
          <cell r="J110">
            <v>0</v>
          </cell>
          <cell r="K110">
            <v>0</v>
          </cell>
        </row>
        <row r="111">
          <cell r="D111" t="str">
            <v>OCTUBRE</v>
          </cell>
          <cell r="E111">
            <v>1</v>
          </cell>
          <cell r="F111">
            <v>0</v>
          </cell>
          <cell r="G111">
            <v>0</v>
          </cell>
          <cell r="H111">
            <v>0</v>
          </cell>
          <cell r="I111">
            <v>0</v>
          </cell>
          <cell r="J111">
            <v>0</v>
          </cell>
          <cell r="K111">
            <v>0</v>
          </cell>
        </row>
        <row r="112">
          <cell r="D112" t="str">
            <v>NOVIEMBRE</v>
          </cell>
          <cell r="E112">
            <v>1</v>
          </cell>
          <cell r="F112">
            <v>0</v>
          </cell>
          <cell r="G112">
            <v>0</v>
          </cell>
          <cell r="H112">
            <v>0</v>
          </cell>
          <cell r="I112">
            <v>0</v>
          </cell>
          <cell r="J112">
            <v>0</v>
          </cell>
          <cell r="K112">
            <v>0</v>
          </cell>
        </row>
        <row r="113">
          <cell r="D113" t="str">
            <v>DICIEMBRE</v>
          </cell>
          <cell r="E113">
            <v>1</v>
          </cell>
          <cell r="F113">
            <v>0</v>
          </cell>
          <cell r="G113">
            <v>0</v>
          </cell>
          <cell r="H113">
            <v>0</v>
          </cell>
          <cell r="I113">
            <v>0</v>
          </cell>
          <cell r="J113">
            <v>0</v>
          </cell>
          <cell r="K113">
            <v>0</v>
          </cell>
        </row>
        <row r="115">
          <cell r="D115" t="str">
            <v>TOTAL</v>
          </cell>
          <cell r="F115">
            <v>0</v>
          </cell>
          <cell r="G115">
            <v>0</v>
          </cell>
          <cell r="H115">
            <v>0</v>
          </cell>
          <cell r="I115">
            <v>0</v>
          </cell>
          <cell r="J115">
            <v>0</v>
          </cell>
          <cell r="K115">
            <v>0</v>
          </cell>
        </row>
        <row r="119">
          <cell r="F119" t="str">
            <v xml:space="preserve">       INGRESOS FINANCIEROS</v>
          </cell>
          <cell r="H119" t="str">
            <v xml:space="preserve">  ING. X  INTS.COMERC.COBRADOS</v>
          </cell>
          <cell r="J119" t="str">
            <v xml:space="preserve">   ING.RECARGOS FINAN  FACT.</v>
          </cell>
        </row>
        <row r="120">
          <cell r="F120">
            <v>42</v>
          </cell>
          <cell r="G120" t="str">
            <v xml:space="preserve"> 12</v>
          </cell>
          <cell r="H120">
            <v>42</v>
          </cell>
          <cell r="I120" t="str">
            <v xml:space="preserve"> 16</v>
          </cell>
          <cell r="J120" t="str">
            <v xml:space="preserve">           4217/001-002</v>
          </cell>
        </row>
        <row r="121">
          <cell r="D121" t="str">
            <v>MESES</v>
          </cell>
          <cell r="E121" t="str">
            <v>FACTOR</v>
          </cell>
          <cell r="F121" t="str">
            <v xml:space="preserve">   HISTORICO</v>
          </cell>
          <cell r="G121" t="str">
            <v xml:space="preserve">  REVALORIZADO</v>
          </cell>
          <cell r="H121" t="str">
            <v xml:space="preserve">   HISTORICO</v>
          </cell>
          <cell r="I121" t="str">
            <v xml:space="preserve">  REVALORIZADO</v>
          </cell>
          <cell r="J121" t="str">
            <v xml:space="preserve">   HISTORICO</v>
          </cell>
          <cell r="K121" t="str">
            <v xml:space="preserve">  REVALORIZADO</v>
          </cell>
        </row>
        <row r="124">
          <cell r="D124" t="str">
            <v>ENERO</v>
          </cell>
          <cell r="E124">
            <v>1.0129999999999999</v>
          </cell>
          <cell r="F124">
            <v>1469538</v>
          </cell>
          <cell r="G124">
            <v>1488641.9939999999</v>
          </cell>
          <cell r="H124">
            <v>26296754</v>
          </cell>
          <cell r="I124">
            <v>26638611.801999997</v>
          </cell>
          <cell r="J124">
            <v>0</v>
          </cell>
          <cell r="K124">
            <v>0</v>
          </cell>
        </row>
        <row r="125">
          <cell r="D125" t="str">
            <v>FEBRERO</v>
          </cell>
          <cell r="E125">
            <v>1.008</v>
          </cell>
          <cell r="F125">
            <v>2772269</v>
          </cell>
          <cell r="G125">
            <v>2794447.1520000002</v>
          </cell>
          <cell r="H125">
            <v>0</v>
          </cell>
          <cell r="I125">
            <v>0</v>
          </cell>
          <cell r="J125">
            <v>0</v>
          </cell>
          <cell r="K125">
            <v>0</v>
          </cell>
        </row>
        <row r="126">
          <cell r="D126" t="str">
            <v>MARZO</v>
          </cell>
          <cell r="E126">
            <v>1</v>
          </cell>
          <cell r="F126">
            <v>0</v>
          </cell>
          <cell r="G126">
            <v>0</v>
          </cell>
          <cell r="H126">
            <v>0</v>
          </cell>
          <cell r="I126">
            <v>0</v>
          </cell>
          <cell r="J126">
            <v>0</v>
          </cell>
          <cell r="K126">
            <v>0</v>
          </cell>
        </row>
        <row r="127">
          <cell r="D127" t="str">
            <v>ABRIL</v>
          </cell>
          <cell r="E127">
            <v>1</v>
          </cell>
          <cell r="F127">
            <v>0</v>
          </cell>
          <cell r="G127">
            <v>0</v>
          </cell>
          <cell r="H127">
            <v>0</v>
          </cell>
          <cell r="I127">
            <v>0</v>
          </cell>
          <cell r="J127">
            <v>0</v>
          </cell>
          <cell r="K127">
            <v>0</v>
          </cell>
        </row>
        <row r="128">
          <cell r="D128" t="str">
            <v>MAYO</v>
          </cell>
          <cell r="E128">
            <v>1</v>
          </cell>
          <cell r="F128">
            <v>0</v>
          </cell>
          <cell r="G128">
            <v>0</v>
          </cell>
          <cell r="H128">
            <v>0</v>
          </cell>
          <cell r="I128">
            <v>0</v>
          </cell>
          <cell r="J128">
            <v>0</v>
          </cell>
          <cell r="K128">
            <v>0</v>
          </cell>
        </row>
        <row r="129">
          <cell r="D129" t="str">
            <v>JUNIO</v>
          </cell>
          <cell r="E129">
            <v>1</v>
          </cell>
          <cell r="F129">
            <v>0</v>
          </cell>
          <cell r="G129">
            <v>0</v>
          </cell>
          <cell r="H129">
            <v>0</v>
          </cell>
          <cell r="I129">
            <v>0</v>
          </cell>
          <cell r="J129">
            <v>0</v>
          </cell>
          <cell r="K129">
            <v>0</v>
          </cell>
        </row>
        <row r="130">
          <cell r="D130" t="str">
            <v>JULIO</v>
          </cell>
          <cell r="E130">
            <v>1</v>
          </cell>
          <cell r="F130">
            <v>0</v>
          </cell>
          <cell r="G130">
            <v>0</v>
          </cell>
          <cell r="H130">
            <v>0</v>
          </cell>
          <cell r="I130">
            <v>0</v>
          </cell>
          <cell r="J130">
            <v>0</v>
          </cell>
          <cell r="K130">
            <v>0</v>
          </cell>
        </row>
        <row r="131">
          <cell r="D131" t="str">
            <v>AGOSTO</v>
          </cell>
          <cell r="E131">
            <v>1</v>
          </cell>
          <cell r="F131">
            <v>0</v>
          </cell>
          <cell r="G131">
            <v>0</v>
          </cell>
          <cell r="H131">
            <v>0</v>
          </cell>
          <cell r="I131">
            <v>0</v>
          </cell>
          <cell r="J131">
            <v>0</v>
          </cell>
          <cell r="K131">
            <v>0</v>
          </cell>
        </row>
        <row r="132">
          <cell r="D132" t="str">
            <v>SEPTIEMBRE</v>
          </cell>
          <cell r="E132">
            <v>1</v>
          </cell>
          <cell r="F132">
            <v>0</v>
          </cell>
          <cell r="G132">
            <v>0</v>
          </cell>
          <cell r="H132">
            <v>0</v>
          </cell>
          <cell r="I132">
            <v>0</v>
          </cell>
          <cell r="J132">
            <v>0</v>
          </cell>
          <cell r="K132">
            <v>0</v>
          </cell>
        </row>
        <row r="133">
          <cell r="D133" t="str">
            <v>OCTUBRE</v>
          </cell>
          <cell r="E133">
            <v>1</v>
          </cell>
          <cell r="F133">
            <v>0</v>
          </cell>
          <cell r="G133">
            <v>0</v>
          </cell>
          <cell r="H133">
            <v>0</v>
          </cell>
          <cell r="I133">
            <v>0</v>
          </cell>
          <cell r="J133">
            <v>0</v>
          </cell>
          <cell r="K133">
            <v>0</v>
          </cell>
        </row>
        <row r="134">
          <cell r="D134" t="str">
            <v>NOVIEMBRE</v>
          </cell>
          <cell r="E134">
            <v>1</v>
          </cell>
          <cell r="F134">
            <v>0</v>
          </cell>
          <cell r="G134">
            <v>0</v>
          </cell>
          <cell r="H134">
            <v>0</v>
          </cell>
          <cell r="I134">
            <v>0</v>
          </cell>
          <cell r="J134">
            <v>0</v>
          </cell>
          <cell r="K134">
            <v>0</v>
          </cell>
        </row>
        <row r="135">
          <cell r="D135" t="str">
            <v>DICIEMBRE</v>
          </cell>
          <cell r="E135">
            <v>1</v>
          </cell>
          <cell r="F135">
            <v>0</v>
          </cell>
          <cell r="G135">
            <v>0</v>
          </cell>
          <cell r="H135">
            <v>0</v>
          </cell>
          <cell r="I135">
            <v>0</v>
          </cell>
          <cell r="J135">
            <v>0</v>
          </cell>
          <cell r="K135">
            <v>0</v>
          </cell>
        </row>
        <row r="137">
          <cell r="D137" t="str">
            <v>TOTAL</v>
          </cell>
          <cell r="F137">
            <v>4241807</v>
          </cell>
          <cell r="G137">
            <v>4283089.1459999997</v>
          </cell>
          <cell r="H137">
            <v>26296754</v>
          </cell>
          <cell r="I137">
            <v>26638611.801999997</v>
          </cell>
          <cell r="J137">
            <v>0</v>
          </cell>
          <cell r="K137">
            <v>0</v>
          </cell>
        </row>
        <row r="142">
          <cell r="K142" t="str">
            <v>PAGINA # 03</v>
          </cell>
        </row>
        <row r="144">
          <cell r="F144" t="str">
            <v xml:space="preserve"> UTIL.PERD.EN FILIAL Y COLIGADAS</v>
          </cell>
          <cell r="H144" t="str">
            <v xml:space="preserve">    UT.PER.NO REALIZ.COMP.FIL.</v>
          </cell>
          <cell r="J144" t="str">
            <v xml:space="preserve">     PROD. VENTA ACTIVO FIJO</v>
          </cell>
        </row>
        <row r="145">
          <cell r="F145" t="str">
            <v xml:space="preserve">                        4221</v>
          </cell>
          <cell r="H145" t="str">
            <v xml:space="preserve">                     4222</v>
          </cell>
          <cell r="J145" t="str">
            <v xml:space="preserve">                       4231</v>
          </cell>
        </row>
        <row r="146">
          <cell r="D146" t="str">
            <v>MESES</v>
          </cell>
          <cell r="E146" t="str">
            <v>FACTOR</v>
          </cell>
          <cell r="F146" t="str">
            <v xml:space="preserve">   HISTORICO</v>
          </cell>
          <cell r="G146" t="str">
            <v xml:space="preserve">  REVALORIZADO</v>
          </cell>
          <cell r="H146" t="str">
            <v xml:space="preserve">   HISTORICO</v>
          </cell>
          <cell r="I146" t="str">
            <v xml:space="preserve">  REVALORIZADO</v>
          </cell>
          <cell r="J146" t="str">
            <v xml:space="preserve">   HISTORICO</v>
          </cell>
          <cell r="K146" t="str">
            <v xml:space="preserve">  REVALORIZADO</v>
          </cell>
        </row>
        <row r="149">
          <cell r="D149" t="str">
            <v>ENERO</v>
          </cell>
          <cell r="E149">
            <v>1.0129999999999999</v>
          </cell>
          <cell r="F149">
            <v>3327932847</v>
          </cell>
          <cell r="G149">
            <v>3371195974.0109997</v>
          </cell>
          <cell r="H149">
            <v>56148393</v>
          </cell>
          <cell r="I149">
            <v>56878322.108999997</v>
          </cell>
          <cell r="J149">
            <v>1399662560</v>
          </cell>
          <cell r="K149">
            <v>1417858173.28</v>
          </cell>
        </row>
        <row r="150">
          <cell r="D150" t="str">
            <v>FEBRERO</v>
          </cell>
          <cell r="E150">
            <v>1.008</v>
          </cell>
          <cell r="F150">
            <v>4064595937</v>
          </cell>
          <cell r="G150">
            <v>4097112704.4959998</v>
          </cell>
          <cell r="H150">
            <v>-145315360</v>
          </cell>
          <cell r="I150">
            <v>-146477882.88</v>
          </cell>
          <cell r="J150">
            <v>350741</v>
          </cell>
          <cell r="K150">
            <v>353546.92800000001</v>
          </cell>
        </row>
        <row r="151">
          <cell r="D151" t="str">
            <v>MARZO</v>
          </cell>
          <cell r="E151">
            <v>1</v>
          </cell>
          <cell r="F151">
            <v>2871223397</v>
          </cell>
          <cell r="G151">
            <v>2871223397</v>
          </cell>
          <cell r="H151">
            <v>-67451324</v>
          </cell>
          <cell r="I151">
            <v>-67451324</v>
          </cell>
          <cell r="J151">
            <v>1000000</v>
          </cell>
          <cell r="K151">
            <v>1000000</v>
          </cell>
        </row>
        <row r="152">
          <cell r="D152" t="str">
            <v>ABRIL</v>
          </cell>
          <cell r="E152">
            <v>1</v>
          </cell>
          <cell r="F152">
            <v>0</v>
          </cell>
          <cell r="G152">
            <v>0</v>
          </cell>
          <cell r="H152">
            <v>0</v>
          </cell>
          <cell r="I152">
            <v>0</v>
          </cell>
          <cell r="J152">
            <v>0</v>
          </cell>
          <cell r="K152">
            <v>0</v>
          </cell>
        </row>
        <row r="153">
          <cell r="D153" t="str">
            <v>MAYO</v>
          </cell>
          <cell r="E153">
            <v>1</v>
          </cell>
          <cell r="F153">
            <v>0</v>
          </cell>
          <cell r="G153">
            <v>0</v>
          </cell>
          <cell r="H153">
            <v>0</v>
          </cell>
          <cell r="I153">
            <v>0</v>
          </cell>
          <cell r="J153">
            <v>0</v>
          </cell>
          <cell r="K153">
            <v>0</v>
          </cell>
        </row>
        <row r="154">
          <cell r="D154" t="str">
            <v>JUNIO</v>
          </cell>
          <cell r="E154">
            <v>1</v>
          </cell>
          <cell r="F154">
            <v>0</v>
          </cell>
          <cell r="G154">
            <v>0</v>
          </cell>
          <cell r="H154">
            <v>0</v>
          </cell>
          <cell r="I154">
            <v>0</v>
          </cell>
          <cell r="J154">
            <v>0</v>
          </cell>
          <cell r="K154">
            <v>0</v>
          </cell>
        </row>
        <row r="155">
          <cell r="D155" t="str">
            <v>JULIO</v>
          </cell>
          <cell r="E155">
            <v>1</v>
          </cell>
          <cell r="F155">
            <v>0</v>
          </cell>
          <cell r="G155">
            <v>0</v>
          </cell>
          <cell r="H155">
            <v>0</v>
          </cell>
          <cell r="I155">
            <v>0</v>
          </cell>
          <cell r="J155">
            <v>0</v>
          </cell>
          <cell r="K155">
            <v>0</v>
          </cell>
        </row>
        <row r="156">
          <cell r="D156" t="str">
            <v>AGOSTO</v>
          </cell>
          <cell r="E156">
            <v>1</v>
          </cell>
          <cell r="F156">
            <v>0</v>
          </cell>
          <cell r="G156">
            <v>0</v>
          </cell>
          <cell r="H156">
            <v>0</v>
          </cell>
          <cell r="I156">
            <v>0</v>
          </cell>
          <cell r="J156">
            <v>0</v>
          </cell>
          <cell r="K156">
            <v>0</v>
          </cell>
        </row>
        <row r="157">
          <cell r="D157" t="str">
            <v>SEPTIEMBRE</v>
          </cell>
          <cell r="E157">
            <v>1</v>
          </cell>
          <cell r="F157">
            <v>0</v>
          </cell>
          <cell r="G157">
            <v>0</v>
          </cell>
          <cell r="H157">
            <v>0</v>
          </cell>
          <cell r="I157">
            <v>0</v>
          </cell>
          <cell r="J157">
            <v>0</v>
          </cell>
          <cell r="K157">
            <v>0</v>
          </cell>
        </row>
        <row r="158">
          <cell r="D158" t="str">
            <v>OCTUBRE</v>
          </cell>
          <cell r="E158">
            <v>1</v>
          </cell>
          <cell r="F158">
            <v>0</v>
          </cell>
          <cell r="G158">
            <v>0</v>
          </cell>
          <cell r="H158">
            <v>0</v>
          </cell>
          <cell r="I158">
            <v>0</v>
          </cell>
          <cell r="J158">
            <v>0</v>
          </cell>
          <cell r="K158">
            <v>0</v>
          </cell>
        </row>
        <row r="159">
          <cell r="D159" t="str">
            <v>NOVIEMBRE</v>
          </cell>
          <cell r="E159">
            <v>1</v>
          </cell>
          <cell r="F159">
            <v>0</v>
          </cell>
          <cell r="G159">
            <v>0</v>
          </cell>
          <cell r="H159">
            <v>0</v>
          </cell>
          <cell r="I159">
            <v>0</v>
          </cell>
          <cell r="J159">
            <v>0</v>
          </cell>
          <cell r="K159">
            <v>0</v>
          </cell>
        </row>
        <row r="160">
          <cell r="D160" t="str">
            <v>DICIEMBRE</v>
          </cell>
          <cell r="E160">
            <v>1</v>
          </cell>
          <cell r="F160">
            <v>0</v>
          </cell>
          <cell r="G160">
            <v>0</v>
          </cell>
          <cell r="H160">
            <v>0</v>
          </cell>
          <cell r="I160">
            <v>0</v>
          </cell>
          <cell r="J160">
            <v>0</v>
          </cell>
          <cell r="K160">
            <v>0</v>
          </cell>
        </row>
        <row r="162">
          <cell r="D162" t="str">
            <v>TOTAL</v>
          </cell>
          <cell r="F162">
            <v>10263752181</v>
          </cell>
          <cell r="G162">
            <v>10339532075.507</v>
          </cell>
          <cell r="H162">
            <v>-156618291</v>
          </cell>
          <cell r="I162">
            <v>-157050884.771</v>
          </cell>
          <cell r="J162">
            <v>1401013301</v>
          </cell>
          <cell r="K162">
            <v>1419211720.2079999</v>
          </cell>
        </row>
        <row r="165">
          <cell r="F165" t="str">
            <v xml:space="preserve">   OTROS INGRESOS FINANCIEROS</v>
          </cell>
          <cell r="H165" t="str">
            <v xml:space="preserve">   PROD.VTA.ARTS.NO ELAB.CIA.</v>
          </cell>
          <cell r="J165" t="str">
            <v xml:space="preserve">    ING.PREST.REEMB.POR CIA.</v>
          </cell>
        </row>
        <row r="166">
          <cell r="F166" t="str">
            <v xml:space="preserve">                     4218</v>
          </cell>
          <cell r="H166" t="str">
            <v xml:space="preserve">                      4232</v>
          </cell>
          <cell r="J166" t="str">
            <v xml:space="preserve">                       4233</v>
          </cell>
        </row>
        <row r="167">
          <cell r="D167" t="str">
            <v>MESES</v>
          </cell>
          <cell r="E167" t="str">
            <v>FACTOR</v>
          </cell>
          <cell r="F167" t="str">
            <v xml:space="preserve">   HISTORICO</v>
          </cell>
          <cell r="G167" t="str">
            <v xml:space="preserve">  REVALORIZADO</v>
          </cell>
          <cell r="H167" t="str">
            <v xml:space="preserve">   HISTORICO</v>
          </cell>
          <cell r="I167" t="str">
            <v xml:space="preserve">  REVALORIZADO</v>
          </cell>
          <cell r="J167" t="str">
            <v xml:space="preserve">   HISTORICO</v>
          </cell>
          <cell r="K167" t="str">
            <v xml:space="preserve">  REVALORIZADO</v>
          </cell>
        </row>
        <row r="168">
          <cell r="F168" t="str">
            <v>RECLAS. DE 4232</v>
          </cell>
        </row>
        <row r="169">
          <cell r="H169" t="str">
            <v xml:space="preserve"> </v>
          </cell>
        </row>
        <row r="170">
          <cell r="D170" t="str">
            <v>ENERO</v>
          </cell>
          <cell r="E170">
            <v>1.0129999999999999</v>
          </cell>
          <cell r="F170">
            <v>0</v>
          </cell>
          <cell r="G170">
            <v>0</v>
          </cell>
          <cell r="H170">
            <v>0</v>
          </cell>
          <cell r="I170">
            <v>0</v>
          </cell>
          <cell r="J170">
            <v>0</v>
          </cell>
          <cell r="K170">
            <v>0</v>
          </cell>
        </row>
        <row r="171">
          <cell r="D171" t="str">
            <v>FEBRERO</v>
          </cell>
          <cell r="E171">
            <v>1.008</v>
          </cell>
          <cell r="F171">
            <v>0</v>
          </cell>
          <cell r="G171">
            <v>0</v>
          </cell>
          <cell r="H171">
            <v>0</v>
          </cell>
          <cell r="I171">
            <v>0</v>
          </cell>
          <cell r="J171">
            <v>0</v>
          </cell>
          <cell r="K171">
            <v>0</v>
          </cell>
        </row>
        <row r="172">
          <cell r="D172" t="str">
            <v>MARZO</v>
          </cell>
          <cell r="E172">
            <v>1</v>
          </cell>
          <cell r="F172">
            <v>0</v>
          </cell>
          <cell r="G172">
            <v>0</v>
          </cell>
          <cell r="H172">
            <v>0</v>
          </cell>
          <cell r="I172">
            <v>0</v>
          </cell>
          <cell r="J172">
            <v>0</v>
          </cell>
          <cell r="K172">
            <v>0</v>
          </cell>
        </row>
        <row r="173">
          <cell r="D173" t="str">
            <v>ABRIL</v>
          </cell>
          <cell r="E173">
            <v>1</v>
          </cell>
          <cell r="F173">
            <v>0</v>
          </cell>
          <cell r="G173">
            <v>0</v>
          </cell>
          <cell r="H173">
            <v>0</v>
          </cell>
          <cell r="I173">
            <v>0</v>
          </cell>
          <cell r="J173">
            <v>0</v>
          </cell>
          <cell r="K173">
            <v>0</v>
          </cell>
        </row>
        <row r="174">
          <cell r="D174" t="str">
            <v>MAYO</v>
          </cell>
          <cell r="E174">
            <v>1</v>
          </cell>
          <cell r="F174">
            <v>0</v>
          </cell>
          <cell r="G174">
            <v>0</v>
          </cell>
          <cell r="H174">
            <v>0</v>
          </cell>
          <cell r="I174">
            <v>0</v>
          </cell>
          <cell r="J174">
            <v>0</v>
          </cell>
          <cell r="K174">
            <v>0</v>
          </cell>
        </row>
        <row r="175">
          <cell r="D175" t="str">
            <v>JUNIO</v>
          </cell>
          <cell r="E175">
            <v>1</v>
          </cell>
          <cell r="F175">
            <v>0</v>
          </cell>
          <cell r="G175">
            <v>0</v>
          </cell>
          <cell r="H175">
            <v>0</v>
          </cell>
          <cell r="I175">
            <v>0</v>
          </cell>
          <cell r="J175">
            <v>0</v>
          </cell>
          <cell r="K175">
            <v>0</v>
          </cell>
        </row>
        <row r="176">
          <cell r="D176" t="str">
            <v>JULIO</v>
          </cell>
          <cell r="E176">
            <v>1</v>
          </cell>
          <cell r="F176">
            <v>0</v>
          </cell>
          <cell r="G176">
            <v>0</v>
          </cell>
          <cell r="H176">
            <v>0</v>
          </cell>
          <cell r="I176">
            <v>0</v>
          </cell>
          <cell r="J176">
            <v>0</v>
          </cell>
          <cell r="K176">
            <v>0</v>
          </cell>
        </row>
        <row r="177">
          <cell r="D177" t="str">
            <v>AGOSTO</v>
          </cell>
          <cell r="E177">
            <v>1</v>
          </cell>
          <cell r="F177">
            <v>0</v>
          </cell>
          <cell r="G177">
            <v>0</v>
          </cell>
          <cell r="H177">
            <v>0</v>
          </cell>
          <cell r="I177">
            <v>0</v>
          </cell>
          <cell r="J177">
            <v>0</v>
          </cell>
          <cell r="K177">
            <v>0</v>
          </cell>
        </row>
        <row r="178">
          <cell r="D178" t="str">
            <v>SEPTIEMBRE</v>
          </cell>
          <cell r="E178">
            <v>1</v>
          </cell>
          <cell r="F178">
            <v>0</v>
          </cell>
          <cell r="G178">
            <v>0</v>
          </cell>
          <cell r="H178">
            <v>0</v>
          </cell>
          <cell r="I178">
            <v>0</v>
          </cell>
          <cell r="J178">
            <v>0</v>
          </cell>
          <cell r="K178">
            <v>0</v>
          </cell>
        </row>
        <row r="179">
          <cell r="D179" t="str">
            <v>OCTUBRE</v>
          </cell>
          <cell r="E179">
            <v>1</v>
          </cell>
          <cell r="F179">
            <v>0</v>
          </cell>
          <cell r="G179">
            <v>0</v>
          </cell>
          <cell r="H179">
            <v>0</v>
          </cell>
          <cell r="I179">
            <v>0</v>
          </cell>
          <cell r="J179">
            <v>0</v>
          </cell>
          <cell r="K179">
            <v>0</v>
          </cell>
        </row>
        <row r="180">
          <cell r="D180" t="str">
            <v>NOVIEMBRE</v>
          </cell>
          <cell r="E180">
            <v>1</v>
          </cell>
          <cell r="F180">
            <v>0</v>
          </cell>
          <cell r="G180">
            <v>0</v>
          </cell>
          <cell r="H180">
            <v>0</v>
          </cell>
          <cell r="I180">
            <v>0</v>
          </cell>
          <cell r="J180">
            <v>0</v>
          </cell>
          <cell r="K180">
            <v>0</v>
          </cell>
        </row>
        <row r="181">
          <cell r="D181" t="str">
            <v>DICIEMBRE</v>
          </cell>
          <cell r="E181">
            <v>1</v>
          </cell>
          <cell r="F181">
            <v>0</v>
          </cell>
          <cell r="G181">
            <v>0</v>
          </cell>
          <cell r="H181">
            <v>0</v>
          </cell>
          <cell r="I181">
            <v>0</v>
          </cell>
          <cell r="J181">
            <v>0</v>
          </cell>
          <cell r="K181">
            <v>0</v>
          </cell>
        </row>
        <row r="183">
          <cell r="D183" t="str">
            <v>TOTAL</v>
          </cell>
          <cell r="F183">
            <v>0</v>
          </cell>
          <cell r="G183">
            <v>0</v>
          </cell>
          <cell r="H183">
            <v>0</v>
          </cell>
          <cell r="I183">
            <v>0</v>
          </cell>
          <cell r="J183">
            <v>0</v>
          </cell>
          <cell r="K183">
            <v>0</v>
          </cell>
        </row>
        <row r="186">
          <cell r="D186" t="str">
            <v>4234  OTROS INGRESOS ARRIENDOS.</v>
          </cell>
        </row>
        <row r="188">
          <cell r="F188" t="str">
            <v xml:space="preserve">       ARRIENDO INMUEBLES.</v>
          </cell>
          <cell r="H188" t="str">
            <v xml:space="preserve">   ARRIENDO ENVASES IMPRESOS.</v>
          </cell>
          <cell r="J188" t="str">
            <v xml:space="preserve">    ARRIENDO PROPA LIMITADA.</v>
          </cell>
        </row>
        <row r="189">
          <cell r="F189" t="str">
            <v xml:space="preserve">                        070</v>
          </cell>
          <cell r="H189" t="str">
            <v xml:space="preserve">                            072</v>
          </cell>
          <cell r="J189" t="str">
            <v xml:space="preserve">                            073</v>
          </cell>
        </row>
        <row r="190">
          <cell r="D190" t="str">
            <v>MESES</v>
          </cell>
          <cell r="E190" t="str">
            <v>FACTOR</v>
          </cell>
          <cell r="F190" t="str">
            <v xml:space="preserve">   HISTORICO</v>
          </cell>
          <cell r="G190" t="str">
            <v xml:space="preserve">  REVALORIZADO</v>
          </cell>
          <cell r="H190" t="str">
            <v xml:space="preserve">   HISTORICO</v>
          </cell>
          <cell r="I190" t="str">
            <v xml:space="preserve">  REVALORIZADO</v>
          </cell>
          <cell r="J190" t="str">
            <v xml:space="preserve">   HISTORICO</v>
          </cell>
          <cell r="K190" t="str">
            <v xml:space="preserve">  REVALORIZADO</v>
          </cell>
        </row>
        <row r="193">
          <cell r="D193" t="str">
            <v>ENERO</v>
          </cell>
          <cell r="E193">
            <v>1.0129999999999999</v>
          </cell>
          <cell r="F193">
            <v>0</v>
          </cell>
          <cell r="G193">
            <v>0</v>
          </cell>
          <cell r="H193">
            <v>156645749</v>
          </cell>
          <cell r="I193">
            <v>158682143.73699999</v>
          </cell>
          <cell r="J193">
            <v>2985948</v>
          </cell>
          <cell r="K193">
            <v>3024765.3239999996</v>
          </cell>
        </row>
        <row r="194">
          <cell r="D194" t="str">
            <v>FEBRERO</v>
          </cell>
          <cell r="E194">
            <v>1.008</v>
          </cell>
          <cell r="F194">
            <v>0</v>
          </cell>
          <cell r="G194">
            <v>0</v>
          </cell>
          <cell r="H194">
            <v>156371526</v>
          </cell>
          <cell r="I194">
            <v>157622498.208</v>
          </cell>
          <cell r="J194">
            <v>1501494</v>
          </cell>
          <cell r="K194">
            <v>1513505.952</v>
          </cell>
        </row>
        <row r="195">
          <cell r="D195" t="str">
            <v>MARZO</v>
          </cell>
          <cell r="E195">
            <v>1</v>
          </cell>
          <cell r="F195">
            <v>0</v>
          </cell>
          <cell r="G195">
            <v>0</v>
          </cell>
          <cell r="H195">
            <v>0</v>
          </cell>
          <cell r="I195">
            <v>0</v>
          </cell>
          <cell r="J195">
            <v>1513029</v>
          </cell>
          <cell r="K195">
            <v>1513029</v>
          </cell>
        </row>
        <row r="196">
          <cell r="D196" t="str">
            <v>ABRIL</v>
          </cell>
          <cell r="E196">
            <v>1</v>
          </cell>
          <cell r="F196">
            <v>0</v>
          </cell>
          <cell r="G196">
            <v>0</v>
          </cell>
          <cell r="H196">
            <v>0</v>
          </cell>
          <cell r="I196">
            <v>0</v>
          </cell>
          <cell r="J196">
            <v>0</v>
          </cell>
          <cell r="K196">
            <v>0</v>
          </cell>
        </row>
        <row r="197">
          <cell r="D197" t="str">
            <v>MAYO</v>
          </cell>
          <cell r="E197">
            <v>1</v>
          </cell>
          <cell r="F197">
            <v>0</v>
          </cell>
          <cell r="G197">
            <v>0</v>
          </cell>
          <cell r="H197">
            <v>0</v>
          </cell>
          <cell r="I197">
            <v>0</v>
          </cell>
          <cell r="J197">
            <v>0</v>
          </cell>
          <cell r="K197">
            <v>0</v>
          </cell>
        </row>
        <row r="198">
          <cell r="D198" t="str">
            <v>JUNIO</v>
          </cell>
          <cell r="E198">
            <v>1</v>
          </cell>
          <cell r="F198">
            <v>0</v>
          </cell>
          <cell r="G198">
            <v>0</v>
          </cell>
          <cell r="H198">
            <v>0</v>
          </cell>
          <cell r="I198">
            <v>0</v>
          </cell>
          <cell r="J198">
            <v>0</v>
          </cell>
          <cell r="K198">
            <v>0</v>
          </cell>
        </row>
        <row r="199">
          <cell r="D199" t="str">
            <v>JULIO</v>
          </cell>
          <cell r="E199">
            <v>1</v>
          </cell>
          <cell r="F199">
            <v>0</v>
          </cell>
          <cell r="G199">
            <v>0</v>
          </cell>
          <cell r="H199">
            <v>0</v>
          </cell>
          <cell r="I199">
            <v>0</v>
          </cell>
          <cell r="J199">
            <v>0</v>
          </cell>
          <cell r="K199">
            <v>0</v>
          </cell>
        </row>
        <row r="200">
          <cell r="D200" t="str">
            <v>AGOSTO</v>
          </cell>
          <cell r="E200">
            <v>1</v>
          </cell>
          <cell r="F200">
            <v>0</v>
          </cell>
          <cell r="G200">
            <v>0</v>
          </cell>
          <cell r="H200">
            <v>0</v>
          </cell>
          <cell r="I200">
            <v>0</v>
          </cell>
          <cell r="J200">
            <v>0</v>
          </cell>
          <cell r="K200">
            <v>0</v>
          </cell>
        </row>
        <row r="201">
          <cell r="D201" t="str">
            <v>SEPTIEMBRE</v>
          </cell>
          <cell r="E201">
            <v>1</v>
          </cell>
          <cell r="F201">
            <v>0</v>
          </cell>
          <cell r="G201">
            <v>0</v>
          </cell>
          <cell r="H201">
            <v>0</v>
          </cell>
          <cell r="I201">
            <v>0</v>
          </cell>
          <cell r="J201">
            <v>0</v>
          </cell>
          <cell r="K201">
            <v>0</v>
          </cell>
        </row>
        <row r="202">
          <cell r="D202" t="str">
            <v>OCTUBRE</v>
          </cell>
          <cell r="E202">
            <v>1</v>
          </cell>
          <cell r="F202">
            <v>0</v>
          </cell>
          <cell r="G202">
            <v>0</v>
          </cell>
          <cell r="H202">
            <v>0</v>
          </cell>
          <cell r="I202">
            <v>0</v>
          </cell>
          <cell r="J202">
            <v>0</v>
          </cell>
          <cell r="K202">
            <v>0</v>
          </cell>
        </row>
        <row r="203">
          <cell r="D203" t="str">
            <v>NOVIEMBRE</v>
          </cell>
          <cell r="E203">
            <v>1</v>
          </cell>
          <cell r="F203">
            <v>0</v>
          </cell>
          <cell r="G203">
            <v>0</v>
          </cell>
          <cell r="H203">
            <v>0</v>
          </cell>
          <cell r="I203">
            <v>0</v>
          </cell>
          <cell r="J203">
            <v>0</v>
          </cell>
          <cell r="K203">
            <v>0</v>
          </cell>
        </row>
        <row r="204">
          <cell r="D204" t="str">
            <v>DICIEMBRE</v>
          </cell>
          <cell r="E204">
            <v>1</v>
          </cell>
          <cell r="F204">
            <v>0</v>
          </cell>
          <cell r="G204">
            <v>0</v>
          </cell>
          <cell r="H204">
            <v>0</v>
          </cell>
          <cell r="I204">
            <v>0</v>
          </cell>
          <cell r="J204">
            <v>0</v>
          </cell>
          <cell r="K204">
            <v>0</v>
          </cell>
        </row>
        <row r="206">
          <cell r="D206" t="str">
            <v>TOTAL</v>
          </cell>
          <cell r="F206">
            <v>0</v>
          </cell>
          <cell r="G206">
            <v>0</v>
          </cell>
          <cell r="H206">
            <v>313017275</v>
          </cell>
          <cell r="I206">
            <v>316304641.94499999</v>
          </cell>
          <cell r="J206">
            <v>6000471</v>
          </cell>
          <cell r="K206">
            <v>6051300.2759999996</v>
          </cell>
        </row>
        <row r="211">
          <cell r="K211" t="str">
            <v>PAGINA # 04</v>
          </cell>
        </row>
        <row r="213">
          <cell r="F213" t="str">
            <v xml:space="preserve">      ARRIENDO EDIPAC LTDA.</v>
          </cell>
          <cell r="H213" t="str">
            <v xml:space="preserve">     ARRIENDO SOREPA LTDA.</v>
          </cell>
          <cell r="J213" t="str">
            <v xml:space="preserve">  ARRIENDO  MUSVI</v>
          </cell>
        </row>
        <row r="214">
          <cell r="F214" t="str">
            <v xml:space="preserve">                          074</v>
          </cell>
          <cell r="H214" t="str">
            <v xml:space="preserve">                             075</v>
          </cell>
          <cell r="J214" t="str">
            <v xml:space="preserve">                             076</v>
          </cell>
        </row>
        <row r="215">
          <cell r="D215" t="str">
            <v>MESES</v>
          </cell>
          <cell r="E215" t="str">
            <v>FACTOR</v>
          </cell>
          <cell r="F215" t="str">
            <v xml:space="preserve">   HISTORICO</v>
          </cell>
          <cell r="G215" t="str">
            <v xml:space="preserve">  REVALORIZADO</v>
          </cell>
          <cell r="H215" t="str">
            <v xml:space="preserve">   HISTORICO</v>
          </cell>
          <cell r="I215" t="str">
            <v xml:space="preserve">  REVALORIZADO</v>
          </cell>
          <cell r="J215" t="str">
            <v xml:space="preserve">   HISTORICO</v>
          </cell>
          <cell r="K215" t="str">
            <v xml:space="preserve">  REVALORIZADO</v>
          </cell>
        </row>
        <row r="218">
          <cell r="D218" t="str">
            <v>ENERO</v>
          </cell>
          <cell r="E218">
            <v>1.0129999999999999</v>
          </cell>
          <cell r="F218">
            <v>0</v>
          </cell>
          <cell r="G218">
            <v>0</v>
          </cell>
          <cell r="H218">
            <v>0</v>
          </cell>
          <cell r="I218">
            <v>0</v>
          </cell>
          <cell r="J218">
            <v>0</v>
          </cell>
          <cell r="K218">
            <v>0</v>
          </cell>
        </row>
        <row r="219">
          <cell r="D219" t="str">
            <v>FEBRERO</v>
          </cell>
          <cell r="E219">
            <v>1.008</v>
          </cell>
          <cell r="F219">
            <v>0</v>
          </cell>
          <cell r="G219">
            <v>0</v>
          </cell>
          <cell r="H219">
            <v>0</v>
          </cell>
          <cell r="I219">
            <v>0</v>
          </cell>
          <cell r="J219">
            <v>0</v>
          </cell>
          <cell r="K219">
            <v>0</v>
          </cell>
        </row>
        <row r="220">
          <cell r="D220" t="str">
            <v>MARZO</v>
          </cell>
          <cell r="E220">
            <v>1</v>
          </cell>
          <cell r="F220">
            <v>0</v>
          </cell>
          <cell r="G220">
            <v>0</v>
          </cell>
          <cell r="H220">
            <v>0</v>
          </cell>
          <cell r="I220">
            <v>0</v>
          </cell>
          <cell r="J220">
            <v>0</v>
          </cell>
          <cell r="K220">
            <v>0</v>
          </cell>
        </row>
        <row r="221">
          <cell r="D221" t="str">
            <v>ABRIL</v>
          </cell>
          <cell r="E221">
            <v>1</v>
          </cell>
          <cell r="F221">
            <v>0</v>
          </cell>
          <cell r="G221">
            <v>0</v>
          </cell>
          <cell r="H221">
            <v>0</v>
          </cell>
          <cell r="I221">
            <v>0</v>
          </cell>
          <cell r="J221">
            <v>0</v>
          </cell>
          <cell r="K221">
            <v>0</v>
          </cell>
        </row>
        <row r="222">
          <cell r="D222" t="str">
            <v>MAYO</v>
          </cell>
          <cell r="E222">
            <v>1</v>
          </cell>
          <cell r="F222">
            <v>0</v>
          </cell>
          <cell r="G222">
            <v>0</v>
          </cell>
          <cell r="H222">
            <v>0</v>
          </cell>
          <cell r="I222">
            <v>0</v>
          </cell>
          <cell r="J222">
            <v>0</v>
          </cell>
          <cell r="K222">
            <v>0</v>
          </cell>
        </row>
        <row r="223">
          <cell r="D223" t="str">
            <v>JUNIO</v>
          </cell>
          <cell r="E223">
            <v>1</v>
          </cell>
          <cell r="F223">
            <v>0</v>
          </cell>
          <cell r="G223">
            <v>0</v>
          </cell>
          <cell r="H223">
            <v>0</v>
          </cell>
          <cell r="I223">
            <v>0</v>
          </cell>
          <cell r="J223">
            <v>0</v>
          </cell>
          <cell r="K223">
            <v>0</v>
          </cell>
        </row>
        <row r="224">
          <cell r="D224" t="str">
            <v>JULIO</v>
          </cell>
          <cell r="E224">
            <v>1</v>
          </cell>
          <cell r="F224">
            <v>0</v>
          </cell>
          <cell r="G224">
            <v>0</v>
          </cell>
          <cell r="H224">
            <v>0</v>
          </cell>
          <cell r="I224">
            <v>0</v>
          </cell>
          <cell r="J224">
            <v>0</v>
          </cell>
          <cell r="K224">
            <v>0</v>
          </cell>
        </row>
        <row r="225">
          <cell r="D225" t="str">
            <v>AGOSTO</v>
          </cell>
          <cell r="E225">
            <v>1</v>
          </cell>
          <cell r="F225">
            <v>0</v>
          </cell>
          <cell r="G225">
            <v>0</v>
          </cell>
          <cell r="H225">
            <v>0</v>
          </cell>
          <cell r="I225">
            <v>0</v>
          </cell>
          <cell r="J225">
            <v>0</v>
          </cell>
          <cell r="K225">
            <v>0</v>
          </cell>
        </row>
        <row r="226">
          <cell r="D226" t="str">
            <v>SEPTIEMBRE</v>
          </cell>
          <cell r="E226">
            <v>1</v>
          </cell>
          <cell r="F226">
            <v>0</v>
          </cell>
          <cell r="G226">
            <v>0</v>
          </cell>
          <cell r="H226">
            <v>0</v>
          </cell>
          <cell r="I226">
            <v>0</v>
          </cell>
          <cell r="J226">
            <v>0</v>
          </cell>
          <cell r="K226">
            <v>0</v>
          </cell>
        </row>
        <row r="227">
          <cell r="D227" t="str">
            <v>OCTUBRE</v>
          </cell>
          <cell r="E227">
            <v>1</v>
          </cell>
          <cell r="F227">
            <v>0</v>
          </cell>
          <cell r="G227">
            <v>0</v>
          </cell>
          <cell r="H227">
            <v>0</v>
          </cell>
          <cell r="I227">
            <v>0</v>
          </cell>
          <cell r="J227">
            <v>0</v>
          </cell>
          <cell r="K227">
            <v>0</v>
          </cell>
        </row>
        <row r="228">
          <cell r="D228" t="str">
            <v>NOVIEMBRE</v>
          </cell>
          <cell r="E228">
            <v>1</v>
          </cell>
          <cell r="F228">
            <v>0</v>
          </cell>
          <cell r="G228">
            <v>0</v>
          </cell>
          <cell r="H228">
            <v>0</v>
          </cell>
          <cell r="I228">
            <v>0</v>
          </cell>
          <cell r="J228">
            <v>0</v>
          </cell>
          <cell r="K228">
            <v>0</v>
          </cell>
        </row>
        <row r="229">
          <cell r="D229" t="str">
            <v>DICIEMBRE</v>
          </cell>
          <cell r="E229">
            <v>1</v>
          </cell>
          <cell r="F229">
            <v>0</v>
          </cell>
          <cell r="G229">
            <v>0</v>
          </cell>
          <cell r="H229">
            <v>0</v>
          </cell>
          <cell r="I229">
            <v>0</v>
          </cell>
          <cell r="J229">
            <v>0</v>
          </cell>
          <cell r="K229">
            <v>0</v>
          </cell>
        </row>
        <row r="231">
          <cell r="D231" t="str">
            <v>TOTAL</v>
          </cell>
          <cell r="F231">
            <v>0</v>
          </cell>
          <cell r="G231">
            <v>0</v>
          </cell>
          <cell r="H231">
            <v>0</v>
          </cell>
          <cell r="I231">
            <v>0</v>
          </cell>
          <cell r="J231">
            <v>0</v>
          </cell>
          <cell r="K231">
            <v>0</v>
          </cell>
        </row>
        <row r="236">
          <cell r="F236" t="str">
            <v xml:space="preserve">      ARRIENDO A.F.P. SUMMA</v>
          </cell>
          <cell r="H236" t="str">
            <v xml:space="preserve"> ARRIENDO  CMPC  CELULOSA</v>
          </cell>
          <cell r="J236" t="str">
            <v xml:space="preserve">        ARRIENDO   GRAFEX   S.A</v>
          </cell>
        </row>
        <row r="237">
          <cell r="F237" t="str">
            <v xml:space="preserve">                         077</v>
          </cell>
          <cell r="H237" t="str">
            <v xml:space="preserve">                         078</v>
          </cell>
          <cell r="J237" t="str">
            <v xml:space="preserve">                         079</v>
          </cell>
        </row>
        <row r="238">
          <cell r="D238" t="str">
            <v>MESES</v>
          </cell>
          <cell r="E238" t="str">
            <v>FACTOR</v>
          </cell>
          <cell r="F238" t="str">
            <v xml:space="preserve">   HISTORICO</v>
          </cell>
          <cell r="G238" t="str">
            <v xml:space="preserve">  REVALORIZADO</v>
          </cell>
          <cell r="H238" t="str">
            <v xml:space="preserve">   HISTORICO</v>
          </cell>
          <cell r="I238" t="str">
            <v xml:space="preserve">  REVALORIZADO</v>
          </cell>
          <cell r="J238" t="str">
            <v xml:space="preserve">   HISTORICO</v>
          </cell>
          <cell r="K238" t="str">
            <v xml:space="preserve">  REVALORIZADO</v>
          </cell>
        </row>
        <row r="241">
          <cell r="D241" t="str">
            <v>ENERO</v>
          </cell>
          <cell r="E241">
            <v>1.0129999999999999</v>
          </cell>
          <cell r="F241">
            <v>0</v>
          </cell>
          <cell r="G241">
            <v>0</v>
          </cell>
          <cell r="H241">
            <v>6497926</v>
          </cell>
          <cell r="I241">
            <v>6582399.0379999997</v>
          </cell>
          <cell r="J241">
            <v>52147514</v>
          </cell>
          <cell r="K241">
            <v>52825431.681999996</v>
          </cell>
        </row>
        <row r="242">
          <cell r="D242" t="str">
            <v>FEBRERO</v>
          </cell>
          <cell r="E242">
            <v>1.008</v>
          </cell>
          <cell r="F242">
            <v>0</v>
          </cell>
          <cell r="G242">
            <v>0</v>
          </cell>
          <cell r="H242">
            <v>3017475</v>
          </cell>
          <cell r="I242">
            <v>3041614.8</v>
          </cell>
          <cell r="J242">
            <v>0</v>
          </cell>
          <cell r="K242">
            <v>0</v>
          </cell>
        </row>
        <row r="243">
          <cell r="D243" t="str">
            <v>MARZO</v>
          </cell>
          <cell r="E243">
            <v>1</v>
          </cell>
          <cell r="F243">
            <v>0</v>
          </cell>
          <cell r="G243">
            <v>0</v>
          </cell>
          <cell r="H243">
            <v>3041138</v>
          </cell>
          <cell r="I243">
            <v>3041138</v>
          </cell>
          <cell r="J243">
            <v>0</v>
          </cell>
          <cell r="K243">
            <v>0</v>
          </cell>
        </row>
        <row r="244">
          <cell r="D244" t="str">
            <v>ABRIL</v>
          </cell>
          <cell r="E244">
            <v>1</v>
          </cell>
          <cell r="F244">
            <v>0</v>
          </cell>
          <cell r="G244">
            <v>0</v>
          </cell>
          <cell r="H244">
            <v>0</v>
          </cell>
          <cell r="I244">
            <v>0</v>
          </cell>
          <cell r="J244">
            <v>0</v>
          </cell>
          <cell r="K244">
            <v>0</v>
          </cell>
        </row>
        <row r="245">
          <cell r="D245" t="str">
            <v>MAYO</v>
          </cell>
          <cell r="E245">
            <v>1</v>
          </cell>
          <cell r="F245">
            <v>0</v>
          </cell>
          <cell r="G245">
            <v>0</v>
          </cell>
          <cell r="H245">
            <v>0</v>
          </cell>
          <cell r="I245">
            <v>0</v>
          </cell>
          <cell r="J245">
            <v>0</v>
          </cell>
          <cell r="K245">
            <v>0</v>
          </cell>
        </row>
        <row r="246">
          <cell r="D246" t="str">
            <v>JUNIO</v>
          </cell>
          <cell r="E246">
            <v>1</v>
          </cell>
          <cell r="F246">
            <v>0</v>
          </cell>
          <cell r="G246">
            <v>0</v>
          </cell>
          <cell r="H246">
            <v>0</v>
          </cell>
          <cell r="I246">
            <v>0</v>
          </cell>
          <cell r="J246">
            <v>0</v>
          </cell>
          <cell r="K246">
            <v>0</v>
          </cell>
        </row>
        <row r="247">
          <cell r="D247" t="str">
            <v>JULIO</v>
          </cell>
          <cell r="E247">
            <v>1</v>
          </cell>
          <cell r="F247">
            <v>0</v>
          </cell>
          <cell r="G247">
            <v>0</v>
          </cell>
          <cell r="H247">
            <v>0</v>
          </cell>
          <cell r="I247">
            <v>0</v>
          </cell>
          <cell r="J247">
            <v>0</v>
          </cell>
          <cell r="K247">
            <v>0</v>
          </cell>
        </row>
        <row r="248">
          <cell r="D248" t="str">
            <v>AGOSTO</v>
          </cell>
          <cell r="E248">
            <v>1</v>
          </cell>
          <cell r="F248">
            <v>0</v>
          </cell>
          <cell r="G248">
            <v>0</v>
          </cell>
          <cell r="H248">
            <v>0</v>
          </cell>
          <cell r="I248">
            <v>0</v>
          </cell>
          <cell r="J248">
            <v>0</v>
          </cell>
          <cell r="K248">
            <v>0</v>
          </cell>
        </row>
        <row r="249">
          <cell r="D249" t="str">
            <v>SEPTIEMBRE</v>
          </cell>
          <cell r="E249">
            <v>1</v>
          </cell>
          <cell r="F249">
            <v>0</v>
          </cell>
          <cell r="G249">
            <v>0</v>
          </cell>
          <cell r="H249">
            <v>0</v>
          </cell>
          <cell r="I249">
            <v>0</v>
          </cell>
          <cell r="J249">
            <v>0</v>
          </cell>
          <cell r="K249">
            <v>0</v>
          </cell>
        </row>
        <row r="250">
          <cell r="D250" t="str">
            <v>OCTUBRE</v>
          </cell>
          <cell r="E250">
            <v>1</v>
          </cell>
          <cell r="F250">
            <v>0</v>
          </cell>
          <cell r="G250">
            <v>0</v>
          </cell>
          <cell r="H250">
            <v>0</v>
          </cell>
          <cell r="I250">
            <v>0</v>
          </cell>
          <cell r="J250">
            <v>0</v>
          </cell>
          <cell r="K250">
            <v>0</v>
          </cell>
        </row>
        <row r="251">
          <cell r="D251" t="str">
            <v>NOVIEMBRE</v>
          </cell>
          <cell r="E251">
            <v>1</v>
          </cell>
          <cell r="F251">
            <v>0</v>
          </cell>
          <cell r="G251">
            <v>0</v>
          </cell>
          <cell r="H251">
            <v>0</v>
          </cell>
          <cell r="I251">
            <v>0</v>
          </cell>
          <cell r="J251">
            <v>0</v>
          </cell>
          <cell r="K251">
            <v>0</v>
          </cell>
        </row>
        <row r="252">
          <cell r="D252" t="str">
            <v>DICIEMBRE</v>
          </cell>
          <cell r="E252">
            <v>1</v>
          </cell>
          <cell r="F252">
            <v>0</v>
          </cell>
          <cell r="G252">
            <v>0</v>
          </cell>
          <cell r="H252">
            <v>0</v>
          </cell>
          <cell r="I252">
            <v>0</v>
          </cell>
          <cell r="J252">
            <v>0</v>
          </cell>
          <cell r="K252">
            <v>0</v>
          </cell>
        </row>
        <row r="254">
          <cell r="D254" t="str">
            <v>TOTAL</v>
          </cell>
          <cell r="F254">
            <v>0</v>
          </cell>
          <cell r="G254">
            <v>0</v>
          </cell>
          <cell r="H254">
            <v>12556539</v>
          </cell>
          <cell r="I254">
            <v>12665151.838</v>
          </cell>
          <cell r="J254">
            <v>52147514</v>
          </cell>
          <cell r="K254">
            <v>52825431.681999996</v>
          </cell>
        </row>
        <row r="256">
          <cell r="F256" t="str">
            <v xml:space="preserve">           TOTAL ARRIENDOS</v>
          </cell>
          <cell r="H256" t="str">
            <v xml:space="preserve">           OTRAS PRESTACIONES</v>
          </cell>
          <cell r="J256" t="str">
            <v xml:space="preserve">               TOTAL CUENTA</v>
          </cell>
        </row>
        <row r="257">
          <cell r="F257" t="str">
            <v xml:space="preserve">                 4234-000</v>
          </cell>
          <cell r="H257" t="str">
            <v xml:space="preserve">                  4234-040</v>
          </cell>
          <cell r="J257" t="str">
            <v xml:space="preserve">                         000</v>
          </cell>
        </row>
        <row r="258">
          <cell r="D258" t="str">
            <v>MESES</v>
          </cell>
          <cell r="E258" t="str">
            <v>FACTOR</v>
          </cell>
          <cell r="F258" t="str">
            <v xml:space="preserve">   HISTORICO</v>
          </cell>
          <cell r="G258" t="str">
            <v xml:space="preserve">  REVALORIZADO</v>
          </cell>
          <cell r="H258" t="str">
            <v xml:space="preserve">   HISTORICO</v>
          </cell>
          <cell r="I258" t="str">
            <v xml:space="preserve">  REVALORIZADO</v>
          </cell>
          <cell r="J258" t="str">
            <v xml:space="preserve">   HISTORICO</v>
          </cell>
          <cell r="K258" t="str">
            <v xml:space="preserve">  REVALORIZADO</v>
          </cell>
        </row>
        <row r="261">
          <cell r="D261" t="str">
            <v>ENERO</v>
          </cell>
          <cell r="E261">
            <v>1.0129999999999999</v>
          </cell>
          <cell r="F261">
            <v>236532245</v>
          </cell>
          <cell r="G261">
            <v>239607164.18499997</v>
          </cell>
          <cell r="H261">
            <v>42831397</v>
          </cell>
          <cell r="I261">
            <v>43388205.160999998</v>
          </cell>
          <cell r="J261">
            <v>0</v>
          </cell>
          <cell r="K261">
            <v>0</v>
          </cell>
        </row>
        <row r="262">
          <cell r="D262" t="str">
            <v>FEBRERO</v>
          </cell>
          <cell r="E262">
            <v>1.008</v>
          </cell>
          <cell r="F262">
            <v>175152614</v>
          </cell>
          <cell r="G262">
            <v>176553834.912</v>
          </cell>
          <cell r="H262">
            <v>47035636</v>
          </cell>
          <cell r="I262">
            <v>47411921.088</v>
          </cell>
          <cell r="J262">
            <v>0</v>
          </cell>
          <cell r="K262">
            <v>0</v>
          </cell>
        </row>
        <row r="263">
          <cell r="D263" t="str">
            <v>MARZO</v>
          </cell>
          <cell r="E263">
            <v>1</v>
          </cell>
          <cell r="F263">
            <v>18693857</v>
          </cell>
          <cell r="G263">
            <v>18693857</v>
          </cell>
          <cell r="H263">
            <v>39111879</v>
          </cell>
          <cell r="I263">
            <v>39111879</v>
          </cell>
          <cell r="J263">
            <v>0</v>
          </cell>
          <cell r="K263">
            <v>0</v>
          </cell>
        </row>
        <row r="264">
          <cell r="D264" t="str">
            <v>ABRIL</v>
          </cell>
          <cell r="E264">
            <v>1</v>
          </cell>
          <cell r="F264">
            <v>0</v>
          </cell>
          <cell r="G264">
            <v>0</v>
          </cell>
          <cell r="H264">
            <v>0</v>
          </cell>
          <cell r="I264">
            <v>0</v>
          </cell>
          <cell r="J264">
            <v>0</v>
          </cell>
          <cell r="K264">
            <v>0</v>
          </cell>
        </row>
        <row r="265">
          <cell r="D265" t="str">
            <v>MAYO</v>
          </cell>
          <cell r="E265">
            <v>1</v>
          </cell>
          <cell r="F265">
            <v>0</v>
          </cell>
          <cell r="G265">
            <v>0</v>
          </cell>
          <cell r="H265">
            <v>0</v>
          </cell>
          <cell r="I265">
            <v>0</v>
          </cell>
          <cell r="J265">
            <v>0</v>
          </cell>
          <cell r="K265">
            <v>0</v>
          </cell>
        </row>
        <row r="266">
          <cell r="D266" t="str">
            <v>JUNIO</v>
          </cell>
          <cell r="E266">
            <v>1</v>
          </cell>
          <cell r="F266">
            <v>0</v>
          </cell>
          <cell r="G266">
            <v>0</v>
          </cell>
          <cell r="H266">
            <v>0</v>
          </cell>
          <cell r="I266">
            <v>0</v>
          </cell>
          <cell r="J266">
            <v>0</v>
          </cell>
          <cell r="K266">
            <v>0</v>
          </cell>
        </row>
        <row r="267">
          <cell r="D267" t="str">
            <v>JULIO</v>
          </cell>
          <cell r="E267">
            <v>1</v>
          </cell>
          <cell r="F267">
            <v>0</v>
          </cell>
          <cell r="G267">
            <v>0</v>
          </cell>
          <cell r="H267">
            <v>0</v>
          </cell>
          <cell r="I267">
            <v>0</v>
          </cell>
          <cell r="J267">
            <v>0</v>
          </cell>
          <cell r="K267">
            <v>0</v>
          </cell>
        </row>
        <row r="268">
          <cell r="D268" t="str">
            <v>AGOSTO</v>
          </cell>
          <cell r="E268">
            <v>1</v>
          </cell>
          <cell r="F268">
            <v>0</v>
          </cell>
          <cell r="G268">
            <v>0</v>
          </cell>
          <cell r="H268">
            <v>0</v>
          </cell>
          <cell r="I268">
            <v>0</v>
          </cell>
          <cell r="J268">
            <v>0</v>
          </cell>
          <cell r="K268">
            <v>0</v>
          </cell>
        </row>
        <row r="269">
          <cell r="D269" t="str">
            <v>SEPTIEMBRE</v>
          </cell>
          <cell r="E269">
            <v>1</v>
          </cell>
          <cell r="F269">
            <v>0</v>
          </cell>
          <cell r="G269">
            <v>0</v>
          </cell>
          <cell r="H269">
            <v>0</v>
          </cell>
          <cell r="I269">
            <v>0</v>
          </cell>
          <cell r="J269">
            <v>0</v>
          </cell>
          <cell r="K269">
            <v>0</v>
          </cell>
        </row>
        <row r="270">
          <cell r="D270" t="str">
            <v>OCTUBRE</v>
          </cell>
          <cell r="E270">
            <v>1</v>
          </cell>
          <cell r="F270">
            <v>0</v>
          </cell>
          <cell r="G270">
            <v>0</v>
          </cell>
          <cell r="H270">
            <v>0</v>
          </cell>
          <cell r="I270">
            <v>0</v>
          </cell>
          <cell r="J270">
            <v>0</v>
          </cell>
          <cell r="K270">
            <v>0</v>
          </cell>
        </row>
        <row r="271">
          <cell r="D271" t="str">
            <v>NOVIEMBRE</v>
          </cell>
          <cell r="E271">
            <v>1</v>
          </cell>
          <cell r="F271">
            <v>0</v>
          </cell>
          <cell r="G271">
            <v>0</v>
          </cell>
          <cell r="H271">
            <v>0</v>
          </cell>
          <cell r="I271">
            <v>0</v>
          </cell>
          <cell r="J271">
            <v>0</v>
          </cell>
          <cell r="K271">
            <v>0</v>
          </cell>
        </row>
        <row r="272">
          <cell r="D272" t="str">
            <v>DICIEMBRE</v>
          </cell>
          <cell r="E272">
            <v>1</v>
          </cell>
          <cell r="F272">
            <v>0</v>
          </cell>
          <cell r="G272">
            <v>0</v>
          </cell>
          <cell r="H272">
            <v>0</v>
          </cell>
          <cell r="I272">
            <v>0</v>
          </cell>
          <cell r="J272">
            <v>0</v>
          </cell>
          <cell r="K272">
            <v>0</v>
          </cell>
        </row>
        <row r="273">
          <cell r="K273">
            <v>0</v>
          </cell>
        </row>
        <row r="274">
          <cell r="D274" t="str">
            <v>TOTAL</v>
          </cell>
          <cell r="F274">
            <v>430378716</v>
          </cell>
          <cell r="G274">
            <v>434854856.097</v>
          </cell>
          <cell r="H274">
            <v>128978912</v>
          </cell>
          <cell r="I274">
            <v>129912005.249</v>
          </cell>
          <cell r="J274">
            <v>0</v>
          </cell>
          <cell r="K274">
            <v>0</v>
          </cell>
        </row>
        <row r="279">
          <cell r="K279" t="str">
            <v>PAGINA # 05</v>
          </cell>
        </row>
        <row r="281">
          <cell r="F281" t="str">
            <v xml:space="preserve">    ARRIENDO FORESTAL MININCO</v>
          </cell>
          <cell r="H281" t="str">
            <v xml:space="preserve">         ARRIENDOS  P. AUSTRAL </v>
          </cell>
          <cell r="J281" t="str">
            <v xml:space="preserve">   RESERVA FORESTAL REALIZADA</v>
          </cell>
        </row>
        <row r="282">
          <cell r="F282" t="str">
            <v xml:space="preserve">                        071</v>
          </cell>
          <cell r="H282" t="str">
            <v xml:space="preserve">                      080</v>
          </cell>
          <cell r="J282" t="str">
            <v xml:space="preserve">                         4235</v>
          </cell>
        </row>
        <row r="283">
          <cell r="D283" t="str">
            <v>MESES</v>
          </cell>
          <cell r="E283" t="str">
            <v>FACTOR</v>
          </cell>
          <cell r="F283" t="str">
            <v xml:space="preserve">   HISTORICO</v>
          </cell>
          <cell r="G283" t="str">
            <v xml:space="preserve">  REVALORIZADO</v>
          </cell>
          <cell r="H283" t="str">
            <v xml:space="preserve">   HISTORICO</v>
          </cell>
          <cell r="I283" t="str">
            <v xml:space="preserve">  REVALORIZADO</v>
          </cell>
          <cell r="J283" t="str">
            <v xml:space="preserve">   HISTORICO</v>
          </cell>
          <cell r="K283" t="str">
            <v xml:space="preserve">  REVALORIZADO</v>
          </cell>
        </row>
        <row r="286">
          <cell r="D286" t="str">
            <v>ENERO</v>
          </cell>
          <cell r="E286">
            <v>1.0129999999999999</v>
          </cell>
          <cell r="F286">
            <v>1530664</v>
          </cell>
          <cell r="G286">
            <v>1550562.6319999998</v>
          </cell>
          <cell r="H286">
            <v>0</v>
          </cell>
          <cell r="I286">
            <v>0</v>
          </cell>
          <cell r="J286">
            <v>0</v>
          </cell>
          <cell r="K286">
            <v>0</v>
          </cell>
        </row>
        <row r="287">
          <cell r="D287" t="str">
            <v>FEBRERO</v>
          </cell>
          <cell r="E287">
            <v>1.008</v>
          </cell>
          <cell r="F287">
            <v>1176047</v>
          </cell>
          <cell r="G287">
            <v>1185455.3759999999</v>
          </cell>
          <cell r="H287">
            <v>0</v>
          </cell>
          <cell r="I287">
            <v>0</v>
          </cell>
          <cell r="J287">
            <v>0</v>
          </cell>
          <cell r="K287">
            <v>0</v>
          </cell>
        </row>
        <row r="288">
          <cell r="D288" t="str">
            <v>MARZO</v>
          </cell>
          <cell r="E288">
            <v>1</v>
          </cell>
          <cell r="F288">
            <v>1180780</v>
          </cell>
          <cell r="G288">
            <v>1180780</v>
          </cell>
          <cell r="H288">
            <v>0</v>
          </cell>
          <cell r="I288">
            <v>0</v>
          </cell>
          <cell r="J288">
            <v>0</v>
          </cell>
          <cell r="K288">
            <v>0</v>
          </cell>
        </row>
        <row r="289">
          <cell r="D289" t="str">
            <v>ABRIL</v>
          </cell>
          <cell r="E289">
            <v>1</v>
          </cell>
          <cell r="F289">
            <v>0</v>
          </cell>
          <cell r="G289">
            <v>0</v>
          </cell>
          <cell r="H289">
            <v>0</v>
          </cell>
          <cell r="I289">
            <v>0</v>
          </cell>
          <cell r="J289">
            <v>0</v>
          </cell>
          <cell r="K289">
            <v>0</v>
          </cell>
        </row>
        <row r="290">
          <cell r="D290" t="str">
            <v>MAYO</v>
          </cell>
          <cell r="E290">
            <v>1</v>
          </cell>
          <cell r="F290">
            <v>0</v>
          </cell>
          <cell r="G290">
            <v>0</v>
          </cell>
          <cell r="H290">
            <v>0</v>
          </cell>
          <cell r="I290">
            <v>0</v>
          </cell>
          <cell r="J290">
            <v>0</v>
          </cell>
          <cell r="K290">
            <v>0</v>
          </cell>
        </row>
        <row r="291">
          <cell r="D291" t="str">
            <v>JUNIO</v>
          </cell>
          <cell r="E291">
            <v>1</v>
          </cell>
          <cell r="F291">
            <v>0</v>
          </cell>
          <cell r="G291">
            <v>0</v>
          </cell>
          <cell r="H291">
            <v>0</v>
          </cell>
          <cell r="I291">
            <v>0</v>
          </cell>
          <cell r="J291">
            <v>0</v>
          </cell>
          <cell r="K291">
            <v>0</v>
          </cell>
        </row>
        <row r="292">
          <cell r="D292" t="str">
            <v>JULIO</v>
          </cell>
          <cell r="E292">
            <v>1</v>
          </cell>
          <cell r="F292">
            <v>0</v>
          </cell>
          <cell r="G292">
            <v>0</v>
          </cell>
          <cell r="H292">
            <v>0</v>
          </cell>
          <cell r="I292">
            <v>0</v>
          </cell>
          <cell r="J292">
            <v>0</v>
          </cell>
          <cell r="K292">
            <v>0</v>
          </cell>
        </row>
        <row r="293">
          <cell r="D293" t="str">
            <v>AGOSTO</v>
          </cell>
          <cell r="E293">
            <v>1</v>
          </cell>
          <cell r="F293">
            <v>0</v>
          </cell>
          <cell r="G293">
            <v>0</v>
          </cell>
          <cell r="H293">
            <v>0</v>
          </cell>
          <cell r="I293">
            <v>0</v>
          </cell>
          <cell r="J293">
            <v>0</v>
          </cell>
          <cell r="K293">
            <v>0</v>
          </cell>
        </row>
        <row r="294">
          <cell r="D294" t="str">
            <v>SEPTIEMBRE</v>
          </cell>
          <cell r="E294">
            <v>1</v>
          </cell>
          <cell r="F294">
            <v>0</v>
          </cell>
          <cell r="G294">
            <v>0</v>
          </cell>
          <cell r="H294">
            <v>0</v>
          </cell>
          <cell r="I294">
            <v>0</v>
          </cell>
          <cell r="J294">
            <v>0</v>
          </cell>
          <cell r="K294">
            <v>0</v>
          </cell>
        </row>
        <row r="295">
          <cell r="D295" t="str">
            <v>OCTUBRE</v>
          </cell>
          <cell r="E295">
            <v>1</v>
          </cell>
          <cell r="F295">
            <v>0</v>
          </cell>
          <cell r="G295">
            <v>0</v>
          </cell>
          <cell r="H295">
            <v>0</v>
          </cell>
          <cell r="I295">
            <v>0</v>
          </cell>
          <cell r="J295">
            <v>0</v>
          </cell>
          <cell r="K295">
            <v>0</v>
          </cell>
        </row>
        <row r="296">
          <cell r="D296" t="str">
            <v>NOVIEMBRE</v>
          </cell>
          <cell r="E296">
            <v>1</v>
          </cell>
          <cell r="F296">
            <v>0</v>
          </cell>
          <cell r="G296">
            <v>0</v>
          </cell>
          <cell r="H296">
            <v>0</v>
          </cell>
          <cell r="I296">
            <v>0</v>
          </cell>
          <cell r="J296">
            <v>0</v>
          </cell>
          <cell r="K296">
            <v>0</v>
          </cell>
        </row>
        <row r="297">
          <cell r="D297" t="str">
            <v>DICIEMBRE</v>
          </cell>
          <cell r="E297">
            <v>1</v>
          </cell>
          <cell r="F297">
            <v>0</v>
          </cell>
          <cell r="G297">
            <v>0</v>
          </cell>
          <cell r="H297">
            <v>0</v>
          </cell>
          <cell r="I297">
            <v>0</v>
          </cell>
          <cell r="J297">
            <v>0</v>
          </cell>
          <cell r="K297">
            <v>0</v>
          </cell>
        </row>
        <row r="299">
          <cell r="D299" t="str">
            <v>TOTAL</v>
          </cell>
          <cell r="F299">
            <v>3887491</v>
          </cell>
          <cell r="G299">
            <v>3916798.0079999994</v>
          </cell>
          <cell r="H299">
            <v>0</v>
          </cell>
          <cell r="I299">
            <v>0</v>
          </cell>
          <cell r="J299">
            <v>0</v>
          </cell>
          <cell r="K299">
            <v>0</v>
          </cell>
        </row>
        <row r="302">
          <cell r="F302" t="str">
            <v xml:space="preserve">  AMORT  MAYOR  VALOR  INVERS</v>
          </cell>
          <cell r="H302" t="str">
            <v xml:space="preserve">                OTROS INGRESOS</v>
          </cell>
          <cell r="J302" t="str">
            <v xml:space="preserve">  OTROS ING RECUP FLETE MARITIMO</v>
          </cell>
        </row>
        <row r="303">
          <cell r="F303" t="str">
            <v xml:space="preserve">                       4236</v>
          </cell>
          <cell r="H303" t="str">
            <v xml:space="preserve">                            4239</v>
          </cell>
          <cell r="J303" t="str">
            <v xml:space="preserve">      4239-030/031  </v>
          </cell>
          <cell r="K303" t="str">
            <v xml:space="preserve">    " 6232-003 "</v>
          </cell>
        </row>
        <row r="304">
          <cell r="D304" t="str">
            <v>MESES</v>
          </cell>
          <cell r="E304" t="str">
            <v>FACTOR</v>
          </cell>
          <cell r="F304" t="str">
            <v xml:space="preserve">   HISTORICO</v>
          </cell>
          <cell r="G304" t="str">
            <v xml:space="preserve">  REVALORIZADO</v>
          </cell>
          <cell r="H304" t="str">
            <v xml:space="preserve">   HISTORICO</v>
          </cell>
          <cell r="I304" t="str">
            <v xml:space="preserve">  REVALORIZADO</v>
          </cell>
          <cell r="J304" t="str">
            <v xml:space="preserve">   HISTORICO</v>
          </cell>
          <cell r="K304" t="str">
            <v xml:space="preserve">  REVALORIZADO</v>
          </cell>
        </row>
        <row r="307">
          <cell r="D307" t="str">
            <v>ENERO</v>
          </cell>
          <cell r="E307">
            <v>1.0129999999999999</v>
          </cell>
          <cell r="F307">
            <v>56576663</v>
          </cell>
          <cell r="G307">
            <v>57312159.618999995</v>
          </cell>
          <cell r="H307">
            <v>1564008</v>
          </cell>
          <cell r="I307">
            <v>1584340.1039999998</v>
          </cell>
          <cell r="J307">
            <v>0</v>
          </cell>
          <cell r="K307">
            <v>0</v>
          </cell>
        </row>
        <row r="308">
          <cell r="D308" t="str">
            <v>FEBRERO</v>
          </cell>
          <cell r="E308">
            <v>1.008</v>
          </cell>
          <cell r="F308">
            <v>56859546</v>
          </cell>
          <cell r="G308">
            <v>57314422.368000001</v>
          </cell>
          <cell r="H308">
            <v>900000</v>
          </cell>
          <cell r="I308">
            <v>907200</v>
          </cell>
          <cell r="J308">
            <v>0</v>
          </cell>
          <cell r="K308">
            <v>0</v>
          </cell>
        </row>
        <row r="309">
          <cell r="D309" t="str">
            <v>MARZO</v>
          </cell>
          <cell r="E309">
            <v>1</v>
          </cell>
          <cell r="F309">
            <v>57314422</v>
          </cell>
          <cell r="G309">
            <v>57314422</v>
          </cell>
          <cell r="H309">
            <v>0</v>
          </cell>
          <cell r="I309">
            <v>0</v>
          </cell>
          <cell r="J309">
            <v>0</v>
          </cell>
          <cell r="K309">
            <v>0</v>
          </cell>
        </row>
        <row r="310">
          <cell r="D310" t="str">
            <v>ABRIL</v>
          </cell>
          <cell r="E310">
            <v>1</v>
          </cell>
          <cell r="F310">
            <v>0</v>
          </cell>
          <cell r="G310">
            <v>0</v>
          </cell>
          <cell r="H310">
            <v>0</v>
          </cell>
          <cell r="I310">
            <v>0</v>
          </cell>
          <cell r="J310">
            <v>0</v>
          </cell>
          <cell r="K310">
            <v>0</v>
          </cell>
        </row>
        <row r="311">
          <cell r="D311" t="str">
            <v>MAYO</v>
          </cell>
          <cell r="E311">
            <v>1</v>
          </cell>
          <cell r="F311">
            <v>0</v>
          </cell>
          <cell r="G311">
            <v>0</v>
          </cell>
          <cell r="H311">
            <v>0</v>
          </cell>
          <cell r="I311">
            <v>0</v>
          </cell>
          <cell r="J311">
            <v>0</v>
          </cell>
          <cell r="K311">
            <v>0</v>
          </cell>
        </row>
        <row r="312">
          <cell r="D312" t="str">
            <v>JUNIO</v>
          </cell>
          <cell r="E312">
            <v>1</v>
          </cell>
          <cell r="F312">
            <v>0</v>
          </cell>
          <cell r="G312">
            <v>0</v>
          </cell>
          <cell r="H312">
            <v>0</v>
          </cell>
          <cell r="I312">
            <v>0</v>
          </cell>
          <cell r="J312">
            <v>0</v>
          </cell>
          <cell r="K312">
            <v>0</v>
          </cell>
        </row>
        <row r="313">
          <cell r="D313" t="str">
            <v>JULIO</v>
          </cell>
          <cell r="E313">
            <v>1</v>
          </cell>
          <cell r="F313">
            <v>0</v>
          </cell>
          <cell r="G313">
            <v>0</v>
          </cell>
          <cell r="H313">
            <v>0</v>
          </cell>
          <cell r="I313">
            <v>0</v>
          </cell>
          <cell r="J313">
            <v>0</v>
          </cell>
          <cell r="K313">
            <v>0</v>
          </cell>
        </row>
        <row r="314">
          <cell r="D314" t="str">
            <v>AGOSTO</v>
          </cell>
          <cell r="E314">
            <v>1</v>
          </cell>
          <cell r="F314">
            <v>0</v>
          </cell>
          <cell r="G314">
            <v>0</v>
          </cell>
          <cell r="H314">
            <v>0</v>
          </cell>
          <cell r="I314">
            <v>0</v>
          </cell>
          <cell r="J314">
            <v>0</v>
          </cell>
          <cell r="K314">
            <v>0</v>
          </cell>
        </row>
        <row r="315">
          <cell r="D315" t="str">
            <v>SEPTIEMBRE</v>
          </cell>
          <cell r="E315">
            <v>1</v>
          </cell>
          <cell r="F315">
            <v>0</v>
          </cell>
          <cell r="G315">
            <v>0</v>
          </cell>
          <cell r="H315">
            <v>0</v>
          </cell>
          <cell r="I315">
            <v>0</v>
          </cell>
          <cell r="J315">
            <v>0</v>
          </cell>
          <cell r="K315">
            <v>0</v>
          </cell>
        </row>
        <row r="316">
          <cell r="D316" t="str">
            <v>OCTUBRE</v>
          </cell>
          <cell r="E316">
            <v>1</v>
          </cell>
          <cell r="F316">
            <v>0</v>
          </cell>
          <cell r="G316">
            <v>0</v>
          </cell>
          <cell r="H316">
            <v>0</v>
          </cell>
          <cell r="I316">
            <v>0</v>
          </cell>
          <cell r="J316">
            <v>0</v>
          </cell>
          <cell r="K316">
            <v>0</v>
          </cell>
        </row>
        <row r="317">
          <cell r="D317" t="str">
            <v>NOVIEMBRE</v>
          </cell>
          <cell r="E317">
            <v>1</v>
          </cell>
          <cell r="F317">
            <v>0</v>
          </cell>
          <cell r="G317">
            <v>0</v>
          </cell>
          <cell r="H317">
            <v>0</v>
          </cell>
          <cell r="I317">
            <v>0</v>
          </cell>
          <cell r="J317">
            <v>0</v>
          </cell>
          <cell r="K317">
            <v>0</v>
          </cell>
        </row>
        <row r="318">
          <cell r="D318" t="str">
            <v>DICIEMBRE</v>
          </cell>
          <cell r="E318">
            <v>1</v>
          </cell>
          <cell r="F318">
            <v>0</v>
          </cell>
          <cell r="G318">
            <v>0</v>
          </cell>
          <cell r="H318">
            <v>0</v>
          </cell>
          <cell r="I318">
            <v>0</v>
          </cell>
          <cell r="J318">
            <v>0</v>
          </cell>
          <cell r="K318">
            <v>0</v>
          </cell>
        </row>
        <row r="320">
          <cell r="D320" t="str">
            <v>TOTAL</v>
          </cell>
          <cell r="F320">
            <v>170750631</v>
          </cell>
          <cell r="G320">
            <v>171941003.98699999</v>
          </cell>
          <cell r="H320">
            <v>2464008</v>
          </cell>
          <cell r="I320">
            <v>2491540.1039999998</v>
          </cell>
          <cell r="J320">
            <v>0</v>
          </cell>
          <cell r="K320">
            <v>0</v>
          </cell>
        </row>
        <row r="326">
          <cell r="F326" t="str">
            <v xml:space="preserve">         COSTO  VENTAS  PAIS</v>
          </cell>
          <cell r="H326" t="str">
            <v xml:space="preserve">  COSTO  VENTAS  EXPORTACION</v>
          </cell>
          <cell r="J326" t="str">
            <v xml:space="preserve">   COSTO VTAS FORESTALES PAIS</v>
          </cell>
        </row>
        <row r="327">
          <cell r="F327" t="str">
            <v xml:space="preserve">                      5111</v>
          </cell>
          <cell r="H327" t="str">
            <v xml:space="preserve">                       5112</v>
          </cell>
          <cell r="J327" t="str">
            <v xml:space="preserve">                      5113</v>
          </cell>
        </row>
        <row r="328">
          <cell r="D328" t="str">
            <v>MESES</v>
          </cell>
          <cell r="E328" t="str">
            <v>FACTOR</v>
          </cell>
          <cell r="F328" t="str">
            <v xml:space="preserve">   HISTORICO</v>
          </cell>
          <cell r="G328" t="str">
            <v xml:space="preserve">  REVALORIZADO</v>
          </cell>
          <cell r="H328" t="str">
            <v xml:space="preserve">   HISTORICO</v>
          </cell>
          <cell r="I328" t="str">
            <v xml:space="preserve">  REVALORIZADO</v>
          </cell>
          <cell r="J328" t="str">
            <v xml:space="preserve">   HISTORICO</v>
          </cell>
          <cell r="K328" t="str">
            <v xml:space="preserve">  REVALORIZADO</v>
          </cell>
        </row>
        <row r="331">
          <cell r="D331" t="str">
            <v>ENERO</v>
          </cell>
          <cell r="E331">
            <v>1.0129999999999999</v>
          </cell>
          <cell r="F331">
            <v>0</v>
          </cell>
          <cell r="G331">
            <v>0</v>
          </cell>
          <cell r="H331">
            <v>0</v>
          </cell>
          <cell r="I331">
            <v>0</v>
          </cell>
          <cell r="J331">
            <v>0</v>
          </cell>
          <cell r="K331">
            <v>0</v>
          </cell>
        </row>
        <row r="332">
          <cell r="D332" t="str">
            <v>FEBRERO</v>
          </cell>
          <cell r="E332">
            <v>1.008</v>
          </cell>
          <cell r="F332">
            <v>0</v>
          </cell>
          <cell r="G332">
            <v>0</v>
          </cell>
          <cell r="H332">
            <v>0</v>
          </cell>
          <cell r="I332">
            <v>0</v>
          </cell>
          <cell r="J332">
            <v>0</v>
          </cell>
          <cell r="K332">
            <v>0</v>
          </cell>
        </row>
        <row r="333">
          <cell r="D333" t="str">
            <v>MARZO</v>
          </cell>
          <cell r="E333">
            <v>1</v>
          </cell>
          <cell r="F333">
            <v>0</v>
          </cell>
          <cell r="G333">
            <v>0</v>
          </cell>
          <cell r="H333">
            <v>0</v>
          </cell>
          <cell r="I333">
            <v>0</v>
          </cell>
          <cell r="J333">
            <v>0</v>
          </cell>
          <cell r="K333">
            <v>0</v>
          </cell>
        </row>
        <row r="334">
          <cell r="D334" t="str">
            <v>ABRIL</v>
          </cell>
          <cell r="E334">
            <v>1</v>
          </cell>
          <cell r="F334">
            <v>0</v>
          </cell>
          <cell r="G334">
            <v>0</v>
          </cell>
          <cell r="H334">
            <v>0</v>
          </cell>
          <cell r="I334">
            <v>0</v>
          </cell>
          <cell r="J334">
            <v>0</v>
          </cell>
          <cell r="K334">
            <v>0</v>
          </cell>
        </row>
        <row r="335">
          <cell r="D335" t="str">
            <v>MAYO</v>
          </cell>
          <cell r="E335">
            <v>1</v>
          </cell>
          <cell r="F335">
            <v>0</v>
          </cell>
          <cell r="G335">
            <v>0</v>
          </cell>
          <cell r="H335">
            <v>0</v>
          </cell>
          <cell r="I335">
            <v>0</v>
          </cell>
          <cell r="J335">
            <v>0</v>
          </cell>
          <cell r="K335">
            <v>0</v>
          </cell>
        </row>
        <row r="336">
          <cell r="D336" t="str">
            <v>JUNIO</v>
          </cell>
          <cell r="E336">
            <v>1</v>
          </cell>
          <cell r="F336">
            <v>0</v>
          </cell>
          <cell r="G336">
            <v>0</v>
          </cell>
          <cell r="H336">
            <v>0</v>
          </cell>
          <cell r="I336">
            <v>0</v>
          </cell>
          <cell r="J336">
            <v>0</v>
          </cell>
          <cell r="K336">
            <v>0</v>
          </cell>
        </row>
        <row r="337">
          <cell r="D337" t="str">
            <v>JULIO</v>
          </cell>
          <cell r="E337">
            <v>1</v>
          </cell>
          <cell r="F337">
            <v>0</v>
          </cell>
          <cell r="G337">
            <v>0</v>
          </cell>
          <cell r="H337">
            <v>0</v>
          </cell>
          <cell r="I337">
            <v>0</v>
          </cell>
          <cell r="J337">
            <v>0</v>
          </cell>
          <cell r="K337">
            <v>0</v>
          </cell>
        </row>
        <row r="338">
          <cell r="D338" t="str">
            <v>AGOSTO</v>
          </cell>
          <cell r="E338">
            <v>1</v>
          </cell>
          <cell r="F338">
            <v>0</v>
          </cell>
          <cell r="G338">
            <v>0</v>
          </cell>
          <cell r="H338">
            <v>0</v>
          </cell>
          <cell r="I338">
            <v>0</v>
          </cell>
          <cell r="J338">
            <v>0</v>
          </cell>
          <cell r="K338">
            <v>0</v>
          </cell>
        </row>
        <row r="339">
          <cell r="D339" t="str">
            <v>SEPTIEMBRE</v>
          </cell>
          <cell r="E339">
            <v>1</v>
          </cell>
          <cell r="F339">
            <v>0</v>
          </cell>
          <cell r="G339">
            <v>0</v>
          </cell>
          <cell r="H339">
            <v>0</v>
          </cell>
          <cell r="I339">
            <v>0</v>
          </cell>
          <cell r="J339">
            <v>0</v>
          </cell>
          <cell r="K339">
            <v>0</v>
          </cell>
        </row>
        <row r="340">
          <cell r="D340" t="str">
            <v>OCTUBRE</v>
          </cell>
          <cell r="E340">
            <v>1</v>
          </cell>
          <cell r="F340">
            <v>0</v>
          </cell>
          <cell r="G340">
            <v>0</v>
          </cell>
          <cell r="H340">
            <v>0</v>
          </cell>
          <cell r="I340">
            <v>0</v>
          </cell>
          <cell r="K340">
            <v>0</v>
          </cell>
        </row>
        <row r="341">
          <cell r="D341" t="str">
            <v>NOVIEMBRE</v>
          </cell>
          <cell r="E341">
            <v>1</v>
          </cell>
          <cell r="F341">
            <v>0</v>
          </cell>
          <cell r="G341">
            <v>0</v>
          </cell>
          <cell r="H341">
            <v>0</v>
          </cell>
          <cell r="I341">
            <v>0</v>
          </cell>
          <cell r="K341">
            <v>0</v>
          </cell>
        </row>
        <row r="342">
          <cell r="D342" t="str">
            <v>DICIEMBRE</v>
          </cell>
          <cell r="E342">
            <v>1</v>
          </cell>
          <cell r="F342">
            <v>0</v>
          </cell>
          <cell r="G342">
            <v>0</v>
          </cell>
          <cell r="H342">
            <v>0</v>
          </cell>
          <cell r="I342">
            <v>0</v>
          </cell>
          <cell r="K342">
            <v>0</v>
          </cell>
        </row>
        <row r="344">
          <cell r="D344" t="str">
            <v>TOTAL</v>
          </cell>
          <cell r="F344">
            <v>0</v>
          </cell>
          <cell r="G344">
            <v>0</v>
          </cell>
          <cell r="H344">
            <v>0</v>
          </cell>
          <cell r="I344">
            <v>0</v>
          </cell>
          <cell r="J344">
            <v>0</v>
          </cell>
          <cell r="K344">
            <v>0</v>
          </cell>
        </row>
        <row r="349">
          <cell r="K349" t="str">
            <v>PAGINA # 06</v>
          </cell>
        </row>
        <row r="351">
          <cell r="F351" t="str">
            <v xml:space="preserve">     DESVIACIONES  DE  COSTOS</v>
          </cell>
          <cell r="H351" t="str">
            <v xml:space="preserve">  PROD VTA TEO. PLANTAS  CMPC</v>
          </cell>
          <cell r="J351" t="str">
            <v xml:space="preserve">  COSTO VTA TEORICA PLANTAS CMPC</v>
          </cell>
        </row>
        <row r="352">
          <cell r="F352" t="str">
            <v xml:space="preserve">                       5114</v>
          </cell>
          <cell r="H352" t="str">
            <v xml:space="preserve">                          5121</v>
          </cell>
          <cell r="J352" t="str">
            <v xml:space="preserve">                        5122</v>
          </cell>
        </row>
        <row r="353">
          <cell r="D353" t="str">
            <v>MESES</v>
          </cell>
          <cell r="E353" t="str">
            <v>FACTOR</v>
          </cell>
          <cell r="F353" t="str">
            <v xml:space="preserve">   HISTORICO</v>
          </cell>
          <cell r="G353" t="str">
            <v xml:space="preserve">  REVALORIZADO</v>
          </cell>
          <cell r="H353" t="str">
            <v xml:space="preserve">   HISTORICO</v>
          </cell>
          <cell r="I353" t="str">
            <v xml:space="preserve">  REVALORIZADO</v>
          </cell>
          <cell r="J353" t="str">
            <v xml:space="preserve">   HISTORICO</v>
          </cell>
          <cell r="K353" t="str">
            <v xml:space="preserve">  REVALORIZADO</v>
          </cell>
        </row>
        <row r="356">
          <cell r="D356" t="str">
            <v>ENERO</v>
          </cell>
          <cell r="E356">
            <v>1.0129999999999999</v>
          </cell>
          <cell r="F356">
            <v>0</v>
          </cell>
          <cell r="G356">
            <v>0</v>
          </cell>
          <cell r="H356">
            <v>0</v>
          </cell>
          <cell r="I356">
            <v>0</v>
          </cell>
          <cell r="J356">
            <v>0</v>
          </cell>
          <cell r="K356">
            <v>0</v>
          </cell>
        </row>
        <row r="357">
          <cell r="D357" t="str">
            <v>FEBRERO</v>
          </cell>
          <cell r="E357">
            <v>1.008</v>
          </cell>
          <cell r="F357">
            <v>0</v>
          </cell>
          <cell r="G357">
            <v>0</v>
          </cell>
          <cell r="H357">
            <v>0</v>
          </cell>
          <cell r="I357">
            <v>0</v>
          </cell>
          <cell r="J357">
            <v>0</v>
          </cell>
          <cell r="K357">
            <v>0</v>
          </cell>
        </row>
        <row r="358">
          <cell r="D358" t="str">
            <v>MARZO</v>
          </cell>
          <cell r="E358">
            <v>1</v>
          </cell>
          <cell r="F358">
            <v>0</v>
          </cell>
          <cell r="G358">
            <v>0</v>
          </cell>
          <cell r="H358">
            <v>0</v>
          </cell>
          <cell r="I358">
            <v>0</v>
          </cell>
          <cell r="J358">
            <v>0</v>
          </cell>
          <cell r="K358">
            <v>0</v>
          </cell>
        </row>
        <row r="359">
          <cell r="D359" t="str">
            <v>ABRIL</v>
          </cell>
          <cell r="E359">
            <v>1</v>
          </cell>
          <cell r="F359">
            <v>0</v>
          </cell>
          <cell r="G359">
            <v>0</v>
          </cell>
          <cell r="H359">
            <v>0</v>
          </cell>
          <cell r="I359">
            <v>0</v>
          </cell>
          <cell r="J359">
            <v>0</v>
          </cell>
          <cell r="K359">
            <v>0</v>
          </cell>
        </row>
        <row r="360">
          <cell r="D360" t="str">
            <v>MAYO</v>
          </cell>
          <cell r="E360">
            <v>1</v>
          </cell>
          <cell r="F360">
            <v>0</v>
          </cell>
          <cell r="G360">
            <v>0</v>
          </cell>
          <cell r="H360">
            <v>0</v>
          </cell>
          <cell r="I360">
            <v>0</v>
          </cell>
          <cell r="J360">
            <v>0</v>
          </cell>
          <cell r="K360">
            <v>0</v>
          </cell>
        </row>
        <row r="361">
          <cell r="D361" t="str">
            <v>JUNIO</v>
          </cell>
          <cell r="E361">
            <v>1</v>
          </cell>
          <cell r="F361">
            <v>0</v>
          </cell>
          <cell r="G361">
            <v>0</v>
          </cell>
          <cell r="H361">
            <v>0</v>
          </cell>
          <cell r="I361">
            <v>0</v>
          </cell>
          <cell r="J361">
            <v>0</v>
          </cell>
          <cell r="K361">
            <v>0</v>
          </cell>
        </row>
        <row r="362">
          <cell r="D362" t="str">
            <v>JULIO</v>
          </cell>
          <cell r="E362">
            <v>1</v>
          </cell>
          <cell r="F362">
            <v>0</v>
          </cell>
          <cell r="G362">
            <v>0</v>
          </cell>
          <cell r="H362">
            <v>0</v>
          </cell>
          <cell r="I362">
            <v>0</v>
          </cell>
          <cell r="J362">
            <v>0</v>
          </cell>
          <cell r="K362">
            <v>0</v>
          </cell>
        </row>
        <row r="363">
          <cell r="D363" t="str">
            <v>AGOSTO</v>
          </cell>
          <cell r="E363">
            <v>1</v>
          </cell>
          <cell r="F363">
            <v>0</v>
          </cell>
          <cell r="G363">
            <v>0</v>
          </cell>
          <cell r="H363">
            <v>0</v>
          </cell>
          <cell r="I363">
            <v>0</v>
          </cell>
          <cell r="J363">
            <v>0</v>
          </cell>
          <cell r="K363">
            <v>0</v>
          </cell>
        </row>
        <row r="364">
          <cell r="D364" t="str">
            <v>SEPTIEMBRE</v>
          </cell>
          <cell r="E364">
            <v>1</v>
          </cell>
          <cell r="F364">
            <v>0</v>
          </cell>
          <cell r="G364">
            <v>0</v>
          </cell>
          <cell r="H364">
            <v>0</v>
          </cell>
          <cell r="I364">
            <v>0</v>
          </cell>
          <cell r="J364">
            <v>0</v>
          </cell>
          <cell r="K364">
            <v>0</v>
          </cell>
        </row>
        <row r="365">
          <cell r="D365" t="str">
            <v>OCTUBRE</v>
          </cell>
          <cell r="E365">
            <v>1</v>
          </cell>
          <cell r="F365">
            <v>0</v>
          </cell>
          <cell r="G365">
            <v>0</v>
          </cell>
          <cell r="H365">
            <v>0</v>
          </cell>
          <cell r="I365">
            <v>0</v>
          </cell>
          <cell r="J365">
            <v>0</v>
          </cell>
          <cell r="K365">
            <v>0</v>
          </cell>
        </row>
        <row r="366">
          <cell r="D366" t="str">
            <v>NOVIEMBRE</v>
          </cell>
          <cell r="E366">
            <v>1</v>
          </cell>
          <cell r="F366">
            <v>0</v>
          </cell>
          <cell r="G366">
            <v>0</v>
          </cell>
          <cell r="H366">
            <v>0</v>
          </cell>
          <cell r="I366">
            <v>0</v>
          </cell>
          <cell r="J366">
            <v>0</v>
          </cell>
          <cell r="K366">
            <v>0</v>
          </cell>
        </row>
        <row r="367">
          <cell r="D367" t="str">
            <v>DICIEMBRE</v>
          </cell>
          <cell r="E367">
            <v>1</v>
          </cell>
          <cell r="F367">
            <v>0</v>
          </cell>
          <cell r="G367">
            <v>0</v>
          </cell>
          <cell r="H367">
            <v>0</v>
          </cell>
          <cell r="I367">
            <v>0</v>
          </cell>
          <cell r="J367">
            <v>0</v>
          </cell>
          <cell r="K367">
            <v>0</v>
          </cell>
        </row>
        <row r="369">
          <cell r="D369" t="str">
            <v>TOTAL</v>
          </cell>
          <cell r="F369">
            <v>0</v>
          </cell>
          <cell r="G369">
            <v>0</v>
          </cell>
          <cell r="H369">
            <v>0</v>
          </cell>
          <cell r="I369">
            <v>0</v>
          </cell>
          <cell r="J369">
            <v>0</v>
          </cell>
          <cell r="K369">
            <v>0</v>
          </cell>
        </row>
        <row r="372">
          <cell r="F372" t="str">
            <v>ANUL UTIL TEORICAS VTA PLANTAS CMPC</v>
          </cell>
          <cell r="H372" t="str">
            <v xml:space="preserve">   ARRIENDOS  E  INT  TEORICOS</v>
          </cell>
          <cell r="J372" t="str">
            <v xml:space="preserve">     OTROS INGRESOS TEORICOS</v>
          </cell>
        </row>
        <row r="373">
          <cell r="F373" t="str">
            <v xml:space="preserve">                        5123</v>
          </cell>
          <cell r="H373" t="str">
            <v xml:space="preserve">                         5125</v>
          </cell>
          <cell r="J373" t="str">
            <v xml:space="preserve">                       5126</v>
          </cell>
        </row>
        <row r="374">
          <cell r="D374" t="str">
            <v>MESES</v>
          </cell>
          <cell r="E374" t="str">
            <v>FACTOR</v>
          </cell>
          <cell r="F374" t="str">
            <v xml:space="preserve">   HISTORICO</v>
          </cell>
          <cell r="G374" t="str">
            <v xml:space="preserve">  REVALORIZADO</v>
          </cell>
          <cell r="H374" t="str">
            <v xml:space="preserve">   HISTORICO</v>
          </cell>
          <cell r="I374" t="str">
            <v xml:space="preserve">  REVALORIZADO</v>
          </cell>
          <cell r="J374" t="str">
            <v xml:space="preserve">   HISTORICO</v>
          </cell>
          <cell r="K374" t="str">
            <v xml:space="preserve">  REVALORIZADO</v>
          </cell>
        </row>
        <row r="377">
          <cell r="D377" t="str">
            <v>ENERO</v>
          </cell>
          <cell r="E377">
            <v>1.0129999999999999</v>
          </cell>
          <cell r="F377">
            <v>0</v>
          </cell>
          <cell r="G377">
            <v>0</v>
          </cell>
          <cell r="H377">
            <v>0</v>
          </cell>
          <cell r="I377">
            <v>0</v>
          </cell>
          <cell r="J377">
            <v>0</v>
          </cell>
          <cell r="K377">
            <v>0</v>
          </cell>
        </row>
        <row r="378">
          <cell r="D378" t="str">
            <v>FEBRERO</v>
          </cell>
          <cell r="E378">
            <v>1.008</v>
          </cell>
          <cell r="F378">
            <v>0</v>
          </cell>
          <cell r="G378">
            <v>0</v>
          </cell>
          <cell r="H378">
            <v>0</v>
          </cell>
          <cell r="I378">
            <v>0</v>
          </cell>
          <cell r="J378">
            <v>0</v>
          </cell>
          <cell r="K378">
            <v>0</v>
          </cell>
        </row>
        <row r="379">
          <cell r="D379" t="str">
            <v>MARZO</v>
          </cell>
          <cell r="E379">
            <v>1</v>
          </cell>
          <cell r="F379">
            <v>0</v>
          </cell>
          <cell r="G379">
            <v>0</v>
          </cell>
          <cell r="H379">
            <v>0</v>
          </cell>
          <cell r="I379">
            <v>0</v>
          </cell>
          <cell r="J379">
            <v>0</v>
          </cell>
          <cell r="K379">
            <v>0</v>
          </cell>
        </row>
        <row r="380">
          <cell r="D380" t="str">
            <v>ABRIL</v>
          </cell>
          <cell r="E380">
            <v>1</v>
          </cell>
          <cell r="F380">
            <v>0</v>
          </cell>
          <cell r="G380">
            <v>0</v>
          </cell>
          <cell r="H380">
            <v>0</v>
          </cell>
          <cell r="I380">
            <v>0</v>
          </cell>
          <cell r="J380">
            <v>0</v>
          </cell>
          <cell r="K380">
            <v>0</v>
          </cell>
        </row>
        <row r="381">
          <cell r="D381" t="str">
            <v>MAYO</v>
          </cell>
          <cell r="E381">
            <v>1</v>
          </cell>
          <cell r="F381">
            <v>0</v>
          </cell>
          <cell r="G381">
            <v>0</v>
          </cell>
          <cell r="H381">
            <v>0</v>
          </cell>
          <cell r="I381">
            <v>0</v>
          </cell>
          <cell r="J381">
            <v>0</v>
          </cell>
          <cell r="K381">
            <v>0</v>
          </cell>
        </row>
        <row r="382">
          <cell r="D382" t="str">
            <v>JUNIO</v>
          </cell>
          <cell r="E382">
            <v>1</v>
          </cell>
          <cell r="F382">
            <v>0</v>
          </cell>
          <cell r="G382">
            <v>0</v>
          </cell>
          <cell r="H382">
            <v>0</v>
          </cell>
          <cell r="I382">
            <v>0</v>
          </cell>
          <cell r="J382">
            <v>0</v>
          </cell>
          <cell r="K382">
            <v>0</v>
          </cell>
        </row>
        <row r="383">
          <cell r="D383" t="str">
            <v>JULIO</v>
          </cell>
          <cell r="E383">
            <v>1</v>
          </cell>
          <cell r="F383">
            <v>0</v>
          </cell>
          <cell r="G383">
            <v>0</v>
          </cell>
          <cell r="H383">
            <v>0</v>
          </cell>
          <cell r="I383">
            <v>0</v>
          </cell>
          <cell r="J383">
            <v>0</v>
          </cell>
          <cell r="K383">
            <v>0</v>
          </cell>
        </row>
        <row r="384">
          <cell r="D384" t="str">
            <v>AGOSTO</v>
          </cell>
          <cell r="E384">
            <v>1</v>
          </cell>
          <cell r="F384">
            <v>0</v>
          </cell>
          <cell r="G384">
            <v>0</v>
          </cell>
          <cell r="H384">
            <v>0</v>
          </cell>
          <cell r="I384">
            <v>0</v>
          </cell>
          <cell r="J384">
            <v>0</v>
          </cell>
          <cell r="K384">
            <v>0</v>
          </cell>
        </row>
        <row r="385">
          <cell r="D385" t="str">
            <v>SEPTIEMBRE</v>
          </cell>
          <cell r="E385">
            <v>1</v>
          </cell>
          <cell r="F385">
            <v>0</v>
          </cell>
          <cell r="G385">
            <v>0</v>
          </cell>
          <cell r="H385">
            <v>0</v>
          </cell>
          <cell r="I385">
            <v>0</v>
          </cell>
          <cell r="J385">
            <v>0</v>
          </cell>
          <cell r="K385">
            <v>0</v>
          </cell>
        </row>
        <row r="386">
          <cell r="D386" t="str">
            <v>OCTUBRE</v>
          </cell>
          <cell r="E386">
            <v>1</v>
          </cell>
          <cell r="F386">
            <v>0</v>
          </cell>
          <cell r="G386">
            <v>0</v>
          </cell>
          <cell r="H386">
            <v>0</v>
          </cell>
          <cell r="I386">
            <v>0</v>
          </cell>
          <cell r="J386">
            <v>0</v>
          </cell>
          <cell r="K386">
            <v>0</v>
          </cell>
        </row>
        <row r="387">
          <cell r="D387" t="str">
            <v>NOVIEMBRE</v>
          </cell>
          <cell r="E387">
            <v>1</v>
          </cell>
          <cell r="F387">
            <v>0</v>
          </cell>
          <cell r="G387">
            <v>0</v>
          </cell>
          <cell r="H387">
            <v>0</v>
          </cell>
          <cell r="I387">
            <v>0</v>
          </cell>
          <cell r="J387">
            <v>0</v>
          </cell>
          <cell r="K387">
            <v>0</v>
          </cell>
        </row>
        <row r="388">
          <cell r="D388" t="str">
            <v>DICIEMBRE</v>
          </cell>
          <cell r="E388">
            <v>1</v>
          </cell>
          <cell r="F388">
            <v>0</v>
          </cell>
          <cell r="G388">
            <v>0</v>
          </cell>
          <cell r="H388">
            <v>0</v>
          </cell>
          <cell r="I388">
            <v>0</v>
          </cell>
          <cell r="J388">
            <v>0</v>
          </cell>
          <cell r="K388">
            <v>0</v>
          </cell>
        </row>
        <row r="390">
          <cell r="D390" t="str">
            <v>TOTAL</v>
          </cell>
          <cell r="F390">
            <v>0</v>
          </cell>
          <cell r="G390">
            <v>0</v>
          </cell>
          <cell r="H390">
            <v>0</v>
          </cell>
          <cell r="I390">
            <v>0</v>
          </cell>
          <cell r="J390">
            <v>0</v>
          </cell>
          <cell r="K390">
            <v>0</v>
          </cell>
        </row>
        <row r="394">
          <cell r="F394" t="str">
            <v xml:space="preserve">     GASTOS DE VENTAS FIJOS</v>
          </cell>
          <cell r="H394" t="str">
            <v xml:space="preserve">     GTOS VTAS VARIABLES PAIS</v>
          </cell>
          <cell r="J394" t="str">
            <v xml:space="preserve">    GTOS VTAS VARIABLES EXPORT</v>
          </cell>
        </row>
        <row r="395">
          <cell r="F395" t="str">
            <v xml:space="preserve">                      6121</v>
          </cell>
          <cell r="H395" t="str">
            <v xml:space="preserve">                      6122</v>
          </cell>
          <cell r="J395" t="str">
            <v xml:space="preserve">                        6128</v>
          </cell>
        </row>
        <row r="396">
          <cell r="D396" t="str">
            <v>MESES</v>
          </cell>
          <cell r="E396" t="str">
            <v>FACTOR</v>
          </cell>
          <cell r="F396" t="str">
            <v xml:space="preserve">   HISTORICO</v>
          </cell>
          <cell r="G396" t="str">
            <v xml:space="preserve">  REVALORIZADO</v>
          </cell>
          <cell r="H396" t="str">
            <v xml:space="preserve">   HISTORICO</v>
          </cell>
          <cell r="I396" t="str">
            <v xml:space="preserve">  REVALORIZADO</v>
          </cell>
          <cell r="J396" t="str">
            <v xml:space="preserve">   HISTORICO</v>
          </cell>
          <cell r="K396" t="str">
            <v xml:space="preserve">  REVALORIZADO</v>
          </cell>
        </row>
        <row r="399">
          <cell r="D399" t="str">
            <v>ENERO</v>
          </cell>
          <cell r="E399">
            <v>1.0129999999999999</v>
          </cell>
          <cell r="F399">
            <v>0</v>
          </cell>
          <cell r="G399">
            <v>0</v>
          </cell>
          <cell r="H399">
            <v>0</v>
          </cell>
          <cell r="I399">
            <v>0</v>
          </cell>
          <cell r="J399">
            <v>0</v>
          </cell>
          <cell r="K399">
            <v>0</v>
          </cell>
        </row>
        <row r="400">
          <cell r="D400" t="str">
            <v>FEBRERO</v>
          </cell>
          <cell r="E400">
            <v>1.008</v>
          </cell>
          <cell r="F400">
            <v>0</v>
          </cell>
          <cell r="G400">
            <v>0</v>
          </cell>
          <cell r="H400">
            <v>0</v>
          </cell>
          <cell r="I400">
            <v>0</v>
          </cell>
          <cell r="J400">
            <v>0</v>
          </cell>
          <cell r="K400">
            <v>0</v>
          </cell>
        </row>
        <row r="401">
          <cell r="D401" t="str">
            <v>MARZO</v>
          </cell>
          <cell r="E401">
            <v>1</v>
          </cell>
          <cell r="F401">
            <v>0</v>
          </cell>
          <cell r="G401">
            <v>0</v>
          </cell>
          <cell r="H401">
            <v>0</v>
          </cell>
          <cell r="I401">
            <v>0</v>
          </cell>
          <cell r="J401">
            <v>0</v>
          </cell>
          <cell r="K401">
            <v>0</v>
          </cell>
        </row>
        <row r="402">
          <cell r="D402" t="str">
            <v>ABRIL</v>
          </cell>
          <cell r="E402">
            <v>1</v>
          </cell>
          <cell r="F402">
            <v>0</v>
          </cell>
          <cell r="G402">
            <v>0</v>
          </cell>
          <cell r="H402">
            <v>0</v>
          </cell>
          <cell r="I402">
            <v>0</v>
          </cell>
          <cell r="J402">
            <v>0</v>
          </cell>
          <cell r="K402">
            <v>0</v>
          </cell>
        </row>
        <row r="403">
          <cell r="D403" t="str">
            <v>MAYO</v>
          </cell>
          <cell r="E403">
            <v>1</v>
          </cell>
          <cell r="F403">
            <v>0</v>
          </cell>
          <cell r="G403">
            <v>0</v>
          </cell>
          <cell r="H403">
            <v>0</v>
          </cell>
          <cell r="I403">
            <v>0</v>
          </cell>
          <cell r="J403">
            <v>0</v>
          </cell>
          <cell r="K403">
            <v>0</v>
          </cell>
        </row>
        <row r="404">
          <cell r="D404" t="str">
            <v>JUNIO</v>
          </cell>
          <cell r="E404">
            <v>1</v>
          </cell>
          <cell r="F404">
            <v>0</v>
          </cell>
          <cell r="G404">
            <v>0</v>
          </cell>
          <cell r="H404">
            <v>0</v>
          </cell>
          <cell r="I404">
            <v>0</v>
          </cell>
          <cell r="J404">
            <v>0</v>
          </cell>
          <cell r="K404">
            <v>0</v>
          </cell>
        </row>
        <row r="405">
          <cell r="D405" t="str">
            <v>JULIO</v>
          </cell>
          <cell r="E405">
            <v>1</v>
          </cell>
          <cell r="F405">
            <v>0</v>
          </cell>
          <cell r="G405">
            <v>0</v>
          </cell>
          <cell r="H405">
            <v>0</v>
          </cell>
          <cell r="I405">
            <v>0</v>
          </cell>
          <cell r="J405">
            <v>0</v>
          </cell>
          <cell r="K405">
            <v>0</v>
          </cell>
        </row>
        <row r="406">
          <cell r="D406" t="str">
            <v>AGOSTO</v>
          </cell>
          <cell r="E406">
            <v>1</v>
          </cell>
          <cell r="F406">
            <v>0</v>
          </cell>
          <cell r="G406">
            <v>0</v>
          </cell>
          <cell r="H406">
            <v>0</v>
          </cell>
          <cell r="I406">
            <v>0</v>
          </cell>
          <cell r="J406">
            <v>0</v>
          </cell>
          <cell r="K406">
            <v>0</v>
          </cell>
        </row>
        <row r="407">
          <cell r="D407" t="str">
            <v>SEPTIEMBRE</v>
          </cell>
          <cell r="E407">
            <v>1</v>
          </cell>
          <cell r="F407">
            <v>0</v>
          </cell>
          <cell r="G407">
            <v>0</v>
          </cell>
          <cell r="H407">
            <v>0</v>
          </cell>
          <cell r="I407">
            <v>0</v>
          </cell>
          <cell r="J407">
            <v>0</v>
          </cell>
          <cell r="K407">
            <v>0</v>
          </cell>
        </row>
        <row r="408">
          <cell r="D408" t="str">
            <v>OCTUBRE</v>
          </cell>
          <cell r="E408">
            <v>1</v>
          </cell>
          <cell r="F408">
            <v>0</v>
          </cell>
          <cell r="G408">
            <v>0</v>
          </cell>
          <cell r="H408">
            <v>0</v>
          </cell>
          <cell r="I408">
            <v>0</v>
          </cell>
          <cell r="J408">
            <v>0</v>
          </cell>
          <cell r="K408">
            <v>0</v>
          </cell>
        </row>
        <row r="409">
          <cell r="D409" t="str">
            <v>NOVIEMBRE</v>
          </cell>
          <cell r="E409">
            <v>1</v>
          </cell>
          <cell r="F409">
            <v>0</v>
          </cell>
          <cell r="G409">
            <v>0</v>
          </cell>
          <cell r="H409">
            <v>0</v>
          </cell>
          <cell r="I409">
            <v>0</v>
          </cell>
          <cell r="J409">
            <v>0</v>
          </cell>
          <cell r="K409">
            <v>0</v>
          </cell>
        </row>
        <row r="410">
          <cell r="D410" t="str">
            <v>DICIEMBRE</v>
          </cell>
          <cell r="E410">
            <v>1</v>
          </cell>
          <cell r="F410">
            <v>0</v>
          </cell>
          <cell r="G410">
            <v>0</v>
          </cell>
          <cell r="H410">
            <v>0</v>
          </cell>
          <cell r="I410">
            <v>0</v>
          </cell>
          <cell r="J410">
            <v>0</v>
          </cell>
          <cell r="K410">
            <v>0</v>
          </cell>
        </row>
        <row r="412">
          <cell r="D412" t="str">
            <v>TOTAL</v>
          </cell>
          <cell r="F412">
            <v>0</v>
          </cell>
          <cell r="G412">
            <v>0</v>
          </cell>
          <cell r="H412">
            <v>0</v>
          </cell>
          <cell r="I412">
            <v>0</v>
          </cell>
          <cell r="J412">
            <v>0</v>
          </cell>
          <cell r="K412">
            <v>0</v>
          </cell>
        </row>
        <row r="417">
          <cell r="K417" t="str">
            <v>PAGINA # 07</v>
          </cell>
        </row>
        <row r="419">
          <cell r="F419" t="str">
            <v xml:space="preserve">  GTOS DESPACHO STOCK EXTRANJERO</v>
          </cell>
          <cell r="H419" t="str">
            <v xml:space="preserve">     TOTAL GASTOS DE VENTAS</v>
          </cell>
          <cell r="J419" t="str">
            <v xml:space="preserve">  ING. X REC. FINANC.FACT EXPORT</v>
          </cell>
        </row>
        <row r="420">
          <cell r="F420" t="str">
            <v xml:space="preserve">                       6129</v>
          </cell>
          <cell r="J420" t="str">
            <v xml:space="preserve">                   4217-020</v>
          </cell>
        </row>
        <row r="421">
          <cell r="D421" t="str">
            <v>MESES</v>
          </cell>
          <cell r="E421" t="str">
            <v>FACTOR</v>
          </cell>
          <cell r="F421" t="str">
            <v xml:space="preserve">   HISTORICO</v>
          </cell>
          <cell r="G421" t="str">
            <v xml:space="preserve">  REVALORIZADO</v>
          </cell>
          <cell r="H421" t="str">
            <v xml:space="preserve">   HISTORICO</v>
          </cell>
          <cell r="I421" t="str">
            <v xml:space="preserve">  REVALORIZADO</v>
          </cell>
          <cell r="J421" t="str">
            <v xml:space="preserve">   HISTORICO</v>
          </cell>
          <cell r="K421" t="str">
            <v xml:space="preserve">  REVALORIZADO</v>
          </cell>
        </row>
        <row r="424">
          <cell r="D424" t="str">
            <v>ENERO</v>
          </cell>
          <cell r="E424">
            <v>1.0129999999999999</v>
          </cell>
          <cell r="F424">
            <v>0</v>
          </cell>
          <cell r="G424">
            <v>0</v>
          </cell>
          <cell r="H424">
            <v>0</v>
          </cell>
          <cell r="I424">
            <v>0</v>
          </cell>
          <cell r="J424">
            <v>0</v>
          </cell>
          <cell r="K424">
            <v>0</v>
          </cell>
        </row>
        <row r="425">
          <cell r="D425" t="str">
            <v>FEBRERO</v>
          </cell>
          <cell r="E425">
            <v>1.008</v>
          </cell>
          <cell r="F425">
            <v>0</v>
          </cell>
          <cell r="G425">
            <v>0</v>
          </cell>
          <cell r="H425">
            <v>0</v>
          </cell>
          <cell r="I425">
            <v>0</v>
          </cell>
          <cell r="J425">
            <v>0</v>
          </cell>
          <cell r="K425">
            <v>0</v>
          </cell>
        </row>
        <row r="426">
          <cell r="D426" t="str">
            <v>MARZO</v>
          </cell>
          <cell r="E426">
            <v>1</v>
          </cell>
          <cell r="F426">
            <v>0</v>
          </cell>
          <cell r="G426">
            <v>0</v>
          </cell>
          <cell r="H426">
            <v>0</v>
          </cell>
          <cell r="I426">
            <v>0</v>
          </cell>
          <cell r="J426">
            <v>0</v>
          </cell>
          <cell r="K426">
            <v>0</v>
          </cell>
        </row>
        <row r="427">
          <cell r="D427" t="str">
            <v>ABRIL</v>
          </cell>
          <cell r="E427">
            <v>1</v>
          </cell>
          <cell r="F427">
            <v>0</v>
          </cell>
          <cell r="G427">
            <v>0</v>
          </cell>
          <cell r="H427">
            <v>0</v>
          </cell>
          <cell r="I427">
            <v>0</v>
          </cell>
          <cell r="J427">
            <v>0</v>
          </cell>
          <cell r="K427">
            <v>0</v>
          </cell>
        </row>
        <row r="428">
          <cell r="D428" t="str">
            <v>MAYO</v>
          </cell>
          <cell r="E428">
            <v>1</v>
          </cell>
          <cell r="F428">
            <v>0</v>
          </cell>
          <cell r="G428">
            <v>0</v>
          </cell>
          <cell r="H428">
            <v>0</v>
          </cell>
          <cell r="I428">
            <v>0</v>
          </cell>
          <cell r="J428">
            <v>0</v>
          </cell>
          <cell r="K428">
            <v>0</v>
          </cell>
        </row>
        <row r="429">
          <cell r="D429" t="str">
            <v>JUNIO</v>
          </cell>
          <cell r="E429">
            <v>1</v>
          </cell>
          <cell r="F429">
            <v>0</v>
          </cell>
          <cell r="G429">
            <v>0</v>
          </cell>
          <cell r="H429">
            <v>0</v>
          </cell>
          <cell r="I429">
            <v>0</v>
          </cell>
          <cell r="J429">
            <v>0</v>
          </cell>
          <cell r="K429">
            <v>0</v>
          </cell>
        </row>
        <row r="430">
          <cell r="D430" t="str">
            <v>JULIO</v>
          </cell>
          <cell r="E430">
            <v>1</v>
          </cell>
          <cell r="F430">
            <v>0</v>
          </cell>
          <cell r="G430">
            <v>0</v>
          </cell>
          <cell r="H430">
            <v>0</v>
          </cell>
          <cell r="I430">
            <v>0</v>
          </cell>
          <cell r="J430">
            <v>0</v>
          </cell>
          <cell r="K430">
            <v>0</v>
          </cell>
        </row>
        <row r="431">
          <cell r="D431" t="str">
            <v>AGOSTO</v>
          </cell>
          <cell r="E431">
            <v>1</v>
          </cell>
          <cell r="F431">
            <v>0</v>
          </cell>
          <cell r="G431">
            <v>0</v>
          </cell>
          <cell r="H431">
            <v>0</v>
          </cell>
          <cell r="I431">
            <v>0</v>
          </cell>
          <cell r="J431">
            <v>0</v>
          </cell>
          <cell r="K431">
            <v>0</v>
          </cell>
        </row>
        <row r="432">
          <cell r="D432" t="str">
            <v>SEPTIEMBRE</v>
          </cell>
          <cell r="E432">
            <v>1</v>
          </cell>
          <cell r="F432">
            <v>0</v>
          </cell>
          <cell r="G432">
            <v>0</v>
          </cell>
          <cell r="H432">
            <v>0</v>
          </cell>
          <cell r="I432">
            <v>0</v>
          </cell>
          <cell r="J432">
            <v>0</v>
          </cell>
          <cell r="K432">
            <v>0</v>
          </cell>
        </row>
        <row r="433">
          <cell r="D433" t="str">
            <v>OCTUBRE</v>
          </cell>
          <cell r="E433">
            <v>1</v>
          </cell>
          <cell r="F433">
            <v>0</v>
          </cell>
          <cell r="G433">
            <v>0</v>
          </cell>
          <cell r="H433">
            <v>0</v>
          </cell>
          <cell r="I433">
            <v>0</v>
          </cell>
          <cell r="J433">
            <v>0</v>
          </cell>
          <cell r="K433">
            <v>0</v>
          </cell>
        </row>
        <row r="434">
          <cell r="D434" t="str">
            <v>NOVIEMBRE</v>
          </cell>
          <cell r="E434">
            <v>1</v>
          </cell>
          <cell r="F434">
            <v>0</v>
          </cell>
          <cell r="G434">
            <v>0</v>
          </cell>
          <cell r="H434">
            <v>0</v>
          </cell>
          <cell r="I434">
            <v>0</v>
          </cell>
          <cell r="J434">
            <v>0</v>
          </cell>
          <cell r="K434">
            <v>0</v>
          </cell>
        </row>
        <row r="435">
          <cell r="D435" t="str">
            <v>DICIEMBRE</v>
          </cell>
          <cell r="E435">
            <v>1</v>
          </cell>
          <cell r="F435">
            <v>0</v>
          </cell>
          <cell r="G435">
            <v>0</v>
          </cell>
          <cell r="H435">
            <v>0</v>
          </cell>
          <cell r="I435">
            <v>0</v>
          </cell>
          <cell r="J435">
            <v>0</v>
          </cell>
          <cell r="K435">
            <v>0</v>
          </cell>
        </row>
        <row r="437">
          <cell r="D437" t="str">
            <v>TOTAL</v>
          </cell>
          <cell r="F437">
            <v>0</v>
          </cell>
          <cell r="G437">
            <v>0</v>
          </cell>
          <cell r="H437">
            <v>0</v>
          </cell>
          <cell r="I437">
            <v>0</v>
          </cell>
          <cell r="J437">
            <v>0</v>
          </cell>
          <cell r="K437">
            <v>0</v>
          </cell>
        </row>
        <row r="439">
          <cell r="F439" t="str">
            <v xml:space="preserve">  ARRI. ACTIVOS  A  CELPAC  </v>
          </cell>
          <cell r="H439" t="str">
            <v xml:space="preserve">   ARRIENDOS ACTIVOS A INFORSA</v>
          </cell>
          <cell r="J439" t="str">
            <v xml:space="preserve">  GTOS VTAS EXP DIARIOS INFORSA</v>
          </cell>
        </row>
        <row r="440">
          <cell r="F440" t="str">
            <v xml:space="preserve">                  4234/081</v>
          </cell>
          <cell r="H440" t="str">
            <v xml:space="preserve">                  4234/082</v>
          </cell>
          <cell r="J440" t="str">
            <v xml:space="preserve">                   6128-026</v>
          </cell>
        </row>
        <row r="442">
          <cell r="D442" t="str">
            <v>MESES</v>
          </cell>
          <cell r="E442" t="str">
            <v>FACTOR</v>
          </cell>
          <cell r="F442" t="str">
            <v xml:space="preserve">   HISTORICO</v>
          </cell>
          <cell r="G442" t="str">
            <v xml:space="preserve">  REVALORIZADO</v>
          </cell>
          <cell r="H442" t="str">
            <v xml:space="preserve">   HISTORICO</v>
          </cell>
          <cell r="I442" t="str">
            <v xml:space="preserve">  REVALORIZADO</v>
          </cell>
          <cell r="J442" t="str">
            <v xml:space="preserve">   HISTORICO</v>
          </cell>
          <cell r="K442" t="str">
            <v xml:space="preserve">  REVALORIZADO</v>
          </cell>
        </row>
        <row r="445">
          <cell r="D445" t="str">
            <v>ENERO</v>
          </cell>
          <cell r="E445">
            <v>1.0129999999999999</v>
          </cell>
          <cell r="F445">
            <v>3031839</v>
          </cell>
          <cell r="G445">
            <v>3071252.9069999997</v>
          </cell>
          <cell r="H445">
            <v>2760003</v>
          </cell>
          <cell r="I445">
            <v>2795883.0389999999</v>
          </cell>
          <cell r="J445">
            <v>0</v>
          </cell>
          <cell r="K445">
            <v>0</v>
          </cell>
        </row>
        <row r="446">
          <cell r="D446" t="str">
            <v>FEBRERO</v>
          </cell>
          <cell r="E446">
            <v>1.008</v>
          </cell>
          <cell r="F446">
            <v>3251623</v>
          </cell>
          <cell r="G446">
            <v>3277635.9840000002</v>
          </cell>
          <cell r="H446">
            <v>2766931</v>
          </cell>
          <cell r="I446">
            <v>2789066.4479999999</v>
          </cell>
          <cell r="J446">
            <v>0</v>
          </cell>
          <cell r="K446">
            <v>0</v>
          </cell>
        </row>
        <row r="447">
          <cell r="D447" t="str">
            <v>MARZO</v>
          </cell>
          <cell r="E447">
            <v>1</v>
          </cell>
          <cell r="F447">
            <v>3057703</v>
          </cell>
          <cell r="G447">
            <v>3057703</v>
          </cell>
          <cell r="H447">
            <v>2788051</v>
          </cell>
          <cell r="I447">
            <v>2788051</v>
          </cell>
          <cell r="J447">
            <v>0</v>
          </cell>
          <cell r="K447">
            <v>0</v>
          </cell>
        </row>
        <row r="448">
          <cell r="D448" t="str">
            <v>ABRIL</v>
          </cell>
          <cell r="E448">
            <v>1</v>
          </cell>
          <cell r="F448">
            <v>0</v>
          </cell>
          <cell r="G448">
            <v>0</v>
          </cell>
          <cell r="H448">
            <v>0</v>
          </cell>
          <cell r="I448">
            <v>0</v>
          </cell>
          <cell r="J448">
            <v>0</v>
          </cell>
          <cell r="K448">
            <v>0</v>
          </cell>
        </row>
        <row r="449">
          <cell r="D449" t="str">
            <v>MAYO</v>
          </cell>
          <cell r="E449">
            <v>1</v>
          </cell>
          <cell r="F449">
            <v>0</v>
          </cell>
          <cell r="G449">
            <v>0</v>
          </cell>
          <cell r="H449">
            <v>0</v>
          </cell>
          <cell r="I449">
            <v>0</v>
          </cell>
          <cell r="J449">
            <v>0</v>
          </cell>
          <cell r="K449">
            <v>0</v>
          </cell>
        </row>
        <row r="450">
          <cell r="D450" t="str">
            <v>JUNIO</v>
          </cell>
          <cell r="E450">
            <v>1</v>
          </cell>
          <cell r="F450">
            <v>0</v>
          </cell>
          <cell r="G450">
            <v>0</v>
          </cell>
          <cell r="H450">
            <v>0</v>
          </cell>
          <cell r="I450">
            <v>0</v>
          </cell>
          <cell r="J450">
            <v>0</v>
          </cell>
          <cell r="K450">
            <v>0</v>
          </cell>
        </row>
        <row r="451">
          <cell r="D451" t="str">
            <v>JULIO</v>
          </cell>
          <cell r="E451">
            <v>1</v>
          </cell>
          <cell r="F451">
            <v>0</v>
          </cell>
          <cell r="G451">
            <v>0</v>
          </cell>
          <cell r="H451">
            <v>0</v>
          </cell>
          <cell r="I451">
            <v>0</v>
          </cell>
          <cell r="J451">
            <v>0</v>
          </cell>
          <cell r="K451">
            <v>0</v>
          </cell>
        </row>
        <row r="452">
          <cell r="D452" t="str">
            <v>AGOSTO</v>
          </cell>
          <cell r="E452">
            <v>1</v>
          </cell>
          <cell r="F452">
            <v>0</v>
          </cell>
          <cell r="G452">
            <v>0</v>
          </cell>
          <cell r="H452">
            <v>0</v>
          </cell>
          <cell r="I452">
            <v>0</v>
          </cell>
          <cell r="J452">
            <v>0</v>
          </cell>
          <cell r="K452">
            <v>0</v>
          </cell>
        </row>
        <row r="453">
          <cell r="D453" t="str">
            <v>SEPTIEMBRE</v>
          </cell>
          <cell r="E453">
            <v>1</v>
          </cell>
          <cell r="F453">
            <v>0</v>
          </cell>
          <cell r="G453">
            <v>0</v>
          </cell>
          <cell r="H453">
            <v>0</v>
          </cell>
          <cell r="I453">
            <v>0</v>
          </cell>
          <cell r="J453">
            <v>0</v>
          </cell>
          <cell r="K453">
            <v>0</v>
          </cell>
        </row>
        <row r="454">
          <cell r="D454" t="str">
            <v>OCTUBRE</v>
          </cell>
          <cell r="E454">
            <v>1</v>
          </cell>
          <cell r="F454">
            <v>0</v>
          </cell>
          <cell r="G454">
            <v>0</v>
          </cell>
          <cell r="H454">
            <v>0</v>
          </cell>
          <cell r="I454">
            <v>0</v>
          </cell>
          <cell r="J454">
            <v>0</v>
          </cell>
          <cell r="K454">
            <v>0</v>
          </cell>
        </row>
        <row r="455">
          <cell r="D455" t="str">
            <v>NOVIEMBRE</v>
          </cell>
          <cell r="E455">
            <v>1</v>
          </cell>
          <cell r="F455">
            <v>0</v>
          </cell>
          <cell r="G455">
            <v>0</v>
          </cell>
          <cell r="H455">
            <v>0</v>
          </cell>
          <cell r="I455">
            <v>0</v>
          </cell>
          <cell r="J455">
            <v>0</v>
          </cell>
          <cell r="K455">
            <v>0</v>
          </cell>
        </row>
        <row r="456">
          <cell r="D456" t="str">
            <v>DICIEMBRE</v>
          </cell>
          <cell r="E456">
            <v>1</v>
          </cell>
          <cell r="F456">
            <v>0</v>
          </cell>
          <cell r="G456">
            <v>0</v>
          </cell>
          <cell r="H456">
            <v>0</v>
          </cell>
          <cell r="I456">
            <v>0</v>
          </cell>
          <cell r="J456">
            <v>0</v>
          </cell>
          <cell r="K456">
            <v>0</v>
          </cell>
        </row>
        <row r="458">
          <cell r="D458" t="str">
            <v>TOTAL</v>
          </cell>
          <cell r="F458">
            <v>9341165</v>
          </cell>
          <cell r="G458">
            <v>9406591.8909999989</v>
          </cell>
          <cell r="H458">
            <v>8314985</v>
          </cell>
          <cell r="I458">
            <v>8373000.4869999997</v>
          </cell>
          <cell r="J458">
            <v>0</v>
          </cell>
          <cell r="K458">
            <v>0</v>
          </cell>
        </row>
        <row r="465">
          <cell r="D465" t="str">
            <v>MESES</v>
          </cell>
          <cell r="E465" t="str">
            <v>FACTOR</v>
          </cell>
          <cell r="F465" t="str">
            <v xml:space="preserve">   HISTORICO</v>
          </cell>
          <cell r="G465" t="str">
            <v xml:space="preserve">  REVALORIZADO</v>
          </cell>
          <cell r="H465" t="str">
            <v xml:space="preserve">   HISTORICO</v>
          </cell>
          <cell r="I465" t="str">
            <v xml:space="preserve">  REVALORIZADO</v>
          </cell>
          <cell r="J465" t="str">
            <v xml:space="preserve">   HISTORICO</v>
          </cell>
          <cell r="K465" t="str">
            <v xml:space="preserve">  REVALORIZADO</v>
          </cell>
        </row>
        <row r="468">
          <cell r="D468" t="str">
            <v>ENERO</v>
          </cell>
          <cell r="E468">
            <v>1.0129999999999999</v>
          </cell>
          <cell r="F468">
            <v>0</v>
          </cell>
          <cell r="G468">
            <v>0</v>
          </cell>
          <cell r="H468">
            <v>0</v>
          </cell>
          <cell r="I468">
            <v>0</v>
          </cell>
          <cell r="J468">
            <v>0</v>
          </cell>
          <cell r="K468">
            <v>0</v>
          </cell>
        </row>
        <row r="469">
          <cell r="D469" t="str">
            <v>FEBRERO</v>
          </cell>
          <cell r="E469">
            <v>1.008</v>
          </cell>
          <cell r="F469">
            <v>0</v>
          </cell>
          <cell r="G469">
            <v>0</v>
          </cell>
          <cell r="H469">
            <v>0</v>
          </cell>
          <cell r="I469">
            <v>0</v>
          </cell>
          <cell r="J469">
            <v>0</v>
          </cell>
          <cell r="K469">
            <v>0</v>
          </cell>
        </row>
        <row r="470">
          <cell r="D470" t="str">
            <v>MARZO</v>
          </cell>
          <cell r="E470">
            <v>1</v>
          </cell>
          <cell r="F470">
            <v>0</v>
          </cell>
          <cell r="G470">
            <v>0</v>
          </cell>
          <cell r="H470">
            <v>0</v>
          </cell>
          <cell r="I470">
            <v>0</v>
          </cell>
          <cell r="J470">
            <v>0</v>
          </cell>
          <cell r="K470">
            <v>0</v>
          </cell>
        </row>
        <row r="471">
          <cell r="D471" t="str">
            <v>ABRIL</v>
          </cell>
          <cell r="E471">
            <v>1</v>
          </cell>
          <cell r="F471">
            <v>0</v>
          </cell>
          <cell r="G471">
            <v>0</v>
          </cell>
          <cell r="H471">
            <v>0</v>
          </cell>
          <cell r="I471">
            <v>0</v>
          </cell>
          <cell r="J471">
            <v>0</v>
          </cell>
          <cell r="K471">
            <v>0</v>
          </cell>
        </row>
        <row r="472">
          <cell r="D472" t="str">
            <v>MAYO</v>
          </cell>
          <cell r="E472">
            <v>1</v>
          </cell>
          <cell r="F472">
            <v>0</v>
          </cell>
          <cell r="G472">
            <v>0</v>
          </cell>
          <cell r="H472">
            <v>0</v>
          </cell>
          <cell r="I472">
            <v>0</v>
          </cell>
          <cell r="J472">
            <v>0</v>
          </cell>
          <cell r="K472">
            <v>0</v>
          </cell>
        </row>
        <row r="473">
          <cell r="D473" t="str">
            <v>JUNIO</v>
          </cell>
          <cell r="E473">
            <v>1</v>
          </cell>
          <cell r="F473">
            <v>0</v>
          </cell>
          <cell r="G473">
            <v>0</v>
          </cell>
          <cell r="H473">
            <v>0</v>
          </cell>
          <cell r="I473">
            <v>0</v>
          </cell>
          <cell r="J473">
            <v>0</v>
          </cell>
          <cell r="K473">
            <v>0</v>
          </cell>
        </row>
        <row r="474">
          <cell r="D474" t="str">
            <v>JULIO</v>
          </cell>
          <cell r="E474">
            <v>1</v>
          </cell>
          <cell r="F474">
            <v>0</v>
          </cell>
          <cell r="G474">
            <v>0</v>
          </cell>
          <cell r="H474">
            <v>0</v>
          </cell>
          <cell r="I474">
            <v>0</v>
          </cell>
          <cell r="J474">
            <v>0</v>
          </cell>
          <cell r="K474">
            <v>0</v>
          </cell>
        </row>
        <row r="475">
          <cell r="D475" t="str">
            <v>AGOSTO</v>
          </cell>
          <cell r="E475">
            <v>1</v>
          </cell>
          <cell r="F475">
            <v>0</v>
          </cell>
          <cell r="G475">
            <v>0</v>
          </cell>
          <cell r="H475">
            <v>0</v>
          </cell>
          <cell r="I475">
            <v>0</v>
          </cell>
          <cell r="J475">
            <v>0</v>
          </cell>
          <cell r="K475">
            <v>0</v>
          </cell>
        </row>
        <row r="476">
          <cell r="D476" t="str">
            <v>SEPTIEMBRE</v>
          </cell>
          <cell r="E476">
            <v>1</v>
          </cell>
          <cell r="F476">
            <v>0</v>
          </cell>
          <cell r="G476">
            <v>0</v>
          </cell>
          <cell r="H476">
            <v>0</v>
          </cell>
          <cell r="I476">
            <v>0</v>
          </cell>
          <cell r="J476">
            <v>0</v>
          </cell>
          <cell r="K476">
            <v>0</v>
          </cell>
        </row>
        <row r="477">
          <cell r="D477" t="str">
            <v>OCTUBRE</v>
          </cell>
          <cell r="E477">
            <v>1</v>
          </cell>
          <cell r="G477">
            <v>0</v>
          </cell>
          <cell r="I477">
            <v>0</v>
          </cell>
          <cell r="K477">
            <v>0</v>
          </cell>
        </row>
        <row r="478">
          <cell r="D478" t="str">
            <v>NOVIEMBRE</v>
          </cell>
          <cell r="E478">
            <v>1</v>
          </cell>
          <cell r="G478">
            <v>0</v>
          </cell>
          <cell r="I478">
            <v>0</v>
          </cell>
          <cell r="K478">
            <v>0</v>
          </cell>
        </row>
        <row r="479">
          <cell r="D479" t="str">
            <v>DICIEMBRE</v>
          </cell>
          <cell r="E479">
            <v>1</v>
          </cell>
          <cell r="G479">
            <v>0</v>
          </cell>
          <cell r="I479">
            <v>0</v>
          </cell>
          <cell r="K479">
            <v>0</v>
          </cell>
        </row>
        <row r="481">
          <cell r="D481" t="str">
            <v>TOTAL</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ISIS"/>
      <sheetName val="TAPA-INDICE"/>
      <sheetName val="CTACTE"/>
    </sheetNames>
    <sheetDataSet>
      <sheetData sheetId="0">
        <row r="1">
          <cell r="C1" t="str">
            <v xml:space="preserve"> </v>
          </cell>
          <cell r="D1" t="str">
            <v xml:space="preserve"> </v>
          </cell>
          <cell r="G1" t="str">
            <v xml:space="preserve"> </v>
          </cell>
          <cell r="I1" t="str">
            <v>5.-</v>
          </cell>
        </row>
        <row r="2">
          <cell r="A2" t="str">
            <v>ABASTECIMIENTOS  CMPC  S.A.</v>
          </cell>
        </row>
        <row r="5">
          <cell r="A5" t="str">
            <v>ANALISIS  DE  CUENTAS AL  BALANCE</v>
          </cell>
        </row>
        <row r="6">
          <cell r="A6" t="str">
            <v>AL  31  DE  AGOSTO  DE 1996</v>
          </cell>
        </row>
        <row r="8">
          <cell r="C8" t="str">
            <v>CIFRAS  EN PESOS</v>
          </cell>
          <cell r="G8" t="str">
            <v>CIFRAS EN DOLARES</v>
          </cell>
        </row>
        <row r="9">
          <cell r="A9" t="str">
            <v>DISPONIBLE</v>
          </cell>
          <cell r="C9" t="str">
            <v>MES ACTUAL</v>
          </cell>
          <cell r="E9" t="str">
            <v>MES ANTERIOR</v>
          </cell>
          <cell r="G9" t="str">
            <v>MES ACTUAL</v>
          </cell>
          <cell r="I9" t="str">
            <v>MES ANTERIOR</v>
          </cell>
        </row>
        <row r="10">
          <cell r="C10" t="str">
            <v>$</v>
          </cell>
          <cell r="E10" t="str">
            <v>$</v>
          </cell>
          <cell r="G10" t="str">
            <v>US$</v>
          </cell>
          <cell r="I10" t="str">
            <v>US$</v>
          </cell>
        </row>
        <row r="12">
          <cell r="A12" t="str">
            <v>BANCO  BICE</v>
          </cell>
          <cell r="C12">
            <v>7938821</v>
          </cell>
          <cell r="E12">
            <v>431302</v>
          </cell>
          <cell r="G12">
            <v>19312.576933369011</v>
          </cell>
          <cell r="I12">
            <v>1049.396593673966</v>
          </cell>
        </row>
        <row r="13">
          <cell r="A13" t="str">
            <v>FONDO FIJO</v>
          </cell>
          <cell r="C13">
            <v>240000</v>
          </cell>
          <cell r="E13">
            <v>240000</v>
          </cell>
          <cell r="G13">
            <v>583.8421680005838</v>
          </cell>
          <cell r="I13">
            <v>583.94160583941607</v>
          </cell>
        </row>
        <row r="15">
          <cell r="A15" t="str">
            <v>TOTAL</v>
          </cell>
          <cell r="C15">
            <v>8178821</v>
          </cell>
          <cell r="E15">
            <v>671302</v>
          </cell>
          <cell r="G15">
            <v>19896.419101369596</v>
          </cell>
          <cell r="I15">
            <v>1633.3381995133821</v>
          </cell>
        </row>
        <row r="17">
          <cell r="I17" t="str">
            <v>6.-</v>
          </cell>
        </row>
        <row r="18">
          <cell r="A18" t="str">
            <v>ABASTECIMIENTOS  CMPC  S.A.</v>
          </cell>
        </row>
        <row r="21">
          <cell r="A21" t="str">
            <v>ANALISIS  DE  CUENTAS AL  BALANCE</v>
          </cell>
        </row>
        <row r="22">
          <cell r="A22" t="str">
            <v>AL  31  DE  AGOSTO  DE 1996</v>
          </cell>
        </row>
        <row r="24">
          <cell r="C24" t="str">
            <v>CIFRAS  EN PESOS</v>
          </cell>
          <cell r="G24" t="str">
            <v>CIFRAS EN DOLARES</v>
          </cell>
        </row>
        <row r="25">
          <cell r="A25" t="str">
            <v>DEPOSITOS A PLAZO</v>
          </cell>
          <cell r="C25" t="str">
            <v>MES ACTUAL</v>
          </cell>
          <cell r="E25" t="str">
            <v>MES ANTERIOR</v>
          </cell>
          <cell r="G25" t="str">
            <v>MES ACTUAL</v>
          </cell>
          <cell r="I25" t="str">
            <v>MES ANTERIOR</v>
          </cell>
        </row>
        <row r="26">
          <cell r="C26" t="str">
            <v>$</v>
          </cell>
          <cell r="E26" t="str">
            <v>$</v>
          </cell>
          <cell r="G26" t="str">
            <v>US$</v>
          </cell>
          <cell r="I26" t="str">
            <v>US$</v>
          </cell>
        </row>
        <row r="28">
          <cell r="A28" t="str">
            <v>DPR Nº 37572 BANCO DESARROLLO</v>
          </cell>
          <cell r="C28">
            <v>21620213</v>
          </cell>
          <cell r="E28">
            <v>0</v>
          </cell>
          <cell r="G28">
            <v>52594.966793976695</v>
          </cell>
          <cell r="I28">
            <v>0</v>
          </cell>
        </row>
        <row r="29">
          <cell r="A29" t="str">
            <v>DPR Nº 36287 BANCO SUDAMERICANO</v>
          </cell>
          <cell r="C29">
            <v>9212447</v>
          </cell>
          <cell r="E29">
            <v>9125292</v>
          </cell>
          <cell r="G29">
            <v>22410.895954460313</v>
          </cell>
          <cell r="I29">
            <v>22202.656934306568</v>
          </cell>
        </row>
        <row r="30">
          <cell r="A30" t="str">
            <v>DPR Nº 37803 BANCO CREDITO</v>
          </cell>
          <cell r="C30">
            <v>20029397</v>
          </cell>
          <cell r="G30">
            <v>48725.027367601622</v>
          </cell>
          <cell r="I30">
            <v>0</v>
          </cell>
        </row>
        <row r="31">
          <cell r="A31" t="str">
            <v>DPR Nº 35938 BANCO CHILE</v>
          </cell>
          <cell r="C31">
            <v>105740264</v>
          </cell>
          <cell r="E31">
            <v>104750634</v>
          </cell>
          <cell r="G31">
            <v>257231.77074464204</v>
          </cell>
          <cell r="I31">
            <v>254867.72262773724</v>
          </cell>
        </row>
        <row r="32">
          <cell r="A32" t="str">
            <v>DPR Nº 37293 BANCO SUDAMERICANO</v>
          </cell>
          <cell r="C32">
            <v>2523452</v>
          </cell>
          <cell r="E32">
            <v>2500000</v>
          </cell>
          <cell r="G32">
            <v>6138.740360522539</v>
          </cell>
          <cell r="I32">
            <v>6082.7250608272507</v>
          </cell>
        </row>
        <row r="33">
          <cell r="A33" t="str">
            <v>DPR Nº 37294 BANCO SUDAMERICANO</v>
          </cell>
          <cell r="C33">
            <v>2523452</v>
          </cell>
          <cell r="E33">
            <v>2500000</v>
          </cell>
          <cell r="G33">
            <v>6138.740360522539</v>
          </cell>
          <cell r="I33">
            <v>6082.7250608272507</v>
          </cell>
        </row>
        <row r="34">
          <cell r="A34" t="str">
            <v>DPR Nº 36768 BANCO SECURITY</v>
          </cell>
          <cell r="C34">
            <v>11844385</v>
          </cell>
          <cell r="E34">
            <v>11734130</v>
          </cell>
          <cell r="G34">
            <v>28813.547570973315</v>
          </cell>
          <cell r="I34">
            <v>28550.194647201948</v>
          </cell>
        </row>
        <row r="35">
          <cell r="A35" t="str">
            <v>DPR Nº 37628 BANCO DESARROLLO</v>
          </cell>
          <cell r="C35">
            <v>3014806</v>
          </cell>
          <cell r="G35">
            <v>7334.0452964215337</v>
          </cell>
          <cell r="I35">
            <v>0</v>
          </cell>
        </row>
        <row r="36">
          <cell r="A36" t="str">
            <v>DPR Nº 36285 BANCO SUDAMERICANO</v>
          </cell>
          <cell r="E36">
            <v>9125292</v>
          </cell>
          <cell r="G36">
            <v>0</v>
          </cell>
          <cell r="I36">
            <v>22202.656934306568</v>
          </cell>
        </row>
        <row r="37">
          <cell r="A37" t="str">
            <v>DPR Nº 36286 BANCO SUDAMERICANO</v>
          </cell>
          <cell r="E37">
            <v>9125292</v>
          </cell>
          <cell r="G37">
            <v>0</v>
          </cell>
          <cell r="I37">
            <v>22202.656934306568</v>
          </cell>
        </row>
        <row r="38">
          <cell r="A38" t="str">
            <v>DPR Nº 36962 BANCO SUDAMERICANO</v>
          </cell>
          <cell r="E38">
            <v>5026124</v>
          </cell>
          <cell r="G38">
            <v>0</v>
          </cell>
          <cell r="I38">
            <v>12229.012165450122</v>
          </cell>
        </row>
        <row r="39">
          <cell r="A39" t="str">
            <v>DPR Nº 37292 BANCO SUDAMERICANO</v>
          </cell>
          <cell r="E39">
            <v>2100000</v>
          </cell>
          <cell r="G39">
            <v>0</v>
          </cell>
          <cell r="I39">
            <v>5109.4890510948908</v>
          </cell>
        </row>
        <row r="41">
          <cell r="A41" t="str">
            <v>TOTAL</v>
          </cell>
          <cell r="C41">
            <v>176508416</v>
          </cell>
          <cell r="E41">
            <v>155986764</v>
          </cell>
          <cell r="G41">
            <v>429387.73444912059</v>
          </cell>
          <cell r="I41">
            <v>379529.83941605844</v>
          </cell>
        </row>
        <row r="43">
          <cell r="I43" t="str">
            <v>7.-</v>
          </cell>
        </row>
        <row r="44">
          <cell r="A44" t="str">
            <v>ABASTECIMIENTOS  CMPC  S.A.</v>
          </cell>
        </row>
        <row r="47">
          <cell r="A47" t="str">
            <v>ANALISIS  DE  CUENTAS AL  BALANCE</v>
          </cell>
        </row>
        <row r="48">
          <cell r="A48" t="str">
            <v>AL  31  DE  AGOSTO  DE 1996</v>
          </cell>
        </row>
        <row r="50">
          <cell r="C50" t="str">
            <v>CIFRAS  EN PESOS</v>
          </cell>
          <cell r="G50" t="str">
            <v>CIFRAS EN DOLARES</v>
          </cell>
        </row>
        <row r="51">
          <cell r="A51" t="str">
            <v>CUENTAS POR COBRAR EMPRESAS</v>
          </cell>
          <cell r="C51" t="str">
            <v>MES ACTUAL</v>
          </cell>
          <cell r="E51" t="str">
            <v>MES ANTERIOR</v>
          </cell>
          <cell r="G51" t="str">
            <v>MES ACTUAL</v>
          </cell>
          <cell r="I51" t="str">
            <v>MES ANTERIOR</v>
          </cell>
        </row>
        <row r="52">
          <cell r="A52" t="str">
            <v>RELACIONADAS</v>
          </cell>
          <cell r="C52" t="str">
            <v>$</v>
          </cell>
          <cell r="E52" t="str">
            <v>$</v>
          </cell>
          <cell r="G52" t="str">
            <v>US$</v>
          </cell>
          <cell r="I52" t="str">
            <v>US$</v>
          </cell>
        </row>
        <row r="54">
          <cell r="A54" t="str">
            <v>CMPC ( TRASPASO PROV. VACAC. )</v>
          </cell>
          <cell r="C54">
            <v>9525401</v>
          </cell>
          <cell r="E54">
            <v>19179693</v>
          </cell>
          <cell r="G54">
            <v>23172.211545478873</v>
          </cell>
          <cell r="I54">
            <v>46665.9197080292</v>
          </cell>
        </row>
        <row r="55">
          <cell r="A55" t="str">
            <v>CMPC ( TRASPASO IAS SERV. GENERALES)</v>
          </cell>
          <cell r="C55">
            <v>69987488</v>
          </cell>
          <cell r="E55">
            <v>0</v>
          </cell>
          <cell r="G55">
            <v>170256.86136181187</v>
          </cell>
        </row>
        <row r="56">
          <cell r="A56" t="str">
            <v>EMPRESAS CMPC</v>
          </cell>
          <cell r="C56">
            <v>14377874</v>
          </cell>
          <cell r="E56">
            <v>338845</v>
          </cell>
          <cell r="G56">
            <v>34976.704697496774</v>
          </cell>
          <cell r="I56">
            <v>824.44038929440387</v>
          </cell>
        </row>
        <row r="57">
          <cell r="A57" t="str">
            <v>ASERRADEROS  MININCO  S.A.</v>
          </cell>
          <cell r="C57">
            <v>4256707</v>
          </cell>
          <cell r="E57">
            <v>4245520</v>
          </cell>
          <cell r="G57">
            <v>10355.187680930256</v>
          </cell>
          <cell r="I57">
            <v>10329.732360097323</v>
          </cell>
        </row>
        <row r="58">
          <cell r="A58" t="str">
            <v>CELULOSA  DEL  PACIFICO  S.A.</v>
          </cell>
          <cell r="C58">
            <v>969748</v>
          </cell>
          <cell r="E58">
            <v>968780</v>
          </cell>
          <cell r="G58">
            <v>2359.0823947259591</v>
          </cell>
          <cell r="I58">
            <v>2357.1289537712896</v>
          </cell>
        </row>
        <row r="59">
          <cell r="A59" t="str">
            <v>CMPC  CELULOSA  S.A.</v>
          </cell>
          <cell r="C59">
            <v>9612623</v>
          </cell>
          <cell r="E59">
            <v>9587358</v>
          </cell>
          <cell r="G59">
            <v>23384.394385384483</v>
          </cell>
          <cell r="I59">
            <v>23326.905109489053</v>
          </cell>
        </row>
        <row r="60">
          <cell r="A60" t="str">
            <v>CMPC  PAPELES  S.A.</v>
          </cell>
          <cell r="C60">
            <v>11290035</v>
          </cell>
          <cell r="E60">
            <v>11309766</v>
          </cell>
          <cell r="G60">
            <v>27464.993796676965</v>
          </cell>
          <cell r="I60">
            <v>27517.678832116788</v>
          </cell>
        </row>
        <row r="61">
          <cell r="A61" t="str">
            <v>CMPC  PRODUCTOS TISSUE  S.A.</v>
          </cell>
          <cell r="C61">
            <v>15581838</v>
          </cell>
          <cell r="E61">
            <v>7969551</v>
          </cell>
          <cell r="G61">
            <v>37905.558663974509</v>
          </cell>
          <cell r="I61">
            <v>19390.635036496351</v>
          </cell>
        </row>
        <row r="62">
          <cell r="A62" t="str">
            <v>EDIPAC  S.A.</v>
          </cell>
          <cell r="C62">
            <v>824285</v>
          </cell>
          <cell r="E62">
            <v>822119</v>
          </cell>
          <cell r="G62">
            <v>2005.2180893765053</v>
          </cell>
          <cell r="I62">
            <v>2000.2895377128955</v>
          </cell>
        </row>
        <row r="63">
          <cell r="A63" t="str">
            <v>ENVASES IMPRESOS  S.A.</v>
          </cell>
          <cell r="C63">
            <v>9168536</v>
          </cell>
          <cell r="E63">
            <v>4578236</v>
          </cell>
          <cell r="G63">
            <v>22304.074731797504</v>
          </cell>
          <cell r="I63">
            <v>11139.260340632603</v>
          </cell>
        </row>
        <row r="64">
          <cell r="A64" t="str">
            <v>FORESTAL  MININCO  S.A.</v>
          </cell>
          <cell r="C64">
            <v>2836391</v>
          </cell>
          <cell r="E64">
            <v>2487636</v>
          </cell>
          <cell r="G64">
            <v>6900.0194614055999</v>
          </cell>
          <cell r="I64">
            <v>6052.6423357664235</v>
          </cell>
        </row>
        <row r="65">
          <cell r="A65" t="str">
            <v>GRAFEX  S.A.</v>
          </cell>
          <cell r="C65">
            <v>158069</v>
          </cell>
          <cell r="E65">
            <v>157654</v>
          </cell>
          <cell r="G65">
            <v>384.53061522368455</v>
          </cell>
          <cell r="I65">
            <v>383.58637469586375</v>
          </cell>
        </row>
        <row r="66">
          <cell r="A66" t="str">
            <v>INDUSTRIAS FORESTALES  S.A.</v>
          </cell>
          <cell r="C66">
            <v>0</v>
          </cell>
          <cell r="E66">
            <v>3632925</v>
          </cell>
          <cell r="G66">
            <v>0</v>
          </cell>
          <cell r="I66">
            <v>8839.2335766423366</v>
          </cell>
        </row>
        <row r="67">
          <cell r="A67" t="str">
            <v>PRODUCTOS AUSTRAL S.A.</v>
          </cell>
          <cell r="C67">
            <v>782587</v>
          </cell>
          <cell r="E67">
            <v>780530</v>
          </cell>
          <cell r="G67">
            <v>1903.7803780378038</v>
          </cell>
          <cell r="I67">
            <v>1899.0997566909975</v>
          </cell>
        </row>
        <row r="68">
          <cell r="A68" t="str">
            <v>PRODUCTOS SANITARIOS</v>
          </cell>
          <cell r="C68">
            <v>7469964</v>
          </cell>
          <cell r="E68">
            <v>22787137</v>
          </cell>
          <cell r="G68">
            <v>18171.999902692973</v>
          </cell>
          <cell r="I68">
            <v>55443.155717761554</v>
          </cell>
        </row>
        <row r="69">
          <cell r="A69" t="str">
            <v>PROPA  S.A.</v>
          </cell>
          <cell r="C69">
            <v>693369</v>
          </cell>
          <cell r="E69">
            <v>691547</v>
          </cell>
          <cell r="G69">
            <v>1686.7419174349868</v>
          </cell>
          <cell r="I69">
            <v>1682.5961070559611</v>
          </cell>
        </row>
        <row r="70">
          <cell r="A70" t="str">
            <v>SOREPA S.A.</v>
          </cell>
          <cell r="C70">
            <v>94550</v>
          </cell>
          <cell r="E70">
            <v>94302</v>
          </cell>
          <cell r="G70">
            <v>230.00948743523</v>
          </cell>
          <cell r="I70">
            <v>229.44525547445255</v>
          </cell>
        </row>
        <row r="71">
          <cell r="A71" t="str">
            <v>SOC. ADM. CARENA</v>
          </cell>
          <cell r="C71">
            <v>113460</v>
          </cell>
          <cell r="E71">
            <v>113162</v>
          </cell>
          <cell r="G71">
            <v>276.01138492227602</v>
          </cell>
          <cell r="I71">
            <v>275.33333333333331</v>
          </cell>
        </row>
        <row r="73">
          <cell r="A73" t="str">
            <v>TOTAL</v>
          </cell>
          <cell r="C73">
            <v>157742925</v>
          </cell>
          <cell r="E73">
            <v>89744761</v>
          </cell>
          <cell r="G73">
            <v>383737.38049480628</v>
          </cell>
          <cell r="I73">
            <v>218357.08272506084</v>
          </cell>
        </row>
        <row r="75">
          <cell r="I75" t="str">
            <v>8.-</v>
          </cell>
        </row>
        <row r="76">
          <cell r="A76" t="str">
            <v>ABASTECIMIENTOS  CMPC  S.A.</v>
          </cell>
        </row>
        <row r="79">
          <cell r="A79" t="str">
            <v>ANALISIS  DE  CUENTAS AL  BALANCE</v>
          </cell>
        </row>
        <row r="80">
          <cell r="A80" t="str">
            <v>AL  31  DE  AGOSTO  DE 1996</v>
          </cell>
        </row>
        <row r="82">
          <cell r="C82" t="str">
            <v>CIFRAS  EN PESOS</v>
          </cell>
          <cell r="G82" t="str">
            <v>CIFRAS EN DOLARES</v>
          </cell>
        </row>
        <row r="83">
          <cell r="A83" t="str">
            <v>ACTIVO  FIJO</v>
          </cell>
          <cell r="C83" t="str">
            <v>MES ACTUAL</v>
          </cell>
          <cell r="E83" t="str">
            <v>MES ANTERIOR</v>
          </cell>
          <cell r="G83" t="str">
            <v>MES ACTUAL</v>
          </cell>
          <cell r="I83" t="str">
            <v>MES ANTERIOR</v>
          </cell>
        </row>
        <row r="84">
          <cell r="C84" t="str">
            <v>$</v>
          </cell>
          <cell r="E84" t="str">
            <v>$</v>
          </cell>
          <cell r="G84" t="str">
            <v>US$</v>
          </cell>
          <cell r="I84" t="str">
            <v>US$</v>
          </cell>
        </row>
        <row r="86">
          <cell r="A86" t="str">
            <v>2 COMPUTADORES PENTIUM 575</v>
          </cell>
          <cell r="C86">
            <v>1289208</v>
          </cell>
          <cell r="E86">
            <v>1285482</v>
          </cell>
          <cell r="G86">
            <v>3136.2249738487362</v>
          </cell>
          <cell r="I86">
            <v>3127.6934306569342</v>
          </cell>
        </row>
        <row r="87">
          <cell r="A87" t="str">
            <v>IMPRESORA ACCEL 244 C/ INTERFAZ COAX.</v>
          </cell>
          <cell r="C87">
            <v>682811</v>
          </cell>
          <cell r="E87">
            <v>680849</v>
          </cell>
          <cell r="G87">
            <v>1661.0577273943611</v>
          </cell>
          <cell r="I87">
            <v>1656.5669099756692</v>
          </cell>
        </row>
        <row r="88">
          <cell r="A88" t="str">
            <v>TRITURADORA DE PAPEL</v>
          </cell>
          <cell r="C88">
            <v>246681</v>
          </cell>
          <cell r="E88">
            <v>245968</v>
          </cell>
          <cell r="G88">
            <v>600.09487435230005</v>
          </cell>
          <cell r="I88">
            <v>598.46228710462287</v>
          </cell>
        </row>
        <row r="89">
          <cell r="A89" t="str">
            <v>2 MONITORES COLOR 14"</v>
          </cell>
          <cell r="C89">
            <v>241169</v>
          </cell>
          <cell r="E89">
            <v>240472</v>
          </cell>
          <cell r="G89">
            <v>586.68596589388665</v>
          </cell>
          <cell r="I89">
            <v>585.09002433090029</v>
          </cell>
        </row>
        <row r="90">
          <cell r="A90" t="str">
            <v>MAQUINA ENCUADERNADORA IBIMASTER</v>
          </cell>
          <cell r="C90">
            <v>237590</v>
          </cell>
          <cell r="E90">
            <v>236900</v>
          </cell>
          <cell r="G90">
            <v>577.97941956357795</v>
          </cell>
          <cell r="I90">
            <v>576.39902676399026</v>
          </cell>
        </row>
        <row r="91">
          <cell r="A91" t="str">
            <v>IMPRESORA CANNON</v>
          </cell>
          <cell r="C91">
            <v>100867</v>
          </cell>
          <cell r="E91">
            <v>100575</v>
          </cell>
          <cell r="G91">
            <v>245.37669983214539</v>
          </cell>
          <cell r="I91">
            <v>244.70802919708029</v>
          </cell>
        </row>
        <row r="92">
          <cell r="A92" t="str">
            <v>MUEBLE  TV - AUDIO - VIDEO</v>
          </cell>
          <cell r="C92">
            <v>55843</v>
          </cell>
          <cell r="E92">
            <v>55681</v>
          </cell>
          <cell r="G92">
            <v>135.84790911523584</v>
          </cell>
          <cell r="I92">
            <v>135.47688564476886</v>
          </cell>
        </row>
        <row r="93">
          <cell r="A93" t="str">
            <v>TELEVISOR  Y  VIDEO  SONY</v>
          </cell>
          <cell r="C93">
            <v>255108</v>
          </cell>
          <cell r="E93">
            <v>254362</v>
          </cell>
          <cell r="G93">
            <v>620.59503247622058</v>
          </cell>
          <cell r="I93">
            <v>618.88564476885642</v>
          </cell>
        </row>
        <row r="94">
          <cell r="A94" t="str">
            <v>BASCULA ELECTRONICA</v>
          </cell>
          <cell r="C94">
            <v>1763837</v>
          </cell>
          <cell r="E94">
            <v>1758623</v>
          </cell>
          <cell r="G94">
            <v>4290.8434086651905</v>
          </cell>
          <cell r="I94">
            <v>4278.8880778588809</v>
          </cell>
        </row>
        <row r="95">
          <cell r="A95" t="str">
            <v>COMPAQ PROLINEA Y TARJETA DE RED</v>
          </cell>
          <cell r="C95">
            <v>1121033</v>
          </cell>
          <cell r="E95">
            <v>1117693</v>
          </cell>
          <cell r="G95">
            <v>2727.1097380008273</v>
          </cell>
          <cell r="I95">
            <v>2719.4476885644767</v>
          </cell>
        </row>
        <row r="96">
          <cell r="A96" t="str">
            <v>IMPRESORA OKIDATA</v>
          </cell>
          <cell r="C96">
            <v>189314</v>
          </cell>
          <cell r="E96">
            <v>188748</v>
          </cell>
          <cell r="G96">
            <v>460.53956747026052</v>
          </cell>
          <cell r="I96">
            <v>459.24087591240874</v>
          </cell>
        </row>
        <row r="97">
          <cell r="A97" t="str">
            <v>LAMPARAS HALOGENAS Y PANTALLAS</v>
          </cell>
          <cell r="C97">
            <v>78922</v>
          </cell>
          <cell r="G97">
            <v>191.991631595592</v>
          </cell>
          <cell r="I97">
            <v>0</v>
          </cell>
        </row>
        <row r="98">
          <cell r="A98" t="str">
            <v>DEPRECIACION</v>
          </cell>
          <cell r="C98">
            <v>-228940</v>
          </cell>
          <cell r="E98">
            <v>-163189</v>
          </cell>
          <cell r="G98">
            <v>-556.93677475855691</v>
          </cell>
          <cell r="I98">
            <v>-397.05352798053531</v>
          </cell>
        </row>
        <row r="100">
          <cell r="A100" t="str">
            <v>TOTAL</v>
          </cell>
          <cell r="C100">
            <v>6033443</v>
          </cell>
          <cell r="E100">
            <v>6002164</v>
          </cell>
          <cell r="G100">
            <v>14677.410173449778</v>
          </cell>
          <cell r="I100">
            <v>14603.805352798054</v>
          </cell>
        </row>
      </sheetData>
      <sheetData sheetId="1" refreshError="1"/>
      <sheetData sheetId="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O"/>
    </sheetNames>
    <definedNames>
      <definedName name="Macro1"/>
      <definedName name="Macro2"/>
    </defined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 CMPC"/>
      <sheetName val="E.R. Inv. CMPC"/>
      <sheetName val="E.R. Inv. Tissue"/>
      <sheetName val="E.R. Inv. Tissue (2)"/>
      <sheetName val="Ajustes"/>
      <sheetName val="Formato CMPC"/>
      <sheetName val="Formato CMPC (2)"/>
      <sheetName val="Formato Inv.Tissue"/>
      <sheetName val="Formato Inv.CMPC"/>
      <sheetName val="R.N.R."/>
      <sheetName val="OtrosInt."/>
      <sheetName val="Result. e Intmin."/>
      <sheetName val="mayor l"/>
      <sheetName val="mayor ll"/>
      <sheetName val="asientos l"/>
      <sheetName val="asientos ll"/>
      <sheetName val="resumen"/>
      <sheetName val="Módulo1"/>
      <sheetName val="Módulo4"/>
      <sheetName val="Módulo2"/>
      <sheetName val="Módulo5"/>
    </sheetNames>
    <sheetDataSet>
      <sheetData sheetId="0"/>
      <sheetData sheetId="1"/>
      <sheetData sheetId="2" refreshError="1"/>
      <sheetData sheetId="3" refreshError="1"/>
      <sheetData sheetId="4" refreshError="1"/>
      <sheetData sheetId="5"/>
      <sheetData sheetId="6" refreshError="1"/>
      <sheetData sheetId="7" refreshError="1"/>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WIN"/>
      <sheetName val="INDICE"/>
      <sheetName val="4"/>
      <sheetName val="5-DEUDORES"/>
      <sheetName val="6.1-SALDOS-EERR"/>
      <sheetName val="6.1-SALDOS-EERR (2)"/>
      <sheetName val="6.3-TRANS-EERR"/>
      <sheetName val="INGR-NO-OPER-EERR"/>
      <sheetName val="7-EXIST."/>
      <sheetName val="8.a-I-RTA"/>
      <sheetName val="8.b-I.DIF"/>
      <sheetName val="8.c-I-RES."/>
      <sheetName val="8.d-I-VAL."/>
      <sheetName val="9"/>
      <sheetName val="10-A.FIJO"/>
      <sheetName val="13-INT."/>
      <sheetName val="14-O.ACT."/>
      <sheetName val="15"/>
      <sheetName val="16"/>
      <sheetName val="17"/>
      <sheetName val="18-PROV"/>
      <sheetName val="19-IAS"/>
      <sheetName val="20"/>
      <sheetName val="PATR"/>
      <sheetName val="23-ING-EGR"/>
      <sheetName val="24-C.M."/>
      <sheetName val="25-DIF.C."/>
      <sheetName val="24-C.M. (2)"/>
      <sheetName val="25-DIF.C. (2)"/>
      <sheetName val="30.1-MON-ACT."/>
      <sheetName val="30.2-MON-PAS.-CIR"/>
      <sheetName val="30.3-MON-PAS-L-P"/>
      <sheetName val="33-DOCTOS-C-L-P"/>
    </sheetNames>
    <sheetDataSet>
      <sheetData sheetId="0" refreshError="1"/>
      <sheetData sheetId="1"/>
      <sheetData sheetId="2"/>
      <sheetData sheetId="3"/>
      <sheetData sheetId="4"/>
      <sheetData sheetId="5"/>
      <sheetData sheetId="6">
        <row r="11">
          <cell r="D11" t="str">
            <v>Naturaleza</v>
          </cell>
          <cell r="E11" t="str">
            <v>Descripción</v>
          </cell>
          <cell r="F11" t="str">
            <v>30/06/2002</v>
          </cell>
          <cell r="H11" t="str">
            <v>30/06/2001</v>
          </cell>
        </row>
        <row r="12">
          <cell r="D12" t="str">
            <v>de</v>
          </cell>
          <cell r="E12" t="str">
            <v>de</v>
          </cell>
          <cell r="G12" t="str">
            <v>Efecto Resultado</v>
          </cell>
          <cell r="I12" t="str">
            <v>Efecto Resultado</v>
          </cell>
        </row>
        <row r="13">
          <cell r="B13" t="str">
            <v>Sociedad</v>
          </cell>
          <cell r="C13" t="str">
            <v>RUT</v>
          </cell>
          <cell r="D13" t="str">
            <v>la</v>
          </cell>
          <cell r="E13" t="str">
            <v>la</v>
          </cell>
          <cell r="F13" t="str">
            <v>Monto</v>
          </cell>
          <cell r="G13" t="str">
            <v>(Cargo ) Abono</v>
          </cell>
          <cell r="H13" t="str">
            <v>Monto</v>
          </cell>
          <cell r="I13" t="str">
            <v>(Cargo ) Abono</v>
          </cell>
        </row>
        <row r="14">
          <cell r="D14" t="str">
            <v>relación</v>
          </cell>
          <cell r="E14" t="str">
            <v>Transacción</v>
          </cell>
          <cell r="F14" t="str">
            <v>M$</v>
          </cell>
          <cell r="G14" t="str">
            <v>M$</v>
          </cell>
          <cell r="H14" t="str">
            <v>M$</v>
          </cell>
          <cell r="I14" t="str">
            <v>M$</v>
          </cell>
        </row>
        <row r="15">
          <cell r="B15" t="str">
            <v xml:space="preserve"> - Abastecimientos CMPC</v>
          </cell>
          <cell r="C15" t="str">
            <v>96768750-2</v>
          </cell>
          <cell r="E15" t="str">
            <v xml:space="preserve"> Compra de servicios</v>
          </cell>
          <cell r="F15">
            <v>0</v>
          </cell>
          <cell r="G15">
            <v>0</v>
          </cell>
          <cell r="H15">
            <v>0</v>
          </cell>
          <cell r="I15">
            <v>0</v>
          </cell>
        </row>
        <row r="16">
          <cell r="B16" t="str">
            <v xml:space="preserve"> - Aserraderos Mininco</v>
          </cell>
          <cell r="C16" t="str">
            <v>95304000-k</v>
          </cell>
          <cell r="H16">
            <v>0</v>
          </cell>
          <cell r="I16">
            <v>0</v>
          </cell>
        </row>
        <row r="17">
          <cell r="B17" t="str">
            <v xml:space="preserve"> - Chimolsa</v>
          </cell>
          <cell r="C17" t="str">
            <v>93658000-9</v>
          </cell>
          <cell r="E17" t="str">
            <v xml:space="preserve"> Venta de productos</v>
          </cell>
          <cell r="G17">
            <v>0</v>
          </cell>
          <cell r="H17">
            <v>0</v>
          </cell>
          <cell r="I17">
            <v>0</v>
          </cell>
        </row>
        <row r="18">
          <cell r="B18" t="str">
            <v xml:space="preserve"> - CMPC Celulosa</v>
          </cell>
          <cell r="C18" t="str">
            <v>96532330-4</v>
          </cell>
          <cell r="E18" t="str">
            <v xml:space="preserve"> Compra de productos</v>
          </cell>
          <cell r="F18">
            <v>0</v>
          </cell>
          <cell r="G18">
            <v>0</v>
          </cell>
          <cell r="H18">
            <v>0</v>
          </cell>
          <cell r="I18">
            <v>0</v>
          </cell>
        </row>
        <row r="19">
          <cell r="B19" t="str">
            <v xml:space="preserve"> - CMPC Propasa</v>
          </cell>
          <cell r="C19" t="str">
            <v>96757710-3</v>
          </cell>
          <cell r="H19">
            <v>0</v>
          </cell>
          <cell r="I19">
            <v>0</v>
          </cell>
        </row>
        <row r="20">
          <cell r="B20" t="str">
            <v xml:space="preserve"> - CMPC Tissue</v>
          </cell>
          <cell r="C20" t="str">
            <v>96529310-8</v>
          </cell>
          <cell r="E20" t="str">
            <v xml:space="preserve"> Venta de productos</v>
          </cell>
          <cell r="F20">
            <v>0</v>
          </cell>
          <cell r="G20">
            <v>0</v>
          </cell>
          <cell r="H20">
            <v>902873.28</v>
          </cell>
          <cell r="I20">
            <v>390093.96</v>
          </cell>
        </row>
        <row r="21">
          <cell r="B21" t="str">
            <v xml:space="preserve"> - CMPC Tissue</v>
          </cell>
          <cell r="C21" t="str">
            <v>96529310-8</v>
          </cell>
          <cell r="E21" t="str">
            <v xml:space="preserve"> Compra de productos</v>
          </cell>
          <cell r="F21">
            <v>0</v>
          </cell>
          <cell r="G21">
            <v>0</v>
          </cell>
          <cell r="H21">
            <v>0</v>
          </cell>
          <cell r="I21">
            <v>0</v>
          </cell>
        </row>
        <row r="22">
          <cell r="B22" t="str">
            <v xml:space="preserve"> - CMPC Tissue</v>
          </cell>
          <cell r="C22" t="str">
            <v>96529310-8</v>
          </cell>
          <cell r="E22" t="str">
            <v xml:space="preserve"> Venta de servicios</v>
          </cell>
          <cell r="F22">
            <v>0</v>
          </cell>
          <cell r="G22">
            <v>0</v>
          </cell>
        </row>
        <row r="23">
          <cell r="B23" t="str">
            <v xml:space="preserve"> - Empresas CMPC</v>
          </cell>
          <cell r="C23" t="str">
            <v>90222000-3</v>
          </cell>
          <cell r="E23" t="str">
            <v xml:space="preserve"> Compra de servicios</v>
          </cell>
          <cell r="F23">
            <v>0</v>
          </cell>
          <cell r="G23">
            <v>0</v>
          </cell>
          <cell r="H23">
            <v>0</v>
          </cell>
          <cell r="I23">
            <v>0</v>
          </cell>
        </row>
        <row r="24">
          <cell r="B24" t="str">
            <v xml:space="preserve"> - Envases Impresos</v>
          </cell>
          <cell r="C24" t="str">
            <v>89201400-0</v>
          </cell>
          <cell r="E24" t="str">
            <v xml:space="preserve"> Venta de productos</v>
          </cell>
          <cell r="F24">
            <v>0</v>
          </cell>
          <cell r="G24">
            <v>0</v>
          </cell>
          <cell r="H24">
            <v>3325107.8000000003</v>
          </cell>
          <cell r="I24">
            <v>1219775.44</v>
          </cell>
        </row>
        <row r="25">
          <cell r="B25" t="str">
            <v xml:space="preserve"> - Envases Impresos</v>
          </cell>
          <cell r="C25" t="str">
            <v>89201400-0</v>
          </cell>
          <cell r="E25" t="str">
            <v xml:space="preserve"> Compra de productos</v>
          </cell>
          <cell r="F25">
            <v>0</v>
          </cell>
          <cell r="G25">
            <v>0</v>
          </cell>
          <cell r="H25">
            <v>0</v>
          </cell>
          <cell r="I25">
            <v>0</v>
          </cell>
        </row>
        <row r="26">
          <cell r="B26" t="str">
            <v xml:space="preserve"> - Forestal Mininco</v>
          </cell>
          <cell r="C26" t="str">
            <v>91440000-7</v>
          </cell>
          <cell r="H26">
            <v>0</v>
          </cell>
          <cell r="I26">
            <v>0</v>
          </cell>
        </row>
        <row r="27">
          <cell r="B27" t="str">
            <v xml:space="preserve"> - Envases Roble Alto</v>
          </cell>
          <cell r="C27" t="str">
            <v>78549280-3</v>
          </cell>
          <cell r="E27" t="str">
            <v xml:space="preserve"> Venta de productos</v>
          </cell>
          <cell r="F27">
            <v>0</v>
          </cell>
          <cell r="G27">
            <v>0</v>
          </cell>
        </row>
        <row r="28">
          <cell r="B28" t="str">
            <v xml:space="preserve"> - Inversiones CMPC</v>
          </cell>
          <cell r="C28" t="str">
            <v>96596540-8</v>
          </cell>
          <cell r="E28" t="str">
            <v xml:space="preserve">  Saldo Promedio</v>
          </cell>
          <cell r="F28">
            <v>0</v>
          </cell>
          <cell r="G28">
            <v>0</v>
          </cell>
          <cell r="H28">
            <v>5696545</v>
          </cell>
          <cell r="I28">
            <v>-337183</v>
          </cell>
        </row>
        <row r="29">
          <cell r="B29" t="str">
            <v xml:space="preserve"> - Portuaria CMPC</v>
          </cell>
          <cell r="C29" t="str">
            <v>84552500-5</v>
          </cell>
          <cell r="E29" t="str">
            <v xml:space="preserve"> Compra de servicios</v>
          </cell>
          <cell r="F29">
            <v>0</v>
          </cell>
          <cell r="G29">
            <v>0</v>
          </cell>
          <cell r="H29">
            <v>0</v>
          </cell>
          <cell r="I29">
            <v>0</v>
          </cell>
        </row>
        <row r="30">
          <cell r="B30" t="str">
            <v xml:space="preserve"> - Productos Austral</v>
          </cell>
          <cell r="C30" t="str">
            <v>94672000-3</v>
          </cell>
          <cell r="E30" t="str">
            <v xml:space="preserve"> Venta de productos</v>
          </cell>
          <cell r="F30">
            <v>0</v>
          </cell>
          <cell r="G30">
            <v>0</v>
          </cell>
          <cell r="H30">
            <v>586727.14</v>
          </cell>
          <cell r="I30">
            <v>151388.37</v>
          </cell>
        </row>
        <row r="31">
          <cell r="B31" t="str">
            <v xml:space="preserve"> - Productos Austral</v>
          </cell>
          <cell r="C31" t="str">
            <v>94672000-3</v>
          </cell>
          <cell r="E31" t="str">
            <v xml:space="preserve"> Compra de productos</v>
          </cell>
          <cell r="G31">
            <v>0</v>
          </cell>
          <cell r="H31">
            <v>0</v>
          </cell>
          <cell r="I31">
            <v>0</v>
          </cell>
        </row>
        <row r="32">
          <cell r="B32" t="str">
            <v xml:space="preserve"> - Propa </v>
          </cell>
          <cell r="C32" t="str">
            <v>79943600-0</v>
          </cell>
          <cell r="E32" t="str">
            <v xml:space="preserve"> Compra de productos</v>
          </cell>
          <cell r="G32">
            <v>0</v>
          </cell>
          <cell r="H32">
            <v>0</v>
          </cell>
          <cell r="I32">
            <v>0</v>
          </cell>
        </row>
        <row r="33">
          <cell r="B33" t="str">
            <v>-  CMPC Papeles</v>
          </cell>
          <cell r="C33" t="str">
            <v>79818600-0</v>
          </cell>
          <cell r="E33" t="str">
            <v xml:space="preserve"> Compra de servicios</v>
          </cell>
          <cell r="F33">
            <v>0</v>
          </cell>
          <cell r="G33">
            <v>0</v>
          </cell>
          <cell r="H33">
            <v>0</v>
          </cell>
          <cell r="I33">
            <v>0</v>
          </cell>
        </row>
        <row r="34">
          <cell r="B34" t="str">
            <v xml:space="preserve"> - Edipac</v>
          </cell>
          <cell r="C34" t="str">
            <v>88566900-k</v>
          </cell>
          <cell r="E34" t="str">
            <v xml:space="preserve"> Venta de productos</v>
          </cell>
          <cell r="F34">
            <v>0</v>
          </cell>
          <cell r="G34">
            <v>0</v>
          </cell>
          <cell r="H34">
            <v>5190110.26</v>
          </cell>
          <cell r="I34">
            <v>1104888.21</v>
          </cell>
        </row>
        <row r="35">
          <cell r="B35" t="str">
            <v xml:space="preserve"> - Edipac</v>
          </cell>
          <cell r="C35" t="str">
            <v>88566900-k</v>
          </cell>
          <cell r="E35" t="str">
            <v xml:space="preserve"> Compra de productos</v>
          </cell>
          <cell r="F35">
            <v>0</v>
          </cell>
          <cell r="G35">
            <v>0</v>
          </cell>
          <cell r="H35">
            <v>0</v>
          </cell>
          <cell r="I35">
            <v>0</v>
          </cell>
        </row>
        <row r="36">
          <cell r="B36" t="str">
            <v xml:space="preserve"> - Edipac</v>
          </cell>
          <cell r="C36" t="str">
            <v>88566900-k</v>
          </cell>
          <cell r="E36" t="str">
            <v xml:space="preserve"> Venta de servicios</v>
          </cell>
          <cell r="F36">
            <v>0</v>
          </cell>
          <cell r="G36">
            <v>0</v>
          </cell>
        </row>
        <row r="37">
          <cell r="B37" t="str">
            <v xml:space="preserve"> - Sorepa</v>
          </cell>
          <cell r="C37" t="str">
            <v>86359300-k</v>
          </cell>
          <cell r="E37" t="str">
            <v xml:space="preserve"> Compra de productos</v>
          </cell>
          <cell r="F37">
            <v>0</v>
          </cell>
          <cell r="G37">
            <v>0</v>
          </cell>
          <cell r="H37">
            <v>0</v>
          </cell>
          <cell r="I37">
            <v>0</v>
          </cell>
        </row>
        <row r="38">
          <cell r="B38" t="str">
            <v xml:space="preserve"> - Inforsa</v>
          </cell>
          <cell r="C38" t="str">
            <v>91656000-1</v>
          </cell>
          <cell r="E38" t="str">
            <v xml:space="preserve"> Venta de productos</v>
          </cell>
          <cell r="G38">
            <v>0</v>
          </cell>
          <cell r="H38">
            <v>7402.6100000000006</v>
          </cell>
          <cell r="I38">
            <v>4298.1900000000005</v>
          </cell>
        </row>
        <row r="39">
          <cell r="B39" t="str">
            <v xml:space="preserve"> - Papeles Cordillera</v>
          </cell>
          <cell r="C39" t="str">
            <v>96853150-6</v>
          </cell>
          <cell r="H39">
            <v>0</v>
          </cell>
          <cell r="I39">
            <v>0</v>
          </cell>
        </row>
        <row r="40">
          <cell r="B40" t="str">
            <v xml:space="preserve"> - Inforsa</v>
          </cell>
          <cell r="C40" t="str">
            <v>91656000-1</v>
          </cell>
          <cell r="E40" t="str">
            <v xml:space="preserve"> Venta de servicios</v>
          </cell>
          <cell r="F40">
            <v>0</v>
          </cell>
          <cell r="G40">
            <v>0</v>
          </cell>
        </row>
        <row r="41">
          <cell r="B41" t="str">
            <v xml:space="preserve"> - CMPC Cartulinas</v>
          </cell>
          <cell r="C41" t="str">
            <v>96731890-6</v>
          </cell>
          <cell r="E41" t="str">
            <v xml:space="preserve"> Venta de servicios</v>
          </cell>
          <cell r="F41">
            <v>0</v>
          </cell>
          <cell r="G41">
            <v>0</v>
          </cell>
        </row>
        <row r="42">
          <cell r="B42" t="str">
            <v xml:space="preserve"> - CMPC Cartulinas</v>
          </cell>
          <cell r="C42" t="str">
            <v>96731890-6</v>
          </cell>
          <cell r="E42" t="str">
            <v xml:space="preserve"> Venta de productos</v>
          </cell>
          <cell r="G42">
            <v>0</v>
          </cell>
          <cell r="H42">
            <v>0</v>
          </cell>
          <cell r="I42">
            <v>0</v>
          </cell>
        </row>
        <row r="43">
          <cell r="B43" t="str">
            <v xml:space="preserve"> - CMPC Cartulinas</v>
          </cell>
          <cell r="C43" t="str">
            <v>96731890-6</v>
          </cell>
          <cell r="E43" t="str">
            <v>Compra Activo Fijo</v>
          </cell>
          <cell r="F43">
            <v>0</v>
          </cell>
          <cell r="G43">
            <v>0</v>
          </cell>
        </row>
        <row r="44">
          <cell r="B44" t="str">
            <v xml:space="preserve"> - CMPC Cartulinas</v>
          </cell>
          <cell r="C44" t="str">
            <v>96731890-6</v>
          </cell>
          <cell r="E44" t="str">
            <v xml:space="preserve"> Compra de productos</v>
          </cell>
          <cell r="G44">
            <v>0</v>
          </cell>
          <cell r="H44">
            <v>0</v>
          </cell>
          <cell r="I44">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
      <sheetName val="MAYOR"/>
      <sheetName val="CIERRE-8XXX-9XXX"/>
      <sheetName val="RES-OPER."/>
      <sheetName val="RES-EJERC."/>
      <sheetName val="GESTION"/>
      <sheetName val="GESTION -ACUM"/>
      <sheetName val="PPTO"/>
      <sheetName val="DEP-2004"/>
      <sheetName val="EST-RES-FECU-2004"/>
      <sheetName val="FECU-2004"/>
      <sheetName val="INGR-EXPL-FECU"/>
      <sheetName val="COSTOS-EXPL-FECU"/>
      <sheetName val="GTOS-ADM-FECU"/>
      <sheetName val="FECU -DETALLE"/>
      <sheetName val="FECU -ANALISIS"/>
      <sheetName val="OTROS-ING-EGR-MES"/>
      <sheetName val="OTROS-ING-EGR-ANUAL"/>
      <sheetName val="NOTA-ING-EGR"/>
      <sheetName val="VTA-NO OP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
      <sheetName val="MAYOR"/>
      <sheetName val="CIERRE-8XXX-9XXX"/>
      <sheetName val="RES-OPER."/>
      <sheetName val="RES-EJERC."/>
      <sheetName val="GESTION"/>
      <sheetName val="GESTION -ACUM"/>
      <sheetName val="PPTO"/>
      <sheetName val="DEP-2004"/>
      <sheetName val="EST-RES-FECU-2004"/>
      <sheetName val="FECU-2004"/>
      <sheetName val="INGR-EXPL-FECU"/>
      <sheetName val="COSTOS-EXPL-FECU"/>
      <sheetName val="GTOS-ADM-FECU"/>
      <sheetName val="FECU -DETALLE"/>
      <sheetName val="FECU -ANALISIS"/>
      <sheetName val="OTROS-ING-EGR-MES"/>
      <sheetName val="OTROS-ING-EGR-ANUAL"/>
      <sheetName val="NOTA-ING-EGR"/>
      <sheetName val="VTA-NO OP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ASTEC"/>
      <sheetName val="LIBRO"/>
      <sheetName val="TAPA-INDICE"/>
      <sheetName val="MEMOPAT"/>
      <sheetName val="Hoja1"/>
      <sheetName val="grafico"/>
      <sheetName val="ANALISIS"/>
      <sheetName val="CTACTE"/>
      <sheetName val="CMCAPITAL"/>
      <sheetName val="A.FIJO"/>
      <sheetName val="RLI"/>
      <sheetName val="PPTO"/>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 Propasa"/>
      <sheetName val="Formato Propasa"/>
      <sheetName val="Otros Int. y Gtos Finan."/>
      <sheetName val="Result. e Intmin."/>
      <sheetName val="asientos "/>
      <sheetName val="mayor "/>
      <sheetName val="resumen"/>
    </sheetNames>
    <sheetDataSet>
      <sheetData sheetId="0"/>
      <sheetData sheetId="1"/>
      <sheetData sheetId="2"/>
      <sheetData sheetId="3"/>
      <sheetData sheetId="4"/>
      <sheetData sheetId="5"/>
      <sheetData sheetId="6"/>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RMAYO"/>
    </sheetNames>
    <definedNames>
      <definedName name="trasañoant"/>
      <definedName name="traspacum"/>
    </defined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Ayuda"/>
      <sheetName val="base datos"/>
      <sheetName val="posicion ME"/>
      <sheetName val="Act-Pas sensi"/>
      <sheetName val="inf. adicional"/>
      <sheetName val="AdicionaSUGEF"/>
      <sheetName val="calce 2"/>
      <sheetName val="CapBase"/>
      <sheetName val="Suficiencia"/>
      <sheetName val="Calific"/>
      <sheetName val="XMLInver"/>
      <sheetName val="Inver-VeR"/>
      <sheetName val="Camels"/>
      <sheetName val="Calificación de la Gestión"/>
      <sheetName val="CalificaciónTI"/>
      <sheetName val="Camels-2-07"/>
    </sheetNames>
    <definedNames>
      <definedName name="Ir_basedatos"/>
      <definedName name="Ir_PagPrinc"/>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Niveles"/>
      <sheetName val="Calificación"/>
      <sheetName val="Calificación de la Gestión"/>
      <sheetName val="Calificación de TI"/>
      <sheetName val="AC01"/>
      <sheetName val="Balance"/>
      <sheetName val="AC03"/>
      <sheetName val="AC12-A1"/>
      <sheetName val="AC12-A4"/>
      <sheetName val="CALCE TASAS"/>
      <sheetName val="CALCE PLAZOS"/>
      <sheetName val="PATR-EFECT"/>
      <sheetName val="IND-RIESGO"/>
      <sheetName val="Cartera"/>
      <sheetName val="AC12-B1"/>
      <sheetName val="AC12-B2"/>
      <sheetName val="AC12-B3"/>
      <sheetName val="AC12-B4"/>
      <sheetName val="AC12-B5"/>
      <sheetName val="AC12-B6"/>
      <sheetName val="AC-B"/>
      <sheetName val="EEFF"/>
      <sheetName val="Hoja2"/>
    </sheetNames>
    <sheetDataSet>
      <sheetData sheetId="0"/>
      <sheetData sheetId="1"/>
      <sheetData sheetId="2"/>
      <sheetData sheetId="3"/>
      <sheetData sheetId="4">
        <row r="14">
          <cell r="D14">
            <v>4</v>
          </cell>
        </row>
      </sheetData>
      <sheetData sheetId="5"/>
      <sheetData sheetId="6">
        <row r="1">
          <cell r="B1" t="str">
            <v xml:space="preserve">COOPERATIVA DE AHORRO Y CREDITO  </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 Propasa"/>
      <sheetName val="Formato Propasa"/>
      <sheetName val="Otros Int. y Gtos Finan."/>
      <sheetName val="Result. e Intmin."/>
      <sheetName val="asientos "/>
      <sheetName val="mayor "/>
      <sheetName val="resumen"/>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12-A1"/>
      <sheetName val="AC12-A2"/>
      <sheetName val="AC12-A3"/>
      <sheetName val="AC12-A4"/>
      <sheetName val="AC12-B1"/>
      <sheetName val="AC12-B2"/>
      <sheetName val="AC12-B3"/>
      <sheetName val="AC12-B4"/>
      <sheetName val="AC12-B5"/>
      <sheetName val="AC12-B6"/>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WIN"/>
      <sheetName val="NOTA MINORITARIO"/>
      <sheetName val="BCEFECU"/>
      <sheetName val="BALANCE"/>
      <sheetName val="MINORITARIO"/>
      <sheetName val="AJUSTES"/>
      <sheetName val="CTACTES"/>
    </sheetNames>
    <sheetDataSet>
      <sheetData sheetId="0" refreshError="1"/>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TRAB."/>
      <sheetName val="FLUJO"/>
      <sheetName val="CONCI"/>
      <sheetName val="BCE"/>
      <sheetName val="CM"/>
      <sheetName val="DEPPLAZO"/>
      <sheetName val="EERR"/>
    </sheetNames>
    <sheetDataSet>
      <sheetData sheetId="0"/>
      <sheetData sheetId="1" refreshError="1"/>
      <sheetData sheetId="2" refreshError="1"/>
      <sheetData sheetId="3" refreshError="1"/>
      <sheetData sheetId="4" refreshError="1"/>
      <sheetData sheetId="5" refreshError="1"/>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PROY. ING."/>
      <sheetName val="PROY. EGR."/>
      <sheetName val="MORA"/>
      <sheetName val="FLUJO "/>
      <sheetName val="EstMen"/>
      <sheetName val="PMT"/>
    </sheetNames>
    <sheetDataSet>
      <sheetData sheetId="0" refreshError="1"/>
      <sheetData sheetId="1" refreshError="1"/>
      <sheetData sheetId="2" refreshError="1"/>
      <sheetData sheetId="3" refreshError="1"/>
      <sheetData sheetId="4" refreshError="1"/>
      <sheetData sheetId="5" refreshError="1"/>
      <sheetData sheetId="6" refreshError="1">
        <row r="8">
          <cell r="C8">
            <v>0.2</v>
          </cell>
        </row>
        <row r="9">
          <cell r="C9">
            <v>8</v>
          </cell>
        </row>
        <row r="10">
          <cell r="C10">
            <v>1</v>
          </cell>
        </row>
        <row r="11">
          <cell r="C11">
            <v>37894</v>
          </cell>
        </row>
        <row r="16">
          <cell r="C16">
            <v>6515235.5602172567</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RMAYO"/>
    </sheetNames>
    <definedNames>
      <definedName name="trasañoant"/>
      <definedName name="traspacum"/>
    </defined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8FAEC"/>
        </a:solidFill>
        <a:ln>
          <a:noFill/>
        </a:ln>
        <a:effectLst>
          <a:outerShdw dist="35921" dir="2700000" algn="ctr" rotWithShape="0">
            <a:srgbClr xmlns:mc="http://schemas.openxmlformats.org/markup-compatibility/2006" xmlns:a14="http://schemas.microsoft.com/office/drawing/2010/main" val="080000" mc:Ignorable="a14" a14:legacySpreadsheetColorIndex="8"/>
          </a:outerShdw>
        </a:effectLst>
        <a:extLst>
          <a:ext uri="{91240B29-F687-4F45-9708-019B960494DF}">
            <a14:hiddenLine xmlns:a14="http://schemas.microsoft.com/office/drawing/2010/main" w="9525" cap="flat" cmpd="sng" algn="ctr">
              <a:solidFill>
                <a:srgbClr xmlns:mc="http://schemas.openxmlformats.org/markup-compatibility/2006" val="400000" mc:Ignorable="a14" a14:legacySpreadsheetColorIndex="64"/>
              </a:solidFill>
              <a:prstDash val="solid"/>
              <a:round/>
              <a:headEnd type="none" w="med" len="med"/>
              <a:tailEnd type="none" w="med" len="med"/>
            </a14:hiddenLine>
          </a:ext>
        </a:extLst>
      </a:spPr>
      <a:bodyPr vertOverflow="clip" wrap="square" lIns="18288" tIns="0" rIns="0" bIns="0" upright="1"/>
      <a:lstStyle/>
    </a:spDef>
    <a:lnDef>
      <a:spPr bwMode="auto">
        <a:xfrm>
          <a:off x="0" y="0"/>
          <a:ext cx="1" cy="1"/>
        </a:xfrm>
        <a:custGeom>
          <a:avLst/>
          <a:gdLst/>
          <a:ahLst/>
          <a:cxnLst/>
          <a:rect l="0" t="0" r="0" b="0"/>
          <a:pathLst/>
        </a:custGeom>
        <a:solidFill>
          <a:srgbClr val="F8FAEC"/>
        </a:solidFill>
        <a:ln>
          <a:noFill/>
        </a:ln>
        <a:effectLst>
          <a:outerShdw dist="35921" dir="2700000" algn="ctr" rotWithShape="0">
            <a:srgbClr xmlns:mc="http://schemas.openxmlformats.org/markup-compatibility/2006" xmlns:a14="http://schemas.microsoft.com/office/drawing/2010/main" val="080000" mc:Ignorable="a14" a14:legacySpreadsheetColorIndex="8"/>
          </a:outerShdw>
        </a:effectLst>
        <a:extLst>
          <a:ext uri="{91240B29-F687-4F45-9708-019B960494DF}">
            <a14:hiddenLine xmlns:a14="http://schemas.microsoft.com/office/drawing/2010/main" w="9525" cap="flat" cmpd="sng" algn="ctr">
              <a:solidFill>
                <a:srgbClr xmlns:mc="http://schemas.openxmlformats.org/markup-compatibility/2006" val="400000" mc:Ignorable="a14" a14:legacySpreadsheetColorIndex="64"/>
              </a:solidFill>
              <a:prstDash val="solid"/>
              <a:round/>
              <a:headEnd type="none" w="med" len="med"/>
              <a:tailEnd type="none" w="med" len="med"/>
            </a14:hiddenLine>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17.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3" Type="http://schemas.openxmlformats.org/officeDocument/2006/relationships/ctrlProp" Target="../ctrlProps/ctrlProp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21.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4.vml"/><Relationship Id="rId1" Type="http://schemas.openxmlformats.org/officeDocument/2006/relationships/drawing" Target="../drawings/drawing6.xml"/><Relationship Id="rId4" Type="http://schemas.openxmlformats.org/officeDocument/2006/relationships/ctrlProp" Target="../ctrlProps/ctrlProp5.xml"/></Relationships>
</file>

<file path=xl/worksheets/_rels/sheet22.xml.rels><?xml version="1.0" encoding="UTF-8" standalone="yes"?>
<Relationships xmlns="http://schemas.openxmlformats.org/package/2006/relationships"><Relationship Id="rId3" Type="http://schemas.openxmlformats.org/officeDocument/2006/relationships/ctrlProp" Target="../ctrlProps/ctrlProp6.xml"/><Relationship Id="rId2" Type="http://schemas.openxmlformats.org/officeDocument/2006/relationships/vmlDrawing" Target="../drawings/vmlDrawing5.vml"/><Relationship Id="rId1" Type="http://schemas.openxmlformats.org/officeDocument/2006/relationships/drawing" Target="../drawings/drawing7.xml"/></Relationships>
</file>

<file path=xl/worksheets/_rels/sheet23.xml.rels><?xml version="1.0" encoding="UTF-8" standalone="yes"?>
<Relationships xmlns="http://schemas.openxmlformats.org/package/2006/relationships"><Relationship Id="rId3" Type="http://schemas.openxmlformats.org/officeDocument/2006/relationships/ctrlProp" Target="../ctrlProps/ctrlProp7.xml"/><Relationship Id="rId2" Type="http://schemas.openxmlformats.org/officeDocument/2006/relationships/vmlDrawing" Target="../drawings/vmlDrawing6.vml"/><Relationship Id="rId1" Type="http://schemas.openxmlformats.org/officeDocument/2006/relationships/drawing" Target="../drawings/drawing8.xml"/><Relationship Id="rId4" Type="http://schemas.openxmlformats.org/officeDocument/2006/relationships/ctrlProp" Target="../ctrlProps/ctrlProp8.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
  <sheetViews>
    <sheetView workbookViewId="0">
      <selection activeCell="A7" sqref="A7:M7"/>
    </sheetView>
  </sheetViews>
  <sheetFormatPr baseColWidth="10" defaultRowHeight="12.75"/>
  <cols>
    <col min="1" max="16384" width="11.42578125" style="25"/>
  </cols>
  <sheetData>
    <row r="1" spans="1:13" ht="20.25">
      <c r="A1" s="24" t="s">
        <v>691</v>
      </c>
    </row>
    <row r="2" spans="1:13" ht="20.25">
      <c r="A2" s="24" t="s">
        <v>692</v>
      </c>
    </row>
    <row r="3" spans="1:13" ht="20.25">
      <c r="A3" s="24"/>
    </row>
    <row r="5" spans="1:13">
      <c r="A5" s="26" t="s">
        <v>137</v>
      </c>
    </row>
    <row r="6" spans="1:13" ht="20.25">
      <c r="A6" s="586"/>
      <c r="B6" s="586"/>
      <c r="C6" s="586"/>
      <c r="D6" s="586"/>
      <c r="E6" s="586"/>
      <c r="F6" s="586"/>
      <c r="G6" s="586"/>
      <c r="H6" s="586"/>
      <c r="I6" s="586"/>
      <c r="J6" s="586"/>
      <c r="K6" s="586"/>
      <c r="L6" s="586"/>
      <c r="M6" s="586"/>
    </row>
    <row r="7" spans="1:13" ht="81.75" customHeight="1">
      <c r="A7" s="584" t="s">
        <v>695</v>
      </c>
      <c r="B7" s="585"/>
      <c r="C7" s="585"/>
      <c r="D7" s="585"/>
      <c r="E7" s="585"/>
      <c r="F7" s="585"/>
      <c r="G7" s="585"/>
      <c r="H7" s="585"/>
      <c r="I7" s="585"/>
      <c r="J7" s="585"/>
      <c r="K7" s="585"/>
      <c r="L7" s="585"/>
      <c r="M7" s="585"/>
    </row>
  </sheetData>
  <mergeCells count="2">
    <mergeCell ref="A7:M7"/>
    <mergeCell ref="A6:M6"/>
  </mergeCells>
  <phoneticPr fontId="15" type="noConversion"/>
  <pageMargins left="0.75" right="0.75" top="1" bottom="1" header="0" footer="0"/>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F0"/>
  </sheetPr>
  <dimension ref="A1:G68"/>
  <sheetViews>
    <sheetView zoomScale="70" zoomScaleNormal="70" workbookViewId="0">
      <selection activeCell="K15" sqref="K15"/>
    </sheetView>
  </sheetViews>
  <sheetFormatPr baseColWidth="10" defaultRowHeight="12.75"/>
  <cols>
    <col min="1" max="1" width="12.7109375" customWidth="1"/>
    <col min="2" max="2" width="72.5703125" customWidth="1"/>
    <col min="3" max="3" width="29.5703125" hidden="1" customWidth="1"/>
    <col min="4" max="4" width="30.42578125" hidden="1" customWidth="1"/>
    <col min="5" max="5" width="0" hidden="1" customWidth="1"/>
    <col min="6" max="6" width="21.7109375" bestFit="1" customWidth="1"/>
    <col min="7" max="7" width="22.5703125" bestFit="1" customWidth="1"/>
  </cols>
  <sheetData>
    <row r="1" spans="1:7" ht="15">
      <c r="A1" s="581" t="s">
        <v>297</v>
      </c>
      <c r="B1" s="582"/>
      <c r="C1" s="582"/>
      <c r="D1" s="583"/>
      <c r="E1" s="583"/>
      <c r="F1" s="583"/>
      <c r="G1" s="581" t="s">
        <v>298</v>
      </c>
    </row>
    <row r="2" spans="1:7" ht="13.5" thickBot="1">
      <c r="A2" s="45"/>
      <c r="B2" s="45"/>
      <c r="C2" s="45"/>
      <c r="D2" s="45"/>
    </row>
    <row r="3" spans="1:7" ht="32.25" thickBot="1">
      <c r="A3" s="350" t="s">
        <v>363</v>
      </c>
      <c r="B3" s="351" t="s">
        <v>364</v>
      </c>
      <c r="C3" s="652" t="s">
        <v>365</v>
      </c>
      <c r="D3" s="653"/>
      <c r="F3" s="648" t="s">
        <v>631</v>
      </c>
      <c r="G3" s="649"/>
    </row>
    <row r="4" spans="1:7" ht="16.5" thickBot="1">
      <c r="A4" s="654" t="s">
        <v>501</v>
      </c>
      <c r="B4" s="655"/>
      <c r="C4" s="352" t="s">
        <v>368</v>
      </c>
      <c r="D4" s="353" t="s">
        <v>369</v>
      </c>
      <c r="F4" s="413" t="s">
        <v>368</v>
      </c>
      <c r="G4" s="414" t="s">
        <v>369</v>
      </c>
    </row>
    <row r="5" spans="1:7" ht="18">
      <c r="A5" s="336">
        <v>110001</v>
      </c>
      <c r="B5" s="337" t="s">
        <v>503</v>
      </c>
      <c r="C5" s="440"/>
      <c r="D5" s="440"/>
      <c r="F5" s="341">
        <f>SUM('r. AC12-A1'!E5+'r. AC12-A2'!E5+'r. AC12-A3'!E5)</f>
        <v>0</v>
      </c>
      <c r="G5" s="341">
        <f>SUM('r. AC12-A1'!F5+'r. AC12-A2'!F5+'r. AC12-A3'!F5)</f>
        <v>0</v>
      </c>
    </row>
    <row r="6" spans="1:7" ht="18">
      <c r="A6" s="339">
        <v>110002</v>
      </c>
      <c r="B6" s="340" t="s">
        <v>504</v>
      </c>
      <c r="C6" s="440"/>
      <c r="D6" s="440"/>
      <c r="F6" s="341">
        <f>SUM('r. AC12-A1'!E6+'r. AC12-A2'!E6+'r. AC12-A3'!E6)</f>
        <v>0</v>
      </c>
      <c r="G6" s="341">
        <f>SUM('r. AC12-A1'!F6+'r. AC12-A2'!F6+'r. AC12-A3'!F6)</f>
        <v>0</v>
      </c>
    </row>
    <row r="7" spans="1:7" ht="18">
      <c r="A7" s="339">
        <v>1302</v>
      </c>
      <c r="B7" s="340" t="s">
        <v>370</v>
      </c>
      <c r="C7" s="459"/>
      <c r="D7" s="460"/>
      <c r="F7" s="415"/>
      <c r="G7" s="416"/>
    </row>
    <row r="8" spans="1:7" ht="18">
      <c r="A8" s="339"/>
      <c r="B8" s="340" t="s">
        <v>372</v>
      </c>
      <c r="C8" s="440"/>
      <c r="D8" s="443"/>
      <c r="F8" s="341">
        <f>SUM('r. AC12-A1'!E8+'r. AC12-A2'!E8)</f>
        <v>0</v>
      </c>
      <c r="G8" s="341">
        <f>SUM('r. AC12-A1'!F8+'r. AC12-A2'!F8)</f>
        <v>0</v>
      </c>
    </row>
    <row r="9" spans="1:7" ht="18">
      <c r="A9" s="339"/>
      <c r="B9" s="340" t="s">
        <v>374</v>
      </c>
      <c r="C9" s="440"/>
      <c r="D9" s="443"/>
      <c r="F9" s="341">
        <f>SUM('r. AC12-A1'!E9+'r. AC12-A2'!E9)</f>
        <v>0</v>
      </c>
      <c r="G9" s="341">
        <f>SUM('r. AC12-A1'!F9+'r. AC12-A2'!F9)</f>
        <v>0</v>
      </c>
    </row>
    <row r="10" spans="1:7" ht="18">
      <c r="A10" s="339">
        <v>1301</v>
      </c>
      <c r="B10" s="340" t="s">
        <v>375</v>
      </c>
      <c r="C10" s="459"/>
      <c r="D10" s="460"/>
      <c r="F10" s="342"/>
      <c r="G10" s="343"/>
    </row>
    <row r="11" spans="1:7" ht="18">
      <c r="A11" s="339"/>
      <c r="B11" s="340" t="s">
        <v>372</v>
      </c>
      <c r="C11" s="440"/>
      <c r="D11" s="443"/>
      <c r="F11" s="341">
        <f>SUM('r. AC12-A1'!E11+'r. AC12-A2'!E11)</f>
        <v>0</v>
      </c>
      <c r="G11" s="341">
        <f>SUM('r. AC12-A1'!F11+'r. AC12-A2'!F11)</f>
        <v>0</v>
      </c>
    </row>
    <row r="12" spans="1:7" ht="18">
      <c r="A12" s="339"/>
      <c r="B12" s="340" t="s">
        <v>376</v>
      </c>
      <c r="C12" s="440"/>
      <c r="D12" s="443"/>
      <c r="F12" s="341">
        <f>SUM('r. AC12-A1'!E12+'r. AC12-A2'!E12)</f>
        <v>0</v>
      </c>
      <c r="G12" s="341">
        <f>SUM('r. AC12-A1'!F12+'r. AC12-A2'!F12)</f>
        <v>0</v>
      </c>
    </row>
    <row r="13" spans="1:7" ht="18">
      <c r="A13" s="339">
        <v>1304</v>
      </c>
      <c r="B13" s="340" t="s">
        <v>377</v>
      </c>
      <c r="C13" s="459"/>
      <c r="D13" s="460"/>
      <c r="F13" s="342"/>
      <c r="G13" s="343"/>
    </row>
    <row r="14" spans="1:7" ht="18">
      <c r="A14" s="339"/>
      <c r="B14" s="340" t="s">
        <v>378</v>
      </c>
      <c r="C14" s="440"/>
      <c r="D14" s="443"/>
      <c r="F14" s="341">
        <f>SUM('r. AC12-A1'!E14+'r. AC12-A2'!E14)</f>
        <v>0</v>
      </c>
      <c r="G14" s="341">
        <f>SUM('r. AC12-A1'!F14+'r. AC12-A2'!F14)</f>
        <v>0</v>
      </c>
    </row>
    <row r="15" spans="1:7" ht="18">
      <c r="A15" s="339"/>
      <c r="B15" s="340" t="s">
        <v>374</v>
      </c>
      <c r="C15" s="440"/>
      <c r="D15" s="443"/>
      <c r="F15" s="341">
        <f>SUM('r. AC12-A1'!E15+'r. AC12-A2'!E15)</f>
        <v>0</v>
      </c>
      <c r="G15" s="341">
        <f>SUM('r. AC12-A1'!F15+'r. AC12-A2'!F15)</f>
        <v>0</v>
      </c>
    </row>
    <row r="16" spans="1:7" ht="18">
      <c r="A16" s="339">
        <v>1303</v>
      </c>
      <c r="B16" s="340" t="s">
        <v>379</v>
      </c>
      <c r="C16" s="459"/>
      <c r="D16" s="460"/>
      <c r="F16" s="342"/>
      <c r="G16" s="343"/>
    </row>
    <row r="17" spans="1:7" ht="18">
      <c r="A17" s="339"/>
      <c r="B17" s="340" t="s">
        <v>372</v>
      </c>
      <c r="C17" s="440"/>
      <c r="D17" s="443"/>
      <c r="F17" s="341">
        <f>SUM('r. AC12-A1'!E17+'r. AC12-A2'!E17)</f>
        <v>0</v>
      </c>
      <c r="G17" s="341">
        <f>SUM('r. AC12-A1'!F17+'r. AC12-A2'!F17)</f>
        <v>0</v>
      </c>
    </row>
    <row r="18" spans="1:7" ht="18">
      <c r="A18" s="339"/>
      <c r="B18" s="340" t="s">
        <v>374</v>
      </c>
      <c r="C18" s="440"/>
      <c r="D18" s="443"/>
      <c r="F18" s="341">
        <f>SUM('r. AC12-A1'!E18+'r. AC12-A2'!E18)</f>
        <v>0</v>
      </c>
      <c r="G18" s="341">
        <f>SUM('r. AC12-A1'!F18+'r. AC12-A2'!F18)</f>
        <v>0</v>
      </c>
    </row>
    <row r="19" spans="1:7" ht="18">
      <c r="A19" s="345">
        <v>120103</v>
      </c>
      <c r="B19" s="340" t="s">
        <v>380</v>
      </c>
      <c r="C19" s="459"/>
      <c r="D19" s="460"/>
      <c r="F19" s="342"/>
      <c r="G19" s="343"/>
    </row>
    <row r="20" spans="1:7" ht="18">
      <c r="A20" s="339"/>
      <c r="B20" s="340" t="s">
        <v>378</v>
      </c>
      <c r="C20" s="440"/>
      <c r="D20" s="443"/>
      <c r="F20" s="341">
        <f>SUM('r. AC12-A1'!E20+'r. AC12-A2'!E20+'r. AC12-A3'!E8)</f>
        <v>0</v>
      </c>
      <c r="G20" s="341">
        <f>SUM('r. AC12-A1'!F20+'r. AC12-A2'!F20+'r. AC12-A3'!F8)</f>
        <v>0</v>
      </c>
    </row>
    <row r="21" spans="1:7" ht="18">
      <c r="A21" s="339"/>
      <c r="B21" s="340" t="s">
        <v>374</v>
      </c>
      <c r="C21" s="440"/>
      <c r="D21" s="443"/>
      <c r="F21" s="341">
        <f>SUM('r. AC12-A1'!E21+'r. AC12-A2'!E21+'r. AC12-A3'!E9)</f>
        <v>0</v>
      </c>
      <c r="G21" s="341">
        <f>SUM('r. AC12-A1'!F21+'r. AC12-A2'!F21+'r. AC12-A3'!F9)</f>
        <v>0</v>
      </c>
    </row>
    <row r="22" spans="1:7" ht="18">
      <c r="A22" s="345">
        <v>120104</v>
      </c>
      <c r="B22" s="340" t="s">
        <v>284</v>
      </c>
      <c r="C22" s="459"/>
      <c r="D22" s="460"/>
      <c r="F22" s="342"/>
      <c r="G22" s="343"/>
    </row>
    <row r="23" spans="1:7" ht="18">
      <c r="A23" s="339"/>
      <c r="B23" s="340" t="s">
        <v>372</v>
      </c>
      <c r="C23" s="440"/>
      <c r="D23" s="443"/>
      <c r="F23" s="341">
        <f>SUM('r. AC12-A1'!E23+'r. AC12-A2'!E23)</f>
        <v>0</v>
      </c>
      <c r="G23" s="341">
        <f>SUM('r. AC12-A1'!F23+'r. AC12-A2'!F23)</f>
        <v>0</v>
      </c>
    </row>
    <row r="24" spans="1:7" ht="18">
      <c r="A24" s="339"/>
      <c r="B24" s="340" t="s">
        <v>374</v>
      </c>
      <c r="C24" s="440"/>
      <c r="D24" s="443"/>
      <c r="F24" s="341">
        <f>SUM('r. AC12-A1'!E24+'r. AC12-A2'!E24)</f>
        <v>0</v>
      </c>
      <c r="G24" s="341">
        <f>SUM('r. AC12-A1'!F24+'r. AC12-A2'!F24)</f>
        <v>0</v>
      </c>
    </row>
    <row r="25" spans="1:7" ht="18">
      <c r="A25" s="346">
        <v>150001</v>
      </c>
      <c r="B25" s="347" t="s">
        <v>544</v>
      </c>
      <c r="C25" s="440"/>
      <c r="D25" s="443"/>
      <c r="F25" s="341">
        <f>SUM('r. AC12-A1'!E25+'r. AC12-A2'!E25)</f>
        <v>0</v>
      </c>
      <c r="G25" s="341">
        <f>SUM('r. AC12-A1'!F25+'r. AC12-A2'!F25)</f>
        <v>0</v>
      </c>
    </row>
    <row r="26" spans="1:7" ht="18.75" thickBot="1">
      <c r="A26" s="348">
        <v>150008</v>
      </c>
      <c r="B26" s="349" t="s">
        <v>24</v>
      </c>
      <c r="C26" s="444"/>
      <c r="D26" s="444"/>
      <c r="F26" s="417">
        <f>SUM('r. AC12-A1'!E26+'r. AC12-A2'!E26)</f>
        <v>0</v>
      </c>
      <c r="G26" s="417">
        <f>SUM('r. AC12-A1'!F26+'r. AC12-A2'!F26)</f>
        <v>0</v>
      </c>
    </row>
    <row r="27" spans="1:7" ht="18.75" thickBot="1">
      <c r="A27" s="650" t="s">
        <v>381</v>
      </c>
      <c r="B27" s="651"/>
      <c r="C27" s="354">
        <f>C5+C6+C8+C9+C11+C12+C14+C15+C17+C18+C20+C21+C23+C24+C25+C26</f>
        <v>0</v>
      </c>
      <c r="D27" s="355">
        <f>D5+D6+D8+D9+D11+D12+D14+D15+D17+D18+D20+D21+D23+D24+D25+D26</f>
        <v>0</v>
      </c>
      <c r="F27" s="418">
        <f>F5+F6+F8+F9+F11+F12+F14+F15+F17+F18+F20+F21+F23+F24+F25+F26</f>
        <v>0</v>
      </c>
      <c r="G27" s="419">
        <f>G5+G6+G8+G9+G11+G12+G14+G15+G17+G18+G20+G21+G23+G24+G25+G26</f>
        <v>0</v>
      </c>
    </row>
    <row r="28" spans="1:7" ht="18.75" thickBot="1">
      <c r="A28" s="656" t="s">
        <v>121</v>
      </c>
      <c r="B28" s="657"/>
      <c r="C28" s="356" t="s">
        <v>382</v>
      </c>
      <c r="D28" s="357" t="s">
        <v>369</v>
      </c>
      <c r="F28" s="356" t="s">
        <v>382</v>
      </c>
      <c r="G28" s="357" t="s">
        <v>369</v>
      </c>
    </row>
    <row r="29" spans="1:7" ht="18">
      <c r="A29" s="336">
        <v>210101</v>
      </c>
      <c r="B29" s="337" t="s">
        <v>383</v>
      </c>
      <c r="C29" s="358"/>
      <c r="D29" s="358"/>
      <c r="F29" s="341">
        <f>SUM('r. AC12-A1'!E29+'r. AC12-A2'!E29)</f>
        <v>0</v>
      </c>
      <c r="G29" s="341">
        <f>SUM('r. AC12-A1'!F29+'r. AC12-A2'!F29)</f>
        <v>0</v>
      </c>
    </row>
    <row r="30" spans="1:7" ht="18">
      <c r="A30" s="339">
        <v>210102</v>
      </c>
      <c r="B30" s="340" t="s">
        <v>384</v>
      </c>
      <c r="C30" s="341"/>
      <c r="D30" s="341"/>
      <c r="F30" s="341">
        <f>SUM('r. AC12-A1'!E30+'r. AC12-A2'!E30)</f>
        <v>0</v>
      </c>
      <c r="G30" s="341">
        <f>SUM('r. AC12-A1'!F30+'r. AC12-A2'!F30)</f>
        <v>0</v>
      </c>
    </row>
    <row r="31" spans="1:7" ht="18">
      <c r="A31" s="339">
        <v>210103</v>
      </c>
      <c r="B31" s="340" t="s">
        <v>554</v>
      </c>
      <c r="C31" s="342"/>
      <c r="D31" s="343"/>
      <c r="F31" s="342"/>
      <c r="G31" s="343"/>
    </row>
    <row r="32" spans="1:7" ht="18">
      <c r="A32" s="339"/>
      <c r="B32" s="340" t="s">
        <v>372</v>
      </c>
      <c r="C32" s="341"/>
      <c r="D32" s="344"/>
      <c r="F32" s="341">
        <f>SUM('r. AC12-A1'!E32+'r. AC12-A2'!E32)</f>
        <v>0</v>
      </c>
      <c r="G32" s="341">
        <f>SUM('r. AC12-A1'!F32+'r. AC12-A2'!F32)</f>
        <v>0</v>
      </c>
    </row>
    <row r="33" spans="1:7" ht="18">
      <c r="A33" s="339"/>
      <c r="B33" s="340" t="s">
        <v>374</v>
      </c>
      <c r="C33" s="341"/>
      <c r="D33" s="344"/>
      <c r="F33" s="341">
        <f>SUM('r. AC12-A1'!E33+'r. AC12-A2'!E33)</f>
        <v>0</v>
      </c>
      <c r="G33" s="341">
        <f>SUM('r. AC12-A1'!F33+'r. AC12-A2'!F33)</f>
        <v>0</v>
      </c>
    </row>
    <row r="34" spans="1:7" ht="18">
      <c r="A34" s="339">
        <v>210104</v>
      </c>
      <c r="B34" s="340" t="s">
        <v>555</v>
      </c>
      <c r="C34" s="342"/>
      <c r="D34" s="343"/>
      <c r="F34" s="342"/>
      <c r="G34" s="343"/>
    </row>
    <row r="35" spans="1:7" ht="18">
      <c r="A35" s="339"/>
      <c r="B35" s="340" t="s">
        <v>378</v>
      </c>
      <c r="C35" s="341"/>
      <c r="D35" s="341"/>
      <c r="F35" s="341">
        <f>SUM('r. AC12-A1'!E35+'r. AC12-A2'!E35)</f>
        <v>0</v>
      </c>
      <c r="G35" s="341">
        <f>SUM('r. AC12-A1'!F35+'r. AC12-A2'!F35)</f>
        <v>0</v>
      </c>
    </row>
    <row r="36" spans="1:7" ht="18">
      <c r="A36" s="339"/>
      <c r="B36" s="340" t="s">
        <v>374</v>
      </c>
      <c r="C36" s="341"/>
      <c r="D36" s="341"/>
      <c r="F36" s="341">
        <f>SUM('r. AC12-A1'!E36+'r. AC12-A2'!E36)</f>
        <v>0</v>
      </c>
      <c r="G36" s="341">
        <f>SUM('r. AC12-A1'!F36+'r. AC12-A2'!F36)</f>
        <v>0</v>
      </c>
    </row>
    <row r="37" spans="1:7" ht="18">
      <c r="A37" s="339">
        <v>2300</v>
      </c>
      <c r="B37" s="340" t="s">
        <v>385</v>
      </c>
      <c r="C37" s="341"/>
      <c r="D37" s="341"/>
      <c r="F37" s="341">
        <f>SUM('r. AC12-A1'!E37+'r. AC12-A2'!E37)</f>
        <v>0</v>
      </c>
      <c r="G37" s="341">
        <f>SUM('r. AC12-A1'!F37+'r. AC12-A2'!F37)</f>
        <v>0</v>
      </c>
    </row>
    <row r="38" spans="1:7" ht="18">
      <c r="A38" s="339">
        <v>210201</v>
      </c>
      <c r="B38" s="340" t="s">
        <v>386</v>
      </c>
      <c r="C38" s="342"/>
      <c r="D38" s="343"/>
      <c r="F38" s="342"/>
      <c r="G38" s="343"/>
    </row>
    <row r="39" spans="1:7" ht="18">
      <c r="A39" s="339"/>
      <c r="B39" s="340" t="s">
        <v>372</v>
      </c>
      <c r="C39" s="341"/>
      <c r="D39" s="344"/>
      <c r="F39" s="341">
        <f>SUM('r. AC12-A1'!E39+'r. AC12-A2'!E39)</f>
        <v>0</v>
      </c>
      <c r="G39" s="341">
        <f>SUM('r. AC12-A1'!F39+'r. AC12-A2'!F39)</f>
        <v>0</v>
      </c>
    </row>
    <row r="40" spans="1:7" ht="18">
      <c r="A40" s="339"/>
      <c r="B40" s="340" t="s">
        <v>374</v>
      </c>
      <c r="C40" s="341"/>
      <c r="D40" s="344"/>
      <c r="F40" s="341">
        <f>SUM('r. AC12-A1'!E40+'r. AC12-A2'!E40)</f>
        <v>0</v>
      </c>
      <c r="G40" s="341">
        <f>SUM('r. AC12-A1'!F40+'r. AC12-A2'!F40)</f>
        <v>0</v>
      </c>
    </row>
    <row r="41" spans="1:7" ht="18">
      <c r="A41" s="345">
        <v>2300</v>
      </c>
      <c r="B41" s="347" t="s">
        <v>387</v>
      </c>
      <c r="C41" s="341"/>
      <c r="D41" s="341"/>
      <c r="F41" s="341">
        <f>SUM('r. AC12-A1'!E41+'r. AC12-A2'!E41)</f>
        <v>0</v>
      </c>
      <c r="G41" s="341">
        <f>SUM('r. AC12-A1'!F41+'r. AC12-A2'!F41)</f>
        <v>0</v>
      </c>
    </row>
    <row r="42" spans="1:7" ht="18">
      <c r="A42" s="339">
        <v>220101</v>
      </c>
      <c r="B42" s="340" t="s">
        <v>388</v>
      </c>
      <c r="C42" s="342"/>
      <c r="D42" s="343"/>
      <c r="F42" s="342"/>
      <c r="G42" s="343"/>
    </row>
    <row r="43" spans="1:7" ht="18">
      <c r="A43" s="339"/>
      <c r="B43" s="340" t="s">
        <v>372</v>
      </c>
      <c r="C43" s="341"/>
      <c r="D43" s="344"/>
      <c r="F43" s="341">
        <f>SUM('r. AC12-A1'!E43+'r. AC12-A2'!E43)</f>
        <v>0</v>
      </c>
      <c r="G43" s="341">
        <f>SUM('r. AC12-A1'!F43+'r. AC12-A2'!F43)</f>
        <v>0</v>
      </c>
    </row>
    <row r="44" spans="1:7" ht="18">
      <c r="A44" s="339"/>
      <c r="B44" s="340" t="s">
        <v>374</v>
      </c>
      <c r="C44" s="341"/>
      <c r="D44" s="344"/>
      <c r="F44" s="341">
        <f>SUM('r. AC12-A1'!E44+'r. AC12-A2'!E44)</f>
        <v>0</v>
      </c>
      <c r="G44" s="341">
        <f>SUM('r. AC12-A1'!F44+'r. AC12-A2'!F44)</f>
        <v>0</v>
      </c>
    </row>
    <row r="45" spans="1:7" ht="18">
      <c r="A45" s="345">
        <v>220104</v>
      </c>
      <c r="B45" s="340" t="s">
        <v>389</v>
      </c>
      <c r="C45" s="342"/>
      <c r="D45" s="343"/>
      <c r="F45" s="342"/>
      <c r="G45" s="343"/>
    </row>
    <row r="46" spans="1:7" ht="18">
      <c r="A46" s="339"/>
      <c r="B46" s="340" t="s">
        <v>378</v>
      </c>
      <c r="C46" s="341"/>
      <c r="D46" s="344"/>
      <c r="F46" s="341">
        <f>SUM('r. AC12-A1'!E46+'r. AC12-A2'!E46)</f>
        <v>0</v>
      </c>
      <c r="G46" s="341">
        <f>SUM('r. AC12-A1'!F46+'r. AC12-A2'!F46)</f>
        <v>0</v>
      </c>
    </row>
    <row r="47" spans="1:7" ht="18">
      <c r="A47" s="339"/>
      <c r="B47" s="340" t="s">
        <v>374</v>
      </c>
      <c r="C47" s="341"/>
      <c r="D47" s="344"/>
      <c r="F47" s="341">
        <f>SUM('r. AC12-A1'!E47+'r. AC12-A2'!E47)</f>
        <v>0</v>
      </c>
      <c r="G47" s="341">
        <f>SUM('r. AC12-A1'!F47+'r. AC12-A2'!F47)</f>
        <v>0</v>
      </c>
    </row>
    <row r="48" spans="1:7" ht="18">
      <c r="A48" s="339">
        <v>220201</v>
      </c>
      <c r="B48" s="340" t="s">
        <v>390</v>
      </c>
      <c r="C48" s="342"/>
      <c r="D48" s="343"/>
      <c r="F48" s="342"/>
      <c r="G48" s="343"/>
    </row>
    <row r="49" spans="1:7" ht="18">
      <c r="A49" s="339"/>
      <c r="B49" s="340" t="s">
        <v>372</v>
      </c>
      <c r="C49" s="341"/>
      <c r="D49" s="344"/>
      <c r="F49" s="341">
        <f>SUM('r. AC12-A1'!E49+'r. AC12-A2'!E49)</f>
        <v>0</v>
      </c>
      <c r="G49" s="341">
        <f>SUM('r. AC12-A1'!F49+'r. AC12-A2'!F49)</f>
        <v>0</v>
      </c>
    </row>
    <row r="50" spans="1:7" ht="18">
      <c r="A50" s="339"/>
      <c r="B50" s="340" t="s">
        <v>374</v>
      </c>
      <c r="C50" s="341"/>
      <c r="D50" s="344"/>
      <c r="F50" s="341">
        <f>SUM('r. AC12-A1'!E50+'r. AC12-A2'!E50)</f>
        <v>0</v>
      </c>
      <c r="G50" s="341">
        <f>SUM('r. AC12-A1'!F50+'r. AC12-A2'!F50)</f>
        <v>0</v>
      </c>
    </row>
    <row r="51" spans="1:7" ht="18">
      <c r="A51" s="345">
        <v>220204</v>
      </c>
      <c r="B51" s="340" t="s">
        <v>391</v>
      </c>
      <c r="C51" s="342"/>
      <c r="D51" s="343"/>
      <c r="F51" s="342"/>
      <c r="G51" s="343"/>
    </row>
    <row r="52" spans="1:7" ht="18">
      <c r="A52" s="359"/>
      <c r="B52" s="340" t="s">
        <v>372</v>
      </c>
      <c r="C52" s="341"/>
      <c r="D52" s="344"/>
      <c r="F52" s="341">
        <f>SUM('r. AC12-A1'!E52+'r. AC12-A2'!E52)</f>
        <v>0</v>
      </c>
      <c r="G52" s="341">
        <f>SUM('r. AC12-A1'!F52+'r. AC12-A2'!F52)</f>
        <v>0</v>
      </c>
    </row>
    <row r="53" spans="1:7" ht="18.75" thickBot="1">
      <c r="A53" s="359"/>
      <c r="B53" s="340" t="s">
        <v>374</v>
      </c>
      <c r="C53" s="360"/>
      <c r="D53" s="361"/>
      <c r="F53" s="341">
        <f>SUM('r. AC12-A1'!E53+'r. AC12-A2'!E53)</f>
        <v>0</v>
      </c>
      <c r="G53" s="341">
        <f>SUM('r. AC12-A1'!F53+'r. AC12-A2'!F53)</f>
        <v>0</v>
      </c>
    </row>
    <row r="54" spans="1:7" ht="18.75" thickBot="1">
      <c r="A54" s="339">
        <v>220102</v>
      </c>
      <c r="B54" s="340" t="s">
        <v>299</v>
      </c>
      <c r="C54" s="362"/>
      <c r="D54" s="363"/>
      <c r="F54" s="362"/>
      <c r="G54" s="363"/>
    </row>
    <row r="55" spans="1:7" ht="18.75" thickBot="1">
      <c r="A55" s="359"/>
      <c r="B55" s="340" t="s">
        <v>372</v>
      </c>
      <c r="C55" s="338"/>
      <c r="D55" s="338"/>
      <c r="F55" s="341">
        <f>'r. AC12-A3'!E13</f>
        <v>0</v>
      </c>
      <c r="G55" s="341">
        <f>'r. AC12-A3'!F13</f>
        <v>0</v>
      </c>
    </row>
    <row r="56" spans="1:7" ht="18">
      <c r="A56" s="359"/>
      <c r="B56" s="340" t="s">
        <v>374</v>
      </c>
      <c r="C56" s="338"/>
      <c r="D56" s="338"/>
      <c r="F56" s="341">
        <f>'r. AC12-A3'!E14</f>
        <v>0</v>
      </c>
      <c r="G56" s="341">
        <f>'r. AC12-A3'!F14</f>
        <v>0</v>
      </c>
    </row>
    <row r="57" spans="1:7" ht="18.75" thickBot="1">
      <c r="A57" s="339">
        <v>220202</v>
      </c>
      <c r="B57" s="340" t="s">
        <v>300</v>
      </c>
      <c r="C57" s="362"/>
      <c r="D57" s="363"/>
      <c r="F57" s="362"/>
      <c r="G57" s="363"/>
    </row>
    <row r="58" spans="1:7" ht="18.75" thickBot="1">
      <c r="A58" s="339"/>
      <c r="B58" s="340" t="s">
        <v>372</v>
      </c>
      <c r="C58" s="338"/>
      <c r="D58" s="338"/>
      <c r="F58" s="341">
        <f>'r. AC12-A3'!E16</f>
        <v>0</v>
      </c>
      <c r="G58" s="341">
        <f>'r. AC12-A3'!F16</f>
        <v>0</v>
      </c>
    </row>
    <row r="59" spans="1:7" ht="18.75" thickBot="1">
      <c r="A59" s="364"/>
      <c r="B59" s="365" t="s">
        <v>374</v>
      </c>
      <c r="C59" s="338"/>
      <c r="D59" s="338"/>
      <c r="F59" s="417">
        <f>'r. AC12-A3'!E17</f>
        <v>0</v>
      </c>
      <c r="G59" s="417">
        <f>'r. AC12-A3'!F17</f>
        <v>0</v>
      </c>
    </row>
    <row r="60" spans="1:7" ht="18.75" thickBot="1">
      <c r="A60" s="650" t="s">
        <v>392</v>
      </c>
      <c r="B60" s="651"/>
      <c r="C60" s="366">
        <f>C29+C30+C32+C33+C35+C36+C37+C39+C40+C41+C43+C44+C46+C47+C49+C50+C52+C53+C55+C56+C58+C59</f>
        <v>0</v>
      </c>
      <c r="D60" s="367">
        <f>D29+D30+D32+D33+D35+D36+D37+D39+D40+D41+D43+D44+D46+D47+D49+D50+D52+D53+D55+D56+D58+D59</f>
        <v>0</v>
      </c>
      <c r="F60" s="418">
        <f>F29+F30+F32+F33+F35+F36+F37+F39+F40+F41+F43+F44+F46+F47+F49+F50+F52+F53+F55+F56+F58+F59</f>
        <v>0</v>
      </c>
      <c r="G60" s="419">
        <f>G29+G30+G32+G33+G35+G36+G37+G39+G40+G41+G43+G44+G46+G47+G49+G50+G52+G53+G55+G56+G58+G59</f>
        <v>0</v>
      </c>
    </row>
    <row r="61" spans="1:7" ht="18">
      <c r="A61" s="368"/>
      <c r="B61" s="369" t="s">
        <v>393</v>
      </c>
      <c r="C61" s="370">
        <f>C60-C27</f>
        <v>0</v>
      </c>
      <c r="D61" s="371">
        <f>D60-D27</f>
        <v>0</v>
      </c>
      <c r="F61" s="423">
        <f>F60-F27</f>
        <v>0</v>
      </c>
      <c r="G61" s="424">
        <f>G60-G27</f>
        <v>0</v>
      </c>
    </row>
    <row r="62" spans="1:7" ht="18">
      <c r="A62" s="368"/>
      <c r="B62" s="372" t="s">
        <v>394</v>
      </c>
      <c r="C62" s="373">
        <f>'o. PATR-EFECT'!F19</f>
        <v>0</v>
      </c>
      <c r="D62" s="374">
        <f>+C62*2</f>
        <v>0</v>
      </c>
      <c r="F62" s="420">
        <f>'o. PATR-EFECT'!F19</f>
        <v>0</v>
      </c>
      <c r="G62" s="421">
        <f>+F62*2</f>
        <v>0</v>
      </c>
    </row>
    <row r="63" spans="1:7" ht="18.75" thickBot="1">
      <c r="A63" s="368"/>
      <c r="B63" s="456" t="s">
        <v>61</v>
      </c>
      <c r="C63" s="457">
        <f>C61-C62</f>
        <v>0</v>
      </c>
      <c r="D63" s="457">
        <f>D61-D62</f>
        <v>0</v>
      </c>
      <c r="F63" s="422">
        <f>F61-F62</f>
        <v>0</v>
      </c>
      <c r="G63" s="422">
        <f>G61-G62</f>
        <v>0</v>
      </c>
    </row>
    <row r="64" spans="1:7" ht="18.75" thickBot="1">
      <c r="A64" s="45"/>
      <c r="B64" s="455" t="s">
        <v>639</v>
      </c>
      <c r="C64" s="458" t="e">
        <f>C61/C62</f>
        <v>#DIV/0!</v>
      </c>
      <c r="D64" s="458" t="e">
        <f>D61/D62</f>
        <v>#DIV/0!</v>
      </c>
      <c r="F64" s="458" t="e">
        <f>F61/F62</f>
        <v>#DIV/0!</v>
      </c>
      <c r="G64" s="458" t="e">
        <f>G61/G62</f>
        <v>#DIV/0!</v>
      </c>
    </row>
    <row r="65" spans="1:7" s="380" customFormat="1" ht="18">
      <c r="A65" s="45"/>
      <c r="B65" s="579"/>
      <c r="C65" s="580"/>
      <c r="D65" s="580"/>
      <c r="F65" s="580"/>
      <c r="G65" s="580"/>
    </row>
    <row r="66" spans="1:7" ht="15">
      <c r="A66" s="581" t="s">
        <v>689</v>
      </c>
      <c r="B66" s="45"/>
      <c r="C66" s="45"/>
      <c r="D66" s="45"/>
    </row>
    <row r="67" spans="1:7" ht="15">
      <c r="A67" s="581" t="s">
        <v>690</v>
      </c>
      <c r="B67" s="45"/>
      <c r="C67" s="45"/>
      <c r="D67" s="45"/>
    </row>
    <row r="68" spans="1:7" ht="15">
      <c r="A68" s="581" t="s">
        <v>688</v>
      </c>
      <c r="B68" s="45"/>
      <c r="C68" s="45"/>
      <c r="D68" s="45"/>
    </row>
  </sheetData>
  <mergeCells count="6">
    <mergeCell ref="F3:G3"/>
    <mergeCell ref="A60:B60"/>
    <mergeCell ref="C3:D3"/>
    <mergeCell ref="A4:B4"/>
    <mergeCell ref="A27:B27"/>
    <mergeCell ref="A28:B28"/>
  </mergeCells>
  <phoneticPr fontId="15" type="noConversion"/>
  <conditionalFormatting sqref="F5:G5">
    <cfRule type="cellIs" dxfId="59" priority="63" operator="notEqual">
      <formula>$C$5</formula>
    </cfRule>
    <cfRule type="cellIs" dxfId="58" priority="64" operator="equal">
      <formula>$C$5</formula>
    </cfRule>
  </conditionalFormatting>
  <conditionalFormatting sqref="F6">
    <cfRule type="cellIs" dxfId="57" priority="61" operator="notEqual">
      <formula>C6</formula>
    </cfRule>
    <cfRule type="cellIs" dxfId="56" priority="62" operator="equal">
      <formula>C6</formula>
    </cfRule>
  </conditionalFormatting>
  <conditionalFormatting sqref="G6">
    <cfRule type="cellIs" dxfId="55" priority="57" operator="notEqual">
      <formula>D6</formula>
    </cfRule>
    <cfRule type="cellIs" dxfId="54" priority="58" operator="equal">
      <formula>D6</formula>
    </cfRule>
  </conditionalFormatting>
  <conditionalFormatting sqref="F8:G9">
    <cfRule type="cellIs" dxfId="53" priority="55" operator="notEqual">
      <formula>C8</formula>
    </cfRule>
    <cfRule type="cellIs" dxfId="52" priority="56" operator="equal">
      <formula>C8</formula>
    </cfRule>
  </conditionalFormatting>
  <conditionalFormatting sqref="F20:G21">
    <cfRule type="cellIs" dxfId="51" priority="41" operator="notEqual">
      <formula>C20</formula>
    </cfRule>
    <cfRule type="cellIs" dxfId="50" priority="42" operator="equal">
      <formula>C20</formula>
    </cfRule>
  </conditionalFormatting>
  <conditionalFormatting sqref="F23:G26">
    <cfRule type="cellIs" dxfId="49" priority="39" operator="notEqual">
      <formula>C23</formula>
    </cfRule>
    <cfRule type="cellIs" dxfId="48" priority="40" operator="equal">
      <formula>C23</formula>
    </cfRule>
  </conditionalFormatting>
  <conditionalFormatting sqref="F27:G27">
    <cfRule type="cellIs" dxfId="47" priority="37" operator="notEqual">
      <formula>C27</formula>
    </cfRule>
    <cfRule type="cellIs" dxfId="46" priority="38" operator="equal">
      <formula>C27</formula>
    </cfRule>
  </conditionalFormatting>
  <conditionalFormatting sqref="F11:G12">
    <cfRule type="cellIs" dxfId="45" priority="47" operator="notEqual">
      <formula>C11</formula>
    </cfRule>
    <cfRule type="cellIs" dxfId="44" priority="48" operator="equal">
      <formula>C11</formula>
    </cfRule>
  </conditionalFormatting>
  <conditionalFormatting sqref="F14:G15">
    <cfRule type="cellIs" dxfId="43" priority="45" operator="notEqual">
      <formula>C14</formula>
    </cfRule>
    <cfRule type="cellIs" dxfId="42" priority="46" operator="equal">
      <formula>C14</formula>
    </cfRule>
  </conditionalFormatting>
  <conditionalFormatting sqref="F17:G18">
    <cfRule type="cellIs" dxfId="41" priority="43" operator="notEqual">
      <formula>C17</formula>
    </cfRule>
    <cfRule type="cellIs" dxfId="40" priority="44" operator="equal">
      <formula>C17</formula>
    </cfRule>
  </conditionalFormatting>
  <conditionalFormatting sqref="F29:G30">
    <cfRule type="cellIs" dxfId="39" priority="35" operator="notEqual">
      <formula>C29</formula>
    </cfRule>
    <cfRule type="cellIs" dxfId="38" priority="36" operator="equal">
      <formula>C29</formula>
    </cfRule>
  </conditionalFormatting>
  <conditionalFormatting sqref="F32:G33">
    <cfRule type="cellIs" dxfId="37" priority="33" operator="notEqual">
      <formula>C32</formula>
    </cfRule>
    <cfRule type="cellIs" dxfId="36" priority="34" operator="equal">
      <formula>C32</formula>
    </cfRule>
  </conditionalFormatting>
  <conditionalFormatting sqref="F35:G37">
    <cfRule type="cellIs" dxfId="35" priority="31" operator="notEqual">
      <formula>C35</formula>
    </cfRule>
    <cfRule type="cellIs" dxfId="34" priority="32" operator="equal">
      <formula>C35</formula>
    </cfRule>
  </conditionalFormatting>
  <conditionalFormatting sqref="F39:G41">
    <cfRule type="cellIs" dxfId="33" priority="29" operator="notEqual">
      <formula>C39</formula>
    </cfRule>
    <cfRule type="cellIs" dxfId="32" priority="30" operator="equal">
      <formula>C39</formula>
    </cfRule>
  </conditionalFormatting>
  <conditionalFormatting sqref="F43:G44">
    <cfRule type="cellIs" dxfId="31" priority="27" operator="notEqual">
      <formula>C43</formula>
    </cfRule>
    <cfRule type="cellIs" dxfId="30" priority="28" operator="equal">
      <formula>C43</formula>
    </cfRule>
  </conditionalFormatting>
  <conditionalFormatting sqref="F46:G47">
    <cfRule type="cellIs" dxfId="29" priority="25" operator="notEqual">
      <formula>C46</formula>
    </cfRule>
    <cfRule type="cellIs" dxfId="28" priority="26" operator="equal">
      <formula>C46</formula>
    </cfRule>
  </conditionalFormatting>
  <conditionalFormatting sqref="F49:G50">
    <cfRule type="cellIs" dxfId="27" priority="23" operator="notEqual">
      <formula>C49</formula>
    </cfRule>
    <cfRule type="cellIs" dxfId="26" priority="24" operator="equal">
      <formula>C49</formula>
    </cfRule>
  </conditionalFormatting>
  <conditionalFormatting sqref="F52:G53">
    <cfRule type="cellIs" dxfId="25" priority="21" operator="notEqual">
      <formula>C52</formula>
    </cfRule>
    <cfRule type="cellIs" dxfId="24" priority="22" operator="equal">
      <formula>C52</formula>
    </cfRule>
  </conditionalFormatting>
  <conditionalFormatting sqref="F55:G56">
    <cfRule type="cellIs" dxfId="23" priority="19" operator="notEqual">
      <formula>C55</formula>
    </cfRule>
    <cfRule type="cellIs" dxfId="22" priority="20" operator="equal">
      <formula>C55</formula>
    </cfRule>
  </conditionalFormatting>
  <conditionalFormatting sqref="F58:G59">
    <cfRule type="cellIs" dxfId="21" priority="17" operator="notEqual">
      <formula>C58</formula>
    </cfRule>
    <cfRule type="cellIs" dxfId="20" priority="18" operator="equal">
      <formula>C58</formula>
    </cfRule>
  </conditionalFormatting>
  <conditionalFormatting sqref="F60:G63">
    <cfRule type="cellIs" dxfId="19" priority="15" operator="notEqual">
      <formula>C60</formula>
    </cfRule>
    <cfRule type="cellIs" dxfId="18" priority="16" operator="equal">
      <formula>C60</formula>
    </cfRule>
  </conditionalFormatting>
  <conditionalFormatting sqref="C64:C65">
    <cfRule type="cellIs" dxfId="17" priority="13" operator="greaterThan">
      <formula>1</formula>
    </cfRule>
    <cfRule type="cellIs" dxfId="16" priority="14" operator="lessThan">
      <formula>1</formula>
    </cfRule>
  </conditionalFormatting>
  <conditionalFormatting sqref="D64:D65">
    <cfRule type="cellIs" dxfId="15" priority="5" operator="greaterThan">
      <formula>1</formula>
    </cfRule>
    <cfRule type="cellIs" dxfId="14" priority="6" operator="lessThan">
      <formula>1</formula>
    </cfRule>
  </conditionalFormatting>
  <conditionalFormatting sqref="F64:F65">
    <cfRule type="cellIs" dxfId="13" priority="3" operator="greaterThan">
      <formula>1</formula>
    </cfRule>
    <cfRule type="cellIs" dxfId="12" priority="4" operator="lessThan">
      <formula>1</formula>
    </cfRule>
  </conditionalFormatting>
  <conditionalFormatting sqref="G64:G65">
    <cfRule type="cellIs" dxfId="11" priority="1" operator="greaterThan">
      <formula>1</formula>
    </cfRule>
    <cfRule type="cellIs" dxfId="10" priority="2" operator="lessThan">
      <formula>1</formula>
    </cfRule>
  </conditionalFormatting>
  <dataValidations count="4">
    <dataValidation type="whole" allowBlank="1" showInputMessage="1" showErrorMessage="1" errorTitle="Error de Tipo." error="Monto debe ser numérico entero." promptTitle="Ingrese Número." prompt="Ingrese valor de la Partida." sqref="C59:D59 C56:D56" xr:uid="{00000000-0002-0000-0900-000000000000}">
      <formula1>-99999999999999</formula1>
      <formula2>99999999999999</formula2>
    </dataValidation>
    <dataValidation type="whole" operator="greaterThanOrEqual" allowBlank="1" showInputMessage="1" showErrorMessage="1" errorTitle="Error de Tipo." error="Monto debe ser numérico mayor o igual a cero." promptTitle="Ingrese Número." prompt="Ingrese valor de la Partida." sqref="C62 C58:D58 C55:D55 F62 F55:G56 F58:G59 D23:D26 C20:D21" xr:uid="{00000000-0002-0000-0900-000001000000}">
      <formula1>0</formula1>
    </dataValidation>
    <dataValidation type="whole" allowBlank="1" showInputMessage="1" showErrorMessage="1" errorTitle="Error de Tipo." error="Monto debe ser numérico entero." promptTitle="Ingrese Número." prompt="Ingrese valor Partida." sqref="F6:G6 C5:D6" xr:uid="{00000000-0002-0000-0900-000002000000}">
      <formula1>-99999999999999</formula1>
      <formula2>99999999999999</formula2>
    </dataValidation>
    <dataValidation type="whole" operator="greaterThanOrEqual" allowBlank="1" showInputMessage="1" showErrorMessage="1" errorTitle="Error de Tipo." error="Monto debe ser numérico mayor o igual a cero." promptTitle="Ingrese Número." prompt="Ingrese valor Partida." sqref="F32:G33 F35:G37 F39:G41 F43:G44 F46:G47 F49:G50 F52:G53 C32:D33 C35:D37 C39:D41 C43:D44 C46:D47 C49:D50 C52:D53 C29:D30 F5:G5 F8:G9 F11:G12 F14:G15 F17:G18 F20:G21 F23:G26 F29:G30 C14:D15 C11:D12 C23:C26 C8:D9 C17:D18" xr:uid="{00000000-0002-0000-0900-000003000000}">
      <formula1>0</formula1>
    </dataValidation>
  </dataValidations>
  <pageMargins left="0.75" right="0.75" top="1" bottom="1" header="0" footer="0"/>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K108"/>
  <sheetViews>
    <sheetView showGridLines="0" showRowColHeaders="0" tabSelected="1" defaultGridColor="0" colorId="7" workbookViewId="0">
      <selection activeCell="I40" sqref="I40"/>
    </sheetView>
  </sheetViews>
  <sheetFormatPr baseColWidth="10" defaultRowHeight="12.75"/>
  <cols>
    <col min="1" max="2" width="3.7109375" style="7" customWidth="1"/>
    <col min="3" max="3" width="4.7109375" style="7" customWidth="1"/>
    <col min="4" max="4" width="116.85546875" style="7" customWidth="1"/>
    <col min="5" max="5" width="6.28515625" style="7" bestFit="1" customWidth="1"/>
    <col min="6" max="6" width="5.140625" style="7" bestFit="1" customWidth="1"/>
    <col min="7" max="7" width="6.28515625" style="7" bestFit="1" customWidth="1"/>
    <col min="8" max="8" width="4.42578125" style="7" bestFit="1" customWidth="1"/>
    <col min="9" max="9" width="4" style="7" bestFit="1" customWidth="1"/>
    <col min="10" max="16384" width="11.42578125" style="7"/>
  </cols>
  <sheetData>
    <row r="1" spans="2:11" ht="20.25" customHeight="1">
      <c r="C1" s="680" t="str">
        <f>[23]Balance!B1</f>
        <v xml:space="preserve">COOPERATIVA DE AHORRO Y CREDITO  </v>
      </c>
      <c r="D1" s="680"/>
      <c r="E1" s="680"/>
      <c r="F1" s="680"/>
      <c r="G1" s="22"/>
    </row>
    <row r="2" spans="2:11" ht="15.75">
      <c r="C2" s="680" t="s">
        <v>473</v>
      </c>
      <c r="D2" s="680"/>
      <c r="E2" s="680"/>
      <c r="F2" s="680"/>
      <c r="G2" s="466"/>
    </row>
    <row r="3" spans="2:11" ht="15.75">
      <c r="C3" s="466"/>
      <c r="D3" s="466"/>
      <c r="E3" s="466"/>
      <c r="F3" s="466"/>
      <c r="G3" s="466"/>
    </row>
    <row r="4" spans="2:11" ht="15.75" customHeight="1">
      <c r="C4" s="679" t="s">
        <v>680</v>
      </c>
      <c r="D4" s="679"/>
      <c r="E4" s="22"/>
      <c r="F4" s="22"/>
      <c r="G4" s="22"/>
      <c r="H4" s="22"/>
      <c r="I4" s="22"/>
    </row>
    <row r="5" spans="2:11" ht="15.75" customHeight="1">
      <c r="B5" s="22"/>
      <c r="C5" s="513"/>
      <c r="D5" s="513" t="s">
        <v>684</v>
      </c>
      <c r="E5" s="22"/>
      <c r="F5" s="22"/>
      <c r="G5" s="22"/>
      <c r="H5" s="22"/>
      <c r="I5" s="22"/>
    </row>
    <row r="6" spans="2:11" ht="15.75" customHeight="1">
      <c r="B6" s="22"/>
      <c r="C6" s="513"/>
      <c r="D6" s="513" t="s">
        <v>681</v>
      </c>
      <c r="E6" s="22"/>
      <c r="F6" s="22"/>
      <c r="G6" s="22"/>
      <c r="H6" s="22"/>
      <c r="I6" s="22"/>
    </row>
    <row r="7" spans="2:11" ht="15.75" customHeight="1">
      <c r="B7" s="22"/>
      <c r="C7" s="513"/>
      <c r="D7" s="513" t="s">
        <v>685</v>
      </c>
      <c r="E7" s="22"/>
      <c r="F7" s="22"/>
      <c r="G7" s="22"/>
      <c r="H7" s="22"/>
      <c r="I7" s="22"/>
    </row>
    <row r="8" spans="2:11" ht="15.75">
      <c r="C8" s="513"/>
      <c r="D8" s="513" t="s">
        <v>682</v>
      </c>
      <c r="E8" s="466"/>
      <c r="F8" s="466"/>
      <c r="G8" s="466"/>
    </row>
    <row r="9" spans="2:11" ht="15.75">
      <c r="C9" s="513"/>
      <c r="D9" s="513" t="s">
        <v>683</v>
      </c>
      <c r="E9" s="466"/>
      <c r="F9" s="466"/>
      <c r="G9" s="466"/>
    </row>
    <row r="10" spans="2:11" ht="15.75">
      <c r="C10" s="466"/>
      <c r="D10" s="466"/>
      <c r="E10" s="466"/>
      <c r="F10" s="466"/>
      <c r="G10" s="466"/>
    </row>
    <row r="11" spans="2:11" ht="20.25">
      <c r="C11" s="1"/>
      <c r="D11" s="1"/>
      <c r="E11" s="2"/>
      <c r="F11" s="3"/>
      <c r="G11" s="2"/>
    </row>
    <row r="12" spans="2:11" ht="13.5" hidden="1" customHeight="1" thickTop="1" thickBot="1">
      <c r="C12" s="681" t="s">
        <v>436</v>
      </c>
      <c r="D12" s="681"/>
      <c r="E12" s="682">
        <f>'r. Balance'!D2</f>
        <v>0</v>
      </c>
      <c r="F12" s="683"/>
      <c r="G12" s="5"/>
    </row>
    <row r="13" spans="2:11" ht="13.5" hidden="1" thickTop="1">
      <c r="C13" s="4"/>
      <c r="D13" s="4"/>
      <c r="E13" s="4"/>
      <c r="F13" s="4"/>
      <c r="I13" s="5"/>
      <c r="K13" s="480"/>
    </row>
    <row r="14" spans="2:11" hidden="1">
      <c r="C14" s="684" t="s">
        <v>437</v>
      </c>
      <c r="D14" s="684"/>
      <c r="E14" s="12" t="s">
        <v>438</v>
      </c>
      <c r="F14" s="12" t="s">
        <v>472</v>
      </c>
      <c r="I14" s="5"/>
    </row>
    <row r="15" spans="2:11" hidden="1">
      <c r="C15" s="465" t="s">
        <v>439</v>
      </c>
      <c r="D15" s="21" t="s">
        <v>453</v>
      </c>
      <c r="E15" s="472">
        <f>E50</f>
        <v>4</v>
      </c>
      <c r="F15" s="471">
        <v>0.25</v>
      </c>
      <c r="I15" s="8"/>
    </row>
    <row r="16" spans="2:11" hidden="1">
      <c r="C16" s="465" t="s">
        <v>440</v>
      </c>
      <c r="D16" s="21" t="s">
        <v>455</v>
      </c>
      <c r="E16" s="472">
        <f>E70</f>
        <v>4</v>
      </c>
      <c r="F16" s="471">
        <v>0.25</v>
      </c>
      <c r="I16" s="8"/>
    </row>
    <row r="17" spans="3:9" hidden="1">
      <c r="C17" s="465" t="s">
        <v>441</v>
      </c>
      <c r="D17" s="21" t="s">
        <v>454</v>
      </c>
      <c r="E17" s="472">
        <f>E91</f>
        <v>4</v>
      </c>
      <c r="F17" s="471">
        <v>0.2</v>
      </c>
      <c r="I17" s="8"/>
    </row>
    <row r="18" spans="3:9" hidden="1">
      <c r="C18" s="465" t="s">
        <v>442</v>
      </c>
      <c r="D18" s="21" t="s">
        <v>493</v>
      </c>
      <c r="E18" s="472">
        <f>E105</f>
        <v>4</v>
      </c>
      <c r="F18" s="471">
        <v>0.2</v>
      </c>
      <c r="I18" s="8"/>
    </row>
    <row r="19" spans="3:9" hidden="1">
      <c r="C19" s="465" t="s">
        <v>443</v>
      </c>
      <c r="D19" s="21" t="s">
        <v>237</v>
      </c>
      <c r="E19" s="474">
        <f>'r. Calificación de TI'!D25</f>
        <v>4</v>
      </c>
      <c r="F19" s="471">
        <v>0.1</v>
      </c>
      <c r="I19" s="8"/>
    </row>
    <row r="20" spans="3:9" hidden="1">
      <c r="C20" s="4"/>
      <c r="D20" s="4"/>
      <c r="E20" s="4"/>
      <c r="F20" s="4"/>
      <c r="G20" s="4"/>
      <c r="I20" s="8"/>
    </row>
    <row r="21" spans="3:9" ht="13.5" hidden="1" thickBot="1">
      <c r="C21" s="4"/>
      <c r="D21" s="4"/>
      <c r="E21" s="4"/>
      <c r="G21" s="5"/>
    </row>
    <row r="22" spans="3:9" ht="16.5" hidden="1" thickBot="1">
      <c r="C22" s="678" t="s">
        <v>495</v>
      </c>
      <c r="D22" s="678"/>
      <c r="E22" s="476">
        <f>(E15*F15+E16*F16+E17*F17+E18*F18+E19*F19)</f>
        <v>3.9999999999999996</v>
      </c>
      <c r="F22" s="475"/>
    </row>
    <row r="23" spans="3:9" ht="13.5" hidden="1" thickBot="1">
      <c r="C23" s="4"/>
      <c r="D23" s="4"/>
      <c r="E23" s="4"/>
      <c r="G23" s="5"/>
    </row>
    <row r="24" spans="3:9" ht="18.75" hidden="1" customHeight="1" thickBot="1">
      <c r="D24" s="478" t="str">
        <f>IF(E22&lt;=1.5,"Nivel AA",IF(E22&lt;=2,"Nivel A",IF(E22&lt;=3.15,"Nivel B","Nivel C")))</f>
        <v>Nivel C</v>
      </c>
      <c r="E24" s="477"/>
      <c r="F24" s="477"/>
    </row>
    <row r="25" spans="3:9" ht="18" hidden="1">
      <c r="C25" s="6"/>
      <c r="D25" s="6"/>
      <c r="E25" s="6"/>
      <c r="F25" s="6"/>
      <c r="G25" s="6"/>
    </row>
    <row r="26" spans="3:9" ht="15.75" hidden="1">
      <c r="C26" s="677" t="s">
        <v>491</v>
      </c>
      <c r="D26" s="677"/>
      <c r="E26" s="677"/>
      <c r="F26" s="677"/>
    </row>
    <row r="27" spans="3:9" hidden="1">
      <c r="C27" s="672" t="s">
        <v>496</v>
      </c>
      <c r="D27" s="674"/>
      <c r="E27" s="672" t="s">
        <v>133</v>
      </c>
      <c r="F27" s="674"/>
    </row>
    <row r="28" spans="3:9" hidden="1">
      <c r="C28" s="672" t="s">
        <v>131</v>
      </c>
      <c r="D28" s="673"/>
      <c r="E28" s="672" t="s">
        <v>478</v>
      </c>
      <c r="F28" s="674"/>
    </row>
    <row r="29" spans="3:9" hidden="1">
      <c r="C29" s="672" t="s">
        <v>132</v>
      </c>
      <c r="D29" s="673"/>
      <c r="E29" s="672" t="s">
        <v>479</v>
      </c>
      <c r="F29" s="674"/>
    </row>
    <row r="30" spans="3:9" hidden="1">
      <c r="C30" s="672" t="s">
        <v>49</v>
      </c>
      <c r="D30" s="674"/>
      <c r="E30" s="672" t="s">
        <v>480</v>
      </c>
      <c r="F30" s="674"/>
    </row>
    <row r="31" spans="3:9" hidden="1"/>
    <row r="32" spans="3:9" hidden="1"/>
    <row r="33" spans="3:9" ht="13.5" thickBot="1"/>
    <row r="34" spans="3:9" ht="20.25" thickTop="1" thickBot="1">
      <c r="C34" s="481" t="s">
        <v>439</v>
      </c>
      <c r="D34" s="668" t="s">
        <v>453</v>
      </c>
      <c r="E34" s="669"/>
      <c r="F34" s="669"/>
      <c r="G34" s="669"/>
      <c r="H34" s="669"/>
      <c r="I34" s="670"/>
    </row>
    <row r="35" spans="3:9" ht="31.5" customHeight="1" thickTop="1" thickBot="1">
      <c r="C35" s="675" t="s">
        <v>489</v>
      </c>
      <c r="D35" s="676"/>
      <c r="E35" s="676"/>
      <c r="F35" s="676"/>
      <c r="G35" s="676"/>
      <c r="H35" s="676"/>
      <c r="I35" s="676"/>
    </row>
    <row r="36" spans="3:9" ht="15" customHeight="1" thickTop="1">
      <c r="C36" s="661" t="s">
        <v>452</v>
      </c>
      <c r="D36" s="661"/>
      <c r="E36" s="482" t="s">
        <v>432</v>
      </c>
      <c r="F36" s="482" t="s">
        <v>433</v>
      </c>
      <c r="G36" s="482" t="s">
        <v>434</v>
      </c>
      <c r="H36" s="482" t="s">
        <v>445</v>
      </c>
      <c r="I36" s="483" t="s">
        <v>446</v>
      </c>
    </row>
    <row r="37" spans="3:9" ht="26.1" customHeight="1">
      <c r="C37" s="507">
        <v>1</v>
      </c>
      <c r="D37" s="508" t="s">
        <v>144</v>
      </c>
      <c r="E37" s="13"/>
      <c r="F37" s="13"/>
      <c r="G37" s="13"/>
      <c r="H37" s="13"/>
      <c r="I37" s="13"/>
    </row>
    <row r="38" spans="3:9" ht="25.5">
      <c r="C38" s="509">
        <v>2</v>
      </c>
      <c r="D38" s="508" t="s">
        <v>456</v>
      </c>
      <c r="E38" s="13"/>
      <c r="F38" s="13"/>
      <c r="G38" s="13"/>
      <c r="H38" s="13"/>
      <c r="I38" s="13"/>
    </row>
    <row r="39" spans="3:9" ht="25.5">
      <c r="C39" s="507">
        <v>3</v>
      </c>
      <c r="D39" s="508" t="s">
        <v>435</v>
      </c>
      <c r="E39" s="13"/>
      <c r="F39" s="13"/>
      <c r="G39" s="13"/>
      <c r="H39" s="13"/>
      <c r="I39" s="13"/>
    </row>
    <row r="40" spans="3:9" ht="25.5">
      <c r="C40" s="509">
        <v>4</v>
      </c>
      <c r="D40" s="508" t="s">
        <v>457</v>
      </c>
      <c r="E40" s="13"/>
      <c r="F40" s="13"/>
      <c r="G40" s="13"/>
      <c r="H40" s="13"/>
      <c r="I40" s="13"/>
    </row>
    <row r="41" spans="3:9" ht="25.5">
      <c r="C41" s="507">
        <v>5</v>
      </c>
      <c r="D41" s="508" t="s">
        <v>458</v>
      </c>
      <c r="E41" s="13"/>
      <c r="F41" s="13"/>
      <c r="G41" s="13"/>
      <c r="H41" s="13"/>
      <c r="I41" s="13"/>
    </row>
    <row r="42" spans="3:9" ht="25.5">
      <c r="C42" s="509">
        <v>6</v>
      </c>
      <c r="D42" s="508" t="s">
        <v>229</v>
      </c>
      <c r="E42" s="13"/>
      <c r="F42" s="13"/>
      <c r="G42" s="13"/>
      <c r="H42" s="13"/>
      <c r="I42" s="13"/>
    </row>
    <row r="43" spans="3:9" ht="25.5">
      <c r="C43" s="507">
        <v>7</v>
      </c>
      <c r="D43" s="508" t="s">
        <v>459</v>
      </c>
      <c r="E43" s="13"/>
      <c r="F43" s="13"/>
      <c r="G43" s="13"/>
      <c r="H43" s="13"/>
      <c r="I43" s="13"/>
    </row>
    <row r="44" spans="3:9" ht="18.75" customHeight="1" thickBot="1">
      <c r="C44" s="509">
        <v>8</v>
      </c>
      <c r="D44" s="510" t="s">
        <v>471</v>
      </c>
      <c r="E44" s="277"/>
      <c r="F44" s="277"/>
      <c r="G44" s="277"/>
      <c r="H44" s="277"/>
      <c r="I44" s="277"/>
    </row>
    <row r="45" spans="3:9" ht="14.25" hidden="1" customHeight="1" thickTop="1">
      <c r="C45" s="662" t="s">
        <v>232</v>
      </c>
      <c r="D45" s="663"/>
      <c r="E45" s="488">
        <f>$C$44-COUNTBLANK(E37:E44)</f>
        <v>0</v>
      </c>
      <c r="F45" s="488">
        <f>$C$44-COUNTBLANK(F37:F44)</f>
        <v>0</v>
      </c>
      <c r="G45" s="488">
        <f>$C$44-COUNTBLANK(G37:G44)</f>
        <v>0</v>
      </c>
      <c r="H45" s="488">
        <f>$C$44-COUNTBLANK(H37:H44)</f>
        <v>0</v>
      </c>
      <c r="I45" s="488">
        <f>$C$44-COUNTBLANK(I37:I44)</f>
        <v>0</v>
      </c>
    </row>
    <row r="46" spans="3:9" ht="15" hidden="1" customHeight="1">
      <c r="C46" s="664" t="s">
        <v>234</v>
      </c>
      <c r="D46" s="665"/>
      <c r="E46" s="491">
        <f>$C$44-$I$45</f>
        <v>8</v>
      </c>
      <c r="F46" s="491">
        <f>$C$44-$I$45</f>
        <v>8</v>
      </c>
      <c r="G46" s="491">
        <f>$C$44-$I$45</f>
        <v>8</v>
      </c>
      <c r="H46" s="491">
        <f>$C$44-$I$45</f>
        <v>8</v>
      </c>
      <c r="I46" s="491"/>
    </row>
    <row r="47" spans="3:9" ht="14.25" hidden="1">
      <c r="C47" s="664" t="s">
        <v>233</v>
      </c>
      <c r="D47" s="665"/>
      <c r="E47" s="494">
        <f>E45/E46</f>
        <v>0</v>
      </c>
      <c r="F47" s="494">
        <f>IF(F46=0,0,F45/F46)</f>
        <v>0</v>
      </c>
      <c r="G47" s="494">
        <f>IF(G46=0,0,G45/G46)</f>
        <v>0</v>
      </c>
      <c r="H47" s="494">
        <f>IF(H46=0,0,H45/H46)</f>
        <v>0</v>
      </c>
      <c r="I47" s="494">
        <f>IF(I46=0,0,I45/I46)</f>
        <v>0</v>
      </c>
    </row>
    <row r="48" spans="3:9" ht="14.25" hidden="1">
      <c r="C48" s="664" t="s">
        <v>231</v>
      </c>
      <c r="D48" s="665"/>
      <c r="E48" s="494">
        <v>1</v>
      </c>
      <c r="F48" s="494">
        <v>0.8</v>
      </c>
      <c r="G48" s="494">
        <v>0.4</v>
      </c>
      <c r="H48" s="494">
        <v>0</v>
      </c>
      <c r="I48" s="494">
        <v>0</v>
      </c>
    </row>
    <row r="49" spans="3:9" ht="14.25" hidden="1">
      <c r="C49" s="664" t="s">
        <v>235</v>
      </c>
      <c r="D49" s="665"/>
      <c r="E49" s="494">
        <f>E47*E48</f>
        <v>0</v>
      </c>
      <c r="F49" s="494">
        <f>F47*F48</f>
        <v>0</v>
      </c>
      <c r="G49" s="494">
        <f>G47*G48</f>
        <v>0</v>
      </c>
      <c r="H49" s="494">
        <f>H47*H48</f>
        <v>0</v>
      </c>
      <c r="I49" s="494">
        <f>I47*I48</f>
        <v>0</v>
      </c>
    </row>
    <row r="50" spans="3:9" ht="15.75" hidden="1">
      <c r="C50" s="658" t="s">
        <v>236</v>
      </c>
      <c r="D50" s="659"/>
      <c r="E50" s="506">
        <f>IF(F50&gt;=85%,1,IF(F50&gt;=75%,2,IF(F50&gt;55%,3,4)))</f>
        <v>4</v>
      </c>
      <c r="F50" s="671">
        <f>SUM(E49:I49)</f>
        <v>0</v>
      </c>
      <c r="G50" s="671"/>
    </row>
    <row r="51" spans="3:9" ht="9" customHeight="1" thickTop="1" thickBot="1">
      <c r="C51" s="500"/>
      <c r="D51" s="501"/>
      <c r="E51" s="501"/>
      <c r="F51" s="501"/>
      <c r="G51" s="501"/>
    </row>
    <row r="52" spans="3:9" ht="20.25" thickTop="1" thickBot="1">
      <c r="C52" s="481" t="s">
        <v>440</v>
      </c>
      <c r="D52" s="668" t="s">
        <v>455</v>
      </c>
      <c r="E52" s="669"/>
      <c r="F52" s="669"/>
      <c r="G52" s="669"/>
      <c r="H52" s="669"/>
      <c r="I52" s="670"/>
    </row>
    <row r="53" spans="3:9" ht="30" customHeight="1" thickTop="1" thickBot="1">
      <c r="C53" s="666" t="s">
        <v>490</v>
      </c>
      <c r="D53" s="667"/>
      <c r="E53" s="667"/>
      <c r="F53" s="667"/>
      <c r="G53" s="667"/>
      <c r="H53" s="667"/>
      <c r="I53" s="667"/>
    </row>
    <row r="54" spans="3:9" ht="15" customHeight="1" thickTop="1">
      <c r="C54" s="661" t="s">
        <v>452</v>
      </c>
      <c r="D54" s="661"/>
      <c r="E54" s="482" t="s">
        <v>432</v>
      </c>
      <c r="F54" s="482" t="s">
        <v>433</v>
      </c>
      <c r="G54" s="482" t="s">
        <v>434</v>
      </c>
      <c r="H54" s="482" t="s">
        <v>445</v>
      </c>
      <c r="I54" s="483" t="s">
        <v>446</v>
      </c>
    </row>
    <row r="55" spans="3:9" ht="63.75">
      <c r="C55" s="507">
        <v>1</v>
      </c>
      <c r="D55" s="508" t="s">
        <v>460</v>
      </c>
      <c r="E55" s="13"/>
      <c r="F55" s="13"/>
      <c r="G55" s="13"/>
      <c r="H55" s="13"/>
      <c r="I55" s="13"/>
    </row>
    <row r="56" spans="3:9" ht="25.5">
      <c r="C56" s="507">
        <v>2</v>
      </c>
      <c r="D56" s="508" t="s">
        <v>461</v>
      </c>
      <c r="E56" s="13"/>
      <c r="F56" s="13"/>
      <c r="G56" s="13"/>
      <c r="H56" s="13"/>
      <c r="I56" s="13"/>
    </row>
    <row r="57" spans="3:9" ht="38.25">
      <c r="C57" s="507">
        <v>3</v>
      </c>
      <c r="D57" s="508" t="s">
        <v>462</v>
      </c>
      <c r="E57" s="13"/>
      <c r="F57" s="13"/>
      <c r="G57" s="13"/>
      <c r="H57" s="13"/>
      <c r="I57" s="13"/>
    </row>
    <row r="58" spans="3:9" ht="25.5">
      <c r="C58" s="507">
        <v>4</v>
      </c>
      <c r="D58" s="508" t="s">
        <v>463</v>
      </c>
      <c r="E58" s="13"/>
      <c r="F58" s="13"/>
      <c r="G58" s="13"/>
      <c r="H58" s="13"/>
      <c r="I58" s="13"/>
    </row>
    <row r="59" spans="3:9" ht="25.5">
      <c r="C59" s="507">
        <v>5</v>
      </c>
      <c r="D59" s="508" t="s">
        <v>145</v>
      </c>
      <c r="E59" s="13"/>
      <c r="F59" s="13"/>
      <c r="G59" s="13"/>
      <c r="H59" s="13"/>
      <c r="I59" s="13"/>
    </row>
    <row r="60" spans="3:9" ht="38.25">
      <c r="C60" s="507">
        <v>6</v>
      </c>
      <c r="D60" s="508" t="s">
        <v>464</v>
      </c>
      <c r="E60" s="13"/>
      <c r="F60" s="13"/>
      <c r="G60" s="13"/>
      <c r="H60" s="13"/>
      <c r="I60" s="13"/>
    </row>
    <row r="61" spans="3:9" ht="18">
      <c r="C61" s="507">
        <v>7</v>
      </c>
      <c r="D61" s="508" t="s">
        <v>465</v>
      </c>
      <c r="E61" s="13"/>
      <c r="F61" s="13"/>
      <c r="G61" s="13"/>
      <c r="H61" s="13"/>
      <c r="I61" s="13"/>
    </row>
    <row r="62" spans="3:9" ht="25.5">
      <c r="C62" s="507">
        <v>8</v>
      </c>
      <c r="D62" s="508" t="s">
        <v>468</v>
      </c>
      <c r="E62" s="13"/>
      <c r="F62" s="13"/>
      <c r="G62" s="13"/>
      <c r="H62" s="13"/>
      <c r="I62" s="13"/>
    </row>
    <row r="63" spans="3:9" ht="38.25">
      <c r="C63" s="507">
        <v>9</v>
      </c>
      <c r="D63" s="508" t="s">
        <v>469</v>
      </c>
      <c r="E63" s="13"/>
      <c r="F63" s="13"/>
      <c r="G63" s="13"/>
      <c r="H63" s="13"/>
      <c r="I63" s="13"/>
    </row>
    <row r="64" spans="3:9" ht="129.94999999999999" customHeight="1" thickBot="1">
      <c r="C64" s="507">
        <v>10</v>
      </c>
      <c r="D64" s="510" t="s">
        <v>470</v>
      </c>
      <c r="E64" s="277"/>
      <c r="F64" s="277"/>
      <c r="G64" s="277"/>
      <c r="H64" s="277"/>
      <c r="I64" s="277"/>
    </row>
    <row r="65" spans="3:9" ht="13.5" hidden="1" customHeight="1" thickTop="1">
      <c r="C65" s="662" t="s">
        <v>232</v>
      </c>
      <c r="D65" s="663"/>
      <c r="E65" s="488">
        <f>$C$64-COUNTBLANK(E55:E64)</f>
        <v>0</v>
      </c>
      <c r="F65" s="488">
        <f>$C$64-COUNTBLANK(F55:F64)</f>
        <v>0</v>
      </c>
      <c r="G65" s="488">
        <f>$C$64-COUNTBLANK(G55:G64)</f>
        <v>0</v>
      </c>
      <c r="H65" s="488">
        <f>$C$64-COUNTBLANK(H55:H64)</f>
        <v>0</v>
      </c>
      <c r="I65" s="488">
        <f>$C$64-COUNTBLANK(I55:I64)</f>
        <v>0</v>
      </c>
    </row>
    <row r="66" spans="3:9" ht="13.5" hidden="1" customHeight="1">
      <c r="C66" s="664" t="s">
        <v>234</v>
      </c>
      <c r="D66" s="665"/>
      <c r="E66" s="491">
        <f>$C$64-$I$65</f>
        <v>10</v>
      </c>
      <c r="F66" s="491">
        <f>$C$64-$I$65</f>
        <v>10</v>
      </c>
      <c r="G66" s="491">
        <f>$C$64-$I$65</f>
        <v>10</v>
      </c>
      <c r="H66" s="491">
        <f>$C$64-$I$65</f>
        <v>10</v>
      </c>
      <c r="I66" s="491"/>
    </row>
    <row r="67" spans="3:9" ht="13.5" hidden="1" customHeight="1">
      <c r="C67" s="664" t="s">
        <v>233</v>
      </c>
      <c r="D67" s="665"/>
      <c r="E67" s="494">
        <f>E65/E66</f>
        <v>0</v>
      </c>
      <c r="F67" s="494">
        <f>IF(F66=0,0,F65/F66)</f>
        <v>0</v>
      </c>
      <c r="G67" s="494">
        <f>IF(G66=0,0,G65/G66)</f>
        <v>0</v>
      </c>
      <c r="H67" s="494">
        <f>IF(H66=0,0,H65/H66)</f>
        <v>0</v>
      </c>
      <c r="I67" s="494">
        <f>IF(I66=0,0,I65/I66)</f>
        <v>0</v>
      </c>
    </row>
    <row r="68" spans="3:9" ht="13.5" hidden="1" customHeight="1">
      <c r="C68" s="664" t="s">
        <v>231</v>
      </c>
      <c r="D68" s="665"/>
      <c r="E68" s="494">
        <v>1</v>
      </c>
      <c r="F68" s="494">
        <v>0.8</v>
      </c>
      <c r="G68" s="494">
        <v>0.4</v>
      </c>
      <c r="H68" s="494">
        <v>0</v>
      </c>
      <c r="I68" s="494">
        <v>0</v>
      </c>
    </row>
    <row r="69" spans="3:9" ht="13.5" hidden="1" customHeight="1">
      <c r="C69" s="664" t="s">
        <v>235</v>
      </c>
      <c r="D69" s="665"/>
      <c r="E69" s="494">
        <f>E67*E68</f>
        <v>0</v>
      </c>
      <c r="F69" s="494">
        <f>F67*F68</f>
        <v>0</v>
      </c>
      <c r="G69" s="494">
        <f>G67*G68</f>
        <v>0</v>
      </c>
      <c r="H69" s="494">
        <f>H67*H68</f>
        <v>0</v>
      </c>
      <c r="I69" s="494">
        <f>I67*I68</f>
        <v>0</v>
      </c>
    </row>
    <row r="70" spans="3:9" ht="16.5" hidden="1" customHeight="1">
      <c r="C70" s="658" t="s">
        <v>236</v>
      </c>
      <c r="D70" s="659"/>
      <c r="E70" s="511">
        <f>IF(F70&gt;=85%,1,IF(F70&gt;=70%,2,IF(F70&gt;55%,3,4)))</f>
        <v>4</v>
      </c>
      <c r="F70" s="660">
        <f>SUM(E69:I69)</f>
        <v>0</v>
      </c>
      <c r="G70" s="660"/>
    </row>
    <row r="71" spans="3:9" ht="13.5" customHeight="1" thickTop="1" thickBot="1"/>
    <row r="72" spans="3:9" ht="20.25" thickTop="1" thickBot="1">
      <c r="C72" s="481" t="s">
        <v>441</v>
      </c>
      <c r="D72" s="668" t="s">
        <v>454</v>
      </c>
      <c r="E72" s="669"/>
      <c r="F72" s="669"/>
      <c r="G72" s="669"/>
      <c r="H72" s="669"/>
      <c r="I72" s="670"/>
    </row>
    <row r="73" spans="3:9" ht="69.75" customHeight="1" thickTop="1" thickBot="1">
      <c r="C73" s="666" t="s">
        <v>492</v>
      </c>
      <c r="D73" s="667"/>
      <c r="E73" s="667"/>
      <c r="F73" s="667"/>
      <c r="G73" s="667"/>
      <c r="H73" s="667"/>
      <c r="I73" s="667"/>
    </row>
    <row r="74" spans="3:9" ht="15" customHeight="1" thickTop="1">
      <c r="C74" s="661" t="s">
        <v>452</v>
      </c>
      <c r="D74" s="661"/>
      <c r="E74" s="482" t="s">
        <v>432</v>
      </c>
      <c r="F74" s="482" t="s">
        <v>433</v>
      </c>
      <c r="G74" s="482" t="s">
        <v>434</v>
      </c>
      <c r="H74" s="482" t="s">
        <v>445</v>
      </c>
      <c r="I74" s="483" t="s">
        <v>446</v>
      </c>
    </row>
    <row r="75" spans="3:9" ht="25.5">
      <c r="C75" s="507">
        <v>1</v>
      </c>
      <c r="D75" s="508" t="s">
        <v>256</v>
      </c>
      <c r="E75" s="13"/>
      <c r="F75" s="13"/>
      <c r="G75" s="13"/>
      <c r="H75" s="13"/>
      <c r="I75" s="13"/>
    </row>
    <row r="76" spans="3:9" ht="25.5">
      <c r="C76" s="507">
        <v>2</v>
      </c>
      <c r="D76" s="508" t="s">
        <v>257</v>
      </c>
      <c r="E76" s="13"/>
      <c r="F76" s="13"/>
      <c r="G76" s="13"/>
      <c r="H76" s="13"/>
      <c r="I76" s="13"/>
    </row>
    <row r="77" spans="3:9" ht="38.1" customHeight="1">
      <c r="C77" s="507">
        <v>3</v>
      </c>
      <c r="D77" s="508" t="s">
        <v>258</v>
      </c>
      <c r="E77" s="13"/>
      <c r="F77" s="13"/>
      <c r="G77" s="13"/>
      <c r="H77" s="13"/>
      <c r="I77" s="13"/>
    </row>
    <row r="78" spans="3:9" ht="25.5">
      <c r="C78" s="507">
        <v>4</v>
      </c>
      <c r="D78" s="508" t="s">
        <v>259</v>
      </c>
      <c r="E78" s="13"/>
      <c r="F78" s="13"/>
      <c r="G78" s="13"/>
      <c r="H78" s="13"/>
      <c r="I78" s="13"/>
    </row>
    <row r="79" spans="3:9" ht="38.25">
      <c r="C79" s="507">
        <v>5</v>
      </c>
      <c r="D79" s="508" t="s">
        <v>261</v>
      </c>
      <c r="E79" s="13"/>
      <c r="F79" s="13"/>
      <c r="G79" s="13"/>
      <c r="H79" s="13"/>
      <c r="I79" s="13"/>
    </row>
    <row r="80" spans="3:9" ht="25.5">
      <c r="C80" s="507">
        <v>6</v>
      </c>
      <c r="D80" s="508" t="s">
        <v>262</v>
      </c>
      <c r="E80" s="13"/>
      <c r="F80" s="13"/>
      <c r="G80" s="13"/>
      <c r="H80" s="13"/>
      <c r="I80" s="13"/>
    </row>
    <row r="81" spans="3:9" ht="25.5">
      <c r="C81" s="507">
        <v>7</v>
      </c>
      <c r="D81" s="508" t="s">
        <v>260</v>
      </c>
      <c r="E81" s="13"/>
      <c r="F81" s="13"/>
      <c r="G81" s="13"/>
      <c r="H81" s="13"/>
      <c r="I81" s="13"/>
    </row>
    <row r="82" spans="3:9" ht="25.5">
      <c r="C82" s="507">
        <v>8</v>
      </c>
      <c r="D82" s="508" t="s">
        <v>263</v>
      </c>
      <c r="E82" s="13"/>
      <c r="F82" s="13"/>
      <c r="G82" s="13"/>
      <c r="H82" s="13"/>
      <c r="I82" s="13"/>
    </row>
    <row r="83" spans="3:9" ht="38.25">
      <c r="C83" s="507">
        <v>9</v>
      </c>
      <c r="D83" s="508" t="s">
        <v>104</v>
      </c>
      <c r="E83" s="13"/>
      <c r="F83" s="13"/>
      <c r="G83" s="13"/>
      <c r="H83" s="13"/>
      <c r="I83" s="13"/>
    </row>
    <row r="84" spans="3:9" ht="25.5">
      <c r="C84" s="507">
        <v>10</v>
      </c>
      <c r="D84" s="508" t="s">
        <v>428</v>
      </c>
      <c r="E84" s="13"/>
      <c r="F84" s="13"/>
      <c r="G84" s="13"/>
      <c r="H84" s="13"/>
      <c r="I84" s="13"/>
    </row>
    <row r="85" spans="3:9" ht="26.25" thickBot="1">
      <c r="C85" s="507">
        <v>11</v>
      </c>
      <c r="D85" s="510" t="s">
        <v>427</v>
      </c>
      <c r="E85" s="277"/>
      <c r="F85" s="277"/>
      <c r="G85" s="277"/>
      <c r="H85" s="277"/>
      <c r="I85" s="277"/>
    </row>
    <row r="86" spans="3:9" ht="12.75" hidden="1" customHeight="1" thickTop="1">
      <c r="C86" s="662" t="s">
        <v>232</v>
      </c>
      <c r="D86" s="663"/>
      <c r="E86" s="488">
        <f>$C$85-COUNTBLANK(E75:E85)</f>
        <v>0</v>
      </c>
      <c r="F86" s="488">
        <f>$C$85-COUNTBLANK(F75:F85)</f>
        <v>0</v>
      </c>
      <c r="G86" s="488">
        <f>$C$85-COUNTBLANK(G75:G85)</f>
        <v>0</v>
      </c>
      <c r="H86" s="488">
        <f>$C$85-COUNTBLANK(H75:H85)</f>
        <v>0</v>
      </c>
      <c r="I86" s="488">
        <f>$C$85-COUNTBLANK(I75:I85)</f>
        <v>0</v>
      </c>
    </row>
    <row r="87" spans="3:9" ht="12.75" hidden="1" customHeight="1">
      <c r="C87" s="664" t="s">
        <v>234</v>
      </c>
      <c r="D87" s="665"/>
      <c r="E87" s="491">
        <f>$C$85-$I$86</f>
        <v>11</v>
      </c>
      <c r="F87" s="491">
        <f>$C$85-$I$86</f>
        <v>11</v>
      </c>
      <c r="G87" s="491">
        <f>$C$85-$I$86</f>
        <v>11</v>
      </c>
      <c r="H87" s="491">
        <f>$C$85-$I$86</f>
        <v>11</v>
      </c>
      <c r="I87" s="491"/>
    </row>
    <row r="88" spans="3:9" ht="12.75" hidden="1" customHeight="1">
      <c r="C88" s="664" t="s">
        <v>233</v>
      </c>
      <c r="D88" s="665"/>
      <c r="E88" s="494">
        <f>E86/E87</f>
        <v>0</v>
      </c>
      <c r="F88" s="494">
        <f>IF(F87=0,0,F86/F87)</f>
        <v>0</v>
      </c>
      <c r="G88" s="494">
        <f>IF(G87=0,0,G86/G87)</f>
        <v>0</v>
      </c>
      <c r="H88" s="494">
        <f>IF(H87=0,0,H86/H87)</f>
        <v>0</v>
      </c>
      <c r="I88" s="494"/>
    </row>
    <row r="89" spans="3:9" ht="12.75" hidden="1" customHeight="1">
      <c r="C89" s="664" t="s">
        <v>231</v>
      </c>
      <c r="D89" s="665"/>
      <c r="E89" s="494">
        <v>1</v>
      </c>
      <c r="F89" s="494">
        <v>0.8</v>
      </c>
      <c r="G89" s="494">
        <v>0.4</v>
      </c>
      <c r="H89" s="494">
        <v>0</v>
      </c>
      <c r="I89" s="494"/>
    </row>
    <row r="90" spans="3:9" ht="12.75" hidden="1" customHeight="1">
      <c r="C90" s="664" t="s">
        <v>235</v>
      </c>
      <c r="D90" s="665"/>
      <c r="E90" s="494">
        <f>E88*E89</f>
        <v>0</v>
      </c>
      <c r="F90" s="494">
        <f>F88*F89</f>
        <v>0</v>
      </c>
      <c r="G90" s="494">
        <f>G88*G89</f>
        <v>0</v>
      </c>
      <c r="H90" s="494">
        <f>H88*H89</f>
        <v>0</v>
      </c>
      <c r="I90" s="494"/>
    </row>
    <row r="91" spans="3:9" ht="15.75" hidden="1">
      <c r="C91" s="658" t="s">
        <v>236</v>
      </c>
      <c r="D91" s="659"/>
      <c r="E91" s="511">
        <f>IF(F91&gt;=85%,1,IF(F91&gt;=70%,2,IF(F91&gt;55%,3,4)))</f>
        <v>4</v>
      </c>
      <c r="F91" s="660">
        <f>SUM(E90:I90)</f>
        <v>0</v>
      </c>
      <c r="G91" s="660"/>
    </row>
    <row r="92" spans="3:9" ht="21" customHeight="1" thickTop="1" thickBot="1"/>
    <row r="93" spans="3:9" ht="20.25" thickTop="1" thickBot="1">
      <c r="C93" s="481" t="s">
        <v>442</v>
      </c>
      <c r="D93" s="668" t="s">
        <v>493</v>
      </c>
      <c r="E93" s="669"/>
      <c r="F93" s="669"/>
      <c r="G93" s="669"/>
      <c r="H93" s="669"/>
      <c r="I93" s="670"/>
    </row>
    <row r="94" spans="3:9" ht="18.75" customHeight="1" thickTop="1" thickBot="1">
      <c r="C94" s="666" t="s">
        <v>494</v>
      </c>
      <c r="D94" s="667"/>
      <c r="E94" s="667"/>
      <c r="F94" s="667"/>
      <c r="G94" s="667"/>
      <c r="H94" s="667"/>
      <c r="I94" s="667"/>
    </row>
    <row r="95" spans="3:9" ht="15" customHeight="1" thickTop="1">
      <c r="C95" s="661" t="s">
        <v>452</v>
      </c>
      <c r="D95" s="661"/>
      <c r="E95" s="482" t="s">
        <v>432</v>
      </c>
      <c r="F95" s="482" t="s">
        <v>433</v>
      </c>
      <c r="G95" s="482" t="s">
        <v>434</v>
      </c>
      <c r="H95" s="482" t="s">
        <v>445</v>
      </c>
      <c r="I95" s="483" t="s">
        <v>446</v>
      </c>
    </row>
    <row r="96" spans="3:9" ht="25.5">
      <c r="C96" s="507">
        <v>1</v>
      </c>
      <c r="D96" s="508" t="s">
        <v>429</v>
      </c>
      <c r="E96" s="13"/>
      <c r="F96" s="13"/>
      <c r="G96" s="13"/>
      <c r="H96" s="13"/>
      <c r="I96" s="13"/>
    </row>
    <row r="97" spans="3:9" ht="25.5">
      <c r="C97" s="507">
        <v>2</v>
      </c>
      <c r="D97" s="508" t="s">
        <v>230</v>
      </c>
      <c r="E97" s="13"/>
      <c r="F97" s="13"/>
      <c r="G97" s="13"/>
      <c r="H97" s="13"/>
      <c r="I97" s="13"/>
    </row>
    <row r="98" spans="3:9" ht="25.5">
      <c r="C98" s="507">
        <v>3</v>
      </c>
      <c r="D98" s="508" t="s">
        <v>431</v>
      </c>
      <c r="E98" s="13"/>
      <c r="F98" s="13"/>
      <c r="G98" s="13"/>
      <c r="H98" s="13"/>
      <c r="I98" s="13"/>
    </row>
    <row r="99" spans="3:9" ht="26.25" thickBot="1">
      <c r="C99" s="507">
        <v>4</v>
      </c>
      <c r="D99" s="510" t="s">
        <v>430</v>
      </c>
      <c r="E99" s="277"/>
      <c r="F99" s="277"/>
      <c r="G99" s="277"/>
      <c r="H99" s="277"/>
      <c r="I99" s="277"/>
    </row>
    <row r="100" spans="3:9" ht="15.75" hidden="1" customHeight="1" thickTop="1">
      <c r="C100" s="662" t="s">
        <v>232</v>
      </c>
      <c r="D100" s="663"/>
      <c r="E100" s="488">
        <f>$C$99-(COUNTBLANK(E96:E99))</f>
        <v>0</v>
      </c>
      <c r="F100" s="488">
        <f>$C$99-(COUNTBLANK(F96:F99))</f>
        <v>0</v>
      </c>
      <c r="G100" s="488">
        <f>$C$99-(COUNTBLANK(G96:G99))</f>
        <v>0</v>
      </c>
      <c r="H100" s="488">
        <f>$C$99-(COUNTBLANK(H96:H99))</f>
        <v>0</v>
      </c>
      <c r="I100" s="488">
        <f>$C$99-(COUNTBLANK(I96:I99))</f>
        <v>0</v>
      </c>
    </row>
    <row r="101" spans="3:9" ht="15.75" hidden="1" customHeight="1">
      <c r="C101" s="664" t="s">
        <v>234</v>
      </c>
      <c r="D101" s="665"/>
      <c r="E101" s="491">
        <f>$C$99-$I$100</f>
        <v>4</v>
      </c>
      <c r="F101" s="491">
        <f>$C$99-$I$100</f>
        <v>4</v>
      </c>
      <c r="G101" s="491">
        <f>$C$99-$I$100</f>
        <v>4</v>
      </c>
      <c r="H101" s="491">
        <f>$C$99-$I$100</f>
        <v>4</v>
      </c>
      <c r="I101" s="491"/>
    </row>
    <row r="102" spans="3:9" ht="15.75" hidden="1" customHeight="1">
      <c r="C102" s="664" t="s">
        <v>233</v>
      </c>
      <c r="D102" s="665"/>
      <c r="E102" s="494">
        <f>E100/E101</f>
        <v>0</v>
      </c>
      <c r="F102" s="494">
        <f>IF(F101=0,0,F100/F101)</f>
        <v>0</v>
      </c>
      <c r="G102" s="494">
        <f>IF(G101=0,0,G100/G101)</f>
        <v>0</v>
      </c>
      <c r="H102" s="494">
        <f>IF(H101=0,0,H100/H101)</f>
        <v>0</v>
      </c>
      <c r="I102" s="494"/>
    </row>
    <row r="103" spans="3:9" ht="15.75" hidden="1" customHeight="1">
      <c r="C103" s="664" t="s">
        <v>231</v>
      </c>
      <c r="D103" s="665"/>
      <c r="E103" s="494">
        <v>1</v>
      </c>
      <c r="F103" s="494">
        <v>0.8</v>
      </c>
      <c r="G103" s="494">
        <v>0.4</v>
      </c>
      <c r="H103" s="494">
        <v>0</v>
      </c>
      <c r="I103" s="494"/>
    </row>
    <row r="104" spans="3:9" ht="15.75" hidden="1" customHeight="1">
      <c r="C104" s="664" t="s">
        <v>235</v>
      </c>
      <c r="D104" s="665"/>
      <c r="E104" s="494">
        <f>E102*E103</f>
        <v>0</v>
      </c>
      <c r="F104" s="494">
        <f>F102*F103</f>
        <v>0</v>
      </c>
      <c r="G104" s="494">
        <f>G102*G103</f>
        <v>0</v>
      </c>
      <c r="H104" s="494">
        <f>H102*H103</f>
        <v>0</v>
      </c>
      <c r="I104" s="494"/>
    </row>
    <row r="105" spans="3:9" ht="15.75" hidden="1" customHeight="1">
      <c r="C105" s="658" t="s">
        <v>236</v>
      </c>
      <c r="D105" s="659"/>
      <c r="E105" s="511">
        <f>IF(F105&gt;=85%,1,IF(F105&gt;=70%,2,IF(F105&gt;55%,3,4)))</f>
        <v>4</v>
      </c>
      <c r="F105" s="660">
        <f>SUM(E104:I104)</f>
        <v>0</v>
      </c>
      <c r="G105" s="660"/>
    </row>
    <row r="106" spans="3:9" ht="9.75" hidden="1" customHeight="1"/>
    <row r="107" spans="3:9" hidden="1"/>
    <row r="108" spans="3:9" ht="13.5" thickTop="1"/>
  </sheetData>
  <sheetProtection algorithmName="SHA-512" hashValue="/zE1rJPyBszJMPrvt7yQYUKtxXC2Byzzwz9exzFzYme/Jxgrbm63Y1u/BZSolPa4bZL5wKluTEqnedeaej2Yqw==" saltValue="bDGJx6djqjVfvsNhjK5T+Q==" spinCount="100000" sheet="1" objects="1" scenarios="1" selectLockedCells="1"/>
  <mergeCells count="56">
    <mergeCell ref="C22:D22"/>
    <mergeCell ref="C4:D4"/>
    <mergeCell ref="C1:F1"/>
    <mergeCell ref="C2:F2"/>
    <mergeCell ref="C12:D12"/>
    <mergeCell ref="E12:F12"/>
    <mergeCell ref="C14:D14"/>
    <mergeCell ref="C26:F26"/>
    <mergeCell ref="C27:D27"/>
    <mergeCell ref="E27:F27"/>
    <mergeCell ref="C28:D28"/>
    <mergeCell ref="E28:F28"/>
    <mergeCell ref="C49:D49"/>
    <mergeCell ref="C29:D29"/>
    <mergeCell ref="E29:F29"/>
    <mergeCell ref="C30:D30"/>
    <mergeCell ref="E30:F30"/>
    <mergeCell ref="D34:I34"/>
    <mergeCell ref="C35:I35"/>
    <mergeCell ref="C36:D36"/>
    <mergeCell ref="C45:D45"/>
    <mergeCell ref="C46:D46"/>
    <mergeCell ref="C47:D47"/>
    <mergeCell ref="C48:D48"/>
    <mergeCell ref="F70:G70"/>
    <mergeCell ref="C50:D50"/>
    <mergeCell ref="F50:G50"/>
    <mergeCell ref="D52:I52"/>
    <mergeCell ref="C53:I53"/>
    <mergeCell ref="C54:D54"/>
    <mergeCell ref="C65:D65"/>
    <mergeCell ref="C66:D66"/>
    <mergeCell ref="C67:D67"/>
    <mergeCell ref="C68:D68"/>
    <mergeCell ref="C69:D69"/>
    <mergeCell ref="C70:D70"/>
    <mergeCell ref="C94:I94"/>
    <mergeCell ref="D72:I72"/>
    <mergeCell ref="C73:I73"/>
    <mergeCell ref="C74:D74"/>
    <mergeCell ref="C86:D86"/>
    <mergeCell ref="C87:D87"/>
    <mergeCell ref="C88:D88"/>
    <mergeCell ref="C89:D89"/>
    <mergeCell ref="C90:D90"/>
    <mergeCell ref="C91:D91"/>
    <mergeCell ref="F91:G91"/>
    <mergeCell ref="D93:I93"/>
    <mergeCell ref="C105:D105"/>
    <mergeCell ref="F105:G105"/>
    <mergeCell ref="C95:D95"/>
    <mergeCell ref="C100:D100"/>
    <mergeCell ref="C101:D101"/>
    <mergeCell ref="C102:D102"/>
    <mergeCell ref="C103:D103"/>
    <mergeCell ref="C104:D104"/>
  </mergeCells>
  <hyperlinks>
    <hyperlink ref="D15" location="'Calificación de la Gestión'!B26" display="Administración del riesgo de crédito y gestión global del proceso de crédito" xr:uid="{00000000-0004-0000-0A00-000000000000}"/>
    <hyperlink ref="D16" location="'Calificación de la Gestión'!B45" display="Gestión del riesgo financiero y operaciones de tesorería" xr:uid="{00000000-0004-0000-0A00-000001000000}"/>
    <hyperlink ref="D17" location="'Calificación de la Gestión'!B65" display="Administración del riesgo operacional" xr:uid="{00000000-0004-0000-0A00-000002000000}"/>
    <hyperlink ref="D18" location="'Calificación de la Gestión'!B90" display="Proceso de planificación estratégica" xr:uid="{00000000-0004-0000-0A00-000003000000}"/>
    <hyperlink ref="D19" location="'Calificación de TI'!A1" display="Tecnología de la Información" xr:uid="{00000000-0004-0000-0A00-000004000000}"/>
  </hyperlinks>
  <printOptions horizontalCentered="1" verticalCentered="1"/>
  <pageMargins left="0.39370078740157483" right="0.39370078740157483" top="0.39370078740157483" bottom="0.39370078740157483" header="0" footer="0"/>
  <pageSetup paperSize="9" scale="95"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J110"/>
  <sheetViews>
    <sheetView showGridLines="0" showRowColHeaders="0" defaultGridColor="0" colorId="7" zoomScaleNormal="100" workbookViewId="0">
      <selection activeCell="E43" sqref="E43"/>
    </sheetView>
  </sheetViews>
  <sheetFormatPr baseColWidth="10" defaultRowHeight="12.75"/>
  <cols>
    <col min="1" max="1" width="3.7109375" style="7" customWidth="1"/>
    <col min="2" max="2" width="4.7109375" style="7" customWidth="1"/>
    <col min="3" max="3" width="116.85546875" style="7" customWidth="1"/>
    <col min="4" max="4" width="6.28515625" style="7" customWidth="1"/>
    <col min="5" max="5" width="6.28515625" style="7" bestFit="1" customWidth="1"/>
    <col min="6" max="6" width="6.42578125" style="7" bestFit="1" customWidth="1"/>
    <col min="7" max="7" width="4.5703125" style="7" bestFit="1" customWidth="1"/>
    <col min="8" max="8" width="4" style="7" bestFit="1" customWidth="1"/>
    <col min="9" max="16384" width="11.42578125" style="7"/>
  </cols>
  <sheetData>
    <row r="1" spans="2:10" ht="15.75">
      <c r="B1" s="680" t="str">
        <f>[23]Balance!B1</f>
        <v xml:space="preserve">COOPERATIVA DE AHORRO Y CREDITO  </v>
      </c>
      <c r="C1" s="680"/>
      <c r="D1" s="680"/>
      <c r="E1" s="680"/>
      <c r="F1" s="22"/>
    </row>
    <row r="2" spans="2:10" ht="15.75">
      <c r="B2" s="680" t="s">
        <v>679</v>
      </c>
      <c r="C2" s="680"/>
      <c r="D2" s="680"/>
      <c r="E2" s="680"/>
      <c r="F2" s="466"/>
    </row>
    <row r="3" spans="2:10" ht="15.75">
      <c r="B3" s="466"/>
      <c r="C3" s="466"/>
      <c r="D3" s="466"/>
      <c r="E3" s="466"/>
      <c r="F3" s="466"/>
    </row>
    <row r="4" spans="2:10" s="514" customFormat="1" ht="15.75" customHeight="1">
      <c r="C4" s="679" t="s">
        <v>680</v>
      </c>
      <c r="D4" s="679"/>
      <c r="E4" s="512"/>
      <c r="F4" s="512"/>
      <c r="G4" s="512"/>
      <c r="H4" s="512"/>
      <c r="I4" s="512"/>
    </row>
    <row r="5" spans="2:10" s="514" customFormat="1" ht="15.75" customHeight="1">
      <c r="B5" s="512"/>
      <c r="C5" s="513" t="s">
        <v>684</v>
      </c>
      <c r="E5" s="512"/>
      <c r="F5" s="512"/>
      <c r="G5" s="512"/>
      <c r="H5" s="512"/>
      <c r="I5" s="512"/>
    </row>
    <row r="6" spans="2:10" s="514" customFormat="1" ht="15.75" customHeight="1">
      <c r="B6" s="512"/>
      <c r="C6" s="513" t="s">
        <v>681</v>
      </c>
      <c r="E6" s="512"/>
      <c r="F6" s="512"/>
      <c r="G6" s="512"/>
      <c r="H6" s="512"/>
      <c r="I6" s="512"/>
    </row>
    <row r="7" spans="2:10" s="514" customFormat="1" ht="15.75" customHeight="1">
      <c r="B7" s="512"/>
      <c r="C7" s="513" t="s">
        <v>685</v>
      </c>
      <c r="E7" s="512"/>
      <c r="F7" s="512"/>
      <c r="G7" s="512"/>
      <c r="H7" s="512"/>
      <c r="I7" s="512"/>
    </row>
    <row r="8" spans="2:10" s="514" customFormat="1" ht="15.75">
      <c r="C8" s="513" t="s">
        <v>682</v>
      </c>
      <c r="E8" s="512"/>
      <c r="F8" s="512"/>
      <c r="G8" s="512"/>
    </row>
    <row r="9" spans="2:10" s="514" customFormat="1" ht="15.75">
      <c r="C9" s="513" t="s">
        <v>683</v>
      </c>
      <c r="E9" s="512"/>
      <c r="F9" s="512"/>
      <c r="G9" s="512"/>
    </row>
    <row r="10" spans="2:10" ht="15.75" hidden="1">
      <c r="B10" s="466"/>
      <c r="C10" s="466"/>
      <c r="D10" s="466"/>
      <c r="E10" s="466"/>
      <c r="F10" s="466"/>
    </row>
    <row r="11" spans="2:10" ht="15.75" hidden="1">
      <c r="B11" s="466"/>
      <c r="C11" s="466"/>
      <c r="D11" s="466"/>
      <c r="E11" s="466"/>
      <c r="F11" s="466"/>
    </row>
    <row r="12" spans="2:10" ht="15.75" hidden="1">
      <c r="B12" s="466"/>
      <c r="C12" s="466"/>
      <c r="D12" s="466"/>
      <c r="E12" s="466"/>
      <c r="F12" s="466"/>
    </row>
    <row r="13" spans="2:10" ht="15.75" hidden="1">
      <c r="B13" s="466"/>
      <c r="C13" s="466"/>
      <c r="D13" s="466"/>
      <c r="E13" s="466"/>
      <c r="F13" s="466"/>
    </row>
    <row r="14" spans="2:10" ht="21" hidden="1" thickBot="1">
      <c r="B14" s="1"/>
      <c r="C14" s="1"/>
      <c r="D14" s="2"/>
      <c r="E14" s="3"/>
      <c r="F14" s="2"/>
    </row>
    <row r="15" spans="2:10" ht="14.25" hidden="1" thickTop="1" thickBot="1">
      <c r="B15" s="681" t="s">
        <v>436</v>
      </c>
      <c r="C15" s="681"/>
      <c r="D15" s="682">
        <f>'r. Balance'!D2</f>
        <v>0</v>
      </c>
      <c r="E15" s="683"/>
      <c r="F15" s="5"/>
    </row>
    <row r="16" spans="2:10" ht="13.5" hidden="1" thickTop="1">
      <c r="B16" s="4"/>
      <c r="C16" s="4"/>
      <c r="D16" s="4"/>
      <c r="E16" s="4"/>
      <c r="H16" s="5"/>
      <c r="J16" s="480"/>
    </row>
    <row r="17" spans="2:8" hidden="1">
      <c r="B17" s="684" t="s">
        <v>437</v>
      </c>
      <c r="C17" s="684"/>
      <c r="D17" s="12" t="s">
        <v>438</v>
      </c>
      <c r="E17" s="12" t="s">
        <v>472</v>
      </c>
      <c r="H17" s="5"/>
    </row>
    <row r="18" spans="2:8" hidden="1">
      <c r="B18" s="465" t="s">
        <v>439</v>
      </c>
      <c r="C18" s="21" t="s">
        <v>678</v>
      </c>
      <c r="D18" s="472">
        <f>+D57</f>
        <v>4</v>
      </c>
      <c r="E18" s="471">
        <v>0.2</v>
      </c>
      <c r="H18" s="8"/>
    </row>
    <row r="19" spans="2:8" hidden="1">
      <c r="B19" s="465" t="s">
        <v>440</v>
      </c>
      <c r="C19" s="21" t="s">
        <v>677</v>
      </c>
      <c r="D19" s="472">
        <f>+D70</f>
        <v>4</v>
      </c>
      <c r="E19" s="471">
        <v>0.2</v>
      </c>
      <c r="H19" s="8"/>
    </row>
    <row r="20" spans="2:8" hidden="1">
      <c r="B20" s="465" t="s">
        <v>441</v>
      </c>
      <c r="C20" s="21" t="s">
        <v>656</v>
      </c>
      <c r="D20" s="472">
        <f>+D83</f>
        <v>4</v>
      </c>
      <c r="E20" s="471">
        <v>0.2</v>
      </c>
      <c r="H20" s="8"/>
    </row>
    <row r="21" spans="2:8" hidden="1">
      <c r="B21" s="465" t="s">
        <v>442</v>
      </c>
      <c r="C21" s="473" t="s">
        <v>651</v>
      </c>
      <c r="D21" s="472">
        <f>+D96</f>
        <v>4</v>
      </c>
      <c r="E21" s="471">
        <v>0.2</v>
      </c>
      <c r="H21" s="8"/>
    </row>
    <row r="22" spans="2:8" hidden="1">
      <c r="B22" s="465" t="s">
        <v>443</v>
      </c>
      <c r="C22" s="21" t="s">
        <v>646</v>
      </c>
      <c r="D22" s="472">
        <f>+D109</f>
        <v>4</v>
      </c>
      <c r="E22" s="471">
        <v>0.2</v>
      </c>
      <c r="H22" s="8"/>
    </row>
    <row r="23" spans="2:8" hidden="1">
      <c r="B23" s="4"/>
      <c r="C23" s="4"/>
      <c r="D23" s="4"/>
      <c r="E23" s="4"/>
      <c r="F23" s="4"/>
      <c r="H23" s="8"/>
    </row>
    <row r="24" spans="2:8" ht="13.5" hidden="1" thickBot="1">
      <c r="B24" s="4"/>
      <c r="C24" s="4"/>
      <c r="D24" s="4"/>
      <c r="F24" s="5"/>
    </row>
    <row r="25" spans="2:8" ht="16.5" hidden="1" thickBot="1">
      <c r="B25" s="678" t="s">
        <v>495</v>
      </c>
      <c r="C25" s="678"/>
      <c r="D25" s="476">
        <f>(D18*E18+D19*E19+D20*E20+D21*E21+D22*E22)</f>
        <v>4</v>
      </c>
      <c r="E25" s="475"/>
    </row>
    <row r="26" spans="2:8" ht="13.5" hidden="1" thickBot="1">
      <c r="B26" s="4"/>
      <c r="C26" s="4"/>
      <c r="D26" s="4"/>
      <c r="F26" s="5"/>
    </row>
    <row r="27" spans="2:8" ht="18.75" hidden="1" thickBot="1">
      <c r="B27" s="685" t="str">
        <f>IF(D25&lt;=1.5,"Nivel AA",IF(D25&lt;=2,"Nivel A",IF(D25&lt;=3.15,"Nivel B","Nivel C")))</f>
        <v>Nivel C</v>
      </c>
      <c r="C27" s="686"/>
      <c r="D27" s="686"/>
      <c r="E27" s="687"/>
    </row>
    <row r="28" spans="2:8" ht="18" hidden="1">
      <c r="B28" s="6"/>
      <c r="C28" s="6"/>
      <c r="D28" s="6"/>
      <c r="E28" s="6"/>
      <c r="F28" s="6"/>
    </row>
    <row r="29" spans="2:8" ht="15.75" hidden="1">
      <c r="B29" s="677" t="s">
        <v>491</v>
      </c>
      <c r="C29" s="677"/>
      <c r="D29" s="677"/>
      <c r="E29" s="677"/>
    </row>
    <row r="30" spans="2:8" hidden="1">
      <c r="B30" s="672" t="s">
        <v>496</v>
      </c>
      <c r="C30" s="674"/>
      <c r="D30" s="672" t="s">
        <v>133</v>
      </c>
      <c r="E30" s="674"/>
    </row>
    <row r="31" spans="2:8" hidden="1">
      <c r="B31" s="672" t="s">
        <v>131</v>
      </c>
      <c r="C31" s="673"/>
      <c r="D31" s="672" t="s">
        <v>478</v>
      </c>
      <c r="E31" s="674"/>
    </row>
    <row r="32" spans="2:8" hidden="1">
      <c r="B32" s="672" t="s">
        <v>132</v>
      </c>
      <c r="C32" s="673"/>
      <c r="D32" s="672" t="s">
        <v>479</v>
      </c>
      <c r="E32" s="674"/>
    </row>
    <row r="33" spans="2:8" hidden="1">
      <c r="B33" s="672" t="s">
        <v>49</v>
      </c>
      <c r="C33" s="674"/>
      <c r="D33" s="672" t="s">
        <v>480</v>
      </c>
      <c r="E33" s="674"/>
    </row>
    <row r="34" spans="2:8" hidden="1"/>
    <row r="35" spans="2:8" ht="13.5" thickBot="1"/>
    <row r="36" spans="2:8" ht="20.25" thickTop="1" thickBot="1">
      <c r="B36" s="481" t="s">
        <v>439</v>
      </c>
      <c r="C36" s="668" t="s">
        <v>676</v>
      </c>
      <c r="D36" s="669"/>
      <c r="E36" s="669"/>
      <c r="F36" s="669"/>
      <c r="G36" s="669"/>
      <c r="H36" s="670"/>
    </row>
    <row r="37" spans="2:8" ht="15" customHeight="1" thickTop="1">
      <c r="B37" s="661" t="s">
        <v>452</v>
      </c>
      <c r="C37" s="661"/>
      <c r="D37" s="482" t="s">
        <v>432</v>
      </c>
      <c r="E37" s="482" t="s">
        <v>433</v>
      </c>
      <c r="F37" s="482" t="s">
        <v>434</v>
      </c>
      <c r="G37" s="482" t="s">
        <v>445</v>
      </c>
      <c r="H37" s="483" t="s">
        <v>446</v>
      </c>
    </row>
    <row r="38" spans="2:8" ht="15">
      <c r="B38" s="484">
        <v>1</v>
      </c>
      <c r="C38" s="485" t="s">
        <v>675</v>
      </c>
      <c r="D38" s="468"/>
      <c r="E38" s="468"/>
      <c r="F38" s="468"/>
      <c r="G38" s="468"/>
      <c r="H38" s="470"/>
    </row>
    <row r="39" spans="2:8" ht="25.5">
      <c r="B39" s="484">
        <v>2</v>
      </c>
      <c r="C39" s="486" t="s">
        <v>674</v>
      </c>
      <c r="D39" s="468"/>
      <c r="E39" s="468"/>
      <c r="F39" s="468"/>
      <c r="G39" s="468"/>
      <c r="H39" s="470"/>
    </row>
    <row r="40" spans="2:8" ht="15">
      <c r="B40" s="484">
        <v>3</v>
      </c>
      <c r="C40" s="485" t="s">
        <v>673</v>
      </c>
      <c r="D40" s="468"/>
      <c r="E40" s="468"/>
      <c r="F40" s="468"/>
      <c r="G40" s="468"/>
      <c r="H40" s="470"/>
    </row>
    <row r="41" spans="2:8" ht="15">
      <c r="B41" s="484">
        <v>4</v>
      </c>
      <c r="C41" s="485" t="s">
        <v>672</v>
      </c>
      <c r="D41" s="468"/>
      <c r="E41" s="468"/>
      <c r="F41" s="468"/>
      <c r="G41" s="468"/>
      <c r="H41" s="470"/>
    </row>
    <row r="42" spans="2:8" ht="15">
      <c r="B42" s="484">
        <v>5</v>
      </c>
      <c r="C42" s="485" t="s">
        <v>671</v>
      </c>
      <c r="D42" s="468"/>
      <c r="E42" s="468"/>
      <c r="F42" s="468"/>
      <c r="G42" s="468"/>
      <c r="H42" s="470"/>
    </row>
    <row r="43" spans="2:8" ht="25.5">
      <c r="B43" s="484">
        <v>6</v>
      </c>
      <c r="C43" s="486" t="s">
        <v>670</v>
      </c>
      <c r="D43" s="468"/>
      <c r="E43" s="468"/>
      <c r="F43" s="468"/>
      <c r="G43" s="468"/>
      <c r="H43" s="470"/>
    </row>
    <row r="44" spans="2:8" ht="25.5">
      <c r="B44" s="484">
        <v>7</v>
      </c>
      <c r="C44" s="487" t="s">
        <v>669</v>
      </c>
      <c r="D44" s="468"/>
      <c r="E44" s="468"/>
      <c r="F44" s="468"/>
      <c r="G44" s="468"/>
      <c r="H44" s="470"/>
    </row>
    <row r="45" spans="2:8" ht="25.5">
      <c r="B45" s="484">
        <v>8</v>
      </c>
      <c r="C45" s="485" t="s">
        <v>668</v>
      </c>
      <c r="D45" s="468"/>
      <c r="E45" s="468"/>
      <c r="F45" s="468"/>
      <c r="G45" s="468"/>
      <c r="H45" s="470"/>
    </row>
    <row r="46" spans="2:8" ht="25.5">
      <c r="B46" s="484">
        <v>9</v>
      </c>
      <c r="C46" s="485" t="s">
        <v>667</v>
      </c>
      <c r="D46" s="468"/>
      <c r="E46" s="468"/>
      <c r="F46" s="468"/>
      <c r="G46" s="468"/>
      <c r="H46" s="470"/>
    </row>
    <row r="47" spans="2:8" ht="25.5">
      <c r="B47" s="484">
        <v>10</v>
      </c>
      <c r="C47" s="485" t="s">
        <v>666</v>
      </c>
      <c r="D47" s="468"/>
      <c r="E47" s="468"/>
      <c r="F47" s="468"/>
      <c r="G47" s="468"/>
      <c r="H47" s="470"/>
    </row>
    <row r="48" spans="2:8" ht="39.950000000000003" customHeight="1">
      <c r="B48" s="484">
        <v>11</v>
      </c>
      <c r="C48" s="486" t="s">
        <v>665</v>
      </c>
      <c r="D48" s="468"/>
      <c r="E48" s="468"/>
      <c r="F48" s="468"/>
      <c r="G48" s="468"/>
      <c r="H48" s="470"/>
    </row>
    <row r="49" spans="2:8" ht="15">
      <c r="B49" s="484">
        <v>12</v>
      </c>
      <c r="C49" s="485" t="s">
        <v>664</v>
      </c>
      <c r="D49" s="468"/>
      <c r="E49" s="468"/>
      <c r="F49" s="468"/>
      <c r="G49" s="468"/>
      <c r="H49" s="470"/>
    </row>
    <row r="50" spans="2:8" ht="15">
      <c r="B50" s="484">
        <v>13</v>
      </c>
      <c r="C50" s="485" t="s">
        <v>663</v>
      </c>
      <c r="D50" s="468"/>
      <c r="E50" s="468"/>
      <c r="F50" s="468"/>
      <c r="G50" s="468"/>
      <c r="H50" s="470"/>
    </row>
    <row r="51" spans="2:8" ht="18.75" customHeight="1" thickBot="1">
      <c r="B51" s="484">
        <v>14</v>
      </c>
      <c r="C51" s="485" t="s">
        <v>662</v>
      </c>
      <c r="D51" s="467"/>
      <c r="E51" s="467"/>
      <c r="F51" s="467"/>
      <c r="G51" s="467"/>
      <c r="H51" s="469"/>
    </row>
    <row r="52" spans="2:8" ht="15.75" hidden="1" customHeight="1" thickTop="1">
      <c r="B52" s="688" t="s">
        <v>232</v>
      </c>
      <c r="C52" s="689"/>
      <c r="D52" s="488">
        <f>$B$51-COUNTBLANK(D38:D51)</f>
        <v>0</v>
      </c>
      <c r="E52" s="488">
        <f>$B$51-COUNTBLANK(E38:E51)</f>
        <v>0</v>
      </c>
      <c r="F52" s="488">
        <f>$B$51-COUNTBLANK(F38:F51)</f>
        <v>0</v>
      </c>
      <c r="G52" s="489">
        <f>$B$51-COUNTBLANK(G38:G51)</f>
        <v>0</v>
      </c>
      <c r="H52" s="490">
        <f>$B$51-COUNTBLANK(H38:H51)</f>
        <v>0</v>
      </c>
    </row>
    <row r="53" spans="2:8" ht="15" hidden="1" customHeight="1">
      <c r="B53" s="690" t="s">
        <v>234</v>
      </c>
      <c r="C53" s="665"/>
      <c r="D53" s="491">
        <f>$B$51-$H$52</f>
        <v>14</v>
      </c>
      <c r="E53" s="491">
        <f>$B$51-$H$52</f>
        <v>14</v>
      </c>
      <c r="F53" s="491">
        <f>$B$51-$H$52</f>
        <v>14</v>
      </c>
      <c r="G53" s="492">
        <f>$B$51-$H$52</f>
        <v>14</v>
      </c>
      <c r="H53" s="493"/>
    </row>
    <row r="54" spans="2:8" ht="14.25" hidden="1">
      <c r="B54" s="690" t="s">
        <v>233</v>
      </c>
      <c r="C54" s="665"/>
      <c r="D54" s="494">
        <f>IF(D53=0,0,D52/D53)</f>
        <v>0</v>
      </c>
      <c r="E54" s="494">
        <f>IF(E53=0,0,E52/E53)</f>
        <v>0</v>
      </c>
      <c r="F54" s="494">
        <f>IF(F53=0,0,F52/F53)</f>
        <v>0</v>
      </c>
      <c r="G54" s="495">
        <f>IF(G53=0,0,G52/G53)</f>
        <v>0</v>
      </c>
      <c r="H54" s="496">
        <f>IF(H53=0,0,H52/H53)</f>
        <v>0</v>
      </c>
    </row>
    <row r="55" spans="2:8" ht="14.25" hidden="1">
      <c r="B55" s="690" t="s">
        <v>231</v>
      </c>
      <c r="C55" s="665"/>
      <c r="D55" s="494">
        <v>1</v>
      </c>
      <c r="E55" s="494">
        <v>0.8</v>
      </c>
      <c r="F55" s="494">
        <v>0.4</v>
      </c>
      <c r="G55" s="495">
        <v>0</v>
      </c>
      <c r="H55" s="496">
        <v>0</v>
      </c>
    </row>
    <row r="56" spans="2:8" ht="14.25" hidden="1">
      <c r="B56" s="690" t="s">
        <v>235</v>
      </c>
      <c r="C56" s="665"/>
      <c r="D56" s="494">
        <f>D54*D55</f>
        <v>0</v>
      </c>
      <c r="E56" s="494">
        <f>E54*E55</f>
        <v>0</v>
      </c>
      <c r="F56" s="494">
        <f>F54*F55</f>
        <v>0</v>
      </c>
      <c r="G56" s="495">
        <f>G54*G55</f>
        <v>0</v>
      </c>
      <c r="H56" s="496">
        <f>H54*H55</f>
        <v>0</v>
      </c>
    </row>
    <row r="57" spans="2:8" ht="16.5" hidden="1" thickBot="1">
      <c r="B57" s="692" t="s">
        <v>236</v>
      </c>
      <c r="C57" s="693"/>
      <c r="D57" s="497">
        <f>IF(E57&gt;=85%,1,IF(E57&gt;=75%,2,IF(E57&gt;55%,3,4)))</f>
        <v>4</v>
      </c>
      <c r="E57" s="691">
        <f>SUM(D56:H56)</f>
        <v>0</v>
      </c>
      <c r="F57" s="691"/>
      <c r="G57" s="498"/>
      <c r="H57" s="499"/>
    </row>
    <row r="58" spans="2:8" ht="9" customHeight="1" thickTop="1" thickBot="1">
      <c r="B58" s="500"/>
      <c r="C58" s="501"/>
      <c r="D58" s="501"/>
      <c r="E58" s="501"/>
      <c r="F58" s="501"/>
    </row>
    <row r="59" spans="2:8" ht="20.25" thickTop="1" thickBot="1">
      <c r="B59" s="481" t="s">
        <v>440</v>
      </c>
      <c r="C59" s="668" t="s">
        <v>661</v>
      </c>
      <c r="D59" s="669"/>
      <c r="E59" s="669"/>
      <c r="F59" s="669"/>
      <c r="G59" s="669"/>
      <c r="H59" s="670"/>
    </row>
    <row r="60" spans="2:8" ht="15" customHeight="1" thickTop="1">
      <c r="B60" s="661" t="s">
        <v>452</v>
      </c>
      <c r="C60" s="661"/>
      <c r="D60" s="482" t="s">
        <v>432</v>
      </c>
      <c r="E60" s="482" t="s">
        <v>433</v>
      </c>
      <c r="F60" s="482" t="s">
        <v>434</v>
      </c>
      <c r="G60" s="482" t="s">
        <v>445</v>
      </c>
      <c r="H60" s="483" t="s">
        <v>446</v>
      </c>
    </row>
    <row r="61" spans="2:8" ht="15">
      <c r="B61" s="502">
        <v>1</v>
      </c>
      <c r="C61" s="503" t="s">
        <v>660</v>
      </c>
      <c r="D61" s="468"/>
      <c r="E61" s="468"/>
      <c r="F61" s="468"/>
      <c r="G61" s="468"/>
      <c r="H61" s="468"/>
    </row>
    <row r="62" spans="2:8" ht="15">
      <c r="B62" s="502">
        <v>2</v>
      </c>
      <c r="C62" s="503" t="s">
        <v>659</v>
      </c>
      <c r="D62" s="468"/>
      <c r="E62" s="468"/>
      <c r="F62" s="468"/>
      <c r="G62" s="468"/>
      <c r="H62" s="468"/>
    </row>
    <row r="63" spans="2:8" ht="15">
      <c r="B63" s="502">
        <v>3</v>
      </c>
      <c r="C63" s="503" t="s">
        <v>658</v>
      </c>
      <c r="D63" s="468"/>
      <c r="E63" s="468"/>
      <c r="F63" s="468"/>
      <c r="G63" s="468"/>
      <c r="H63" s="468"/>
    </row>
    <row r="64" spans="2:8" ht="15.75" thickBot="1">
      <c r="B64" s="504">
        <v>4</v>
      </c>
      <c r="C64" s="505" t="s">
        <v>657</v>
      </c>
      <c r="D64" s="467"/>
      <c r="E64" s="467"/>
      <c r="F64" s="467"/>
      <c r="G64" s="467"/>
      <c r="H64" s="467"/>
    </row>
    <row r="65" spans="2:8" ht="13.5" hidden="1" customHeight="1" thickTop="1">
      <c r="B65" s="662" t="s">
        <v>232</v>
      </c>
      <c r="C65" s="663"/>
      <c r="D65" s="488">
        <f>$B$64-COUNTBLANK(D61:D64)</f>
        <v>0</v>
      </c>
      <c r="E65" s="488">
        <f>$B$64-COUNTBLANK(E61:E64)</f>
        <v>0</v>
      </c>
      <c r="F65" s="488">
        <f>$B$64-COUNTBLANK(F61:F64)</f>
        <v>0</v>
      </c>
      <c r="G65" s="488">
        <f>$B$64-COUNTBLANK(G61:G64)</f>
        <v>0</v>
      </c>
      <c r="H65" s="488">
        <f>$B$64-COUNTBLANK(H61:H64)</f>
        <v>0</v>
      </c>
    </row>
    <row r="66" spans="2:8" ht="13.5" hidden="1" customHeight="1">
      <c r="B66" s="664" t="s">
        <v>234</v>
      </c>
      <c r="C66" s="665"/>
      <c r="D66" s="491">
        <f>$B$64-$H$65</f>
        <v>4</v>
      </c>
      <c r="E66" s="491">
        <f>$B$64-$H$65</f>
        <v>4</v>
      </c>
      <c r="F66" s="491">
        <f>$B$64-$H$65</f>
        <v>4</v>
      </c>
      <c r="G66" s="491">
        <f>$B$64-$H$65</f>
        <v>4</v>
      </c>
      <c r="H66" s="491"/>
    </row>
    <row r="67" spans="2:8" ht="13.5" hidden="1" customHeight="1">
      <c r="B67" s="664" t="s">
        <v>233</v>
      </c>
      <c r="C67" s="665"/>
      <c r="D67" s="494">
        <f>IF(D66=0,0,D65/D66)</f>
        <v>0</v>
      </c>
      <c r="E67" s="494">
        <f>IF(E66=0,0,E65/E66)</f>
        <v>0</v>
      </c>
      <c r="F67" s="494">
        <f>IF(F66=0,0,F65/F66)</f>
        <v>0</v>
      </c>
      <c r="G67" s="494">
        <f>IF(G66=0,0,G65/G66)</f>
        <v>0</v>
      </c>
      <c r="H67" s="494">
        <f>IF(H66=0,0,H65/H66)</f>
        <v>0</v>
      </c>
    </row>
    <row r="68" spans="2:8" ht="13.5" hidden="1" customHeight="1">
      <c r="B68" s="664" t="s">
        <v>231</v>
      </c>
      <c r="C68" s="665"/>
      <c r="D68" s="494">
        <v>1</v>
      </c>
      <c r="E68" s="494">
        <v>0.8</v>
      </c>
      <c r="F68" s="494">
        <v>0.4</v>
      </c>
      <c r="G68" s="494">
        <v>0</v>
      </c>
      <c r="H68" s="494">
        <v>0</v>
      </c>
    </row>
    <row r="69" spans="2:8" ht="13.5" hidden="1" customHeight="1">
      <c r="B69" s="664" t="s">
        <v>235</v>
      </c>
      <c r="C69" s="665"/>
      <c r="D69" s="494">
        <f>D67*D68</f>
        <v>0</v>
      </c>
      <c r="E69" s="494">
        <f>E67*E68</f>
        <v>0</v>
      </c>
      <c r="F69" s="494">
        <f>F67*F68</f>
        <v>0</v>
      </c>
      <c r="G69" s="494">
        <f>G67*G68</f>
        <v>0</v>
      </c>
      <c r="H69" s="494">
        <f>H67*H68</f>
        <v>0</v>
      </c>
    </row>
    <row r="70" spans="2:8" ht="16.5" hidden="1" customHeight="1">
      <c r="B70" s="658" t="s">
        <v>236</v>
      </c>
      <c r="C70" s="659"/>
      <c r="D70" s="506">
        <f>IF(E70&gt;=85%,1,IF(E70&gt;=70%,2,IF(E70&gt;55%,3,4)))</f>
        <v>4</v>
      </c>
      <c r="E70" s="671">
        <f>SUM(D69:H69)</f>
        <v>0</v>
      </c>
      <c r="F70" s="671"/>
    </row>
    <row r="71" spans="2:8" ht="13.5" customHeight="1" thickTop="1" thickBot="1"/>
    <row r="72" spans="2:8" ht="20.25" thickTop="1" thickBot="1">
      <c r="B72" s="481" t="s">
        <v>441</v>
      </c>
      <c r="C72" s="668" t="s">
        <v>656</v>
      </c>
      <c r="D72" s="669"/>
      <c r="E72" s="669"/>
      <c r="F72" s="669"/>
      <c r="G72" s="669"/>
      <c r="H72" s="670"/>
    </row>
    <row r="73" spans="2:8" ht="15" customHeight="1" thickTop="1">
      <c r="B73" s="661" t="s">
        <v>452</v>
      </c>
      <c r="C73" s="661"/>
      <c r="D73" s="482" t="s">
        <v>432</v>
      </c>
      <c r="E73" s="482" t="s">
        <v>433</v>
      </c>
      <c r="F73" s="482" t="s">
        <v>434</v>
      </c>
      <c r="G73" s="482" t="s">
        <v>445</v>
      </c>
      <c r="H73" s="483" t="s">
        <v>446</v>
      </c>
    </row>
    <row r="74" spans="2:8" ht="15">
      <c r="B74" s="502">
        <v>1</v>
      </c>
      <c r="C74" s="503" t="s">
        <v>655</v>
      </c>
      <c r="D74" s="468"/>
      <c r="E74" s="468"/>
      <c r="F74" s="468"/>
      <c r="G74" s="468"/>
      <c r="H74" s="468"/>
    </row>
    <row r="75" spans="2:8" ht="25.5">
      <c r="B75" s="502">
        <v>2</v>
      </c>
      <c r="C75" s="503" t="s">
        <v>654</v>
      </c>
      <c r="D75" s="468"/>
      <c r="E75" s="468"/>
      <c r="F75" s="468"/>
      <c r="G75" s="468"/>
      <c r="H75" s="468"/>
    </row>
    <row r="76" spans="2:8" ht="15">
      <c r="B76" s="502">
        <v>3</v>
      </c>
      <c r="C76" s="503" t="s">
        <v>653</v>
      </c>
      <c r="D76" s="468"/>
      <c r="E76" s="468"/>
      <c r="F76" s="468"/>
      <c r="G76" s="468"/>
      <c r="H76" s="468"/>
    </row>
    <row r="77" spans="2:8" ht="15.75" thickBot="1">
      <c r="B77" s="504">
        <v>4</v>
      </c>
      <c r="C77" s="505" t="s">
        <v>652</v>
      </c>
      <c r="D77" s="467"/>
      <c r="E77" s="467"/>
      <c r="F77" s="467"/>
      <c r="G77" s="467"/>
      <c r="H77" s="467"/>
    </row>
    <row r="78" spans="2:8" ht="12.75" hidden="1" customHeight="1" thickTop="1">
      <c r="B78" s="662" t="s">
        <v>232</v>
      </c>
      <c r="C78" s="663"/>
      <c r="D78" s="488">
        <f>$B$77-COUNTBLANK(D74:D77)</f>
        <v>0</v>
      </c>
      <c r="E78" s="488">
        <f>$B$77-COUNTBLANK(E74:E77)</f>
        <v>0</v>
      </c>
      <c r="F78" s="488">
        <f>$B$77-COUNTBLANK(F74:F77)</f>
        <v>0</v>
      </c>
      <c r="G78" s="488">
        <f>$B$77-COUNTBLANK(G74:G77)</f>
        <v>0</v>
      </c>
      <c r="H78" s="488">
        <f>$B$77-COUNTBLANK(H74:H77)</f>
        <v>0</v>
      </c>
    </row>
    <row r="79" spans="2:8" ht="12.75" hidden="1" customHeight="1">
      <c r="B79" s="664" t="s">
        <v>234</v>
      </c>
      <c r="C79" s="665"/>
      <c r="D79" s="491">
        <f>$B$77-$H$78</f>
        <v>4</v>
      </c>
      <c r="E79" s="491">
        <f>$B$77-$H$78</f>
        <v>4</v>
      </c>
      <c r="F79" s="491">
        <f>$B$77-$H$78</f>
        <v>4</v>
      </c>
      <c r="G79" s="491">
        <f>$B$77-$H$78</f>
        <v>4</v>
      </c>
      <c r="H79" s="491"/>
    </row>
    <row r="80" spans="2:8" ht="12.75" hidden="1" customHeight="1">
      <c r="B80" s="664" t="s">
        <v>233</v>
      </c>
      <c r="C80" s="665"/>
      <c r="D80" s="494">
        <f>IF(D79=0,0,D78/D79)</f>
        <v>0</v>
      </c>
      <c r="E80" s="494">
        <f>IF(E79=0,0,E78/E79)</f>
        <v>0</v>
      </c>
      <c r="F80" s="494">
        <f>IF(F79=0,0,F78/F79)</f>
        <v>0</v>
      </c>
      <c r="G80" s="494">
        <f>IF(G79=0,0,G78/G79)</f>
        <v>0</v>
      </c>
      <c r="H80" s="494"/>
    </row>
    <row r="81" spans="2:8" ht="12.75" hidden="1" customHeight="1">
      <c r="B81" s="664" t="s">
        <v>231</v>
      </c>
      <c r="C81" s="665"/>
      <c r="D81" s="494">
        <v>1</v>
      </c>
      <c r="E81" s="494">
        <v>0.8</v>
      </c>
      <c r="F81" s="494">
        <v>0.4</v>
      </c>
      <c r="G81" s="494">
        <v>0</v>
      </c>
      <c r="H81" s="494"/>
    </row>
    <row r="82" spans="2:8" ht="12.75" hidden="1" customHeight="1">
      <c r="B82" s="664" t="s">
        <v>235</v>
      </c>
      <c r="C82" s="665"/>
      <c r="D82" s="494">
        <f>D80*D81</f>
        <v>0</v>
      </c>
      <c r="E82" s="494">
        <f>E80*E81</f>
        <v>0</v>
      </c>
      <c r="F82" s="494">
        <f>F80*F81</f>
        <v>0</v>
      </c>
      <c r="G82" s="494">
        <f>G80*G81</f>
        <v>0</v>
      </c>
      <c r="H82" s="494"/>
    </row>
    <row r="83" spans="2:8" ht="15.75" hidden="1">
      <c r="B83" s="658" t="s">
        <v>236</v>
      </c>
      <c r="C83" s="659"/>
      <c r="D83" s="506">
        <f>IF(E83&gt;=85%,1,IF(E83&gt;=70%,2,IF(E83&gt;55%,3,4)))</f>
        <v>4</v>
      </c>
      <c r="E83" s="671">
        <f>SUM(D82:H82)</f>
        <v>0</v>
      </c>
      <c r="F83" s="671"/>
    </row>
    <row r="84" spans="2:8" ht="21" customHeight="1" thickTop="1" thickBot="1"/>
    <row r="85" spans="2:8" ht="20.25" thickTop="1" thickBot="1">
      <c r="B85" s="481" t="s">
        <v>442</v>
      </c>
      <c r="C85" s="668" t="s">
        <v>651</v>
      </c>
      <c r="D85" s="669"/>
      <c r="E85" s="669"/>
      <c r="F85" s="669"/>
      <c r="G85" s="669"/>
      <c r="H85" s="670"/>
    </row>
    <row r="86" spans="2:8" ht="15" customHeight="1" thickTop="1">
      <c r="B86" s="661" t="s">
        <v>452</v>
      </c>
      <c r="C86" s="661"/>
      <c r="D86" s="482" t="s">
        <v>432</v>
      </c>
      <c r="E86" s="482" t="s">
        <v>433</v>
      </c>
      <c r="F86" s="482" t="s">
        <v>434</v>
      </c>
      <c r="G86" s="482" t="s">
        <v>445</v>
      </c>
      <c r="H86" s="483" t="s">
        <v>446</v>
      </c>
    </row>
    <row r="87" spans="2:8" ht="15">
      <c r="B87" s="502">
        <v>1</v>
      </c>
      <c r="C87" s="503" t="s">
        <v>650</v>
      </c>
      <c r="D87" s="468"/>
      <c r="E87" s="468"/>
      <c r="F87" s="468"/>
      <c r="G87" s="468"/>
      <c r="H87" s="468"/>
    </row>
    <row r="88" spans="2:8" ht="25.5">
      <c r="B88" s="502">
        <v>2</v>
      </c>
      <c r="C88" s="503" t="s">
        <v>649</v>
      </c>
      <c r="D88" s="468"/>
      <c r="E88" s="468"/>
      <c r="F88" s="468"/>
      <c r="G88" s="468"/>
      <c r="H88" s="468"/>
    </row>
    <row r="89" spans="2:8" ht="15">
      <c r="B89" s="502">
        <v>3</v>
      </c>
      <c r="C89" s="503" t="s">
        <v>648</v>
      </c>
      <c r="D89" s="468"/>
      <c r="E89" s="468"/>
      <c r="F89" s="468"/>
      <c r="G89" s="468"/>
      <c r="H89" s="468"/>
    </row>
    <row r="90" spans="2:8" ht="15.75" thickBot="1">
      <c r="B90" s="504">
        <v>4</v>
      </c>
      <c r="C90" s="505" t="s">
        <v>647</v>
      </c>
      <c r="D90" s="467"/>
      <c r="E90" s="467"/>
      <c r="F90" s="467"/>
      <c r="G90" s="467"/>
      <c r="H90" s="467"/>
    </row>
    <row r="91" spans="2:8" ht="15.75" hidden="1" customHeight="1" thickTop="1">
      <c r="B91" s="662" t="s">
        <v>232</v>
      </c>
      <c r="C91" s="663"/>
      <c r="D91" s="488">
        <f>$B$90-(COUNTBLANK(D87:D90))</f>
        <v>0</v>
      </c>
      <c r="E91" s="488">
        <f>$B$90-(COUNTBLANK(E87:E90))</f>
        <v>0</v>
      </c>
      <c r="F91" s="488">
        <f>$B$90-(COUNTBLANK(F87:F90))</f>
        <v>0</v>
      </c>
      <c r="G91" s="488">
        <f>$B$90-(COUNTBLANK(G87:G90))</f>
        <v>0</v>
      </c>
      <c r="H91" s="488">
        <f>$B$90-(COUNTBLANK(H87:H90))</f>
        <v>0</v>
      </c>
    </row>
    <row r="92" spans="2:8" ht="15.75" hidden="1" customHeight="1">
      <c r="B92" s="664" t="s">
        <v>234</v>
      </c>
      <c r="C92" s="665"/>
      <c r="D92" s="491">
        <f>$B$90-$H$91</f>
        <v>4</v>
      </c>
      <c r="E92" s="491">
        <f>$B$90-$H$91</f>
        <v>4</v>
      </c>
      <c r="F92" s="491">
        <f>$B$90-$H$91</f>
        <v>4</v>
      </c>
      <c r="G92" s="491">
        <f>$B$90-$H$91</f>
        <v>4</v>
      </c>
      <c r="H92" s="491"/>
    </row>
    <row r="93" spans="2:8" ht="15.75" hidden="1" customHeight="1">
      <c r="B93" s="664" t="s">
        <v>233</v>
      </c>
      <c r="C93" s="665"/>
      <c r="D93" s="494">
        <f>IF(D92=0,0,D91/D92)</f>
        <v>0</v>
      </c>
      <c r="E93" s="494">
        <f>IF(E92=0,0,E91/E92)</f>
        <v>0</v>
      </c>
      <c r="F93" s="494">
        <f>IF(F92=0,0,F91/F92)</f>
        <v>0</v>
      </c>
      <c r="G93" s="494">
        <f>IF(G92=0,0,G91/G92)</f>
        <v>0</v>
      </c>
      <c r="H93" s="494"/>
    </row>
    <row r="94" spans="2:8" ht="15.75" hidden="1" customHeight="1">
      <c r="B94" s="664" t="s">
        <v>231</v>
      </c>
      <c r="C94" s="665"/>
      <c r="D94" s="494">
        <v>1</v>
      </c>
      <c r="E94" s="494">
        <v>0.8</v>
      </c>
      <c r="F94" s="494">
        <v>0.4</v>
      </c>
      <c r="G94" s="494">
        <v>0</v>
      </c>
      <c r="H94" s="494"/>
    </row>
    <row r="95" spans="2:8" ht="15.75" hidden="1" customHeight="1">
      <c r="B95" s="664" t="s">
        <v>235</v>
      </c>
      <c r="C95" s="665"/>
      <c r="D95" s="494">
        <f>D93*D94</f>
        <v>0</v>
      </c>
      <c r="E95" s="494">
        <f>E93*E94</f>
        <v>0</v>
      </c>
      <c r="F95" s="494">
        <f>F93*F94</f>
        <v>0</v>
      </c>
      <c r="G95" s="494">
        <f>G93*G94</f>
        <v>0</v>
      </c>
      <c r="H95" s="494"/>
    </row>
    <row r="96" spans="2:8" ht="15.75" hidden="1" customHeight="1">
      <c r="B96" s="658" t="s">
        <v>236</v>
      </c>
      <c r="C96" s="659"/>
      <c r="D96" s="506">
        <f>IF(E96&gt;=85%,1,IF(E96&gt;=70%,2,IF(E96&gt;55%,3,4)))</f>
        <v>4</v>
      </c>
      <c r="E96" s="671">
        <f>SUM(D95:H95)</f>
        <v>0</v>
      </c>
      <c r="F96" s="671"/>
    </row>
    <row r="97" spans="2:8" ht="9.75" customHeight="1" thickTop="1" thickBot="1"/>
    <row r="98" spans="2:8" ht="20.25" thickTop="1" thickBot="1">
      <c r="B98" s="481" t="s">
        <v>443</v>
      </c>
      <c r="C98" s="668" t="s">
        <v>646</v>
      </c>
      <c r="D98" s="669"/>
      <c r="E98" s="669"/>
      <c r="F98" s="669"/>
      <c r="G98" s="669"/>
      <c r="H98" s="670"/>
    </row>
    <row r="99" spans="2:8" ht="15" customHeight="1" thickTop="1">
      <c r="B99" s="661" t="s">
        <v>452</v>
      </c>
      <c r="C99" s="661"/>
      <c r="D99" s="482" t="s">
        <v>432</v>
      </c>
      <c r="E99" s="482" t="s">
        <v>433</v>
      </c>
      <c r="F99" s="482" t="s">
        <v>434</v>
      </c>
      <c r="G99" s="482" t="s">
        <v>445</v>
      </c>
      <c r="H99" s="483" t="s">
        <v>446</v>
      </c>
    </row>
    <row r="100" spans="2:8" ht="15">
      <c r="B100" s="502">
        <v>1</v>
      </c>
      <c r="C100" s="503" t="s">
        <v>645</v>
      </c>
      <c r="D100" s="468"/>
      <c r="E100" s="468"/>
      <c r="F100" s="468"/>
      <c r="G100" s="468"/>
      <c r="H100" s="468"/>
    </row>
    <row r="101" spans="2:8" ht="15">
      <c r="B101" s="502">
        <v>2</v>
      </c>
      <c r="C101" s="503" t="s">
        <v>644</v>
      </c>
      <c r="D101" s="468"/>
      <c r="E101" s="468"/>
      <c r="F101" s="468"/>
      <c r="G101" s="468"/>
      <c r="H101" s="468"/>
    </row>
    <row r="102" spans="2:8" ht="25.5">
      <c r="B102" s="502">
        <v>3</v>
      </c>
      <c r="C102" s="503" t="s">
        <v>643</v>
      </c>
      <c r="D102" s="468"/>
      <c r="E102" s="468"/>
      <c r="F102" s="468"/>
      <c r="G102" s="468"/>
      <c r="H102" s="468"/>
    </row>
    <row r="103" spans="2:8" ht="15.75" thickBot="1">
      <c r="B103" s="504">
        <v>4</v>
      </c>
      <c r="C103" s="505" t="s">
        <v>642</v>
      </c>
      <c r="D103" s="467"/>
      <c r="E103" s="467"/>
      <c r="F103" s="467"/>
      <c r="G103" s="467"/>
      <c r="H103" s="467"/>
    </row>
    <row r="104" spans="2:8" ht="13.5" hidden="1" customHeight="1" thickTop="1">
      <c r="B104" s="662" t="s">
        <v>232</v>
      </c>
      <c r="C104" s="663"/>
      <c r="D104" s="488">
        <f>$B$103-COUNTBLANK(D100:D103)</f>
        <v>0</v>
      </c>
      <c r="E104" s="488">
        <f>$B$103-COUNTBLANK(E100:E103)</f>
        <v>0</v>
      </c>
      <c r="F104" s="488">
        <f>$B$103-COUNTBLANK(F100:F103)</f>
        <v>0</v>
      </c>
      <c r="G104" s="488">
        <f>$B$103-COUNTBLANK(G100:G103)</f>
        <v>0</v>
      </c>
      <c r="H104" s="488">
        <f>$B$103-COUNTBLANK(H100:H103)</f>
        <v>0</v>
      </c>
    </row>
    <row r="105" spans="2:8" ht="13.5" hidden="1" customHeight="1">
      <c r="B105" s="664" t="s">
        <v>234</v>
      </c>
      <c r="C105" s="665"/>
      <c r="D105" s="491">
        <f>$B$103-$H$104</f>
        <v>4</v>
      </c>
      <c r="E105" s="491">
        <f>$B$103-$H$104</f>
        <v>4</v>
      </c>
      <c r="F105" s="491">
        <f>$B$103-$H$104</f>
        <v>4</v>
      </c>
      <c r="G105" s="491">
        <f>$B$103-$H$104</f>
        <v>4</v>
      </c>
      <c r="H105" s="491"/>
    </row>
    <row r="106" spans="2:8" ht="13.5" hidden="1" customHeight="1">
      <c r="B106" s="664" t="s">
        <v>233</v>
      </c>
      <c r="C106" s="665"/>
      <c r="D106" s="494">
        <f>IF(D105=0,0,D104/D105)</f>
        <v>0</v>
      </c>
      <c r="E106" s="494">
        <f>IF(E105=0,0,E104/E105)</f>
        <v>0</v>
      </c>
      <c r="F106" s="494">
        <f>IF(F105=0,0,F104/F105)</f>
        <v>0</v>
      </c>
      <c r="G106" s="494">
        <f>IF(G105=0,0,G104/G105)</f>
        <v>0</v>
      </c>
      <c r="H106" s="494"/>
    </row>
    <row r="107" spans="2:8" ht="13.5" hidden="1" customHeight="1">
      <c r="B107" s="664" t="s">
        <v>231</v>
      </c>
      <c r="C107" s="665"/>
      <c r="D107" s="494">
        <v>1</v>
      </c>
      <c r="E107" s="494">
        <v>0.8</v>
      </c>
      <c r="F107" s="494">
        <v>0.4</v>
      </c>
      <c r="G107" s="494">
        <v>0</v>
      </c>
      <c r="H107" s="494"/>
    </row>
    <row r="108" spans="2:8" ht="13.5" hidden="1" customHeight="1">
      <c r="B108" s="664" t="s">
        <v>235</v>
      </c>
      <c r="C108" s="665"/>
      <c r="D108" s="494">
        <f>D106*D107</f>
        <v>0</v>
      </c>
      <c r="E108" s="494">
        <f>E106*E107</f>
        <v>0</v>
      </c>
      <c r="F108" s="494">
        <f>F106*F107</f>
        <v>0</v>
      </c>
      <c r="G108" s="494">
        <f>G106*G107</f>
        <v>0</v>
      </c>
      <c r="H108" s="494"/>
    </row>
    <row r="109" spans="2:8" ht="19.5" hidden="1" customHeight="1">
      <c r="B109" s="658" t="s">
        <v>236</v>
      </c>
      <c r="C109" s="659"/>
      <c r="D109" s="506">
        <f>IF(E109&gt;=85%,1,IF(E109&gt;=70%,2,IF(E109&gt;55%,3,4)))</f>
        <v>4</v>
      </c>
      <c r="E109" s="671">
        <f>SUM(D108:H108)</f>
        <v>0</v>
      </c>
      <c r="F109" s="671"/>
    </row>
    <row r="110" spans="2:8" ht="13.5" thickTop="1"/>
  </sheetData>
  <sheetProtection algorithmName="SHA-512" hashValue="94CbOR/huJbbrP5qRi6/428iVgAh8y78+Wg35ipHTI8m36JEB1l+uNg02z4nhn+EWY3nlF8RFnzot34Kaz5UTw==" saltValue="W8KOeYNuidDOgktCWbUOXw==" spinCount="100000" sheet="1" objects="1" scenarios="1" selectLockedCells="1"/>
  <mergeCells count="62">
    <mergeCell ref="E109:F109"/>
    <mergeCell ref="B104:C104"/>
    <mergeCell ref="B105:C105"/>
    <mergeCell ref="B106:C106"/>
    <mergeCell ref="B107:C107"/>
    <mergeCell ref="B108:C108"/>
    <mergeCell ref="B109:C109"/>
    <mergeCell ref="B99:C99"/>
    <mergeCell ref="E83:F83"/>
    <mergeCell ref="C85:H85"/>
    <mergeCell ref="B86:C86"/>
    <mergeCell ref="B91:C91"/>
    <mergeCell ref="B92:C92"/>
    <mergeCell ref="B93:C93"/>
    <mergeCell ref="B83:C83"/>
    <mergeCell ref="B94:C94"/>
    <mergeCell ref="B95:C95"/>
    <mergeCell ref="B96:C96"/>
    <mergeCell ref="E96:F96"/>
    <mergeCell ref="C98:H98"/>
    <mergeCell ref="B78:C78"/>
    <mergeCell ref="B79:C79"/>
    <mergeCell ref="B80:C80"/>
    <mergeCell ref="B81:C81"/>
    <mergeCell ref="B82:C82"/>
    <mergeCell ref="B73:C73"/>
    <mergeCell ref="E57:F57"/>
    <mergeCell ref="C59:H59"/>
    <mergeCell ref="B60:C60"/>
    <mergeCell ref="B65:C65"/>
    <mergeCell ref="B66:C66"/>
    <mergeCell ref="B67:C67"/>
    <mergeCell ref="B57:C57"/>
    <mergeCell ref="B68:C68"/>
    <mergeCell ref="B69:C69"/>
    <mergeCell ref="B70:C70"/>
    <mergeCell ref="E70:F70"/>
    <mergeCell ref="C72:H72"/>
    <mergeCell ref="B52:C52"/>
    <mergeCell ref="B53:C53"/>
    <mergeCell ref="B54:C54"/>
    <mergeCell ref="B55:C55"/>
    <mergeCell ref="B56:C56"/>
    <mergeCell ref="B37:C37"/>
    <mergeCell ref="B27:E27"/>
    <mergeCell ref="B29:E29"/>
    <mergeCell ref="B30:C30"/>
    <mergeCell ref="D30:E30"/>
    <mergeCell ref="B31:C31"/>
    <mergeCell ref="D31:E31"/>
    <mergeCell ref="B32:C32"/>
    <mergeCell ref="D32:E32"/>
    <mergeCell ref="B33:C33"/>
    <mergeCell ref="D33:E33"/>
    <mergeCell ref="C36:H36"/>
    <mergeCell ref="B25:C25"/>
    <mergeCell ref="B1:E1"/>
    <mergeCell ref="B2:E2"/>
    <mergeCell ref="B15:C15"/>
    <mergeCell ref="D15:E15"/>
    <mergeCell ref="B17:C17"/>
    <mergeCell ref="C4:D4"/>
  </mergeCells>
  <hyperlinks>
    <hyperlink ref="C18" location="'Calificación de TI'!B25" display="Administración del Área de TI y Sistemas de información" xr:uid="{00000000-0004-0000-0B00-000000000000}"/>
    <hyperlink ref="C19" location="'Calificación de TI'!B44" display="Seguridad  informática" xr:uid="{00000000-0004-0000-0B00-000001000000}"/>
    <hyperlink ref="C20" location="'Calificación de TI'!B57" display="Software, hardware, redes y comunicaciones" xr:uid="{00000000-0004-0000-0B00-000002000000}"/>
    <hyperlink ref="C21" location="'Calificación de TI'!B70" display="Plan de Continuidad de Negocios" xr:uid="{00000000-0004-0000-0B00-000003000000}"/>
    <hyperlink ref="C22" location="'Calificación de TI'!B83" display="Internet-banking" xr:uid="{00000000-0004-0000-0B00-000004000000}"/>
  </hyperlinks>
  <printOptions horizontalCentered="1" verticalCentered="1"/>
  <pageMargins left="0.39370078740157483" right="0.39370078740157483" top="0.39370078740157483" bottom="0.39370078740157483" header="0" footer="0"/>
  <pageSetup paperSize="9" scale="95"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299"/>
  <sheetViews>
    <sheetView showGridLines="0" showRowColHeaders="0" zoomScaleNormal="100" workbookViewId="0">
      <selection activeCell="D2" sqref="D2"/>
    </sheetView>
  </sheetViews>
  <sheetFormatPr baseColWidth="10" defaultRowHeight="12.75"/>
  <cols>
    <col min="1" max="1" width="1.7109375" style="312" customWidth="1"/>
    <col min="2" max="2" width="7.7109375" bestFit="1" customWidth="1"/>
    <col min="3" max="3" width="86.140625" bestFit="1" customWidth="1"/>
    <col min="4" max="4" width="27.85546875" style="268" customWidth="1"/>
    <col min="5" max="16" width="12.7109375" hidden="1" customWidth="1"/>
    <col min="17" max="17" width="11.42578125" customWidth="1"/>
  </cols>
  <sheetData>
    <row r="1" spans="2:17" ht="19.5" customHeight="1">
      <c r="B1" s="617" t="s">
        <v>619</v>
      </c>
      <c r="C1" s="617"/>
      <c r="D1" s="92"/>
      <c r="E1" s="109"/>
      <c r="F1" s="109"/>
      <c r="G1" s="109"/>
      <c r="H1" s="109"/>
      <c r="I1" s="109"/>
      <c r="J1" s="109"/>
      <c r="K1" s="109"/>
      <c r="L1" s="109"/>
      <c r="M1" s="109"/>
      <c r="N1" s="109"/>
      <c r="O1" s="109"/>
      <c r="P1" s="109"/>
      <c r="Q1" s="109"/>
    </row>
    <row r="2" spans="2:17" ht="15" customHeight="1" thickBot="1">
      <c r="B2" s="109"/>
      <c r="C2" s="134" t="s">
        <v>641</v>
      </c>
      <c r="D2" s="479"/>
      <c r="E2" s="110">
        <v>39478</v>
      </c>
      <c r="F2" s="110">
        <v>39506</v>
      </c>
      <c r="G2" s="110">
        <v>39538</v>
      </c>
      <c r="H2" s="110">
        <v>39568</v>
      </c>
      <c r="I2" s="110">
        <v>39599</v>
      </c>
      <c r="J2" s="110">
        <v>39629</v>
      </c>
      <c r="K2" s="110">
        <v>39660</v>
      </c>
      <c r="L2" s="110">
        <v>39691</v>
      </c>
      <c r="M2" s="110">
        <v>39721</v>
      </c>
      <c r="N2" s="110">
        <v>39752</v>
      </c>
      <c r="O2" s="110">
        <v>39782</v>
      </c>
      <c r="P2" s="110">
        <v>39813</v>
      </c>
      <c r="Q2" s="109"/>
    </row>
    <row r="3" spans="2:17" ht="13.5" thickBot="1">
      <c r="B3" s="111">
        <v>1000</v>
      </c>
      <c r="C3" s="112" t="s">
        <v>501</v>
      </c>
      <c r="D3" s="434">
        <f>D4+D7+D14+D62+D71+D84+D86</f>
        <v>0</v>
      </c>
      <c r="E3" s="113">
        <f>E4+E7+E14+E62+E71+E84+E86</f>
        <v>0</v>
      </c>
      <c r="F3" s="113">
        <f t="shared" ref="F3:P3" si="0">F4+F7+F14+F62+F71+F84+F86</f>
        <v>0</v>
      </c>
      <c r="G3" s="113">
        <f t="shared" si="0"/>
        <v>0</v>
      </c>
      <c r="H3" s="113">
        <f t="shared" si="0"/>
        <v>0</v>
      </c>
      <c r="I3" s="113">
        <f t="shared" si="0"/>
        <v>0</v>
      </c>
      <c r="J3" s="113">
        <f t="shared" si="0"/>
        <v>0</v>
      </c>
      <c r="K3" s="113">
        <f t="shared" si="0"/>
        <v>0</v>
      </c>
      <c r="L3" s="113">
        <f t="shared" si="0"/>
        <v>0</v>
      </c>
      <c r="M3" s="113">
        <f t="shared" si="0"/>
        <v>0</v>
      </c>
      <c r="N3" s="113">
        <f t="shared" si="0"/>
        <v>0</v>
      </c>
      <c r="O3" s="113">
        <f t="shared" si="0"/>
        <v>0</v>
      </c>
      <c r="P3" s="113">
        <f t="shared" si="0"/>
        <v>0</v>
      </c>
      <c r="Q3" s="109"/>
    </row>
    <row r="4" spans="2:17" ht="13.5" thickBot="1">
      <c r="B4" s="114">
        <v>1100</v>
      </c>
      <c r="C4" s="115" t="s">
        <v>502</v>
      </c>
      <c r="D4" s="434">
        <f>SUM(D5:D6)</f>
        <v>0</v>
      </c>
      <c r="E4" s="113">
        <f>SUM(E5:E6)</f>
        <v>0</v>
      </c>
      <c r="F4" s="113">
        <f t="shared" ref="F4:P4" si="1">SUM(F5:F6)</f>
        <v>0</v>
      </c>
      <c r="G4" s="113">
        <f t="shared" si="1"/>
        <v>0</v>
      </c>
      <c r="H4" s="113">
        <f t="shared" si="1"/>
        <v>0</v>
      </c>
      <c r="I4" s="113">
        <f t="shared" si="1"/>
        <v>0</v>
      </c>
      <c r="J4" s="113">
        <f t="shared" si="1"/>
        <v>0</v>
      </c>
      <c r="K4" s="113">
        <f t="shared" si="1"/>
        <v>0</v>
      </c>
      <c r="L4" s="113">
        <f t="shared" si="1"/>
        <v>0</v>
      </c>
      <c r="M4" s="113">
        <f t="shared" si="1"/>
        <v>0</v>
      </c>
      <c r="N4" s="113">
        <f t="shared" si="1"/>
        <v>0</v>
      </c>
      <c r="O4" s="113">
        <f t="shared" si="1"/>
        <v>0</v>
      </c>
      <c r="P4" s="113">
        <f t="shared" si="1"/>
        <v>0</v>
      </c>
      <c r="Q4" s="109"/>
    </row>
    <row r="5" spans="2:17">
      <c r="B5" s="116">
        <v>110001</v>
      </c>
      <c r="C5" s="117" t="s">
        <v>503</v>
      </c>
      <c r="D5" s="433"/>
      <c r="E5" s="118">
        <v>0</v>
      </c>
      <c r="F5" s="118">
        <v>0</v>
      </c>
      <c r="G5" s="118">
        <v>0</v>
      </c>
      <c r="H5" s="118">
        <v>0</v>
      </c>
      <c r="I5" s="118">
        <v>0</v>
      </c>
      <c r="J5" s="118">
        <v>0</v>
      </c>
      <c r="K5" s="118">
        <v>0</v>
      </c>
      <c r="L5" s="118">
        <v>0</v>
      </c>
      <c r="M5" s="118">
        <v>0</v>
      </c>
      <c r="N5" s="118">
        <v>0</v>
      </c>
      <c r="O5" s="118">
        <v>0</v>
      </c>
      <c r="P5" s="118">
        <v>0</v>
      </c>
      <c r="Q5" s="109"/>
    </row>
    <row r="6" spans="2:17" ht="13.5" thickBot="1">
      <c r="B6" s="116">
        <v>110002</v>
      </c>
      <c r="C6" s="117" t="s">
        <v>504</v>
      </c>
      <c r="D6" s="433"/>
      <c r="E6" s="118">
        <v>0</v>
      </c>
      <c r="F6" s="118">
        <v>0</v>
      </c>
      <c r="G6" s="118">
        <v>0</v>
      </c>
      <c r="H6" s="118">
        <v>0</v>
      </c>
      <c r="I6" s="118">
        <v>0</v>
      </c>
      <c r="J6" s="118">
        <v>0</v>
      </c>
      <c r="K6" s="118">
        <v>0</v>
      </c>
      <c r="L6" s="118">
        <v>0</v>
      </c>
      <c r="M6" s="118">
        <v>0</v>
      </c>
      <c r="N6" s="118">
        <v>0</v>
      </c>
      <c r="O6" s="118">
        <v>0</v>
      </c>
      <c r="P6" s="118">
        <v>0</v>
      </c>
      <c r="Q6" s="109"/>
    </row>
    <row r="7" spans="2:17" ht="13.5" thickBot="1">
      <c r="B7" s="114">
        <v>1200</v>
      </c>
      <c r="C7" s="115" t="s">
        <v>505</v>
      </c>
      <c r="D7" s="434">
        <f>D8</f>
        <v>0</v>
      </c>
      <c r="E7" s="113">
        <f>+E8</f>
        <v>0</v>
      </c>
      <c r="F7" s="113">
        <f t="shared" ref="F7:P7" si="2">+F8</f>
        <v>0</v>
      </c>
      <c r="G7" s="113">
        <f t="shared" si="2"/>
        <v>0</v>
      </c>
      <c r="H7" s="113">
        <f t="shared" si="2"/>
        <v>0</v>
      </c>
      <c r="I7" s="113">
        <f t="shared" si="2"/>
        <v>0</v>
      </c>
      <c r="J7" s="113">
        <f t="shared" si="2"/>
        <v>0</v>
      </c>
      <c r="K7" s="113">
        <f t="shared" si="2"/>
        <v>0</v>
      </c>
      <c r="L7" s="113">
        <f t="shared" si="2"/>
        <v>0</v>
      </c>
      <c r="M7" s="113">
        <f t="shared" si="2"/>
        <v>0</v>
      </c>
      <c r="N7" s="113">
        <f t="shared" si="2"/>
        <v>0</v>
      </c>
      <c r="O7" s="113">
        <f t="shared" si="2"/>
        <v>0</v>
      </c>
      <c r="P7" s="113">
        <f t="shared" si="2"/>
        <v>0</v>
      </c>
      <c r="Q7" s="109"/>
    </row>
    <row r="8" spans="2:17" ht="12.75" customHeight="1">
      <c r="B8" s="114">
        <v>1201</v>
      </c>
      <c r="C8" s="115" t="s">
        <v>506</v>
      </c>
      <c r="D8" s="435">
        <f>SUM(D9:D13)</f>
        <v>0</v>
      </c>
      <c r="E8" s="113">
        <f>SUM(E9:E13)</f>
        <v>0</v>
      </c>
      <c r="F8" s="113">
        <f t="shared" ref="F8:P8" si="3">SUM(F9:F13)</f>
        <v>0</v>
      </c>
      <c r="G8" s="113">
        <f t="shared" si="3"/>
        <v>0</v>
      </c>
      <c r="H8" s="113">
        <f t="shared" si="3"/>
        <v>0</v>
      </c>
      <c r="I8" s="113">
        <f t="shared" si="3"/>
        <v>0</v>
      </c>
      <c r="J8" s="113">
        <f t="shared" si="3"/>
        <v>0</v>
      </c>
      <c r="K8" s="113">
        <f t="shared" si="3"/>
        <v>0</v>
      </c>
      <c r="L8" s="113">
        <f t="shared" si="3"/>
        <v>0</v>
      </c>
      <c r="M8" s="113">
        <f t="shared" si="3"/>
        <v>0</v>
      </c>
      <c r="N8" s="113">
        <f t="shared" si="3"/>
        <v>0</v>
      </c>
      <c r="O8" s="113">
        <f t="shared" si="3"/>
        <v>0</v>
      </c>
      <c r="P8" s="113">
        <f t="shared" si="3"/>
        <v>0</v>
      </c>
      <c r="Q8" s="109"/>
    </row>
    <row r="9" spans="2:17" ht="12.75" customHeight="1">
      <c r="B9" s="116">
        <v>120101</v>
      </c>
      <c r="C9" s="117" t="s">
        <v>507</v>
      </c>
      <c r="D9" s="433"/>
      <c r="E9" s="119">
        <v>0</v>
      </c>
      <c r="F9" s="119">
        <v>0</v>
      </c>
      <c r="G9" s="119">
        <v>0</v>
      </c>
      <c r="H9" s="119">
        <v>0</v>
      </c>
      <c r="I9" s="119">
        <v>0</v>
      </c>
      <c r="J9" s="119">
        <v>0</v>
      </c>
      <c r="K9" s="119">
        <v>0</v>
      </c>
      <c r="L9" s="119">
        <v>0</v>
      </c>
      <c r="M9" s="119">
        <v>0</v>
      </c>
      <c r="N9" s="119">
        <v>0</v>
      </c>
      <c r="O9" s="119">
        <v>0</v>
      </c>
      <c r="P9" s="119">
        <v>0</v>
      </c>
      <c r="Q9" s="109"/>
    </row>
    <row r="10" spans="2:17" ht="12.75" customHeight="1">
      <c r="B10" s="116">
        <v>120102</v>
      </c>
      <c r="C10" s="117" t="s">
        <v>508</v>
      </c>
      <c r="D10" s="433"/>
      <c r="E10" s="120">
        <v>0</v>
      </c>
      <c r="F10" s="120">
        <v>0</v>
      </c>
      <c r="G10" s="120">
        <v>0</v>
      </c>
      <c r="H10" s="120">
        <v>0</v>
      </c>
      <c r="I10" s="120">
        <v>0</v>
      </c>
      <c r="J10" s="120">
        <v>0</v>
      </c>
      <c r="K10" s="120">
        <v>0</v>
      </c>
      <c r="L10" s="120">
        <v>0</v>
      </c>
      <c r="M10" s="120">
        <v>0</v>
      </c>
      <c r="N10" s="120">
        <v>0</v>
      </c>
      <c r="O10" s="120">
        <v>0</v>
      </c>
      <c r="P10" s="120">
        <v>0</v>
      </c>
      <c r="Q10" s="109"/>
    </row>
    <row r="11" spans="2:17" ht="12.75" customHeight="1">
      <c r="B11" s="116">
        <v>120103</v>
      </c>
      <c r="C11" s="117" t="s">
        <v>509</v>
      </c>
      <c r="D11" s="433"/>
      <c r="E11" s="119">
        <v>0</v>
      </c>
      <c r="F11" s="119">
        <v>0</v>
      </c>
      <c r="G11" s="119">
        <v>0</v>
      </c>
      <c r="H11" s="119">
        <v>0</v>
      </c>
      <c r="I11" s="119">
        <v>0</v>
      </c>
      <c r="J11" s="119">
        <v>0</v>
      </c>
      <c r="K11" s="119">
        <v>0</v>
      </c>
      <c r="L11" s="119">
        <v>0</v>
      </c>
      <c r="M11" s="119">
        <v>0</v>
      </c>
      <c r="N11" s="119">
        <v>0</v>
      </c>
      <c r="O11" s="119">
        <v>0</v>
      </c>
      <c r="P11" s="119">
        <v>0</v>
      </c>
      <c r="Q11" s="109"/>
    </row>
    <row r="12" spans="2:17" ht="12.75" customHeight="1">
      <c r="B12" s="116">
        <v>120104</v>
      </c>
      <c r="C12" s="117" t="s">
        <v>510</v>
      </c>
      <c r="D12" s="433"/>
      <c r="E12" s="119">
        <v>0</v>
      </c>
      <c r="F12" s="119">
        <v>0</v>
      </c>
      <c r="G12" s="119">
        <v>0</v>
      </c>
      <c r="H12" s="119">
        <v>0</v>
      </c>
      <c r="I12" s="119">
        <v>0</v>
      </c>
      <c r="J12" s="119">
        <v>0</v>
      </c>
      <c r="K12" s="119">
        <v>0</v>
      </c>
      <c r="L12" s="119">
        <v>0</v>
      </c>
      <c r="M12" s="119">
        <v>0</v>
      </c>
      <c r="N12" s="119">
        <v>0</v>
      </c>
      <c r="O12" s="119">
        <v>0</v>
      </c>
      <c r="P12" s="119">
        <v>0</v>
      </c>
      <c r="Q12" s="109"/>
    </row>
    <row r="13" spans="2:17" ht="12.75" customHeight="1" thickBot="1">
      <c r="B13" s="116">
        <v>120105</v>
      </c>
      <c r="C13" s="117" t="s">
        <v>17</v>
      </c>
      <c r="D13" s="433"/>
      <c r="E13" s="118">
        <v>0</v>
      </c>
      <c r="F13" s="118">
        <v>0</v>
      </c>
      <c r="G13" s="118">
        <v>0</v>
      </c>
      <c r="H13" s="118">
        <v>0</v>
      </c>
      <c r="I13" s="118">
        <v>0</v>
      </c>
      <c r="J13" s="118">
        <v>0</v>
      </c>
      <c r="K13" s="118">
        <v>0</v>
      </c>
      <c r="L13" s="118">
        <v>0</v>
      </c>
      <c r="M13" s="118">
        <v>0</v>
      </c>
      <c r="N13" s="118">
        <v>0</v>
      </c>
      <c r="O13" s="118">
        <v>0</v>
      </c>
      <c r="P13" s="118">
        <v>0</v>
      </c>
      <c r="Q13" s="109"/>
    </row>
    <row r="14" spans="2:17" ht="12.75" customHeight="1" thickBot="1">
      <c r="B14" s="114">
        <v>1300</v>
      </c>
      <c r="C14" s="115" t="s">
        <v>511</v>
      </c>
      <c r="D14" s="434">
        <f>D15+D22+D30+D37+D44+D51+D54</f>
        <v>0</v>
      </c>
      <c r="E14" s="113">
        <f t="shared" ref="E14:P14" si="4">+E15+E22+E30+E37+E44+E51+E54-E139</f>
        <v>0</v>
      </c>
      <c r="F14" s="113">
        <f t="shared" si="4"/>
        <v>0</v>
      </c>
      <c r="G14" s="113">
        <f t="shared" si="4"/>
        <v>0</v>
      </c>
      <c r="H14" s="113">
        <f t="shared" si="4"/>
        <v>0</v>
      </c>
      <c r="I14" s="113">
        <f t="shared" si="4"/>
        <v>0</v>
      </c>
      <c r="J14" s="113">
        <f t="shared" si="4"/>
        <v>0</v>
      </c>
      <c r="K14" s="113">
        <f t="shared" si="4"/>
        <v>0</v>
      </c>
      <c r="L14" s="113">
        <f t="shared" si="4"/>
        <v>0</v>
      </c>
      <c r="M14" s="113">
        <f t="shared" si="4"/>
        <v>0</v>
      </c>
      <c r="N14" s="113">
        <f t="shared" si="4"/>
        <v>0</v>
      </c>
      <c r="O14" s="113">
        <f t="shared" si="4"/>
        <v>0</v>
      </c>
      <c r="P14" s="113">
        <f t="shared" si="4"/>
        <v>0</v>
      </c>
      <c r="Q14" s="109"/>
    </row>
    <row r="15" spans="2:17" ht="12.75" customHeight="1">
      <c r="B15" s="114">
        <v>1301</v>
      </c>
      <c r="C15" s="115" t="s">
        <v>18</v>
      </c>
      <c r="D15" s="435">
        <f>SUM(D16:D21)</f>
        <v>0</v>
      </c>
      <c r="E15" s="113">
        <f>SUM(E16:E21)</f>
        <v>0</v>
      </c>
      <c r="F15" s="113">
        <f t="shared" ref="F15:P15" si="5">SUM(F16:F21)</f>
        <v>0</v>
      </c>
      <c r="G15" s="113">
        <f t="shared" si="5"/>
        <v>0</v>
      </c>
      <c r="H15" s="113">
        <f t="shared" si="5"/>
        <v>0</v>
      </c>
      <c r="I15" s="113">
        <f t="shared" si="5"/>
        <v>0</v>
      </c>
      <c r="J15" s="113">
        <f t="shared" si="5"/>
        <v>0</v>
      </c>
      <c r="K15" s="113">
        <f t="shared" si="5"/>
        <v>0</v>
      </c>
      <c r="L15" s="113">
        <f t="shared" si="5"/>
        <v>0</v>
      </c>
      <c r="M15" s="113">
        <f t="shared" si="5"/>
        <v>0</v>
      </c>
      <c r="N15" s="113">
        <f t="shared" si="5"/>
        <v>0</v>
      </c>
      <c r="O15" s="113">
        <f t="shared" si="5"/>
        <v>0</v>
      </c>
      <c r="P15" s="113">
        <f t="shared" si="5"/>
        <v>0</v>
      </c>
      <c r="Q15" s="109"/>
    </row>
    <row r="16" spans="2:17" ht="12.75" customHeight="1">
      <c r="B16" s="121">
        <v>130101</v>
      </c>
      <c r="C16" s="122" t="s">
        <v>512</v>
      </c>
      <c r="D16" s="433"/>
      <c r="E16" s="123">
        <v>0</v>
      </c>
      <c r="F16" s="123">
        <v>0</v>
      </c>
      <c r="G16" s="123">
        <v>0</v>
      </c>
      <c r="H16" s="123">
        <v>0</v>
      </c>
      <c r="I16" s="123">
        <v>0</v>
      </c>
      <c r="J16" s="123">
        <v>0</v>
      </c>
      <c r="K16" s="123">
        <v>0</v>
      </c>
      <c r="L16" s="123">
        <v>0</v>
      </c>
      <c r="M16" s="123">
        <v>0</v>
      </c>
      <c r="N16" s="123">
        <v>0</v>
      </c>
      <c r="O16" s="123">
        <v>0</v>
      </c>
      <c r="P16" s="123">
        <v>0</v>
      </c>
      <c r="Q16" s="109"/>
    </row>
    <row r="17" spans="2:17" ht="12.75" customHeight="1">
      <c r="B17" s="121">
        <v>130102</v>
      </c>
      <c r="C17" s="122" t="s">
        <v>513</v>
      </c>
      <c r="D17" s="433"/>
      <c r="E17" s="119">
        <v>0</v>
      </c>
      <c r="F17" s="119">
        <v>0</v>
      </c>
      <c r="G17" s="119">
        <v>0</v>
      </c>
      <c r="H17" s="119">
        <v>0</v>
      </c>
      <c r="I17" s="119">
        <v>0</v>
      </c>
      <c r="J17" s="119">
        <v>0</v>
      </c>
      <c r="K17" s="119">
        <v>0</v>
      </c>
      <c r="L17" s="119">
        <v>0</v>
      </c>
      <c r="M17" s="119">
        <v>0</v>
      </c>
      <c r="N17" s="119">
        <v>0</v>
      </c>
      <c r="O17" s="119">
        <v>0</v>
      </c>
      <c r="P17" s="119">
        <v>0</v>
      </c>
      <c r="Q17" s="109"/>
    </row>
    <row r="18" spans="2:17" ht="12.75" customHeight="1">
      <c r="B18" s="121">
        <v>130103</v>
      </c>
      <c r="C18" s="122" t="s">
        <v>514</v>
      </c>
      <c r="D18" s="433"/>
      <c r="E18" s="119">
        <v>0</v>
      </c>
      <c r="F18" s="119">
        <v>0</v>
      </c>
      <c r="G18" s="119">
        <v>0</v>
      </c>
      <c r="H18" s="119">
        <v>0</v>
      </c>
      <c r="I18" s="119">
        <v>0</v>
      </c>
      <c r="J18" s="119">
        <v>0</v>
      </c>
      <c r="K18" s="119">
        <v>0</v>
      </c>
      <c r="L18" s="119">
        <v>0</v>
      </c>
      <c r="M18" s="119">
        <v>0</v>
      </c>
      <c r="N18" s="119">
        <v>0</v>
      </c>
      <c r="O18" s="119">
        <v>0</v>
      </c>
      <c r="P18" s="119">
        <v>0</v>
      </c>
      <c r="Q18" s="109"/>
    </row>
    <row r="19" spans="2:17" ht="12.75" customHeight="1">
      <c r="B19" s="121">
        <v>130104</v>
      </c>
      <c r="C19" s="122" t="s">
        <v>515</v>
      </c>
      <c r="D19" s="433"/>
      <c r="E19" s="119">
        <v>0</v>
      </c>
      <c r="F19" s="119">
        <v>0</v>
      </c>
      <c r="G19" s="119">
        <v>0</v>
      </c>
      <c r="H19" s="119">
        <v>0</v>
      </c>
      <c r="I19" s="119">
        <v>0</v>
      </c>
      <c r="J19" s="119">
        <v>0</v>
      </c>
      <c r="K19" s="119">
        <v>0</v>
      </c>
      <c r="L19" s="119">
        <v>0</v>
      </c>
      <c r="M19" s="119">
        <v>0</v>
      </c>
      <c r="N19" s="119">
        <v>0</v>
      </c>
      <c r="O19" s="119">
        <v>0</v>
      </c>
      <c r="P19" s="119">
        <v>0</v>
      </c>
      <c r="Q19" s="109"/>
    </row>
    <row r="20" spans="2:17" ht="12.75" customHeight="1">
      <c r="B20" s="121">
        <v>130105</v>
      </c>
      <c r="C20" s="122" t="s">
        <v>516</v>
      </c>
      <c r="D20" s="433"/>
      <c r="E20" s="119">
        <v>0</v>
      </c>
      <c r="F20" s="119">
        <v>0</v>
      </c>
      <c r="G20" s="119">
        <v>0</v>
      </c>
      <c r="H20" s="119">
        <v>0</v>
      </c>
      <c r="I20" s="119">
        <v>0</v>
      </c>
      <c r="J20" s="119">
        <v>0</v>
      </c>
      <c r="K20" s="119">
        <v>0</v>
      </c>
      <c r="L20" s="119">
        <v>0</v>
      </c>
      <c r="M20" s="119">
        <v>0</v>
      </c>
      <c r="N20" s="119">
        <v>0</v>
      </c>
      <c r="O20" s="119">
        <v>0</v>
      </c>
      <c r="P20" s="119">
        <v>0</v>
      </c>
      <c r="Q20" s="109"/>
    </row>
    <row r="21" spans="2:17" ht="12.75" customHeight="1">
      <c r="B21" s="116">
        <v>130106</v>
      </c>
      <c r="C21" s="117" t="s">
        <v>519</v>
      </c>
      <c r="D21" s="433"/>
      <c r="E21" s="119">
        <v>0</v>
      </c>
      <c r="F21" s="119">
        <v>0</v>
      </c>
      <c r="G21" s="119">
        <v>0</v>
      </c>
      <c r="H21" s="119">
        <v>0</v>
      </c>
      <c r="I21" s="119">
        <v>0</v>
      </c>
      <c r="J21" s="119">
        <v>0</v>
      </c>
      <c r="K21" s="119">
        <v>0</v>
      </c>
      <c r="L21" s="119">
        <v>0</v>
      </c>
      <c r="M21" s="119">
        <v>0</v>
      </c>
      <c r="N21" s="119">
        <v>0</v>
      </c>
      <c r="O21" s="119">
        <v>0</v>
      </c>
      <c r="P21" s="119">
        <v>0</v>
      </c>
      <c r="Q21" s="109"/>
    </row>
    <row r="22" spans="2:17" ht="12.75" customHeight="1">
      <c r="B22" s="114">
        <v>1302</v>
      </c>
      <c r="C22" s="115" t="s">
        <v>19</v>
      </c>
      <c r="D22" s="435">
        <f>SUM(D23:D29)</f>
        <v>0</v>
      </c>
      <c r="E22" s="124">
        <f>SUM(E23:E29)</f>
        <v>0</v>
      </c>
      <c r="F22" s="124">
        <f t="shared" ref="F22:P22" si="6">SUM(F23:F29)</f>
        <v>0</v>
      </c>
      <c r="G22" s="124">
        <f t="shared" si="6"/>
        <v>0</v>
      </c>
      <c r="H22" s="124">
        <f t="shared" si="6"/>
        <v>0</v>
      </c>
      <c r="I22" s="124">
        <f t="shared" si="6"/>
        <v>0</v>
      </c>
      <c r="J22" s="124">
        <f t="shared" si="6"/>
        <v>0</v>
      </c>
      <c r="K22" s="124">
        <f t="shared" si="6"/>
        <v>0</v>
      </c>
      <c r="L22" s="124">
        <f t="shared" si="6"/>
        <v>0</v>
      </c>
      <c r="M22" s="124">
        <f t="shared" si="6"/>
        <v>0</v>
      </c>
      <c r="N22" s="124">
        <f t="shared" si="6"/>
        <v>0</v>
      </c>
      <c r="O22" s="124">
        <f t="shared" si="6"/>
        <v>0</v>
      </c>
      <c r="P22" s="124">
        <f t="shared" si="6"/>
        <v>0</v>
      </c>
      <c r="Q22" s="109"/>
    </row>
    <row r="23" spans="2:17" ht="12.75" customHeight="1">
      <c r="B23" s="121">
        <v>130201</v>
      </c>
      <c r="C23" s="122" t="s">
        <v>520</v>
      </c>
      <c r="D23" s="433"/>
      <c r="E23" s="119">
        <v>0</v>
      </c>
      <c r="F23" s="119">
        <v>0</v>
      </c>
      <c r="G23" s="119">
        <v>0</v>
      </c>
      <c r="H23" s="119">
        <v>0</v>
      </c>
      <c r="I23" s="119">
        <v>0</v>
      </c>
      <c r="J23" s="119">
        <v>0</v>
      </c>
      <c r="K23" s="119">
        <v>0</v>
      </c>
      <c r="L23" s="119">
        <v>0</v>
      </c>
      <c r="M23" s="119">
        <v>0</v>
      </c>
      <c r="N23" s="119">
        <v>0</v>
      </c>
      <c r="O23" s="119">
        <v>0</v>
      </c>
      <c r="P23" s="119">
        <v>0</v>
      </c>
      <c r="Q23" s="109"/>
    </row>
    <row r="24" spans="2:17" ht="12.75" customHeight="1">
      <c r="B24" s="121">
        <v>130202</v>
      </c>
      <c r="C24" s="122" t="s">
        <v>521</v>
      </c>
      <c r="D24" s="433"/>
      <c r="E24" s="119">
        <v>0</v>
      </c>
      <c r="F24" s="119">
        <v>0</v>
      </c>
      <c r="G24" s="119">
        <v>0</v>
      </c>
      <c r="H24" s="119">
        <v>0</v>
      </c>
      <c r="I24" s="119">
        <v>0</v>
      </c>
      <c r="J24" s="119">
        <v>0</v>
      </c>
      <c r="K24" s="119">
        <v>0</v>
      </c>
      <c r="L24" s="119">
        <v>0</v>
      </c>
      <c r="M24" s="119">
        <v>0</v>
      </c>
      <c r="N24" s="119">
        <v>0</v>
      </c>
      <c r="O24" s="119">
        <v>0</v>
      </c>
      <c r="P24" s="119">
        <v>0</v>
      </c>
      <c r="Q24" s="109"/>
    </row>
    <row r="25" spans="2:17" ht="12.75" customHeight="1">
      <c r="B25" s="121">
        <v>130203</v>
      </c>
      <c r="C25" s="122" t="s">
        <v>522</v>
      </c>
      <c r="D25" s="433"/>
      <c r="E25" s="119">
        <v>0</v>
      </c>
      <c r="F25" s="119">
        <v>0</v>
      </c>
      <c r="G25" s="119">
        <v>0</v>
      </c>
      <c r="H25" s="119">
        <v>0</v>
      </c>
      <c r="I25" s="119">
        <v>0</v>
      </c>
      <c r="J25" s="119">
        <v>0</v>
      </c>
      <c r="K25" s="119">
        <v>0</v>
      </c>
      <c r="L25" s="119">
        <v>0</v>
      </c>
      <c r="M25" s="119">
        <v>0</v>
      </c>
      <c r="N25" s="119">
        <v>0</v>
      </c>
      <c r="O25" s="119">
        <v>0</v>
      </c>
      <c r="P25" s="119">
        <v>0</v>
      </c>
      <c r="Q25" s="109"/>
    </row>
    <row r="26" spans="2:17" ht="12.75" customHeight="1">
      <c r="B26" s="121">
        <v>130204</v>
      </c>
      <c r="C26" s="122" t="s">
        <v>523</v>
      </c>
      <c r="D26" s="433"/>
      <c r="E26" s="119">
        <v>0</v>
      </c>
      <c r="F26" s="119">
        <v>0</v>
      </c>
      <c r="G26" s="119">
        <v>0</v>
      </c>
      <c r="H26" s="119">
        <v>0</v>
      </c>
      <c r="I26" s="119">
        <v>0</v>
      </c>
      <c r="J26" s="119">
        <v>0</v>
      </c>
      <c r="K26" s="119">
        <v>0</v>
      </c>
      <c r="L26" s="119">
        <v>0</v>
      </c>
      <c r="M26" s="119">
        <v>0</v>
      </c>
      <c r="N26" s="119">
        <v>0</v>
      </c>
      <c r="O26" s="119">
        <v>0</v>
      </c>
      <c r="P26" s="119">
        <v>0</v>
      </c>
      <c r="Q26" s="109"/>
    </row>
    <row r="27" spans="2:17" ht="12.75" customHeight="1">
      <c r="B27" s="121">
        <v>130205</v>
      </c>
      <c r="C27" s="122" t="s">
        <v>524</v>
      </c>
      <c r="D27" s="433"/>
      <c r="E27" s="119">
        <v>0</v>
      </c>
      <c r="F27" s="119">
        <v>0</v>
      </c>
      <c r="G27" s="119">
        <v>0</v>
      </c>
      <c r="H27" s="119">
        <v>0</v>
      </c>
      <c r="I27" s="119">
        <v>0</v>
      </c>
      <c r="J27" s="119">
        <v>0</v>
      </c>
      <c r="K27" s="119">
        <v>0</v>
      </c>
      <c r="L27" s="119">
        <v>0</v>
      </c>
      <c r="M27" s="119">
        <v>0</v>
      </c>
      <c r="N27" s="119">
        <v>0</v>
      </c>
      <c r="O27" s="119">
        <v>0</v>
      </c>
      <c r="P27" s="119">
        <v>0</v>
      </c>
      <c r="Q27" s="109"/>
    </row>
    <row r="28" spans="2:17" ht="12.75" customHeight="1">
      <c r="B28" s="116">
        <v>130206</v>
      </c>
      <c r="C28" s="117" t="s">
        <v>525</v>
      </c>
      <c r="D28" s="433"/>
      <c r="E28" s="119">
        <v>0</v>
      </c>
      <c r="F28" s="119">
        <v>0</v>
      </c>
      <c r="G28" s="119">
        <v>0</v>
      </c>
      <c r="H28" s="119">
        <v>0</v>
      </c>
      <c r="I28" s="119">
        <v>0</v>
      </c>
      <c r="J28" s="119">
        <v>0</v>
      </c>
      <c r="K28" s="119">
        <v>0</v>
      </c>
      <c r="L28" s="119">
        <v>0</v>
      </c>
      <c r="M28" s="119">
        <v>0</v>
      </c>
      <c r="N28" s="119">
        <v>0</v>
      </c>
      <c r="O28" s="119">
        <v>0</v>
      </c>
      <c r="P28" s="119">
        <v>0</v>
      </c>
      <c r="Q28" s="109"/>
    </row>
    <row r="29" spans="2:17" ht="12.75" customHeight="1">
      <c r="B29" s="121">
        <v>130207</v>
      </c>
      <c r="C29" s="122" t="s">
        <v>149</v>
      </c>
      <c r="D29" s="433"/>
      <c r="E29" s="125">
        <v>0</v>
      </c>
      <c r="F29" s="125">
        <v>0</v>
      </c>
      <c r="G29" s="125">
        <v>0</v>
      </c>
      <c r="H29" s="125">
        <v>0</v>
      </c>
      <c r="I29" s="125">
        <v>0</v>
      </c>
      <c r="J29" s="125">
        <v>0</v>
      </c>
      <c r="K29" s="125">
        <v>0</v>
      </c>
      <c r="L29" s="125">
        <v>0</v>
      </c>
      <c r="M29" s="125">
        <v>0</v>
      </c>
      <c r="N29" s="125">
        <v>0</v>
      </c>
      <c r="O29" s="125">
        <v>0</v>
      </c>
      <c r="P29" s="125">
        <v>0</v>
      </c>
      <c r="Q29" s="109"/>
    </row>
    <row r="30" spans="2:17" ht="12.75" customHeight="1">
      <c r="B30" s="114">
        <v>1303</v>
      </c>
      <c r="C30" s="115" t="s">
        <v>20</v>
      </c>
      <c r="D30" s="435">
        <f>SUM(D31:D36)</f>
        <v>0</v>
      </c>
      <c r="E30" s="124">
        <f>SUM(E31:E36)</f>
        <v>0</v>
      </c>
      <c r="F30" s="124">
        <f t="shared" ref="F30:P30" si="7">SUM(F31:F36)</f>
        <v>0</v>
      </c>
      <c r="G30" s="124">
        <f t="shared" si="7"/>
        <v>0</v>
      </c>
      <c r="H30" s="124">
        <f t="shared" si="7"/>
        <v>0</v>
      </c>
      <c r="I30" s="124">
        <f t="shared" si="7"/>
        <v>0</v>
      </c>
      <c r="J30" s="124">
        <f t="shared" si="7"/>
        <v>0</v>
      </c>
      <c r="K30" s="124">
        <f t="shared" si="7"/>
        <v>0</v>
      </c>
      <c r="L30" s="124">
        <f t="shared" si="7"/>
        <v>0</v>
      </c>
      <c r="M30" s="124">
        <f t="shared" si="7"/>
        <v>0</v>
      </c>
      <c r="N30" s="124">
        <f t="shared" si="7"/>
        <v>0</v>
      </c>
      <c r="O30" s="124">
        <f t="shared" si="7"/>
        <v>0</v>
      </c>
      <c r="P30" s="124">
        <f t="shared" si="7"/>
        <v>0</v>
      </c>
      <c r="Q30" s="109"/>
    </row>
    <row r="31" spans="2:17" ht="12.75" customHeight="1">
      <c r="B31" s="121">
        <v>130301</v>
      </c>
      <c r="C31" s="122" t="s">
        <v>526</v>
      </c>
      <c r="D31" s="433"/>
      <c r="E31" s="119">
        <v>0</v>
      </c>
      <c r="F31" s="119">
        <v>0</v>
      </c>
      <c r="G31" s="119">
        <v>0</v>
      </c>
      <c r="H31" s="119">
        <v>0</v>
      </c>
      <c r="I31" s="119">
        <v>0</v>
      </c>
      <c r="J31" s="119">
        <v>0</v>
      </c>
      <c r="K31" s="119">
        <v>0</v>
      </c>
      <c r="L31" s="119">
        <v>0</v>
      </c>
      <c r="M31" s="119">
        <v>0</v>
      </c>
      <c r="N31" s="119">
        <v>0</v>
      </c>
      <c r="O31" s="119">
        <v>0</v>
      </c>
      <c r="P31" s="119">
        <v>0</v>
      </c>
      <c r="Q31" s="109"/>
    </row>
    <row r="32" spans="2:17" ht="12.75" customHeight="1">
      <c r="B32" s="121">
        <v>130302</v>
      </c>
      <c r="C32" s="122" t="s">
        <v>527</v>
      </c>
      <c r="D32" s="433"/>
      <c r="E32" s="119">
        <v>0</v>
      </c>
      <c r="F32" s="119">
        <v>0</v>
      </c>
      <c r="G32" s="119">
        <v>0</v>
      </c>
      <c r="H32" s="119">
        <v>0</v>
      </c>
      <c r="I32" s="119">
        <v>0</v>
      </c>
      <c r="J32" s="119">
        <v>0</v>
      </c>
      <c r="K32" s="119">
        <v>0</v>
      </c>
      <c r="L32" s="119">
        <v>0</v>
      </c>
      <c r="M32" s="119">
        <v>0</v>
      </c>
      <c r="N32" s="119">
        <v>0</v>
      </c>
      <c r="O32" s="119">
        <v>0</v>
      </c>
      <c r="P32" s="119">
        <v>0</v>
      </c>
      <c r="Q32" s="109"/>
    </row>
    <row r="33" spans="2:17" ht="12.75" customHeight="1">
      <c r="B33" s="121">
        <v>130303</v>
      </c>
      <c r="C33" s="122" t="s">
        <v>528</v>
      </c>
      <c r="D33" s="433"/>
      <c r="E33" s="119">
        <v>0</v>
      </c>
      <c r="F33" s="119">
        <v>0</v>
      </c>
      <c r="G33" s="119">
        <v>0</v>
      </c>
      <c r="H33" s="119">
        <v>0</v>
      </c>
      <c r="I33" s="119">
        <v>0</v>
      </c>
      <c r="J33" s="119">
        <v>0</v>
      </c>
      <c r="K33" s="119">
        <v>0</v>
      </c>
      <c r="L33" s="119">
        <v>0</v>
      </c>
      <c r="M33" s="119">
        <v>0</v>
      </c>
      <c r="N33" s="119">
        <v>0</v>
      </c>
      <c r="O33" s="119">
        <v>0</v>
      </c>
      <c r="P33" s="119">
        <v>0</v>
      </c>
      <c r="Q33" s="109"/>
    </row>
    <row r="34" spans="2:17" ht="12.75" customHeight="1">
      <c r="B34" s="121">
        <v>130304</v>
      </c>
      <c r="C34" s="122" t="s">
        <v>529</v>
      </c>
      <c r="D34" s="433"/>
      <c r="E34" s="119">
        <v>0</v>
      </c>
      <c r="F34" s="119">
        <v>0</v>
      </c>
      <c r="G34" s="119">
        <v>0</v>
      </c>
      <c r="H34" s="119">
        <v>0</v>
      </c>
      <c r="I34" s="119">
        <v>0</v>
      </c>
      <c r="J34" s="119">
        <v>0</v>
      </c>
      <c r="K34" s="119">
        <v>0</v>
      </c>
      <c r="L34" s="119">
        <v>0</v>
      </c>
      <c r="M34" s="119">
        <v>0</v>
      </c>
      <c r="N34" s="119">
        <v>0</v>
      </c>
      <c r="O34" s="119">
        <v>0</v>
      </c>
      <c r="P34" s="119">
        <v>0</v>
      </c>
      <c r="Q34" s="109"/>
    </row>
    <row r="35" spans="2:17" ht="12.75" customHeight="1">
      <c r="B35" s="121">
        <v>130305</v>
      </c>
      <c r="C35" s="122" t="s">
        <v>530</v>
      </c>
      <c r="D35" s="433"/>
      <c r="E35" s="119">
        <v>0</v>
      </c>
      <c r="F35" s="119">
        <v>0</v>
      </c>
      <c r="G35" s="119">
        <v>0</v>
      </c>
      <c r="H35" s="119">
        <v>0</v>
      </c>
      <c r="I35" s="119">
        <v>0</v>
      </c>
      <c r="J35" s="119">
        <v>0</v>
      </c>
      <c r="K35" s="119">
        <v>0</v>
      </c>
      <c r="L35" s="119">
        <v>0</v>
      </c>
      <c r="M35" s="119">
        <v>0</v>
      </c>
      <c r="N35" s="119">
        <v>0</v>
      </c>
      <c r="O35" s="119">
        <v>0</v>
      </c>
      <c r="P35" s="119">
        <v>0</v>
      </c>
      <c r="Q35" s="109"/>
    </row>
    <row r="36" spans="2:17" ht="12.75" customHeight="1">
      <c r="B36" s="116">
        <v>130306</v>
      </c>
      <c r="C36" s="117" t="s">
        <v>531</v>
      </c>
      <c r="D36" s="433"/>
      <c r="E36" s="125">
        <v>0</v>
      </c>
      <c r="F36" s="125">
        <v>0</v>
      </c>
      <c r="G36" s="125">
        <v>0</v>
      </c>
      <c r="H36" s="125">
        <v>0</v>
      </c>
      <c r="I36" s="125">
        <v>0</v>
      </c>
      <c r="J36" s="125">
        <v>0</v>
      </c>
      <c r="K36" s="125">
        <v>0</v>
      </c>
      <c r="L36" s="125">
        <v>0</v>
      </c>
      <c r="M36" s="125">
        <v>0</v>
      </c>
      <c r="N36" s="125">
        <v>0</v>
      </c>
      <c r="O36" s="125">
        <v>0</v>
      </c>
      <c r="P36" s="125">
        <v>0</v>
      </c>
      <c r="Q36" s="109"/>
    </row>
    <row r="37" spans="2:17" ht="12.75" customHeight="1">
      <c r="B37" s="114">
        <v>1304</v>
      </c>
      <c r="C37" s="115" t="s">
        <v>21</v>
      </c>
      <c r="D37" s="435">
        <f>SUM(D38:D43)</f>
        <v>0</v>
      </c>
      <c r="E37" s="124">
        <f>SUM(E38:E43)</f>
        <v>0</v>
      </c>
      <c r="F37" s="124">
        <f t="shared" ref="F37:P37" si="8">SUM(F38:F43)</f>
        <v>0</v>
      </c>
      <c r="G37" s="124">
        <f t="shared" si="8"/>
        <v>0</v>
      </c>
      <c r="H37" s="124">
        <f t="shared" si="8"/>
        <v>0</v>
      </c>
      <c r="I37" s="124">
        <f t="shared" si="8"/>
        <v>0</v>
      </c>
      <c r="J37" s="124">
        <f t="shared" si="8"/>
        <v>0</v>
      </c>
      <c r="K37" s="124">
        <f t="shared" si="8"/>
        <v>0</v>
      </c>
      <c r="L37" s="124">
        <f t="shared" si="8"/>
        <v>0</v>
      </c>
      <c r="M37" s="124">
        <f t="shared" si="8"/>
        <v>0</v>
      </c>
      <c r="N37" s="124">
        <f t="shared" si="8"/>
        <v>0</v>
      </c>
      <c r="O37" s="124">
        <f t="shared" si="8"/>
        <v>0</v>
      </c>
      <c r="P37" s="124">
        <f t="shared" si="8"/>
        <v>0</v>
      </c>
      <c r="Q37" s="109"/>
    </row>
    <row r="38" spans="2:17" ht="12.75" customHeight="1">
      <c r="B38" s="121">
        <v>130401</v>
      </c>
      <c r="C38" s="122" t="s">
        <v>532</v>
      </c>
      <c r="D38" s="433"/>
      <c r="E38" s="119">
        <v>0</v>
      </c>
      <c r="F38" s="119">
        <v>0</v>
      </c>
      <c r="G38" s="119">
        <v>0</v>
      </c>
      <c r="H38" s="119">
        <v>0</v>
      </c>
      <c r="I38" s="119">
        <v>0</v>
      </c>
      <c r="J38" s="119">
        <v>0</v>
      </c>
      <c r="K38" s="119">
        <v>0</v>
      </c>
      <c r="L38" s="119">
        <v>0</v>
      </c>
      <c r="M38" s="119">
        <v>0</v>
      </c>
      <c r="N38" s="119">
        <v>0</v>
      </c>
      <c r="O38" s="119">
        <v>0</v>
      </c>
      <c r="P38" s="119">
        <v>0</v>
      </c>
      <c r="Q38" s="109"/>
    </row>
    <row r="39" spans="2:17" ht="12.75" customHeight="1">
      <c r="B39" s="121">
        <v>130402</v>
      </c>
      <c r="C39" s="122" t="s">
        <v>533</v>
      </c>
      <c r="D39" s="433"/>
      <c r="E39" s="119">
        <v>0</v>
      </c>
      <c r="F39" s="119">
        <v>0</v>
      </c>
      <c r="G39" s="119">
        <v>0</v>
      </c>
      <c r="H39" s="119">
        <v>0</v>
      </c>
      <c r="I39" s="119">
        <v>0</v>
      </c>
      <c r="J39" s="119">
        <v>0</v>
      </c>
      <c r="K39" s="119">
        <v>0</v>
      </c>
      <c r="L39" s="119">
        <v>0</v>
      </c>
      <c r="M39" s="119">
        <v>0</v>
      </c>
      <c r="N39" s="119">
        <v>0</v>
      </c>
      <c r="O39" s="119">
        <v>0</v>
      </c>
      <c r="P39" s="119">
        <v>0</v>
      </c>
      <c r="Q39" s="109"/>
    </row>
    <row r="40" spans="2:17" ht="12.75" customHeight="1">
      <c r="B40" s="121">
        <v>130403</v>
      </c>
      <c r="C40" s="122" t="s">
        <v>534</v>
      </c>
      <c r="D40" s="433"/>
      <c r="E40" s="119">
        <v>0</v>
      </c>
      <c r="F40" s="119">
        <v>0</v>
      </c>
      <c r="G40" s="119">
        <v>0</v>
      </c>
      <c r="H40" s="119">
        <v>0</v>
      </c>
      <c r="I40" s="119">
        <v>0</v>
      </c>
      <c r="J40" s="119">
        <v>0</v>
      </c>
      <c r="K40" s="119">
        <v>0</v>
      </c>
      <c r="L40" s="119">
        <v>0</v>
      </c>
      <c r="M40" s="119">
        <v>0</v>
      </c>
      <c r="N40" s="119">
        <v>0</v>
      </c>
      <c r="O40" s="119">
        <v>0</v>
      </c>
      <c r="P40" s="119">
        <v>0</v>
      </c>
      <c r="Q40" s="109"/>
    </row>
    <row r="41" spans="2:17" ht="12.75" customHeight="1">
      <c r="B41" s="121">
        <v>130404</v>
      </c>
      <c r="C41" s="122" t="s">
        <v>535</v>
      </c>
      <c r="D41" s="433"/>
      <c r="E41" s="119">
        <v>0</v>
      </c>
      <c r="F41" s="119">
        <v>0</v>
      </c>
      <c r="G41" s="119">
        <v>0</v>
      </c>
      <c r="H41" s="119">
        <v>0</v>
      </c>
      <c r="I41" s="119">
        <v>0</v>
      </c>
      <c r="J41" s="119">
        <v>0</v>
      </c>
      <c r="K41" s="119">
        <v>0</v>
      </c>
      <c r="L41" s="119">
        <v>0</v>
      </c>
      <c r="M41" s="119">
        <v>0</v>
      </c>
      <c r="N41" s="119">
        <v>0</v>
      </c>
      <c r="O41" s="119">
        <v>0</v>
      </c>
      <c r="P41" s="119">
        <v>0</v>
      </c>
      <c r="Q41" s="109"/>
    </row>
    <row r="42" spans="2:17" ht="12.75" customHeight="1">
      <c r="B42" s="121">
        <v>130405</v>
      </c>
      <c r="C42" s="122" t="s">
        <v>536</v>
      </c>
      <c r="D42" s="433"/>
      <c r="E42" s="119">
        <v>0</v>
      </c>
      <c r="F42" s="119">
        <v>0</v>
      </c>
      <c r="G42" s="119">
        <v>0</v>
      </c>
      <c r="H42" s="119">
        <v>0</v>
      </c>
      <c r="I42" s="119">
        <v>0</v>
      </c>
      <c r="J42" s="119">
        <v>0</v>
      </c>
      <c r="K42" s="119">
        <v>0</v>
      </c>
      <c r="L42" s="119">
        <v>0</v>
      </c>
      <c r="M42" s="119">
        <v>0</v>
      </c>
      <c r="N42" s="119">
        <v>0</v>
      </c>
      <c r="O42" s="119">
        <v>0</v>
      </c>
      <c r="P42" s="119">
        <v>0</v>
      </c>
      <c r="Q42" s="109"/>
    </row>
    <row r="43" spans="2:17" ht="12.75" customHeight="1">
      <c r="B43" s="116">
        <v>130406</v>
      </c>
      <c r="C43" s="117" t="s">
        <v>537</v>
      </c>
      <c r="D43" s="433"/>
      <c r="E43" s="125">
        <v>0</v>
      </c>
      <c r="F43" s="125">
        <v>0</v>
      </c>
      <c r="G43" s="125">
        <v>0</v>
      </c>
      <c r="H43" s="125">
        <v>0</v>
      </c>
      <c r="I43" s="125">
        <v>0</v>
      </c>
      <c r="J43" s="125">
        <v>0</v>
      </c>
      <c r="K43" s="125">
        <v>0</v>
      </c>
      <c r="L43" s="125">
        <v>0</v>
      </c>
      <c r="M43" s="125">
        <v>0</v>
      </c>
      <c r="N43" s="125">
        <v>0</v>
      </c>
      <c r="O43" s="125">
        <v>0</v>
      </c>
      <c r="P43" s="125">
        <v>0</v>
      </c>
      <c r="Q43" s="109"/>
    </row>
    <row r="44" spans="2:17" ht="12.75" customHeight="1">
      <c r="B44" s="126">
        <v>1305</v>
      </c>
      <c r="C44" s="127" t="s">
        <v>150</v>
      </c>
      <c r="D44" s="435">
        <f>SUM(D45:D50)</f>
        <v>0</v>
      </c>
      <c r="E44" s="124">
        <f>SUM(E45:E50)</f>
        <v>0</v>
      </c>
      <c r="F44" s="124">
        <f t="shared" ref="F44:P44" si="9">SUM(F45:F50)</f>
        <v>0</v>
      </c>
      <c r="G44" s="124">
        <f t="shared" si="9"/>
        <v>0</v>
      </c>
      <c r="H44" s="124">
        <f t="shared" si="9"/>
        <v>0</v>
      </c>
      <c r="I44" s="124">
        <f t="shared" si="9"/>
        <v>0</v>
      </c>
      <c r="J44" s="124">
        <f t="shared" si="9"/>
        <v>0</v>
      </c>
      <c r="K44" s="124">
        <f t="shared" si="9"/>
        <v>0</v>
      </c>
      <c r="L44" s="124">
        <f t="shared" si="9"/>
        <v>0</v>
      </c>
      <c r="M44" s="124">
        <f t="shared" si="9"/>
        <v>0</v>
      </c>
      <c r="N44" s="124">
        <f t="shared" si="9"/>
        <v>0</v>
      </c>
      <c r="O44" s="124">
        <f t="shared" si="9"/>
        <v>0</v>
      </c>
      <c r="P44" s="124">
        <f t="shared" si="9"/>
        <v>0</v>
      </c>
      <c r="Q44" s="109"/>
    </row>
    <row r="45" spans="2:17" ht="12.75" customHeight="1">
      <c r="B45" s="128">
        <v>130501</v>
      </c>
      <c r="C45" s="129" t="s">
        <v>151</v>
      </c>
      <c r="D45" s="433"/>
      <c r="E45" s="119">
        <v>0</v>
      </c>
      <c r="F45" s="119">
        <v>0</v>
      </c>
      <c r="G45" s="119">
        <v>0</v>
      </c>
      <c r="H45" s="119">
        <v>0</v>
      </c>
      <c r="I45" s="119">
        <v>0</v>
      </c>
      <c r="J45" s="119">
        <v>0</v>
      </c>
      <c r="K45" s="119">
        <v>0</v>
      </c>
      <c r="L45" s="119">
        <v>0</v>
      </c>
      <c r="M45" s="119">
        <v>0</v>
      </c>
      <c r="N45" s="119">
        <v>0</v>
      </c>
      <c r="O45" s="119">
        <v>0</v>
      </c>
      <c r="P45" s="119">
        <v>0</v>
      </c>
      <c r="Q45" s="109"/>
    </row>
    <row r="46" spans="2:17" ht="12.75" customHeight="1">
      <c r="B46" s="128">
        <v>130502</v>
      </c>
      <c r="C46" s="129" t="s">
        <v>153</v>
      </c>
      <c r="D46" s="433"/>
      <c r="E46" s="125">
        <v>0</v>
      </c>
      <c r="F46" s="125">
        <v>0</v>
      </c>
      <c r="G46" s="125">
        <v>0</v>
      </c>
      <c r="H46" s="125">
        <v>0</v>
      </c>
      <c r="I46" s="125">
        <v>0</v>
      </c>
      <c r="J46" s="125">
        <v>0</v>
      </c>
      <c r="K46" s="125">
        <v>0</v>
      </c>
      <c r="L46" s="125">
        <v>0</v>
      </c>
      <c r="M46" s="125">
        <v>0</v>
      </c>
      <c r="N46" s="125">
        <v>0</v>
      </c>
      <c r="O46" s="125">
        <v>0</v>
      </c>
      <c r="P46" s="125">
        <v>0</v>
      </c>
      <c r="Q46" s="109"/>
    </row>
    <row r="47" spans="2:17" ht="12.75" customHeight="1">
      <c r="B47" s="128">
        <v>130503</v>
      </c>
      <c r="C47" s="129" t="s">
        <v>154</v>
      </c>
      <c r="D47" s="433"/>
      <c r="E47" s="119">
        <v>0</v>
      </c>
      <c r="F47" s="119">
        <v>0</v>
      </c>
      <c r="G47" s="119">
        <v>0</v>
      </c>
      <c r="H47" s="119">
        <v>0</v>
      </c>
      <c r="I47" s="119">
        <v>0</v>
      </c>
      <c r="J47" s="119">
        <v>0</v>
      </c>
      <c r="K47" s="119">
        <v>0</v>
      </c>
      <c r="L47" s="119">
        <v>0</v>
      </c>
      <c r="M47" s="119">
        <v>0</v>
      </c>
      <c r="N47" s="119">
        <v>0</v>
      </c>
      <c r="O47" s="119">
        <v>0</v>
      </c>
      <c r="P47" s="119">
        <v>0</v>
      </c>
      <c r="Q47" s="109"/>
    </row>
    <row r="48" spans="2:17" ht="12.75" customHeight="1">
      <c r="B48" s="128">
        <v>130504</v>
      </c>
      <c r="C48" s="129" t="s">
        <v>155</v>
      </c>
      <c r="D48" s="433"/>
      <c r="E48" s="119">
        <v>0</v>
      </c>
      <c r="F48" s="119">
        <v>0</v>
      </c>
      <c r="G48" s="119">
        <v>0</v>
      </c>
      <c r="H48" s="119">
        <v>0</v>
      </c>
      <c r="I48" s="119">
        <v>0</v>
      </c>
      <c r="J48" s="119">
        <v>0</v>
      </c>
      <c r="K48" s="119">
        <v>0</v>
      </c>
      <c r="L48" s="119">
        <v>0</v>
      </c>
      <c r="M48" s="119">
        <v>0</v>
      </c>
      <c r="N48" s="119">
        <v>0</v>
      </c>
      <c r="O48" s="119">
        <v>0</v>
      </c>
      <c r="P48" s="119">
        <v>0</v>
      </c>
      <c r="Q48" s="109"/>
    </row>
    <row r="49" spans="2:17" ht="12.75" customHeight="1">
      <c r="B49" s="128">
        <v>130505</v>
      </c>
      <c r="C49" s="129" t="s">
        <v>156</v>
      </c>
      <c r="D49" s="433"/>
      <c r="E49" s="119">
        <v>0</v>
      </c>
      <c r="F49" s="119">
        <v>0</v>
      </c>
      <c r="G49" s="119">
        <v>0</v>
      </c>
      <c r="H49" s="119">
        <v>0</v>
      </c>
      <c r="I49" s="119">
        <v>0</v>
      </c>
      <c r="J49" s="119">
        <v>0</v>
      </c>
      <c r="K49" s="119">
        <v>0</v>
      </c>
      <c r="L49" s="119">
        <v>0</v>
      </c>
      <c r="M49" s="119">
        <v>0</v>
      </c>
      <c r="N49" s="119">
        <v>0</v>
      </c>
      <c r="O49" s="119">
        <v>0</v>
      </c>
      <c r="P49" s="119">
        <v>0</v>
      </c>
      <c r="Q49" s="109"/>
    </row>
    <row r="50" spans="2:17" ht="12.75" customHeight="1" thickBot="1">
      <c r="B50" s="128">
        <v>130506</v>
      </c>
      <c r="C50" s="129" t="s">
        <v>157</v>
      </c>
      <c r="D50" s="433"/>
      <c r="E50" s="119">
        <v>0</v>
      </c>
      <c r="F50" s="119">
        <v>0</v>
      </c>
      <c r="G50" s="119">
        <v>0</v>
      </c>
      <c r="H50" s="119">
        <v>0</v>
      </c>
      <c r="I50" s="119">
        <v>0</v>
      </c>
      <c r="J50" s="119">
        <v>0</v>
      </c>
      <c r="K50" s="119">
        <v>0</v>
      </c>
      <c r="L50" s="119">
        <v>0</v>
      </c>
      <c r="M50" s="119">
        <v>0</v>
      </c>
      <c r="N50" s="119">
        <v>0</v>
      </c>
      <c r="O50" s="119">
        <v>0</v>
      </c>
      <c r="P50" s="119">
        <v>0</v>
      </c>
      <c r="Q50" s="109"/>
    </row>
    <row r="51" spans="2:17" ht="12.75" customHeight="1">
      <c r="B51" s="314" t="s">
        <v>613</v>
      </c>
      <c r="C51" s="315" t="s">
        <v>158</v>
      </c>
      <c r="D51" s="435">
        <f>SUM(D52:D53)</f>
        <v>0</v>
      </c>
      <c r="E51" s="113">
        <f>SUM(E52:E53)</f>
        <v>0</v>
      </c>
      <c r="F51" s="113">
        <f t="shared" ref="F51:P51" si="10">SUM(F52:F53)</f>
        <v>0</v>
      </c>
      <c r="G51" s="113">
        <f t="shared" si="10"/>
        <v>0</v>
      </c>
      <c r="H51" s="113">
        <f t="shared" si="10"/>
        <v>0</v>
      </c>
      <c r="I51" s="113">
        <f t="shared" si="10"/>
        <v>0</v>
      </c>
      <c r="J51" s="113">
        <f t="shared" si="10"/>
        <v>0</v>
      </c>
      <c r="K51" s="113">
        <f t="shared" si="10"/>
        <v>0</v>
      </c>
      <c r="L51" s="113">
        <f t="shared" si="10"/>
        <v>0</v>
      </c>
      <c r="M51" s="113">
        <f t="shared" si="10"/>
        <v>0</v>
      </c>
      <c r="N51" s="113">
        <f t="shared" si="10"/>
        <v>0</v>
      </c>
      <c r="O51" s="113">
        <f t="shared" si="10"/>
        <v>0</v>
      </c>
      <c r="P51" s="113">
        <f t="shared" si="10"/>
        <v>0</v>
      </c>
      <c r="Q51" s="109"/>
    </row>
    <row r="52" spans="2:17">
      <c r="B52" s="316">
        <v>130601</v>
      </c>
      <c r="C52" s="313" t="s">
        <v>538</v>
      </c>
      <c r="D52" s="433"/>
      <c r="E52" s="123">
        <v>0</v>
      </c>
      <c r="F52" s="123">
        <v>0</v>
      </c>
      <c r="G52" s="123">
        <v>0</v>
      </c>
      <c r="H52" s="123">
        <v>0</v>
      </c>
      <c r="I52" s="123">
        <v>0</v>
      </c>
      <c r="J52" s="123">
        <v>0</v>
      </c>
      <c r="K52" s="123">
        <v>0</v>
      </c>
      <c r="L52" s="123">
        <v>0</v>
      </c>
      <c r="M52" s="123">
        <v>0</v>
      </c>
      <c r="N52" s="123">
        <v>0</v>
      </c>
      <c r="O52" s="123">
        <v>0</v>
      </c>
      <c r="P52" s="123">
        <v>0</v>
      </c>
      <c r="Q52" s="109"/>
    </row>
    <row r="53" spans="2:17" ht="14.25" customHeight="1" thickBot="1">
      <c r="B53" s="317">
        <v>130602</v>
      </c>
      <c r="C53" s="318" t="s">
        <v>539</v>
      </c>
      <c r="D53" s="433"/>
      <c r="E53" s="119">
        <v>0</v>
      </c>
      <c r="F53" s="119">
        <v>0</v>
      </c>
      <c r="G53" s="119">
        <v>0</v>
      </c>
      <c r="H53" s="119">
        <v>0</v>
      </c>
      <c r="I53" s="119">
        <v>0</v>
      </c>
      <c r="J53" s="119">
        <v>0</v>
      </c>
      <c r="K53" s="119">
        <v>0</v>
      </c>
      <c r="L53" s="119">
        <v>0</v>
      </c>
      <c r="M53" s="119">
        <v>0</v>
      </c>
      <c r="N53" s="119">
        <v>0</v>
      </c>
      <c r="O53" s="119">
        <v>0</v>
      </c>
      <c r="P53" s="119">
        <v>0</v>
      </c>
      <c r="Q53" s="109"/>
    </row>
    <row r="54" spans="2:17" ht="12.75" customHeight="1">
      <c r="B54" s="126">
        <v>1307</v>
      </c>
      <c r="C54" s="127" t="s">
        <v>540</v>
      </c>
      <c r="D54" s="435">
        <f>SUM(D55:D61)</f>
        <v>0</v>
      </c>
      <c r="E54" s="113">
        <f>SUM(E55:E61)</f>
        <v>0</v>
      </c>
      <c r="F54" s="113">
        <f t="shared" ref="F54:P54" si="11">SUM(F55:F61)</f>
        <v>0</v>
      </c>
      <c r="G54" s="113">
        <f t="shared" si="11"/>
        <v>0</v>
      </c>
      <c r="H54" s="113">
        <f t="shared" si="11"/>
        <v>0</v>
      </c>
      <c r="I54" s="113">
        <f t="shared" si="11"/>
        <v>0</v>
      </c>
      <c r="J54" s="113">
        <f t="shared" si="11"/>
        <v>0</v>
      </c>
      <c r="K54" s="113">
        <f t="shared" si="11"/>
        <v>0</v>
      </c>
      <c r="L54" s="113">
        <f t="shared" si="11"/>
        <v>0</v>
      </c>
      <c r="M54" s="113">
        <f t="shared" si="11"/>
        <v>0</v>
      </c>
      <c r="N54" s="113">
        <f t="shared" si="11"/>
        <v>0</v>
      </c>
      <c r="O54" s="113">
        <f t="shared" si="11"/>
        <v>0</v>
      </c>
      <c r="P54" s="113">
        <f t="shared" si="11"/>
        <v>0</v>
      </c>
      <c r="Q54" s="109"/>
    </row>
    <row r="55" spans="2:17" ht="12.75" customHeight="1">
      <c r="B55" s="128">
        <v>130701</v>
      </c>
      <c r="C55" s="129" t="s">
        <v>159</v>
      </c>
      <c r="D55" s="433"/>
      <c r="E55" s="119">
        <v>0</v>
      </c>
      <c r="F55" s="119">
        <v>0</v>
      </c>
      <c r="G55" s="119">
        <v>0</v>
      </c>
      <c r="H55" s="119">
        <v>0</v>
      </c>
      <c r="I55" s="119">
        <v>0</v>
      </c>
      <c r="J55" s="119">
        <v>0</v>
      </c>
      <c r="K55" s="119">
        <v>0</v>
      </c>
      <c r="L55" s="119">
        <v>0</v>
      </c>
      <c r="M55" s="119">
        <v>0</v>
      </c>
      <c r="N55" s="119">
        <v>0</v>
      </c>
      <c r="O55" s="119">
        <v>0</v>
      </c>
      <c r="P55" s="119">
        <v>0</v>
      </c>
      <c r="Q55" s="109"/>
    </row>
    <row r="56" spans="2:17" ht="12.75" customHeight="1">
      <c r="B56" s="128">
        <v>130702</v>
      </c>
      <c r="C56" s="129" t="s">
        <v>160</v>
      </c>
      <c r="D56" s="433"/>
      <c r="E56" s="119">
        <v>0</v>
      </c>
      <c r="F56" s="119">
        <v>0</v>
      </c>
      <c r="G56" s="119">
        <v>0</v>
      </c>
      <c r="H56" s="119">
        <v>0</v>
      </c>
      <c r="I56" s="119">
        <v>0</v>
      </c>
      <c r="J56" s="119">
        <v>0</v>
      </c>
      <c r="K56" s="119">
        <v>0</v>
      </c>
      <c r="L56" s="119">
        <v>0</v>
      </c>
      <c r="M56" s="119">
        <v>0</v>
      </c>
      <c r="N56" s="119">
        <v>0</v>
      </c>
      <c r="O56" s="119">
        <v>0</v>
      </c>
      <c r="P56" s="119">
        <v>0</v>
      </c>
      <c r="Q56" s="109"/>
    </row>
    <row r="57" spans="2:17" ht="12.75" customHeight="1">
      <c r="B57" s="128">
        <v>130703</v>
      </c>
      <c r="C57" s="129" t="s">
        <v>161</v>
      </c>
      <c r="D57" s="433"/>
      <c r="E57" s="119">
        <v>0</v>
      </c>
      <c r="F57" s="119">
        <v>0</v>
      </c>
      <c r="G57" s="119">
        <v>0</v>
      </c>
      <c r="H57" s="119">
        <v>0</v>
      </c>
      <c r="I57" s="119">
        <v>0</v>
      </c>
      <c r="J57" s="119">
        <v>0</v>
      </c>
      <c r="K57" s="119">
        <v>0</v>
      </c>
      <c r="L57" s="119">
        <v>0</v>
      </c>
      <c r="M57" s="119">
        <v>0</v>
      </c>
      <c r="N57" s="119">
        <v>0</v>
      </c>
      <c r="O57" s="119">
        <v>0</v>
      </c>
      <c r="P57" s="119">
        <v>0</v>
      </c>
      <c r="Q57" s="109"/>
    </row>
    <row r="58" spans="2:17" ht="12.75" customHeight="1">
      <c r="B58" s="128">
        <v>130704</v>
      </c>
      <c r="C58" s="129" t="s">
        <v>162</v>
      </c>
      <c r="D58" s="433"/>
      <c r="E58" s="123">
        <v>0</v>
      </c>
      <c r="F58" s="123">
        <v>0</v>
      </c>
      <c r="G58" s="123">
        <v>0</v>
      </c>
      <c r="H58" s="123">
        <v>0</v>
      </c>
      <c r="I58" s="123">
        <v>0</v>
      </c>
      <c r="J58" s="123">
        <v>0</v>
      </c>
      <c r="K58" s="123">
        <v>0</v>
      </c>
      <c r="L58" s="123">
        <v>0</v>
      </c>
      <c r="M58" s="123">
        <v>0</v>
      </c>
      <c r="N58" s="123">
        <v>0</v>
      </c>
      <c r="O58" s="123">
        <v>0</v>
      </c>
      <c r="P58" s="123">
        <v>0</v>
      </c>
      <c r="Q58" s="109"/>
    </row>
    <row r="59" spans="2:17" ht="12.75" customHeight="1">
      <c r="B59" s="128">
        <v>130705</v>
      </c>
      <c r="C59" s="129" t="s">
        <v>163</v>
      </c>
      <c r="D59" s="433"/>
      <c r="E59" s="123">
        <v>0</v>
      </c>
      <c r="F59" s="123">
        <v>0</v>
      </c>
      <c r="G59" s="123">
        <v>0</v>
      </c>
      <c r="H59" s="123">
        <v>0</v>
      </c>
      <c r="I59" s="123">
        <v>0</v>
      </c>
      <c r="J59" s="123">
        <v>0</v>
      </c>
      <c r="K59" s="123">
        <v>0</v>
      </c>
      <c r="L59" s="123">
        <v>0</v>
      </c>
      <c r="M59" s="123">
        <v>0</v>
      </c>
      <c r="N59" s="123">
        <v>0</v>
      </c>
      <c r="O59" s="123">
        <v>0</v>
      </c>
      <c r="P59" s="123">
        <v>0</v>
      </c>
      <c r="Q59" s="109"/>
    </row>
    <row r="60" spans="2:17" ht="12.75" customHeight="1">
      <c r="B60" s="128">
        <v>130706</v>
      </c>
      <c r="C60" s="129" t="s">
        <v>164</v>
      </c>
      <c r="D60" s="433"/>
      <c r="E60" s="119">
        <v>0</v>
      </c>
      <c r="F60" s="119">
        <v>0</v>
      </c>
      <c r="G60" s="119">
        <v>0</v>
      </c>
      <c r="H60" s="119">
        <v>0</v>
      </c>
      <c r="I60" s="119">
        <v>0</v>
      </c>
      <c r="J60" s="119">
        <v>0</v>
      </c>
      <c r="K60" s="119">
        <v>0</v>
      </c>
      <c r="L60" s="119">
        <v>0</v>
      </c>
      <c r="M60" s="119">
        <v>0</v>
      </c>
      <c r="N60" s="119">
        <v>0</v>
      </c>
      <c r="O60" s="119">
        <v>0</v>
      </c>
      <c r="P60" s="119">
        <v>0</v>
      </c>
      <c r="Q60" s="109"/>
    </row>
    <row r="61" spans="2:17" ht="12.75" customHeight="1" thickBot="1">
      <c r="B61" s="128">
        <v>130707</v>
      </c>
      <c r="C61" s="129" t="s">
        <v>165</v>
      </c>
      <c r="D61" s="433"/>
      <c r="E61" s="119">
        <v>0</v>
      </c>
      <c r="F61" s="119">
        <v>0</v>
      </c>
      <c r="G61" s="119">
        <v>0</v>
      </c>
      <c r="H61" s="119">
        <v>0</v>
      </c>
      <c r="I61" s="119">
        <v>0</v>
      </c>
      <c r="J61" s="119">
        <v>0</v>
      </c>
      <c r="K61" s="119">
        <v>0</v>
      </c>
      <c r="L61" s="119">
        <v>0</v>
      </c>
      <c r="M61" s="119">
        <v>0</v>
      </c>
      <c r="N61" s="119">
        <v>0</v>
      </c>
      <c r="O61" s="119">
        <v>0</v>
      </c>
      <c r="P61" s="119">
        <v>0</v>
      </c>
      <c r="Q61" s="109"/>
    </row>
    <row r="62" spans="2:17" ht="12.75" customHeight="1" thickBot="1">
      <c r="B62" s="114">
        <v>1400</v>
      </c>
      <c r="C62" s="115" t="s">
        <v>541</v>
      </c>
      <c r="D62" s="434">
        <f>SUM(D63:D70)</f>
        <v>0</v>
      </c>
      <c r="E62" s="113">
        <f>SUM(E63:E69)-E70</f>
        <v>0</v>
      </c>
      <c r="F62" s="113">
        <f t="shared" ref="F62:P62" si="12">SUM(F63:F69)-F70</f>
        <v>0</v>
      </c>
      <c r="G62" s="113">
        <f t="shared" si="12"/>
        <v>0</v>
      </c>
      <c r="H62" s="113">
        <f t="shared" si="12"/>
        <v>0</v>
      </c>
      <c r="I62" s="113">
        <f t="shared" si="12"/>
        <v>0</v>
      </c>
      <c r="J62" s="113">
        <f t="shared" si="12"/>
        <v>0</v>
      </c>
      <c r="K62" s="113">
        <f t="shared" si="12"/>
        <v>0</v>
      </c>
      <c r="L62" s="113">
        <f t="shared" si="12"/>
        <v>0</v>
      </c>
      <c r="M62" s="113">
        <f t="shared" si="12"/>
        <v>0</v>
      </c>
      <c r="N62" s="113">
        <f t="shared" si="12"/>
        <v>0</v>
      </c>
      <c r="O62" s="113">
        <f t="shared" si="12"/>
        <v>0</v>
      </c>
      <c r="P62" s="113">
        <f t="shared" si="12"/>
        <v>0</v>
      </c>
      <c r="Q62" s="109"/>
    </row>
    <row r="63" spans="2:17" ht="12.75" customHeight="1">
      <c r="B63" s="130">
        <v>140001</v>
      </c>
      <c r="C63" s="131" t="s">
        <v>181</v>
      </c>
      <c r="D63" s="433"/>
      <c r="E63" s="119">
        <v>0</v>
      </c>
      <c r="F63" s="119">
        <v>0</v>
      </c>
      <c r="G63" s="119">
        <v>0</v>
      </c>
      <c r="H63" s="119">
        <v>0</v>
      </c>
      <c r="I63" s="119">
        <v>0</v>
      </c>
      <c r="J63" s="119">
        <v>0</v>
      </c>
      <c r="K63" s="119">
        <v>0</v>
      </c>
      <c r="L63" s="119">
        <v>0</v>
      </c>
      <c r="M63" s="119">
        <v>0</v>
      </c>
      <c r="N63" s="119">
        <v>0</v>
      </c>
      <c r="O63" s="119">
        <v>0</v>
      </c>
      <c r="P63" s="119">
        <v>0</v>
      </c>
      <c r="Q63" s="109"/>
    </row>
    <row r="64" spans="2:17" ht="12.75" customHeight="1">
      <c r="B64" s="130">
        <v>140002</v>
      </c>
      <c r="C64" s="131" t="s">
        <v>182</v>
      </c>
      <c r="D64" s="433"/>
      <c r="E64" s="119">
        <v>0</v>
      </c>
      <c r="F64" s="119">
        <v>0</v>
      </c>
      <c r="G64" s="119">
        <v>0</v>
      </c>
      <c r="H64" s="119">
        <v>0</v>
      </c>
      <c r="I64" s="119">
        <v>0</v>
      </c>
      <c r="J64" s="119">
        <v>0</v>
      </c>
      <c r="K64" s="119">
        <v>0</v>
      </c>
      <c r="L64" s="119">
        <v>0</v>
      </c>
      <c r="M64" s="119">
        <v>0</v>
      </c>
      <c r="N64" s="119">
        <v>0</v>
      </c>
      <c r="O64" s="119">
        <v>0</v>
      </c>
      <c r="P64" s="119">
        <v>0</v>
      </c>
      <c r="Q64" s="109"/>
    </row>
    <row r="65" spans="2:17" ht="12.75" customHeight="1">
      <c r="B65" s="130">
        <v>140003</v>
      </c>
      <c r="C65" s="131" t="s">
        <v>183</v>
      </c>
      <c r="D65" s="433"/>
      <c r="E65" s="119">
        <v>0</v>
      </c>
      <c r="F65" s="119">
        <v>0</v>
      </c>
      <c r="G65" s="119">
        <v>0</v>
      </c>
      <c r="H65" s="119">
        <v>0</v>
      </c>
      <c r="I65" s="119">
        <v>0</v>
      </c>
      <c r="J65" s="119">
        <v>0</v>
      </c>
      <c r="K65" s="119">
        <v>0</v>
      </c>
      <c r="L65" s="119">
        <v>0</v>
      </c>
      <c r="M65" s="119">
        <v>0</v>
      </c>
      <c r="N65" s="119">
        <v>0</v>
      </c>
      <c r="O65" s="119">
        <v>0</v>
      </c>
      <c r="P65" s="119">
        <v>0</v>
      </c>
      <c r="Q65" s="109"/>
    </row>
    <row r="66" spans="2:17" ht="12.75" customHeight="1">
      <c r="B66" s="130">
        <v>140004</v>
      </c>
      <c r="C66" s="131" t="s">
        <v>184</v>
      </c>
      <c r="D66" s="433"/>
      <c r="E66" s="119">
        <v>0</v>
      </c>
      <c r="F66" s="119">
        <v>0</v>
      </c>
      <c r="G66" s="119">
        <v>0</v>
      </c>
      <c r="H66" s="119">
        <v>0</v>
      </c>
      <c r="I66" s="119">
        <v>0</v>
      </c>
      <c r="J66" s="119">
        <v>0</v>
      </c>
      <c r="K66" s="119">
        <v>0</v>
      </c>
      <c r="L66" s="119">
        <v>0</v>
      </c>
      <c r="M66" s="119">
        <v>0</v>
      </c>
      <c r="N66" s="119">
        <v>0</v>
      </c>
      <c r="O66" s="119">
        <v>0</v>
      </c>
      <c r="P66" s="119">
        <v>0</v>
      </c>
      <c r="Q66" s="109"/>
    </row>
    <row r="67" spans="2:17" ht="12.75" customHeight="1">
      <c r="B67" s="130">
        <v>140005</v>
      </c>
      <c r="C67" s="131" t="s">
        <v>185</v>
      </c>
      <c r="D67" s="433"/>
      <c r="E67" s="119">
        <v>0</v>
      </c>
      <c r="F67" s="119">
        <v>0</v>
      </c>
      <c r="G67" s="119">
        <v>0</v>
      </c>
      <c r="H67" s="119">
        <v>0</v>
      </c>
      <c r="I67" s="119">
        <v>0</v>
      </c>
      <c r="J67" s="119">
        <v>0</v>
      </c>
      <c r="K67" s="119">
        <v>0</v>
      </c>
      <c r="L67" s="119">
        <v>0</v>
      </c>
      <c r="M67" s="119">
        <v>0</v>
      </c>
      <c r="N67" s="119">
        <v>0</v>
      </c>
      <c r="O67" s="119">
        <v>0</v>
      </c>
      <c r="P67" s="119">
        <v>0</v>
      </c>
      <c r="Q67" s="109"/>
    </row>
    <row r="68" spans="2:17" ht="12.75" customHeight="1">
      <c r="B68" s="130">
        <v>140006</v>
      </c>
      <c r="C68" s="131" t="s">
        <v>186</v>
      </c>
      <c r="D68" s="433"/>
      <c r="E68" s="119">
        <v>0</v>
      </c>
      <c r="F68" s="119">
        <v>0</v>
      </c>
      <c r="G68" s="119">
        <v>0</v>
      </c>
      <c r="H68" s="119">
        <v>0</v>
      </c>
      <c r="I68" s="119">
        <v>0</v>
      </c>
      <c r="J68" s="119">
        <v>0</v>
      </c>
      <c r="K68" s="119">
        <v>0</v>
      </c>
      <c r="L68" s="119">
        <v>0</v>
      </c>
      <c r="M68" s="119">
        <v>0</v>
      </c>
      <c r="N68" s="119">
        <v>0</v>
      </c>
      <c r="O68" s="119">
        <v>0</v>
      </c>
      <c r="P68" s="119">
        <v>0</v>
      </c>
      <c r="Q68" s="109"/>
    </row>
    <row r="69" spans="2:17" ht="12.75" customHeight="1">
      <c r="B69" s="116">
        <v>140007</v>
      </c>
      <c r="C69" s="122" t="s">
        <v>166</v>
      </c>
      <c r="D69" s="433"/>
      <c r="E69" s="119">
        <v>0</v>
      </c>
      <c r="F69" s="119">
        <v>0</v>
      </c>
      <c r="G69" s="119">
        <v>0</v>
      </c>
      <c r="H69" s="119">
        <v>0</v>
      </c>
      <c r="I69" s="119">
        <v>0</v>
      </c>
      <c r="J69" s="119">
        <v>0</v>
      </c>
      <c r="K69" s="119">
        <v>0</v>
      </c>
      <c r="L69" s="119">
        <v>0</v>
      </c>
      <c r="M69" s="119">
        <v>0</v>
      </c>
      <c r="N69" s="119">
        <v>0</v>
      </c>
      <c r="O69" s="119">
        <v>0</v>
      </c>
      <c r="P69" s="119">
        <v>0</v>
      </c>
      <c r="Q69" s="109"/>
    </row>
    <row r="70" spans="2:17" ht="12.75" customHeight="1" thickBot="1">
      <c r="B70" s="116">
        <v>140008</v>
      </c>
      <c r="C70" s="117" t="s">
        <v>542</v>
      </c>
      <c r="D70" s="433"/>
      <c r="E70" s="119">
        <v>0</v>
      </c>
      <c r="F70" s="119">
        <v>0</v>
      </c>
      <c r="G70" s="119">
        <v>0</v>
      </c>
      <c r="H70" s="119">
        <v>0</v>
      </c>
      <c r="I70" s="119">
        <v>0</v>
      </c>
      <c r="J70" s="119">
        <v>0</v>
      </c>
      <c r="K70" s="119">
        <v>0</v>
      </c>
      <c r="L70" s="119">
        <v>0</v>
      </c>
      <c r="M70" s="119">
        <v>0</v>
      </c>
      <c r="N70" s="119">
        <v>0</v>
      </c>
      <c r="O70" s="119">
        <v>0</v>
      </c>
      <c r="P70" s="119">
        <v>0</v>
      </c>
      <c r="Q70" s="109"/>
    </row>
    <row r="71" spans="2:17" ht="12.75" customHeight="1" thickBot="1">
      <c r="B71" s="114">
        <v>1500</v>
      </c>
      <c r="C71" s="115" t="s">
        <v>543</v>
      </c>
      <c r="D71" s="434">
        <f>SUM(D72:D83)</f>
        <v>0</v>
      </c>
      <c r="E71" s="113">
        <f>SUM(E72:E83)</f>
        <v>0</v>
      </c>
      <c r="F71" s="113">
        <f t="shared" ref="F71:P71" si="13">SUM(F72:F83)</f>
        <v>0</v>
      </c>
      <c r="G71" s="113">
        <f t="shared" si="13"/>
        <v>0</v>
      </c>
      <c r="H71" s="113">
        <f t="shared" si="13"/>
        <v>0</v>
      </c>
      <c r="I71" s="113">
        <f t="shared" si="13"/>
        <v>0</v>
      </c>
      <c r="J71" s="113">
        <f t="shared" si="13"/>
        <v>0</v>
      </c>
      <c r="K71" s="113">
        <f t="shared" si="13"/>
        <v>0</v>
      </c>
      <c r="L71" s="113">
        <f t="shared" si="13"/>
        <v>0</v>
      </c>
      <c r="M71" s="113">
        <f t="shared" si="13"/>
        <v>0</v>
      </c>
      <c r="N71" s="113">
        <f t="shared" si="13"/>
        <v>0</v>
      </c>
      <c r="O71" s="113">
        <f t="shared" si="13"/>
        <v>0</v>
      </c>
      <c r="P71" s="113">
        <f t="shared" si="13"/>
        <v>0</v>
      </c>
      <c r="Q71" s="109"/>
    </row>
    <row r="72" spans="2:17" ht="12.75" customHeight="1">
      <c r="B72" s="116">
        <v>150001</v>
      </c>
      <c r="C72" s="117" t="s">
        <v>544</v>
      </c>
      <c r="D72" s="433"/>
      <c r="E72" s="119">
        <v>0</v>
      </c>
      <c r="F72" s="119">
        <v>0</v>
      </c>
      <c r="G72" s="119">
        <v>0</v>
      </c>
      <c r="H72" s="119">
        <v>0</v>
      </c>
      <c r="I72" s="119">
        <v>0</v>
      </c>
      <c r="J72" s="119">
        <v>0</v>
      </c>
      <c r="K72" s="119">
        <v>0</v>
      </c>
      <c r="L72" s="119">
        <v>0</v>
      </c>
      <c r="M72" s="119">
        <v>0</v>
      </c>
      <c r="N72" s="119">
        <v>0</v>
      </c>
      <c r="O72" s="119">
        <v>0</v>
      </c>
      <c r="P72" s="119">
        <v>0</v>
      </c>
      <c r="Q72" s="109"/>
    </row>
    <row r="73" spans="2:17" ht="12.75" customHeight="1">
      <c r="B73" s="116">
        <v>150002</v>
      </c>
      <c r="C73" s="117" t="s">
        <v>545</v>
      </c>
      <c r="D73" s="433"/>
      <c r="E73" s="119">
        <v>0</v>
      </c>
      <c r="F73" s="119">
        <v>0</v>
      </c>
      <c r="G73" s="119">
        <v>0</v>
      </c>
      <c r="H73" s="119">
        <v>0</v>
      </c>
      <c r="I73" s="119">
        <v>0</v>
      </c>
      <c r="J73" s="119">
        <v>0</v>
      </c>
      <c r="K73" s="119">
        <v>0</v>
      </c>
      <c r="L73" s="119">
        <v>0</v>
      </c>
      <c r="M73" s="119">
        <v>0</v>
      </c>
      <c r="N73" s="119">
        <v>0</v>
      </c>
      <c r="O73" s="119">
        <v>0</v>
      </c>
      <c r="P73" s="119">
        <v>0</v>
      </c>
      <c r="Q73" s="109"/>
    </row>
    <row r="74" spans="2:17" ht="12.75" customHeight="1">
      <c r="B74" s="116">
        <v>150003</v>
      </c>
      <c r="C74" s="117" t="s">
        <v>546</v>
      </c>
      <c r="D74" s="433"/>
      <c r="E74" s="118">
        <v>0</v>
      </c>
      <c r="F74" s="118">
        <v>0</v>
      </c>
      <c r="G74" s="118">
        <v>0</v>
      </c>
      <c r="H74" s="118">
        <v>0</v>
      </c>
      <c r="I74" s="118">
        <v>0</v>
      </c>
      <c r="J74" s="118">
        <v>0</v>
      </c>
      <c r="K74" s="118">
        <v>0</v>
      </c>
      <c r="L74" s="118">
        <v>0</v>
      </c>
      <c r="M74" s="118">
        <v>0</v>
      </c>
      <c r="N74" s="118">
        <v>0</v>
      </c>
      <c r="O74" s="118">
        <v>0</v>
      </c>
      <c r="P74" s="118">
        <v>0</v>
      </c>
      <c r="Q74" s="109"/>
    </row>
    <row r="75" spans="2:17" ht="12.75" customHeight="1">
      <c r="B75" s="116">
        <v>150004</v>
      </c>
      <c r="C75" s="117" t="s">
        <v>547</v>
      </c>
      <c r="D75" s="433"/>
      <c r="E75" s="119">
        <v>0</v>
      </c>
      <c r="F75" s="119">
        <v>0</v>
      </c>
      <c r="G75" s="119">
        <v>0</v>
      </c>
      <c r="H75" s="119">
        <v>0</v>
      </c>
      <c r="I75" s="119">
        <v>0</v>
      </c>
      <c r="J75" s="119">
        <v>0</v>
      </c>
      <c r="K75" s="119">
        <v>0</v>
      </c>
      <c r="L75" s="119">
        <v>0</v>
      </c>
      <c r="M75" s="119">
        <v>0</v>
      </c>
      <c r="N75" s="119">
        <v>0</v>
      </c>
      <c r="O75" s="119">
        <v>0</v>
      </c>
      <c r="P75" s="119">
        <v>0</v>
      </c>
      <c r="Q75" s="109"/>
    </row>
    <row r="76" spans="2:17" ht="12.75" customHeight="1">
      <c r="B76" s="116">
        <v>150005</v>
      </c>
      <c r="C76" s="117" t="s">
        <v>548</v>
      </c>
      <c r="D76" s="433"/>
      <c r="E76" s="119">
        <v>0</v>
      </c>
      <c r="F76" s="119">
        <v>0</v>
      </c>
      <c r="G76" s="119">
        <v>0</v>
      </c>
      <c r="H76" s="119">
        <v>0</v>
      </c>
      <c r="I76" s="119">
        <v>0</v>
      </c>
      <c r="J76" s="119">
        <v>0</v>
      </c>
      <c r="K76" s="119">
        <v>0</v>
      </c>
      <c r="L76" s="119">
        <v>0</v>
      </c>
      <c r="M76" s="119">
        <v>0</v>
      </c>
      <c r="N76" s="119">
        <v>0</v>
      </c>
      <c r="O76" s="119">
        <v>0</v>
      </c>
      <c r="P76" s="119">
        <v>0</v>
      </c>
      <c r="Q76" s="109"/>
    </row>
    <row r="77" spans="2:17" ht="12.75" customHeight="1">
      <c r="B77" s="116">
        <v>150006</v>
      </c>
      <c r="C77" s="117" t="s">
        <v>22</v>
      </c>
      <c r="D77" s="433"/>
      <c r="E77" s="119">
        <v>0</v>
      </c>
      <c r="F77" s="119">
        <v>0</v>
      </c>
      <c r="G77" s="119">
        <v>0</v>
      </c>
      <c r="H77" s="119">
        <v>0</v>
      </c>
      <c r="I77" s="119">
        <v>0</v>
      </c>
      <c r="J77" s="119">
        <v>0</v>
      </c>
      <c r="K77" s="119">
        <v>0</v>
      </c>
      <c r="L77" s="119">
        <v>0</v>
      </c>
      <c r="M77" s="119">
        <v>0</v>
      </c>
      <c r="N77" s="119">
        <v>0</v>
      </c>
      <c r="O77" s="119">
        <v>0</v>
      </c>
      <c r="P77" s="119">
        <v>0</v>
      </c>
      <c r="Q77" s="109"/>
    </row>
    <row r="78" spans="2:17" ht="12.75" customHeight="1">
      <c r="B78" s="116">
        <v>150007</v>
      </c>
      <c r="C78" s="117" t="s">
        <v>23</v>
      </c>
      <c r="D78" s="433"/>
      <c r="E78" s="119">
        <v>0</v>
      </c>
      <c r="F78" s="119">
        <v>0</v>
      </c>
      <c r="G78" s="119">
        <v>0</v>
      </c>
      <c r="H78" s="119">
        <v>0</v>
      </c>
      <c r="I78" s="119">
        <v>0</v>
      </c>
      <c r="J78" s="119">
        <v>0</v>
      </c>
      <c r="K78" s="119">
        <v>0</v>
      </c>
      <c r="L78" s="119">
        <v>0</v>
      </c>
      <c r="M78" s="119">
        <v>0</v>
      </c>
      <c r="N78" s="119">
        <v>0</v>
      </c>
      <c r="O78" s="119">
        <v>0</v>
      </c>
      <c r="P78" s="119">
        <v>0</v>
      </c>
      <c r="Q78" s="109"/>
    </row>
    <row r="79" spans="2:17" ht="12.75" customHeight="1">
      <c r="B79" s="116">
        <v>150008</v>
      </c>
      <c r="C79" s="117" t="s">
        <v>24</v>
      </c>
      <c r="D79" s="433"/>
      <c r="E79" s="119">
        <v>0</v>
      </c>
      <c r="F79" s="119">
        <v>0</v>
      </c>
      <c r="G79" s="119">
        <v>0</v>
      </c>
      <c r="H79" s="119">
        <v>0</v>
      </c>
      <c r="I79" s="119">
        <v>0</v>
      </c>
      <c r="J79" s="119">
        <v>0</v>
      </c>
      <c r="K79" s="119">
        <v>0</v>
      </c>
      <c r="L79" s="119">
        <v>0</v>
      </c>
      <c r="M79" s="119">
        <v>0</v>
      </c>
      <c r="N79" s="119">
        <v>0</v>
      </c>
      <c r="O79" s="119">
        <v>0</v>
      </c>
      <c r="P79" s="119">
        <v>0</v>
      </c>
      <c r="Q79" s="109"/>
    </row>
    <row r="80" spans="2:17" ht="12.75" customHeight="1">
      <c r="B80" s="130">
        <v>150009</v>
      </c>
      <c r="C80" s="131" t="s">
        <v>187</v>
      </c>
      <c r="D80" s="433"/>
      <c r="E80" s="119">
        <v>0</v>
      </c>
      <c r="F80" s="119">
        <v>0</v>
      </c>
      <c r="G80" s="119">
        <v>0</v>
      </c>
      <c r="H80" s="119">
        <v>0</v>
      </c>
      <c r="I80" s="119">
        <v>0</v>
      </c>
      <c r="J80" s="119">
        <v>0</v>
      </c>
      <c r="K80" s="119">
        <v>0</v>
      </c>
      <c r="L80" s="119">
        <v>0</v>
      </c>
      <c r="M80" s="119">
        <v>0</v>
      </c>
      <c r="N80" s="119">
        <v>0</v>
      </c>
      <c r="O80" s="119">
        <v>0</v>
      </c>
      <c r="P80" s="119">
        <v>0</v>
      </c>
      <c r="Q80" s="109"/>
    </row>
    <row r="81" spans="2:17" ht="12.75" customHeight="1">
      <c r="B81" s="116">
        <v>150010</v>
      </c>
      <c r="C81" s="117" t="s">
        <v>25</v>
      </c>
      <c r="D81" s="433"/>
      <c r="E81" s="119">
        <v>0</v>
      </c>
      <c r="F81" s="119">
        <v>0</v>
      </c>
      <c r="G81" s="119">
        <v>0</v>
      </c>
      <c r="H81" s="119">
        <v>0</v>
      </c>
      <c r="I81" s="119">
        <v>0</v>
      </c>
      <c r="J81" s="119">
        <v>0</v>
      </c>
      <c r="K81" s="119">
        <v>0</v>
      </c>
      <c r="L81" s="119">
        <v>0</v>
      </c>
      <c r="M81" s="119">
        <v>0</v>
      </c>
      <c r="N81" s="119">
        <v>0</v>
      </c>
      <c r="O81" s="119">
        <v>0</v>
      </c>
      <c r="P81" s="119">
        <v>0</v>
      </c>
      <c r="Q81" s="109"/>
    </row>
    <row r="82" spans="2:17" ht="12.75" customHeight="1">
      <c r="B82" s="116">
        <v>150011</v>
      </c>
      <c r="C82" s="117" t="s">
        <v>571</v>
      </c>
      <c r="D82" s="433"/>
      <c r="E82" s="118">
        <v>0</v>
      </c>
      <c r="F82" s="118">
        <v>0</v>
      </c>
      <c r="G82" s="118">
        <v>0</v>
      </c>
      <c r="H82" s="118">
        <v>0</v>
      </c>
      <c r="I82" s="118">
        <v>0</v>
      </c>
      <c r="J82" s="118">
        <v>0</v>
      </c>
      <c r="K82" s="118">
        <v>0</v>
      </c>
      <c r="L82" s="118">
        <v>0</v>
      </c>
      <c r="M82" s="118">
        <v>0</v>
      </c>
      <c r="N82" s="118">
        <v>0</v>
      </c>
      <c r="O82" s="118">
        <v>0</v>
      </c>
      <c r="P82" s="118">
        <v>0</v>
      </c>
      <c r="Q82" s="109"/>
    </row>
    <row r="83" spans="2:17" ht="12.75" customHeight="1" thickBot="1">
      <c r="B83" s="121">
        <v>150012</v>
      </c>
      <c r="C83" s="122" t="s">
        <v>167</v>
      </c>
      <c r="D83" s="433"/>
      <c r="E83" s="119">
        <v>0</v>
      </c>
      <c r="F83" s="119">
        <v>0</v>
      </c>
      <c r="G83" s="119">
        <v>0</v>
      </c>
      <c r="H83" s="119">
        <v>0</v>
      </c>
      <c r="I83" s="119">
        <v>0</v>
      </c>
      <c r="J83" s="119">
        <v>0</v>
      </c>
      <c r="K83" s="119">
        <v>0</v>
      </c>
      <c r="L83" s="119">
        <v>0</v>
      </c>
      <c r="M83" s="119">
        <v>0</v>
      </c>
      <c r="N83" s="119">
        <v>0</v>
      </c>
      <c r="O83" s="119">
        <v>0</v>
      </c>
      <c r="P83" s="119">
        <v>0</v>
      </c>
      <c r="Q83" s="109"/>
    </row>
    <row r="84" spans="2:17" ht="12.75" customHeight="1" thickBot="1">
      <c r="B84" s="114">
        <v>1600</v>
      </c>
      <c r="C84" s="115" t="s">
        <v>168</v>
      </c>
      <c r="D84" s="434">
        <f>D85</f>
        <v>0</v>
      </c>
      <c r="E84" s="113">
        <f t="shared" ref="E84:P86" si="14">E85</f>
        <v>0</v>
      </c>
      <c r="F84" s="113">
        <f t="shared" si="14"/>
        <v>0</v>
      </c>
      <c r="G84" s="113">
        <f t="shared" si="14"/>
        <v>0</v>
      </c>
      <c r="H84" s="113">
        <f t="shared" si="14"/>
        <v>0</v>
      </c>
      <c r="I84" s="113">
        <f t="shared" si="14"/>
        <v>0</v>
      </c>
      <c r="J84" s="113">
        <f t="shared" si="14"/>
        <v>0</v>
      </c>
      <c r="K84" s="113">
        <f t="shared" si="14"/>
        <v>0</v>
      </c>
      <c r="L84" s="113">
        <f t="shared" si="14"/>
        <v>0</v>
      </c>
      <c r="M84" s="113">
        <f t="shared" si="14"/>
        <v>0</v>
      </c>
      <c r="N84" s="113">
        <f t="shared" si="14"/>
        <v>0</v>
      </c>
      <c r="O84" s="113">
        <f t="shared" si="14"/>
        <v>0</v>
      </c>
      <c r="P84" s="113">
        <f t="shared" si="14"/>
        <v>0</v>
      </c>
      <c r="Q84" s="109"/>
    </row>
    <row r="85" spans="2:17" ht="12.75" customHeight="1" thickBot="1">
      <c r="B85" s="130">
        <v>160001</v>
      </c>
      <c r="C85" s="131" t="s">
        <v>188</v>
      </c>
      <c r="D85" s="433"/>
      <c r="E85" s="119">
        <v>0</v>
      </c>
      <c r="F85" s="119">
        <v>0</v>
      </c>
      <c r="G85" s="119">
        <v>0</v>
      </c>
      <c r="H85" s="119">
        <v>0</v>
      </c>
      <c r="I85" s="119">
        <v>0</v>
      </c>
      <c r="J85" s="119">
        <v>0</v>
      </c>
      <c r="K85" s="119">
        <v>0</v>
      </c>
      <c r="L85" s="119">
        <v>0</v>
      </c>
      <c r="M85" s="119">
        <v>0</v>
      </c>
      <c r="N85" s="119">
        <v>0</v>
      </c>
      <c r="O85" s="119">
        <v>0</v>
      </c>
      <c r="P85" s="119">
        <v>0</v>
      </c>
      <c r="Q85" s="109"/>
    </row>
    <row r="86" spans="2:17" ht="12.75" customHeight="1" thickBot="1">
      <c r="B86" s="114">
        <v>1700</v>
      </c>
      <c r="C86" s="115" t="s">
        <v>169</v>
      </c>
      <c r="D86" s="434">
        <f>D87</f>
        <v>0</v>
      </c>
      <c r="E86" s="113">
        <f t="shared" si="14"/>
        <v>0</v>
      </c>
      <c r="F86" s="113">
        <f t="shared" si="14"/>
        <v>0</v>
      </c>
      <c r="G86" s="113">
        <f t="shared" si="14"/>
        <v>0</v>
      </c>
      <c r="H86" s="113">
        <f t="shared" si="14"/>
        <v>0</v>
      </c>
      <c r="I86" s="113">
        <f t="shared" si="14"/>
        <v>0</v>
      </c>
      <c r="J86" s="113">
        <f t="shared" si="14"/>
        <v>0</v>
      </c>
      <c r="K86" s="113">
        <f t="shared" si="14"/>
        <v>0</v>
      </c>
      <c r="L86" s="113">
        <f t="shared" si="14"/>
        <v>0</v>
      </c>
      <c r="M86" s="113">
        <f t="shared" si="14"/>
        <v>0</v>
      </c>
      <c r="N86" s="113">
        <f t="shared" si="14"/>
        <v>0</v>
      </c>
      <c r="O86" s="113">
        <f t="shared" si="14"/>
        <v>0</v>
      </c>
      <c r="P86" s="113">
        <f t="shared" si="14"/>
        <v>0</v>
      </c>
      <c r="Q86" s="109"/>
    </row>
    <row r="87" spans="2:17" ht="12.75" customHeight="1" thickBot="1">
      <c r="B87" s="116">
        <v>170001</v>
      </c>
      <c r="C87" s="117" t="s">
        <v>43</v>
      </c>
      <c r="D87" s="433"/>
      <c r="E87" s="119">
        <v>0</v>
      </c>
      <c r="F87" s="119">
        <v>0</v>
      </c>
      <c r="G87" s="119">
        <v>0</v>
      </c>
      <c r="H87" s="119">
        <v>0</v>
      </c>
      <c r="I87" s="119">
        <v>0</v>
      </c>
      <c r="J87" s="119">
        <v>0</v>
      </c>
      <c r="K87" s="119">
        <v>0</v>
      </c>
      <c r="L87" s="119">
        <v>0</v>
      </c>
      <c r="M87" s="119">
        <v>0</v>
      </c>
      <c r="N87" s="119">
        <v>0</v>
      </c>
      <c r="O87" s="119">
        <v>0</v>
      </c>
      <c r="P87" s="119">
        <v>0</v>
      </c>
      <c r="Q87" s="109"/>
    </row>
    <row r="88" spans="2:17" ht="12.75" customHeight="1" thickBot="1">
      <c r="B88" s="132">
        <v>2000</v>
      </c>
      <c r="C88" s="112" t="s">
        <v>549</v>
      </c>
      <c r="D88" s="434">
        <f>D89+D98+D127+D133+D139+D142</f>
        <v>0</v>
      </c>
      <c r="E88" s="113">
        <f>E89+E98+E127+E133+E142</f>
        <v>0</v>
      </c>
      <c r="F88" s="113">
        <f t="shared" ref="F88:P88" si="15">F89+F98+F127+F133+F142</f>
        <v>0</v>
      </c>
      <c r="G88" s="113">
        <f t="shared" si="15"/>
        <v>0</v>
      </c>
      <c r="H88" s="113">
        <f t="shared" si="15"/>
        <v>0</v>
      </c>
      <c r="I88" s="113">
        <f t="shared" si="15"/>
        <v>0</v>
      </c>
      <c r="J88" s="113">
        <f t="shared" si="15"/>
        <v>0</v>
      </c>
      <c r="K88" s="113">
        <f t="shared" si="15"/>
        <v>0</v>
      </c>
      <c r="L88" s="113">
        <f t="shared" si="15"/>
        <v>0</v>
      </c>
      <c r="M88" s="113">
        <f t="shared" si="15"/>
        <v>0</v>
      </c>
      <c r="N88" s="113">
        <f t="shared" si="15"/>
        <v>0</v>
      </c>
      <c r="O88" s="113">
        <f t="shared" si="15"/>
        <v>0</v>
      </c>
      <c r="P88" s="113">
        <f t="shared" si="15"/>
        <v>0</v>
      </c>
      <c r="Q88" s="109"/>
    </row>
    <row r="89" spans="2:17" ht="12.75" customHeight="1" thickBot="1">
      <c r="B89" s="114">
        <v>2100</v>
      </c>
      <c r="C89" s="115" t="s">
        <v>550</v>
      </c>
      <c r="D89" s="434">
        <f>+D90+D96</f>
        <v>0</v>
      </c>
      <c r="E89" s="113">
        <f>E90+E96</f>
        <v>0</v>
      </c>
      <c r="F89" s="113">
        <f t="shared" ref="F89:P89" si="16">F90+F96</f>
        <v>0</v>
      </c>
      <c r="G89" s="113">
        <f t="shared" si="16"/>
        <v>0</v>
      </c>
      <c r="H89" s="113">
        <f t="shared" si="16"/>
        <v>0</v>
      </c>
      <c r="I89" s="113">
        <f t="shared" si="16"/>
        <v>0</v>
      </c>
      <c r="J89" s="113">
        <f t="shared" si="16"/>
        <v>0</v>
      </c>
      <c r="K89" s="113">
        <f t="shared" si="16"/>
        <v>0</v>
      </c>
      <c r="L89" s="113">
        <f t="shared" si="16"/>
        <v>0</v>
      </c>
      <c r="M89" s="113">
        <f t="shared" si="16"/>
        <v>0</v>
      </c>
      <c r="N89" s="113">
        <f t="shared" si="16"/>
        <v>0</v>
      </c>
      <c r="O89" s="113">
        <f t="shared" si="16"/>
        <v>0</v>
      </c>
      <c r="P89" s="113">
        <f t="shared" si="16"/>
        <v>0</v>
      </c>
      <c r="Q89" s="109"/>
    </row>
    <row r="90" spans="2:17" ht="12.75" customHeight="1">
      <c r="B90" s="114">
        <v>2101</v>
      </c>
      <c r="C90" s="115" t="s">
        <v>551</v>
      </c>
      <c r="D90" s="435">
        <f>SUM(D91:D95)</f>
        <v>0</v>
      </c>
      <c r="E90" s="113">
        <f>SUM(E91:E95)</f>
        <v>0</v>
      </c>
      <c r="F90" s="113">
        <f t="shared" ref="F90:P90" si="17">SUM(F91:F95)</f>
        <v>0</v>
      </c>
      <c r="G90" s="113">
        <f t="shared" si="17"/>
        <v>0</v>
      </c>
      <c r="H90" s="113">
        <f t="shared" si="17"/>
        <v>0</v>
      </c>
      <c r="I90" s="113">
        <f t="shared" si="17"/>
        <v>0</v>
      </c>
      <c r="J90" s="113">
        <f t="shared" si="17"/>
        <v>0</v>
      </c>
      <c r="K90" s="113">
        <f t="shared" si="17"/>
        <v>0</v>
      </c>
      <c r="L90" s="113">
        <f t="shared" si="17"/>
        <v>0</v>
      </c>
      <c r="M90" s="113">
        <f t="shared" si="17"/>
        <v>0</v>
      </c>
      <c r="N90" s="113">
        <f t="shared" si="17"/>
        <v>0</v>
      </c>
      <c r="O90" s="113">
        <f t="shared" si="17"/>
        <v>0</v>
      </c>
      <c r="P90" s="113">
        <f t="shared" si="17"/>
        <v>0</v>
      </c>
      <c r="Q90" s="109"/>
    </row>
    <row r="91" spans="2:17" ht="12.75" customHeight="1">
      <c r="B91" s="116">
        <v>210101</v>
      </c>
      <c r="C91" s="117" t="s">
        <v>552</v>
      </c>
      <c r="D91" s="433"/>
      <c r="E91" s="118">
        <v>0</v>
      </c>
      <c r="F91" s="118">
        <v>0</v>
      </c>
      <c r="G91" s="118">
        <v>0</v>
      </c>
      <c r="H91" s="118">
        <v>0</v>
      </c>
      <c r="I91" s="118">
        <v>0</v>
      </c>
      <c r="J91" s="118">
        <v>0</v>
      </c>
      <c r="K91" s="118">
        <v>0</v>
      </c>
      <c r="L91" s="118">
        <v>0</v>
      </c>
      <c r="M91" s="118">
        <v>0</v>
      </c>
      <c r="N91" s="118">
        <v>0</v>
      </c>
      <c r="O91" s="118">
        <v>0</v>
      </c>
      <c r="P91" s="118">
        <v>0</v>
      </c>
      <c r="Q91" s="109"/>
    </row>
    <row r="92" spans="2:17" ht="12.75" customHeight="1">
      <c r="B92" s="116">
        <v>210102</v>
      </c>
      <c r="C92" s="117" t="s">
        <v>553</v>
      </c>
      <c r="D92" s="433"/>
      <c r="E92" s="119">
        <v>0</v>
      </c>
      <c r="F92" s="119">
        <v>0</v>
      </c>
      <c r="G92" s="119">
        <v>0</v>
      </c>
      <c r="H92" s="119">
        <v>0</v>
      </c>
      <c r="I92" s="119">
        <v>0</v>
      </c>
      <c r="J92" s="119">
        <v>0</v>
      </c>
      <c r="K92" s="119">
        <v>0</v>
      </c>
      <c r="L92" s="119">
        <v>0</v>
      </c>
      <c r="M92" s="119">
        <v>0</v>
      </c>
      <c r="N92" s="119">
        <v>0</v>
      </c>
      <c r="O92" s="119">
        <v>0</v>
      </c>
      <c r="P92" s="119">
        <v>0</v>
      </c>
      <c r="Q92" s="109"/>
    </row>
    <row r="93" spans="2:17" ht="12.75" customHeight="1">
      <c r="B93" s="116">
        <v>210103</v>
      </c>
      <c r="C93" s="117" t="s">
        <v>554</v>
      </c>
      <c r="D93" s="433"/>
      <c r="E93" s="119">
        <v>0</v>
      </c>
      <c r="F93" s="119">
        <v>0</v>
      </c>
      <c r="G93" s="119">
        <v>0</v>
      </c>
      <c r="H93" s="119">
        <v>0</v>
      </c>
      <c r="I93" s="119">
        <v>0</v>
      </c>
      <c r="J93" s="119">
        <v>0</v>
      </c>
      <c r="K93" s="119">
        <v>0</v>
      </c>
      <c r="L93" s="119">
        <v>0</v>
      </c>
      <c r="M93" s="119">
        <v>0</v>
      </c>
      <c r="N93" s="119">
        <v>0</v>
      </c>
      <c r="O93" s="119">
        <v>0</v>
      </c>
      <c r="P93" s="119">
        <v>0</v>
      </c>
      <c r="Q93" s="109"/>
    </row>
    <row r="94" spans="2:17" ht="12.75" customHeight="1">
      <c r="B94" s="116">
        <v>210104</v>
      </c>
      <c r="C94" s="117" t="s">
        <v>555</v>
      </c>
      <c r="D94" s="433"/>
      <c r="E94" s="119">
        <v>0</v>
      </c>
      <c r="F94" s="119">
        <v>0</v>
      </c>
      <c r="G94" s="119">
        <v>0</v>
      </c>
      <c r="H94" s="119">
        <v>0</v>
      </c>
      <c r="I94" s="119">
        <v>0</v>
      </c>
      <c r="J94" s="119">
        <v>0</v>
      </c>
      <c r="K94" s="119">
        <v>0</v>
      </c>
      <c r="L94" s="119">
        <v>0</v>
      </c>
      <c r="M94" s="119">
        <v>0</v>
      </c>
      <c r="N94" s="119">
        <v>0</v>
      </c>
      <c r="O94" s="119">
        <v>0</v>
      </c>
      <c r="P94" s="119">
        <v>0</v>
      </c>
      <c r="Q94" s="109"/>
    </row>
    <row r="95" spans="2:17" ht="12.75" customHeight="1">
      <c r="B95" s="116">
        <v>210105</v>
      </c>
      <c r="C95" s="117" t="s">
        <v>556</v>
      </c>
      <c r="D95" s="433"/>
      <c r="E95" s="119">
        <v>0</v>
      </c>
      <c r="F95" s="119">
        <v>0</v>
      </c>
      <c r="G95" s="119">
        <v>0</v>
      </c>
      <c r="H95" s="119">
        <v>0</v>
      </c>
      <c r="I95" s="119">
        <v>0</v>
      </c>
      <c r="J95" s="119">
        <v>0</v>
      </c>
      <c r="K95" s="119">
        <v>0</v>
      </c>
      <c r="L95" s="119">
        <v>0</v>
      </c>
      <c r="M95" s="119">
        <v>0</v>
      </c>
      <c r="N95" s="119">
        <v>0</v>
      </c>
      <c r="O95" s="119">
        <v>0</v>
      </c>
      <c r="P95" s="119">
        <v>0</v>
      </c>
      <c r="Q95" s="109"/>
    </row>
    <row r="96" spans="2:17" ht="12.75" customHeight="1">
      <c r="B96" s="114">
        <v>2102</v>
      </c>
      <c r="C96" s="115" t="s">
        <v>557</v>
      </c>
      <c r="D96" s="435">
        <f>D97</f>
        <v>0</v>
      </c>
      <c r="E96" s="113">
        <f t="shared" ref="E96:P96" si="18">SUM(E97:E97)</f>
        <v>0</v>
      </c>
      <c r="F96" s="113">
        <f t="shared" si="18"/>
        <v>0</v>
      </c>
      <c r="G96" s="113">
        <f t="shared" si="18"/>
        <v>0</v>
      </c>
      <c r="H96" s="113">
        <f t="shared" si="18"/>
        <v>0</v>
      </c>
      <c r="I96" s="113">
        <f t="shared" si="18"/>
        <v>0</v>
      </c>
      <c r="J96" s="113">
        <f t="shared" si="18"/>
        <v>0</v>
      </c>
      <c r="K96" s="113">
        <f t="shared" si="18"/>
        <v>0</v>
      </c>
      <c r="L96" s="113">
        <f t="shared" si="18"/>
        <v>0</v>
      </c>
      <c r="M96" s="113">
        <f t="shared" si="18"/>
        <v>0</v>
      </c>
      <c r="N96" s="113">
        <f t="shared" si="18"/>
        <v>0</v>
      </c>
      <c r="O96" s="113">
        <f t="shared" si="18"/>
        <v>0</v>
      </c>
      <c r="P96" s="113">
        <f t="shared" si="18"/>
        <v>0</v>
      </c>
      <c r="Q96" s="109"/>
    </row>
    <row r="97" spans="2:17" ht="12.75" customHeight="1" thickBot="1">
      <c r="B97" s="116">
        <v>210201</v>
      </c>
      <c r="C97" s="117" t="s">
        <v>558</v>
      </c>
      <c r="D97" s="433"/>
      <c r="E97" s="119">
        <v>0</v>
      </c>
      <c r="F97" s="119">
        <v>0</v>
      </c>
      <c r="G97" s="119">
        <v>0</v>
      </c>
      <c r="H97" s="119">
        <v>0</v>
      </c>
      <c r="I97" s="119">
        <v>0</v>
      </c>
      <c r="J97" s="119">
        <v>0</v>
      </c>
      <c r="K97" s="119">
        <v>0</v>
      </c>
      <c r="L97" s="119">
        <v>0</v>
      </c>
      <c r="M97" s="119">
        <v>0</v>
      </c>
      <c r="N97" s="119">
        <v>0</v>
      </c>
      <c r="O97" s="119">
        <v>0</v>
      </c>
      <c r="P97" s="119">
        <v>0</v>
      </c>
      <c r="Q97" s="109"/>
    </row>
    <row r="98" spans="2:17" ht="12.75" customHeight="1" thickBot="1">
      <c r="B98" s="114">
        <v>2200</v>
      </c>
      <c r="C98" s="115" t="s">
        <v>559</v>
      </c>
      <c r="D98" s="434">
        <f>+D99+D106+D114</f>
        <v>0</v>
      </c>
      <c r="E98" s="113">
        <f>E99+E106+E114</f>
        <v>0</v>
      </c>
      <c r="F98" s="113">
        <f t="shared" ref="F98:P98" si="19">F99+F106+F114</f>
        <v>0</v>
      </c>
      <c r="G98" s="113">
        <f t="shared" si="19"/>
        <v>0</v>
      </c>
      <c r="H98" s="113">
        <f t="shared" si="19"/>
        <v>0</v>
      </c>
      <c r="I98" s="113">
        <f t="shared" si="19"/>
        <v>0</v>
      </c>
      <c r="J98" s="113">
        <f t="shared" si="19"/>
        <v>0</v>
      </c>
      <c r="K98" s="113">
        <f t="shared" si="19"/>
        <v>0</v>
      </c>
      <c r="L98" s="113">
        <f t="shared" si="19"/>
        <v>0</v>
      </c>
      <c r="M98" s="113">
        <f t="shared" si="19"/>
        <v>0</v>
      </c>
      <c r="N98" s="113">
        <f t="shared" si="19"/>
        <v>0</v>
      </c>
      <c r="O98" s="113">
        <f t="shared" si="19"/>
        <v>0</v>
      </c>
      <c r="P98" s="113">
        <f t="shared" si="19"/>
        <v>0</v>
      </c>
      <c r="Q98" s="109"/>
    </row>
    <row r="99" spans="2:17" ht="12.75" customHeight="1">
      <c r="B99" s="114">
        <v>2201</v>
      </c>
      <c r="C99" s="115" t="s">
        <v>551</v>
      </c>
      <c r="D99" s="435">
        <f>SUM(D100:D105)</f>
        <v>0</v>
      </c>
      <c r="E99" s="113">
        <f>SUM(E100:E105)</f>
        <v>0</v>
      </c>
      <c r="F99" s="113">
        <f t="shared" ref="F99:P99" si="20">SUM(F100:F105)</f>
        <v>0</v>
      </c>
      <c r="G99" s="113">
        <f t="shared" si="20"/>
        <v>0</v>
      </c>
      <c r="H99" s="113">
        <f t="shared" si="20"/>
        <v>0</v>
      </c>
      <c r="I99" s="113">
        <f t="shared" si="20"/>
        <v>0</v>
      </c>
      <c r="J99" s="113">
        <f t="shared" si="20"/>
        <v>0</v>
      </c>
      <c r="K99" s="113">
        <f t="shared" si="20"/>
        <v>0</v>
      </c>
      <c r="L99" s="113">
        <f t="shared" si="20"/>
        <v>0</v>
      </c>
      <c r="M99" s="113">
        <f t="shared" si="20"/>
        <v>0</v>
      </c>
      <c r="N99" s="113">
        <f t="shared" si="20"/>
        <v>0</v>
      </c>
      <c r="O99" s="113">
        <f t="shared" si="20"/>
        <v>0</v>
      </c>
      <c r="P99" s="113">
        <f t="shared" si="20"/>
        <v>0</v>
      </c>
      <c r="Q99" s="109"/>
    </row>
    <row r="100" spans="2:17" ht="12.75" customHeight="1">
      <c r="B100" s="116">
        <v>220101</v>
      </c>
      <c r="C100" s="117" t="s">
        <v>26</v>
      </c>
      <c r="D100" s="433"/>
      <c r="E100" s="119">
        <v>0</v>
      </c>
      <c r="F100" s="119">
        <v>0</v>
      </c>
      <c r="G100" s="119">
        <v>0</v>
      </c>
      <c r="H100" s="119">
        <v>0</v>
      </c>
      <c r="I100" s="119">
        <v>0</v>
      </c>
      <c r="J100" s="119">
        <v>0</v>
      </c>
      <c r="K100" s="119">
        <v>0</v>
      </c>
      <c r="L100" s="119">
        <v>0</v>
      </c>
      <c r="M100" s="119">
        <v>0</v>
      </c>
      <c r="N100" s="119">
        <v>0</v>
      </c>
      <c r="O100" s="119">
        <v>0</v>
      </c>
      <c r="P100" s="119">
        <v>0</v>
      </c>
      <c r="Q100" s="109"/>
    </row>
    <row r="101" spans="2:17" ht="12.75" customHeight="1">
      <c r="B101" s="116">
        <v>220102</v>
      </c>
      <c r="C101" s="117" t="s">
        <v>27</v>
      </c>
      <c r="D101" s="433"/>
      <c r="E101" s="119">
        <v>0</v>
      </c>
      <c r="F101" s="119">
        <v>0</v>
      </c>
      <c r="G101" s="119">
        <v>0</v>
      </c>
      <c r="H101" s="119">
        <v>0</v>
      </c>
      <c r="I101" s="119">
        <v>0</v>
      </c>
      <c r="J101" s="119">
        <v>0</v>
      </c>
      <c r="K101" s="119">
        <v>0</v>
      </c>
      <c r="L101" s="119">
        <v>0</v>
      </c>
      <c r="M101" s="119">
        <v>0</v>
      </c>
      <c r="N101" s="119">
        <v>0</v>
      </c>
      <c r="O101" s="119">
        <v>0</v>
      </c>
      <c r="P101" s="119">
        <v>0</v>
      </c>
      <c r="Q101" s="109"/>
    </row>
    <row r="102" spans="2:17" ht="12.75" customHeight="1">
      <c r="B102" s="116">
        <v>220103</v>
      </c>
      <c r="C102" s="117" t="s">
        <v>560</v>
      </c>
      <c r="D102" s="433"/>
      <c r="E102" s="119">
        <v>0</v>
      </c>
      <c r="F102" s="119">
        <v>0</v>
      </c>
      <c r="G102" s="119">
        <v>0</v>
      </c>
      <c r="H102" s="119">
        <v>0</v>
      </c>
      <c r="I102" s="119">
        <v>0</v>
      </c>
      <c r="J102" s="119">
        <v>0</v>
      </c>
      <c r="K102" s="119">
        <v>0</v>
      </c>
      <c r="L102" s="119">
        <v>0</v>
      </c>
      <c r="M102" s="119">
        <v>0</v>
      </c>
      <c r="N102" s="119">
        <v>0</v>
      </c>
      <c r="O102" s="119">
        <v>0</v>
      </c>
      <c r="P102" s="119">
        <v>0</v>
      </c>
      <c r="Q102" s="109"/>
    </row>
    <row r="103" spans="2:17" ht="12.75" customHeight="1">
      <c r="B103" s="121">
        <v>220104</v>
      </c>
      <c r="C103" s="122" t="s">
        <v>28</v>
      </c>
      <c r="D103" s="433"/>
      <c r="E103" s="119">
        <v>0</v>
      </c>
      <c r="F103" s="119">
        <v>0</v>
      </c>
      <c r="G103" s="119">
        <v>0</v>
      </c>
      <c r="H103" s="119">
        <v>0</v>
      </c>
      <c r="I103" s="119">
        <v>0</v>
      </c>
      <c r="J103" s="119">
        <v>0</v>
      </c>
      <c r="K103" s="119">
        <v>0</v>
      </c>
      <c r="L103" s="119">
        <v>0</v>
      </c>
      <c r="M103" s="119">
        <v>0</v>
      </c>
      <c r="N103" s="119">
        <v>0</v>
      </c>
      <c r="O103" s="119">
        <v>0</v>
      </c>
      <c r="P103" s="119">
        <v>0</v>
      </c>
      <c r="Q103" s="109"/>
    </row>
    <row r="104" spans="2:17" ht="12.75" customHeight="1">
      <c r="B104" s="121">
        <v>220105</v>
      </c>
      <c r="C104" s="122" t="s">
        <v>29</v>
      </c>
      <c r="D104" s="433"/>
      <c r="E104" s="119">
        <v>0</v>
      </c>
      <c r="F104" s="119">
        <v>0</v>
      </c>
      <c r="G104" s="119">
        <v>0</v>
      </c>
      <c r="H104" s="119">
        <v>0</v>
      </c>
      <c r="I104" s="119">
        <v>0</v>
      </c>
      <c r="J104" s="119">
        <v>0</v>
      </c>
      <c r="K104" s="119">
        <v>0</v>
      </c>
      <c r="L104" s="119">
        <v>0</v>
      </c>
      <c r="M104" s="119">
        <v>0</v>
      </c>
      <c r="N104" s="119">
        <v>0</v>
      </c>
      <c r="O104" s="119">
        <v>0</v>
      </c>
      <c r="P104" s="119">
        <v>0</v>
      </c>
      <c r="Q104" s="109"/>
    </row>
    <row r="105" spans="2:17" ht="12.75" customHeight="1">
      <c r="B105" s="121">
        <v>220106</v>
      </c>
      <c r="C105" s="122" t="s">
        <v>30</v>
      </c>
      <c r="D105" s="433"/>
      <c r="E105" s="119">
        <v>0</v>
      </c>
      <c r="F105" s="119">
        <v>0</v>
      </c>
      <c r="G105" s="119">
        <v>0</v>
      </c>
      <c r="H105" s="119">
        <v>0</v>
      </c>
      <c r="I105" s="119">
        <v>0</v>
      </c>
      <c r="J105" s="119">
        <v>0</v>
      </c>
      <c r="K105" s="119">
        <v>0</v>
      </c>
      <c r="L105" s="119">
        <v>0</v>
      </c>
      <c r="M105" s="119">
        <v>0</v>
      </c>
      <c r="N105" s="119">
        <v>0</v>
      </c>
      <c r="O105" s="119">
        <v>0</v>
      </c>
      <c r="P105" s="119">
        <v>0</v>
      </c>
      <c r="Q105" s="109"/>
    </row>
    <row r="106" spans="2:17" ht="12.75" customHeight="1">
      <c r="B106" s="114">
        <v>2202</v>
      </c>
      <c r="C106" s="115" t="s">
        <v>557</v>
      </c>
      <c r="D106" s="435">
        <f>SUM(D107:D113)</f>
        <v>0</v>
      </c>
      <c r="E106" s="113">
        <f>SUM(E107:E113)</f>
        <v>0</v>
      </c>
      <c r="F106" s="113">
        <f t="shared" ref="F106:P106" si="21">SUM(F107:F113)</f>
        <v>0</v>
      </c>
      <c r="G106" s="113">
        <f t="shared" si="21"/>
        <v>0</v>
      </c>
      <c r="H106" s="113">
        <f t="shared" si="21"/>
        <v>0</v>
      </c>
      <c r="I106" s="113">
        <f t="shared" si="21"/>
        <v>0</v>
      </c>
      <c r="J106" s="113">
        <f t="shared" si="21"/>
        <v>0</v>
      </c>
      <c r="K106" s="113">
        <f t="shared" si="21"/>
        <v>0</v>
      </c>
      <c r="L106" s="113">
        <f t="shared" si="21"/>
        <v>0</v>
      </c>
      <c r="M106" s="113">
        <f t="shared" si="21"/>
        <v>0</v>
      </c>
      <c r="N106" s="113">
        <f t="shared" si="21"/>
        <v>0</v>
      </c>
      <c r="O106" s="113">
        <f t="shared" si="21"/>
        <v>0</v>
      </c>
      <c r="P106" s="113">
        <f t="shared" si="21"/>
        <v>0</v>
      </c>
      <c r="Q106" s="109"/>
    </row>
    <row r="107" spans="2:17" ht="12.75" customHeight="1">
      <c r="B107" s="116">
        <v>220201</v>
      </c>
      <c r="C107" s="117" t="s">
        <v>26</v>
      </c>
      <c r="D107" s="433"/>
      <c r="E107" s="119">
        <v>0</v>
      </c>
      <c r="F107" s="119">
        <v>0</v>
      </c>
      <c r="G107" s="119">
        <v>0</v>
      </c>
      <c r="H107" s="119">
        <v>0</v>
      </c>
      <c r="I107" s="119">
        <v>0</v>
      </c>
      <c r="J107" s="119">
        <v>0</v>
      </c>
      <c r="K107" s="119">
        <v>0</v>
      </c>
      <c r="L107" s="119">
        <v>0</v>
      </c>
      <c r="M107" s="119">
        <v>0</v>
      </c>
      <c r="N107" s="119">
        <v>0</v>
      </c>
      <c r="O107" s="119">
        <v>0</v>
      </c>
      <c r="P107" s="119">
        <v>0</v>
      </c>
      <c r="Q107" s="109"/>
    </row>
    <row r="108" spans="2:17" ht="12.75" customHeight="1">
      <c r="B108" s="116">
        <v>220202</v>
      </c>
      <c r="C108" s="117" t="s">
        <v>27</v>
      </c>
      <c r="D108" s="433"/>
      <c r="E108" s="119">
        <v>0</v>
      </c>
      <c r="F108" s="119">
        <v>0</v>
      </c>
      <c r="G108" s="119">
        <v>0</v>
      </c>
      <c r="H108" s="119">
        <v>0</v>
      </c>
      <c r="I108" s="119">
        <v>0</v>
      </c>
      <c r="J108" s="119">
        <v>0</v>
      </c>
      <c r="K108" s="119">
        <v>0</v>
      </c>
      <c r="L108" s="119">
        <v>0</v>
      </c>
      <c r="M108" s="119">
        <v>0</v>
      </c>
      <c r="N108" s="119">
        <v>0</v>
      </c>
      <c r="O108" s="119">
        <v>0</v>
      </c>
      <c r="P108" s="119">
        <v>0</v>
      </c>
      <c r="Q108" s="109"/>
    </row>
    <row r="109" spans="2:17" ht="12.75" customHeight="1">
      <c r="B109" s="116">
        <v>220203</v>
      </c>
      <c r="C109" s="117" t="s">
        <v>31</v>
      </c>
      <c r="D109" s="433"/>
      <c r="E109" s="119">
        <v>0</v>
      </c>
      <c r="F109" s="119">
        <v>0</v>
      </c>
      <c r="G109" s="119">
        <v>0</v>
      </c>
      <c r="H109" s="119">
        <v>0</v>
      </c>
      <c r="I109" s="119">
        <v>0</v>
      </c>
      <c r="J109" s="119">
        <v>0</v>
      </c>
      <c r="K109" s="119">
        <v>0</v>
      </c>
      <c r="L109" s="119">
        <v>0</v>
      </c>
      <c r="M109" s="119">
        <v>0</v>
      </c>
      <c r="N109" s="119">
        <v>0</v>
      </c>
      <c r="O109" s="119">
        <v>0</v>
      </c>
      <c r="P109" s="119">
        <v>0</v>
      </c>
      <c r="Q109" s="109"/>
    </row>
    <row r="110" spans="2:17" ht="12.75" customHeight="1">
      <c r="B110" s="116">
        <v>220204</v>
      </c>
      <c r="C110" s="122" t="s">
        <v>28</v>
      </c>
      <c r="D110" s="433"/>
      <c r="E110" s="119">
        <v>0</v>
      </c>
      <c r="F110" s="119">
        <v>0</v>
      </c>
      <c r="G110" s="119">
        <v>0</v>
      </c>
      <c r="H110" s="119">
        <v>0</v>
      </c>
      <c r="I110" s="119">
        <v>0</v>
      </c>
      <c r="J110" s="119">
        <v>0</v>
      </c>
      <c r="K110" s="119">
        <v>0</v>
      </c>
      <c r="L110" s="119">
        <v>0</v>
      </c>
      <c r="M110" s="119">
        <v>0</v>
      </c>
      <c r="N110" s="119">
        <v>0</v>
      </c>
      <c r="O110" s="119">
        <v>0</v>
      </c>
      <c r="P110" s="119">
        <v>0</v>
      </c>
      <c r="Q110" s="109"/>
    </row>
    <row r="111" spans="2:17" ht="12.75" customHeight="1">
      <c r="B111" s="121">
        <v>220205</v>
      </c>
      <c r="C111" s="122" t="s">
        <v>29</v>
      </c>
      <c r="D111" s="433"/>
      <c r="E111" s="119">
        <v>0</v>
      </c>
      <c r="F111" s="119">
        <v>0</v>
      </c>
      <c r="G111" s="119">
        <v>0</v>
      </c>
      <c r="H111" s="119">
        <v>0</v>
      </c>
      <c r="I111" s="119">
        <v>0</v>
      </c>
      <c r="J111" s="119">
        <v>0</v>
      </c>
      <c r="K111" s="119">
        <v>0</v>
      </c>
      <c r="L111" s="119">
        <v>0</v>
      </c>
      <c r="M111" s="119">
        <v>0</v>
      </c>
      <c r="N111" s="119">
        <v>0</v>
      </c>
      <c r="O111" s="119">
        <v>0</v>
      </c>
      <c r="P111" s="119">
        <v>0</v>
      </c>
      <c r="Q111" s="109"/>
    </row>
    <row r="112" spans="2:17" ht="12.75" customHeight="1">
      <c r="B112" s="121">
        <v>220206</v>
      </c>
      <c r="C112" s="122" t="s">
        <v>30</v>
      </c>
      <c r="D112" s="433"/>
      <c r="E112" s="119">
        <v>0</v>
      </c>
      <c r="F112" s="119">
        <v>0</v>
      </c>
      <c r="G112" s="119">
        <v>0</v>
      </c>
      <c r="H112" s="119">
        <v>0</v>
      </c>
      <c r="I112" s="119">
        <v>0</v>
      </c>
      <c r="J112" s="119">
        <v>0</v>
      </c>
      <c r="K112" s="119">
        <v>0</v>
      </c>
      <c r="L112" s="119">
        <v>0</v>
      </c>
      <c r="M112" s="119">
        <v>0</v>
      </c>
      <c r="N112" s="119">
        <v>0</v>
      </c>
      <c r="O112" s="119">
        <v>0</v>
      </c>
      <c r="P112" s="119">
        <v>0</v>
      </c>
      <c r="Q112" s="109"/>
    </row>
    <row r="113" spans="2:17" ht="12.75" customHeight="1">
      <c r="B113" s="121">
        <v>220207</v>
      </c>
      <c r="C113" s="122" t="s">
        <v>170</v>
      </c>
      <c r="D113" s="433"/>
      <c r="E113" s="119">
        <v>0</v>
      </c>
      <c r="F113" s="119">
        <v>0</v>
      </c>
      <c r="G113" s="119">
        <v>0</v>
      </c>
      <c r="H113" s="119">
        <v>0</v>
      </c>
      <c r="I113" s="119">
        <v>0</v>
      </c>
      <c r="J113" s="119">
        <v>0</v>
      </c>
      <c r="K113" s="119">
        <v>0</v>
      </c>
      <c r="L113" s="119">
        <v>0</v>
      </c>
      <c r="M113" s="119">
        <v>0</v>
      </c>
      <c r="N113" s="119">
        <v>0</v>
      </c>
      <c r="O113" s="119">
        <v>0</v>
      </c>
      <c r="P113" s="119">
        <v>0</v>
      </c>
      <c r="Q113" s="109"/>
    </row>
    <row r="114" spans="2:17" ht="12.75" customHeight="1">
      <c r="B114" s="114">
        <v>2203</v>
      </c>
      <c r="C114" s="115" t="s">
        <v>561</v>
      </c>
      <c r="D114" s="435">
        <f>SUM(D115:D126)</f>
        <v>0</v>
      </c>
      <c r="E114" s="113">
        <f>SUM(E115:E126)</f>
        <v>0</v>
      </c>
      <c r="F114" s="113">
        <f t="shared" ref="F114:P114" si="22">SUM(F115:F126)</f>
        <v>0</v>
      </c>
      <c r="G114" s="113">
        <f t="shared" si="22"/>
        <v>0</v>
      </c>
      <c r="H114" s="113">
        <f t="shared" si="22"/>
        <v>0</v>
      </c>
      <c r="I114" s="113">
        <f t="shared" si="22"/>
        <v>0</v>
      </c>
      <c r="J114" s="113">
        <f t="shared" si="22"/>
        <v>0</v>
      </c>
      <c r="K114" s="113">
        <f t="shared" si="22"/>
        <v>0</v>
      </c>
      <c r="L114" s="113">
        <f t="shared" si="22"/>
        <v>0</v>
      </c>
      <c r="M114" s="113">
        <f t="shared" si="22"/>
        <v>0</v>
      </c>
      <c r="N114" s="113">
        <f t="shared" si="22"/>
        <v>0</v>
      </c>
      <c r="O114" s="113">
        <f t="shared" si="22"/>
        <v>0</v>
      </c>
      <c r="P114" s="113">
        <f t="shared" si="22"/>
        <v>0</v>
      </c>
      <c r="Q114" s="109"/>
    </row>
    <row r="115" spans="2:17" ht="12.75" customHeight="1">
      <c r="B115" s="116">
        <v>220301</v>
      </c>
      <c r="C115" s="122" t="s">
        <v>32</v>
      </c>
      <c r="D115" s="433"/>
      <c r="E115" s="119">
        <v>0</v>
      </c>
      <c r="F115" s="119">
        <v>0</v>
      </c>
      <c r="G115" s="119">
        <v>0</v>
      </c>
      <c r="H115" s="119">
        <v>0</v>
      </c>
      <c r="I115" s="119">
        <v>0</v>
      </c>
      <c r="J115" s="119">
        <v>0</v>
      </c>
      <c r="K115" s="119">
        <v>0</v>
      </c>
      <c r="L115" s="119">
        <v>0</v>
      </c>
      <c r="M115" s="119">
        <v>0</v>
      </c>
      <c r="N115" s="119">
        <v>0</v>
      </c>
      <c r="O115" s="119">
        <v>0</v>
      </c>
      <c r="P115" s="119">
        <v>0</v>
      </c>
      <c r="Q115" s="109"/>
    </row>
    <row r="116" spans="2:17" ht="12.75" customHeight="1">
      <c r="B116" s="121">
        <v>220302</v>
      </c>
      <c r="C116" s="122" t="s">
        <v>33</v>
      </c>
      <c r="D116" s="433"/>
      <c r="E116" s="119">
        <v>0</v>
      </c>
      <c r="F116" s="119">
        <v>0</v>
      </c>
      <c r="G116" s="119">
        <v>0</v>
      </c>
      <c r="H116" s="119">
        <v>0</v>
      </c>
      <c r="I116" s="119">
        <v>0</v>
      </c>
      <c r="J116" s="119">
        <v>0</v>
      </c>
      <c r="K116" s="119">
        <v>0</v>
      </c>
      <c r="L116" s="119">
        <v>0</v>
      </c>
      <c r="M116" s="119">
        <v>0</v>
      </c>
      <c r="N116" s="119">
        <v>0</v>
      </c>
      <c r="O116" s="119">
        <v>0</v>
      </c>
      <c r="P116" s="119">
        <v>0</v>
      </c>
      <c r="Q116" s="109"/>
    </row>
    <row r="117" spans="2:17" ht="12.75" customHeight="1">
      <c r="B117" s="121">
        <v>220303</v>
      </c>
      <c r="C117" s="122" t="s">
        <v>34</v>
      </c>
      <c r="D117" s="433"/>
      <c r="E117" s="119">
        <v>0</v>
      </c>
      <c r="F117" s="119">
        <v>0</v>
      </c>
      <c r="G117" s="119">
        <v>0</v>
      </c>
      <c r="H117" s="119">
        <v>0</v>
      </c>
      <c r="I117" s="119">
        <v>0</v>
      </c>
      <c r="J117" s="119">
        <v>0</v>
      </c>
      <c r="K117" s="119">
        <v>0</v>
      </c>
      <c r="L117" s="119">
        <v>0</v>
      </c>
      <c r="M117" s="119">
        <v>0</v>
      </c>
      <c r="N117" s="119">
        <v>0</v>
      </c>
      <c r="O117" s="119">
        <v>0</v>
      </c>
      <c r="P117" s="119">
        <v>0</v>
      </c>
      <c r="Q117" s="109"/>
    </row>
    <row r="118" spans="2:17" ht="12.75" customHeight="1">
      <c r="B118" s="121">
        <v>220304</v>
      </c>
      <c r="C118" s="122" t="s">
        <v>35</v>
      </c>
      <c r="D118" s="433"/>
      <c r="E118" s="119">
        <v>0</v>
      </c>
      <c r="F118" s="119">
        <v>0</v>
      </c>
      <c r="G118" s="119">
        <v>0</v>
      </c>
      <c r="H118" s="119">
        <v>0</v>
      </c>
      <c r="I118" s="119">
        <v>0</v>
      </c>
      <c r="J118" s="119">
        <v>0</v>
      </c>
      <c r="K118" s="119">
        <v>0</v>
      </c>
      <c r="L118" s="119">
        <v>0</v>
      </c>
      <c r="M118" s="119">
        <v>0</v>
      </c>
      <c r="N118" s="119">
        <v>0</v>
      </c>
      <c r="O118" s="119">
        <v>0</v>
      </c>
      <c r="P118" s="119">
        <v>0</v>
      </c>
      <c r="Q118" s="109"/>
    </row>
    <row r="119" spans="2:17" ht="12.75" customHeight="1">
      <c r="B119" s="121">
        <v>220305</v>
      </c>
      <c r="C119" s="122" t="s">
        <v>36</v>
      </c>
      <c r="D119" s="433"/>
      <c r="E119" s="119">
        <v>0</v>
      </c>
      <c r="F119" s="119">
        <v>0</v>
      </c>
      <c r="G119" s="119">
        <v>0</v>
      </c>
      <c r="H119" s="119">
        <v>0</v>
      </c>
      <c r="I119" s="119">
        <v>0</v>
      </c>
      <c r="J119" s="119">
        <v>0</v>
      </c>
      <c r="K119" s="119">
        <v>0</v>
      </c>
      <c r="L119" s="119">
        <v>0</v>
      </c>
      <c r="M119" s="119">
        <v>0</v>
      </c>
      <c r="N119" s="119">
        <v>0</v>
      </c>
      <c r="O119" s="119">
        <v>0</v>
      </c>
      <c r="P119" s="119">
        <v>0</v>
      </c>
      <c r="Q119" s="109"/>
    </row>
    <row r="120" spans="2:17" ht="12.75" customHeight="1">
      <c r="B120" s="121">
        <v>220306</v>
      </c>
      <c r="C120" s="122" t="s">
        <v>37</v>
      </c>
      <c r="D120" s="433"/>
      <c r="E120" s="119">
        <v>0</v>
      </c>
      <c r="F120" s="119">
        <v>0</v>
      </c>
      <c r="G120" s="119">
        <v>0</v>
      </c>
      <c r="H120" s="119">
        <v>0</v>
      </c>
      <c r="I120" s="119">
        <v>0</v>
      </c>
      <c r="J120" s="119">
        <v>0</v>
      </c>
      <c r="K120" s="119">
        <v>0</v>
      </c>
      <c r="L120" s="119">
        <v>0</v>
      </c>
      <c r="M120" s="119">
        <v>0</v>
      </c>
      <c r="N120" s="119">
        <v>0</v>
      </c>
      <c r="O120" s="119">
        <v>0</v>
      </c>
      <c r="P120" s="119">
        <v>0</v>
      </c>
      <c r="Q120" s="109"/>
    </row>
    <row r="121" spans="2:17" ht="12.75" customHeight="1">
      <c r="B121" s="121">
        <v>220307</v>
      </c>
      <c r="C121" s="122" t="s">
        <v>38</v>
      </c>
      <c r="D121" s="433"/>
      <c r="E121" s="119">
        <v>0</v>
      </c>
      <c r="F121" s="119">
        <v>0</v>
      </c>
      <c r="G121" s="119">
        <v>0</v>
      </c>
      <c r="H121" s="119">
        <v>0</v>
      </c>
      <c r="I121" s="119">
        <v>0</v>
      </c>
      <c r="J121" s="119">
        <v>0</v>
      </c>
      <c r="K121" s="119">
        <v>0</v>
      </c>
      <c r="L121" s="119">
        <v>0</v>
      </c>
      <c r="M121" s="119">
        <v>0</v>
      </c>
      <c r="N121" s="119">
        <v>0</v>
      </c>
      <c r="O121" s="119">
        <v>0</v>
      </c>
      <c r="P121" s="119">
        <v>0</v>
      </c>
      <c r="Q121" s="109"/>
    </row>
    <row r="122" spans="2:17" ht="12.75" customHeight="1">
      <c r="B122" s="121">
        <v>220308</v>
      </c>
      <c r="C122" s="122" t="s">
        <v>39</v>
      </c>
      <c r="D122" s="433"/>
      <c r="E122" s="119">
        <v>0</v>
      </c>
      <c r="F122" s="119">
        <v>0</v>
      </c>
      <c r="G122" s="119">
        <v>0</v>
      </c>
      <c r="H122" s="119">
        <v>0</v>
      </c>
      <c r="I122" s="119">
        <v>0</v>
      </c>
      <c r="J122" s="119">
        <v>0</v>
      </c>
      <c r="K122" s="119">
        <v>0</v>
      </c>
      <c r="L122" s="119">
        <v>0</v>
      </c>
      <c r="M122" s="119">
        <v>0</v>
      </c>
      <c r="N122" s="119">
        <v>0</v>
      </c>
      <c r="O122" s="119">
        <v>0</v>
      </c>
      <c r="P122" s="119">
        <v>0</v>
      </c>
      <c r="Q122" s="109"/>
    </row>
    <row r="123" spans="2:17" ht="12.75" customHeight="1">
      <c r="B123" s="121">
        <v>220309</v>
      </c>
      <c r="C123" s="122" t="s">
        <v>40</v>
      </c>
      <c r="D123" s="433"/>
      <c r="E123" s="119">
        <v>0</v>
      </c>
      <c r="F123" s="119">
        <v>0</v>
      </c>
      <c r="G123" s="119">
        <v>0</v>
      </c>
      <c r="H123" s="119">
        <v>0</v>
      </c>
      <c r="I123" s="119">
        <v>0</v>
      </c>
      <c r="J123" s="119">
        <v>0</v>
      </c>
      <c r="K123" s="119">
        <v>0</v>
      </c>
      <c r="L123" s="119">
        <v>0</v>
      </c>
      <c r="M123" s="119">
        <v>0</v>
      </c>
      <c r="N123" s="119">
        <v>0</v>
      </c>
      <c r="O123" s="119">
        <v>0</v>
      </c>
      <c r="P123" s="119">
        <v>0</v>
      </c>
      <c r="Q123" s="109"/>
    </row>
    <row r="124" spans="2:17" ht="12.75" customHeight="1">
      <c r="B124" s="121">
        <v>220310</v>
      </c>
      <c r="C124" s="122" t="s">
        <v>41</v>
      </c>
      <c r="D124" s="433"/>
      <c r="E124" s="119">
        <v>0</v>
      </c>
      <c r="F124" s="119">
        <v>0</v>
      </c>
      <c r="G124" s="119">
        <v>0</v>
      </c>
      <c r="H124" s="119">
        <v>0</v>
      </c>
      <c r="I124" s="119">
        <v>0</v>
      </c>
      <c r="J124" s="119">
        <v>0</v>
      </c>
      <c r="K124" s="119">
        <v>0</v>
      </c>
      <c r="L124" s="119">
        <v>0</v>
      </c>
      <c r="M124" s="119">
        <v>0</v>
      </c>
      <c r="N124" s="119">
        <v>0</v>
      </c>
      <c r="O124" s="119">
        <v>0</v>
      </c>
      <c r="P124" s="119">
        <v>0</v>
      </c>
      <c r="Q124" s="109"/>
    </row>
    <row r="125" spans="2:17" ht="12.75" customHeight="1">
      <c r="B125" s="121">
        <v>220311</v>
      </c>
      <c r="C125" s="122" t="s">
        <v>42</v>
      </c>
      <c r="D125" s="433"/>
      <c r="E125" s="123">
        <v>0</v>
      </c>
      <c r="F125" s="123">
        <v>0</v>
      </c>
      <c r="G125" s="123">
        <v>0</v>
      </c>
      <c r="H125" s="123">
        <v>0</v>
      </c>
      <c r="I125" s="123">
        <v>0</v>
      </c>
      <c r="J125" s="123">
        <v>0</v>
      </c>
      <c r="K125" s="123">
        <v>0</v>
      </c>
      <c r="L125" s="123">
        <v>0</v>
      </c>
      <c r="M125" s="123">
        <v>0</v>
      </c>
      <c r="N125" s="123">
        <v>0</v>
      </c>
      <c r="O125" s="123">
        <v>0</v>
      </c>
      <c r="P125" s="123">
        <v>0</v>
      </c>
      <c r="Q125" s="109"/>
    </row>
    <row r="126" spans="2:17" ht="12.75" customHeight="1" thickBot="1">
      <c r="B126" s="121">
        <v>220312</v>
      </c>
      <c r="C126" s="122" t="s">
        <v>44</v>
      </c>
      <c r="D126" s="433"/>
      <c r="E126" s="119">
        <v>0</v>
      </c>
      <c r="F126" s="119">
        <v>0</v>
      </c>
      <c r="G126" s="119">
        <v>0</v>
      </c>
      <c r="H126" s="119">
        <v>0</v>
      </c>
      <c r="I126" s="119">
        <v>0</v>
      </c>
      <c r="J126" s="119">
        <v>0</v>
      </c>
      <c r="K126" s="119">
        <v>0</v>
      </c>
      <c r="L126" s="119">
        <v>0</v>
      </c>
      <c r="M126" s="119">
        <v>0</v>
      </c>
      <c r="N126" s="119">
        <v>0</v>
      </c>
      <c r="O126" s="119">
        <v>0</v>
      </c>
      <c r="P126" s="119">
        <v>0</v>
      </c>
      <c r="Q126" s="109"/>
    </row>
    <row r="127" spans="2:17" ht="12.75" customHeight="1" thickBot="1">
      <c r="B127" s="114">
        <v>2300</v>
      </c>
      <c r="C127" s="115" t="s">
        <v>562</v>
      </c>
      <c r="D127" s="434">
        <f>SUM(D128:D132)</f>
        <v>0</v>
      </c>
      <c r="E127" s="113">
        <f t="shared" ref="E127:P127" si="23">SUM(E128:E132)</f>
        <v>0</v>
      </c>
      <c r="F127" s="113">
        <f t="shared" si="23"/>
        <v>0</v>
      </c>
      <c r="G127" s="113">
        <f t="shared" si="23"/>
        <v>0</v>
      </c>
      <c r="H127" s="113">
        <f t="shared" si="23"/>
        <v>0</v>
      </c>
      <c r="I127" s="113">
        <f t="shared" si="23"/>
        <v>0</v>
      </c>
      <c r="J127" s="113">
        <f t="shared" si="23"/>
        <v>0</v>
      </c>
      <c r="K127" s="113">
        <f t="shared" si="23"/>
        <v>0</v>
      </c>
      <c r="L127" s="113">
        <f t="shared" si="23"/>
        <v>0</v>
      </c>
      <c r="M127" s="113">
        <f t="shared" si="23"/>
        <v>0</v>
      </c>
      <c r="N127" s="113">
        <f t="shared" si="23"/>
        <v>0</v>
      </c>
      <c r="O127" s="113">
        <f t="shared" si="23"/>
        <v>0</v>
      </c>
      <c r="P127" s="113">
        <f t="shared" si="23"/>
        <v>0</v>
      </c>
      <c r="Q127" s="109"/>
    </row>
    <row r="128" spans="2:17" ht="12.75" customHeight="1">
      <c r="B128" s="116">
        <v>230001</v>
      </c>
      <c r="C128" s="117" t="s">
        <v>563</v>
      </c>
      <c r="D128" s="433"/>
      <c r="E128" s="123">
        <v>0</v>
      </c>
      <c r="F128" s="123">
        <v>0</v>
      </c>
      <c r="G128" s="123">
        <v>0</v>
      </c>
      <c r="H128" s="123">
        <v>0</v>
      </c>
      <c r="I128" s="123">
        <v>0</v>
      </c>
      <c r="J128" s="123">
        <v>0</v>
      </c>
      <c r="K128" s="123">
        <v>0</v>
      </c>
      <c r="L128" s="123">
        <v>0</v>
      </c>
      <c r="M128" s="123">
        <v>0</v>
      </c>
      <c r="N128" s="123">
        <v>0</v>
      </c>
      <c r="O128" s="123">
        <v>0</v>
      </c>
      <c r="P128" s="123">
        <v>0</v>
      </c>
      <c r="Q128" s="109"/>
    </row>
    <row r="129" spans="2:17" ht="12.75" customHeight="1">
      <c r="B129" s="116">
        <v>230002</v>
      </c>
      <c r="C129" s="117" t="s">
        <v>564</v>
      </c>
      <c r="D129" s="433"/>
      <c r="E129" s="119">
        <v>0</v>
      </c>
      <c r="F129" s="119">
        <v>0</v>
      </c>
      <c r="G129" s="119">
        <v>0</v>
      </c>
      <c r="H129" s="119">
        <v>0</v>
      </c>
      <c r="I129" s="119">
        <v>0</v>
      </c>
      <c r="J129" s="119">
        <v>0</v>
      </c>
      <c r="K129" s="119">
        <v>0</v>
      </c>
      <c r="L129" s="119">
        <v>0</v>
      </c>
      <c r="M129" s="119">
        <v>0</v>
      </c>
      <c r="N129" s="119">
        <v>0</v>
      </c>
      <c r="O129" s="119">
        <v>0</v>
      </c>
      <c r="P129" s="119">
        <v>0</v>
      </c>
      <c r="Q129" s="109"/>
    </row>
    <row r="130" spans="2:17" ht="12.75" customHeight="1">
      <c r="B130" s="116">
        <v>230003</v>
      </c>
      <c r="C130" s="117" t="s">
        <v>565</v>
      </c>
      <c r="D130" s="433"/>
      <c r="E130" s="119">
        <v>0</v>
      </c>
      <c r="F130" s="119">
        <v>0</v>
      </c>
      <c r="G130" s="119">
        <v>0</v>
      </c>
      <c r="H130" s="119">
        <v>0</v>
      </c>
      <c r="I130" s="119">
        <v>0</v>
      </c>
      <c r="J130" s="119">
        <v>0</v>
      </c>
      <c r="K130" s="119">
        <v>0</v>
      </c>
      <c r="L130" s="119">
        <v>0</v>
      </c>
      <c r="M130" s="119">
        <v>0</v>
      </c>
      <c r="N130" s="119">
        <v>0</v>
      </c>
      <c r="O130" s="119">
        <v>0</v>
      </c>
      <c r="P130" s="119">
        <v>0</v>
      </c>
      <c r="Q130" s="109"/>
    </row>
    <row r="131" spans="2:17" ht="12.75" customHeight="1">
      <c r="B131" s="116">
        <v>230004</v>
      </c>
      <c r="C131" s="117" t="s">
        <v>566</v>
      </c>
      <c r="D131" s="433"/>
      <c r="E131" s="119">
        <v>0</v>
      </c>
      <c r="F131" s="119">
        <v>0</v>
      </c>
      <c r="G131" s="119">
        <v>0</v>
      </c>
      <c r="H131" s="119">
        <v>0</v>
      </c>
      <c r="I131" s="119">
        <v>0</v>
      </c>
      <c r="J131" s="119">
        <v>0</v>
      </c>
      <c r="K131" s="119">
        <v>0</v>
      </c>
      <c r="L131" s="119">
        <v>0</v>
      </c>
      <c r="M131" s="119">
        <v>0</v>
      </c>
      <c r="N131" s="119">
        <v>0</v>
      </c>
      <c r="O131" s="119">
        <v>0</v>
      </c>
      <c r="P131" s="119">
        <v>0</v>
      </c>
      <c r="Q131" s="109"/>
    </row>
    <row r="132" spans="2:17" ht="12.75" customHeight="1" thickBot="1">
      <c r="B132" s="116">
        <v>230005</v>
      </c>
      <c r="C132" s="117" t="s">
        <v>467</v>
      </c>
      <c r="D132" s="436"/>
      <c r="E132" s="119"/>
      <c r="F132" s="119"/>
      <c r="G132" s="119"/>
      <c r="H132" s="119"/>
      <c r="I132" s="119"/>
      <c r="J132" s="119"/>
      <c r="K132" s="119"/>
      <c r="L132" s="119"/>
      <c r="M132" s="119"/>
      <c r="N132" s="119"/>
      <c r="O132" s="119"/>
      <c r="P132" s="119"/>
      <c r="Q132" s="109"/>
    </row>
    <row r="133" spans="2:17" ht="12.75" customHeight="1" thickBot="1">
      <c r="B133" s="114">
        <v>2400</v>
      </c>
      <c r="C133" s="115" t="s">
        <v>567</v>
      </c>
      <c r="D133" s="434">
        <f>SUM(D134:D138)</f>
        <v>0</v>
      </c>
      <c r="E133" s="113">
        <f>SUM(E134:E138)</f>
        <v>0</v>
      </c>
      <c r="F133" s="113">
        <f t="shared" ref="F133:P133" si="24">SUM(F134:F138)</f>
        <v>0</v>
      </c>
      <c r="G133" s="113">
        <f t="shared" si="24"/>
        <v>0</v>
      </c>
      <c r="H133" s="113">
        <f t="shared" si="24"/>
        <v>0</v>
      </c>
      <c r="I133" s="113">
        <f t="shared" si="24"/>
        <v>0</v>
      </c>
      <c r="J133" s="113">
        <f t="shared" si="24"/>
        <v>0</v>
      </c>
      <c r="K133" s="113">
        <f t="shared" si="24"/>
        <v>0</v>
      </c>
      <c r="L133" s="113">
        <f t="shared" si="24"/>
        <v>0</v>
      </c>
      <c r="M133" s="113">
        <f t="shared" si="24"/>
        <v>0</v>
      </c>
      <c r="N133" s="113">
        <f t="shared" si="24"/>
        <v>0</v>
      </c>
      <c r="O133" s="113">
        <f t="shared" si="24"/>
        <v>0</v>
      </c>
      <c r="P133" s="113">
        <f t="shared" si="24"/>
        <v>0</v>
      </c>
      <c r="Q133" s="109"/>
    </row>
    <row r="134" spans="2:17" ht="12.75" customHeight="1">
      <c r="B134" s="116">
        <v>240001</v>
      </c>
      <c r="C134" s="117" t="s">
        <v>545</v>
      </c>
      <c r="D134" s="433"/>
      <c r="E134" s="119">
        <v>0</v>
      </c>
      <c r="F134" s="119">
        <v>0</v>
      </c>
      <c r="G134" s="119">
        <v>0</v>
      </c>
      <c r="H134" s="119">
        <v>0</v>
      </c>
      <c r="I134" s="119">
        <v>0</v>
      </c>
      <c r="J134" s="119">
        <v>0</v>
      </c>
      <c r="K134" s="119">
        <v>0</v>
      </c>
      <c r="L134" s="119">
        <v>0</v>
      </c>
      <c r="M134" s="119">
        <v>0</v>
      </c>
      <c r="N134" s="119">
        <v>0</v>
      </c>
      <c r="O134" s="119">
        <v>0</v>
      </c>
      <c r="P134" s="119">
        <v>0</v>
      </c>
      <c r="Q134" s="109"/>
    </row>
    <row r="135" spans="2:17" ht="12.75" customHeight="1">
      <c r="B135" s="116">
        <v>240002</v>
      </c>
      <c r="C135" s="122" t="s">
        <v>568</v>
      </c>
      <c r="D135" s="433"/>
      <c r="E135" s="119">
        <v>0</v>
      </c>
      <c r="F135" s="119">
        <v>0</v>
      </c>
      <c r="G135" s="119">
        <v>0</v>
      </c>
      <c r="H135" s="119">
        <v>0</v>
      </c>
      <c r="I135" s="119">
        <v>0</v>
      </c>
      <c r="J135" s="119">
        <v>0</v>
      </c>
      <c r="K135" s="119">
        <v>0</v>
      </c>
      <c r="L135" s="119">
        <v>0</v>
      </c>
      <c r="M135" s="119">
        <v>0</v>
      </c>
      <c r="N135" s="119">
        <v>0</v>
      </c>
      <c r="O135" s="119">
        <v>0</v>
      </c>
      <c r="P135" s="119">
        <v>0</v>
      </c>
      <c r="Q135" s="109"/>
    </row>
    <row r="136" spans="2:17" ht="12.75" customHeight="1">
      <c r="B136" s="121">
        <v>240003</v>
      </c>
      <c r="C136" s="122" t="s">
        <v>166</v>
      </c>
      <c r="D136" s="433"/>
      <c r="E136" s="133">
        <v>0</v>
      </c>
      <c r="F136" s="133">
        <v>0</v>
      </c>
      <c r="G136" s="133">
        <v>0</v>
      </c>
      <c r="H136" s="133">
        <v>0</v>
      </c>
      <c r="I136" s="133">
        <v>0</v>
      </c>
      <c r="J136" s="133">
        <v>0</v>
      </c>
      <c r="K136" s="133">
        <v>0</v>
      </c>
      <c r="L136" s="133">
        <v>0</v>
      </c>
      <c r="M136" s="133">
        <v>0</v>
      </c>
      <c r="N136" s="133">
        <v>0</v>
      </c>
      <c r="O136" s="133">
        <v>0</v>
      </c>
      <c r="P136" s="133">
        <v>0</v>
      </c>
      <c r="Q136" s="109"/>
    </row>
    <row r="137" spans="2:17" ht="12.75" customHeight="1">
      <c r="B137" s="121">
        <v>240004</v>
      </c>
      <c r="C137" s="122" t="s">
        <v>45</v>
      </c>
      <c r="D137" s="433"/>
      <c r="E137" s="119">
        <v>0</v>
      </c>
      <c r="F137" s="119">
        <v>0</v>
      </c>
      <c r="G137" s="119">
        <v>0</v>
      </c>
      <c r="H137" s="119">
        <v>0</v>
      </c>
      <c r="I137" s="119">
        <v>0</v>
      </c>
      <c r="J137" s="119">
        <v>0</v>
      </c>
      <c r="K137" s="119">
        <v>0</v>
      </c>
      <c r="L137" s="119">
        <v>0</v>
      </c>
      <c r="M137" s="119">
        <v>0</v>
      </c>
      <c r="N137" s="119">
        <v>0</v>
      </c>
      <c r="O137" s="119">
        <v>0</v>
      </c>
      <c r="P137" s="119">
        <v>0</v>
      </c>
      <c r="Q137" s="109"/>
    </row>
    <row r="138" spans="2:17" ht="12.75" customHeight="1" thickBot="1">
      <c r="B138" s="121">
        <v>240005</v>
      </c>
      <c r="C138" s="122" t="s">
        <v>167</v>
      </c>
      <c r="D138" s="433"/>
      <c r="E138" s="119">
        <v>0</v>
      </c>
      <c r="F138" s="119">
        <v>0</v>
      </c>
      <c r="G138" s="119">
        <v>0</v>
      </c>
      <c r="H138" s="119">
        <v>0</v>
      </c>
      <c r="I138" s="119">
        <v>0</v>
      </c>
      <c r="J138" s="119">
        <v>0</v>
      </c>
      <c r="K138" s="119">
        <v>0</v>
      </c>
      <c r="L138" s="119">
        <v>0</v>
      </c>
      <c r="M138" s="119">
        <v>0</v>
      </c>
      <c r="N138" s="119">
        <v>0</v>
      </c>
      <c r="O138" s="119">
        <v>0</v>
      </c>
      <c r="P138" s="119">
        <v>0</v>
      </c>
      <c r="Q138" s="109"/>
    </row>
    <row r="139" spans="2:17" ht="12.75" customHeight="1" thickBot="1">
      <c r="B139" s="134">
        <v>2500</v>
      </c>
      <c r="C139" s="127" t="s">
        <v>171</v>
      </c>
      <c r="D139" s="434">
        <f>SUM(D140:D141)</f>
        <v>0</v>
      </c>
      <c r="E139" s="113">
        <f>SUM(E140:E141)</f>
        <v>0</v>
      </c>
      <c r="F139" s="113">
        <f t="shared" ref="F139:P139" si="25">SUM(F140:F141)</f>
        <v>0</v>
      </c>
      <c r="G139" s="113">
        <f t="shared" si="25"/>
        <v>0</v>
      </c>
      <c r="H139" s="113">
        <f t="shared" si="25"/>
        <v>0</v>
      </c>
      <c r="I139" s="113">
        <f t="shared" si="25"/>
        <v>0</v>
      </c>
      <c r="J139" s="113">
        <f t="shared" si="25"/>
        <v>0</v>
      </c>
      <c r="K139" s="113">
        <f t="shared" si="25"/>
        <v>0</v>
      </c>
      <c r="L139" s="113">
        <f t="shared" si="25"/>
        <v>0</v>
      </c>
      <c r="M139" s="113">
        <f t="shared" si="25"/>
        <v>0</v>
      </c>
      <c r="N139" s="113">
        <f t="shared" si="25"/>
        <v>0</v>
      </c>
      <c r="O139" s="113">
        <f t="shared" si="25"/>
        <v>0</v>
      </c>
      <c r="P139" s="113">
        <f t="shared" si="25"/>
        <v>0</v>
      </c>
      <c r="Q139" s="109"/>
    </row>
    <row r="140" spans="2:17" ht="12.75" customHeight="1">
      <c r="B140" s="121">
        <v>250001</v>
      </c>
      <c r="C140" s="122" t="s">
        <v>569</v>
      </c>
      <c r="D140" s="433"/>
      <c r="E140" s="119">
        <v>0</v>
      </c>
      <c r="F140" s="119">
        <v>0</v>
      </c>
      <c r="G140" s="119">
        <v>0</v>
      </c>
      <c r="H140" s="119">
        <v>0</v>
      </c>
      <c r="I140" s="119">
        <v>0</v>
      </c>
      <c r="J140" s="119">
        <v>0</v>
      </c>
      <c r="K140" s="119">
        <v>0</v>
      </c>
      <c r="L140" s="119">
        <v>0</v>
      </c>
      <c r="M140" s="119">
        <v>0</v>
      </c>
      <c r="N140" s="119">
        <v>0</v>
      </c>
      <c r="O140" s="119">
        <v>0</v>
      </c>
      <c r="P140" s="119">
        <v>0</v>
      </c>
      <c r="Q140" s="109"/>
    </row>
    <row r="141" spans="2:17" ht="12.75" customHeight="1" thickBot="1">
      <c r="B141" s="121">
        <v>250002</v>
      </c>
      <c r="C141" s="122" t="s">
        <v>570</v>
      </c>
      <c r="D141" s="433"/>
      <c r="E141" s="119">
        <v>0</v>
      </c>
      <c r="F141" s="119">
        <v>0</v>
      </c>
      <c r="G141" s="119">
        <v>0</v>
      </c>
      <c r="H141" s="119">
        <v>0</v>
      </c>
      <c r="I141" s="119">
        <v>0</v>
      </c>
      <c r="J141" s="119">
        <v>0</v>
      </c>
      <c r="K141" s="119">
        <v>0</v>
      </c>
      <c r="L141" s="119">
        <v>0</v>
      </c>
      <c r="M141" s="119">
        <v>0</v>
      </c>
      <c r="N141" s="119">
        <v>0</v>
      </c>
      <c r="O141" s="119">
        <v>0</v>
      </c>
      <c r="P141" s="119">
        <v>0</v>
      </c>
      <c r="Q141" s="109"/>
    </row>
    <row r="142" spans="2:17" ht="12.75" customHeight="1" thickBot="1">
      <c r="B142" s="114">
        <v>2600</v>
      </c>
      <c r="C142" s="127" t="s">
        <v>172</v>
      </c>
      <c r="D142" s="434">
        <f>SUM(D143:D145)</f>
        <v>0</v>
      </c>
      <c r="E142" s="113">
        <f>SUM(E143:E145)</f>
        <v>0</v>
      </c>
      <c r="F142" s="113">
        <f t="shared" ref="F142:P142" si="26">SUM(F143:F145)</f>
        <v>0</v>
      </c>
      <c r="G142" s="113">
        <f t="shared" si="26"/>
        <v>0</v>
      </c>
      <c r="H142" s="113">
        <f t="shared" si="26"/>
        <v>0</v>
      </c>
      <c r="I142" s="113">
        <f t="shared" si="26"/>
        <v>0</v>
      </c>
      <c r="J142" s="113">
        <f t="shared" si="26"/>
        <v>0</v>
      </c>
      <c r="K142" s="113">
        <f t="shared" si="26"/>
        <v>0</v>
      </c>
      <c r="L142" s="113">
        <f t="shared" si="26"/>
        <v>0</v>
      </c>
      <c r="M142" s="113">
        <f t="shared" si="26"/>
        <v>0</v>
      </c>
      <c r="N142" s="113">
        <f t="shared" si="26"/>
        <v>0</v>
      </c>
      <c r="O142" s="113">
        <f t="shared" si="26"/>
        <v>0</v>
      </c>
      <c r="P142" s="113">
        <f t="shared" si="26"/>
        <v>0</v>
      </c>
      <c r="Q142" s="109"/>
    </row>
    <row r="143" spans="2:17" ht="12.75" customHeight="1">
      <c r="B143" s="121">
        <v>260001</v>
      </c>
      <c r="C143" s="122" t="s">
        <v>571</v>
      </c>
      <c r="D143" s="433"/>
      <c r="E143" s="119">
        <v>0</v>
      </c>
      <c r="F143" s="119">
        <v>0</v>
      </c>
      <c r="G143" s="119">
        <v>0</v>
      </c>
      <c r="H143" s="119">
        <v>0</v>
      </c>
      <c r="I143" s="119">
        <v>0</v>
      </c>
      <c r="J143" s="119">
        <v>0</v>
      </c>
      <c r="K143" s="119">
        <v>0</v>
      </c>
      <c r="L143" s="119">
        <v>0</v>
      </c>
      <c r="M143" s="119">
        <v>0</v>
      </c>
      <c r="N143" s="119">
        <v>0</v>
      </c>
      <c r="O143" s="119">
        <v>0</v>
      </c>
      <c r="P143" s="119">
        <v>0</v>
      </c>
      <c r="Q143" s="109"/>
    </row>
    <row r="144" spans="2:17" ht="12.75" customHeight="1">
      <c r="B144" s="121">
        <v>260002</v>
      </c>
      <c r="C144" s="122" t="s">
        <v>173</v>
      </c>
      <c r="D144" s="433"/>
      <c r="E144" s="119">
        <v>0</v>
      </c>
      <c r="F144" s="119">
        <v>0</v>
      </c>
      <c r="G144" s="119">
        <v>0</v>
      </c>
      <c r="H144" s="119">
        <v>0</v>
      </c>
      <c r="I144" s="119">
        <v>0</v>
      </c>
      <c r="J144" s="119">
        <v>0</v>
      </c>
      <c r="K144" s="119">
        <v>0</v>
      </c>
      <c r="L144" s="119">
        <v>0</v>
      </c>
      <c r="M144" s="119">
        <v>0</v>
      </c>
      <c r="N144" s="119">
        <v>0</v>
      </c>
      <c r="O144" s="119">
        <v>0</v>
      </c>
      <c r="P144" s="119">
        <v>0</v>
      </c>
      <c r="Q144" s="109"/>
    </row>
    <row r="145" spans="2:17" ht="12.75" customHeight="1" thickBot="1">
      <c r="B145" s="121">
        <v>260003</v>
      </c>
      <c r="C145" s="122" t="s">
        <v>174</v>
      </c>
      <c r="D145" s="433"/>
      <c r="E145" s="133">
        <v>0</v>
      </c>
      <c r="F145" s="133">
        <v>0</v>
      </c>
      <c r="G145" s="133">
        <v>0</v>
      </c>
      <c r="H145" s="133">
        <v>0</v>
      </c>
      <c r="I145" s="133">
        <v>0</v>
      </c>
      <c r="J145" s="133">
        <v>0</v>
      </c>
      <c r="K145" s="133">
        <v>0</v>
      </c>
      <c r="L145" s="133">
        <v>0</v>
      </c>
      <c r="M145" s="133">
        <v>0</v>
      </c>
      <c r="N145" s="133">
        <v>0</v>
      </c>
      <c r="O145" s="133">
        <v>0</v>
      </c>
      <c r="P145" s="133">
        <v>0</v>
      </c>
      <c r="Q145" s="109"/>
    </row>
    <row r="146" spans="2:17" ht="12.75" customHeight="1" thickBot="1">
      <c r="B146" s="132">
        <v>3000</v>
      </c>
      <c r="C146" s="112" t="s">
        <v>497</v>
      </c>
      <c r="D146" s="434">
        <f>SUM(D147:D156)</f>
        <v>0</v>
      </c>
      <c r="E146" s="113">
        <f t="shared" ref="E146:P146" si="27">SUM(E147:E156)</f>
        <v>0</v>
      </c>
      <c r="F146" s="113">
        <f t="shared" si="27"/>
        <v>0</v>
      </c>
      <c r="G146" s="113">
        <f t="shared" si="27"/>
        <v>0</v>
      </c>
      <c r="H146" s="113">
        <f t="shared" si="27"/>
        <v>0</v>
      </c>
      <c r="I146" s="113">
        <f t="shared" si="27"/>
        <v>0</v>
      </c>
      <c r="J146" s="113">
        <f t="shared" si="27"/>
        <v>0</v>
      </c>
      <c r="K146" s="113">
        <f t="shared" si="27"/>
        <v>0</v>
      </c>
      <c r="L146" s="113">
        <f t="shared" si="27"/>
        <v>0</v>
      </c>
      <c r="M146" s="113">
        <f t="shared" si="27"/>
        <v>0</v>
      </c>
      <c r="N146" s="113">
        <f t="shared" si="27"/>
        <v>0</v>
      </c>
      <c r="O146" s="113">
        <f t="shared" si="27"/>
        <v>0</v>
      </c>
      <c r="P146" s="113">
        <f t="shared" si="27"/>
        <v>0</v>
      </c>
      <c r="Q146" s="109"/>
    </row>
    <row r="147" spans="2:17" ht="12.75" customHeight="1">
      <c r="B147" s="116">
        <v>310001</v>
      </c>
      <c r="C147" s="117" t="s">
        <v>572</v>
      </c>
      <c r="D147" s="433"/>
      <c r="E147" s="119">
        <v>0</v>
      </c>
      <c r="F147" s="119">
        <v>0</v>
      </c>
      <c r="G147" s="119">
        <v>0</v>
      </c>
      <c r="H147" s="119">
        <v>0</v>
      </c>
      <c r="I147" s="119">
        <v>0</v>
      </c>
      <c r="J147" s="119">
        <v>0</v>
      </c>
      <c r="K147" s="119">
        <v>0</v>
      </c>
      <c r="L147" s="119">
        <v>0</v>
      </c>
      <c r="M147" s="119">
        <v>0</v>
      </c>
      <c r="N147" s="119">
        <v>0</v>
      </c>
      <c r="O147" s="119">
        <v>0</v>
      </c>
      <c r="P147" s="119">
        <v>0</v>
      </c>
      <c r="Q147" s="109"/>
    </row>
    <row r="148" spans="2:17" ht="12.75" customHeight="1">
      <c r="B148" s="116">
        <v>320002</v>
      </c>
      <c r="C148" s="117" t="s">
        <v>573</v>
      </c>
      <c r="D148" s="433"/>
      <c r="E148" s="119">
        <v>0</v>
      </c>
      <c r="F148" s="119">
        <v>0</v>
      </c>
      <c r="G148" s="119">
        <v>0</v>
      </c>
      <c r="H148" s="119">
        <v>0</v>
      </c>
      <c r="I148" s="119">
        <v>0</v>
      </c>
      <c r="J148" s="119">
        <v>0</v>
      </c>
      <c r="K148" s="119">
        <v>0</v>
      </c>
      <c r="L148" s="119">
        <v>0</v>
      </c>
      <c r="M148" s="119">
        <v>0</v>
      </c>
      <c r="N148" s="119">
        <v>0</v>
      </c>
      <c r="O148" s="119">
        <v>0</v>
      </c>
      <c r="P148" s="119">
        <v>0</v>
      </c>
      <c r="Q148" s="109"/>
    </row>
    <row r="149" spans="2:17" ht="12.75" customHeight="1">
      <c r="B149" s="116">
        <v>320003</v>
      </c>
      <c r="C149" s="117" t="s">
        <v>574</v>
      </c>
      <c r="D149" s="433"/>
      <c r="E149" s="119">
        <v>0</v>
      </c>
      <c r="F149" s="119">
        <v>0</v>
      </c>
      <c r="G149" s="119">
        <v>0</v>
      </c>
      <c r="H149" s="119">
        <v>0</v>
      </c>
      <c r="I149" s="119">
        <v>0</v>
      </c>
      <c r="J149" s="119">
        <v>0</v>
      </c>
      <c r="K149" s="119">
        <v>0</v>
      </c>
      <c r="L149" s="119">
        <v>0</v>
      </c>
      <c r="M149" s="119">
        <v>0</v>
      </c>
      <c r="N149" s="119">
        <v>0</v>
      </c>
      <c r="O149" s="119">
        <v>0</v>
      </c>
      <c r="P149" s="119">
        <v>0</v>
      </c>
      <c r="Q149" s="109"/>
    </row>
    <row r="150" spans="2:17" ht="12.75" customHeight="1">
      <c r="B150" s="116">
        <v>320004</v>
      </c>
      <c r="C150" s="109" t="s">
        <v>175</v>
      </c>
      <c r="D150" s="433"/>
      <c r="E150" s="119">
        <v>0</v>
      </c>
      <c r="F150" s="119">
        <v>0</v>
      </c>
      <c r="G150" s="119">
        <v>0</v>
      </c>
      <c r="H150" s="119">
        <v>0</v>
      </c>
      <c r="I150" s="119">
        <v>0</v>
      </c>
      <c r="J150" s="119">
        <v>0</v>
      </c>
      <c r="K150" s="119">
        <v>0</v>
      </c>
      <c r="L150" s="119">
        <v>0</v>
      </c>
      <c r="M150" s="119">
        <v>0</v>
      </c>
      <c r="N150" s="119">
        <v>0</v>
      </c>
      <c r="O150" s="119">
        <v>0</v>
      </c>
      <c r="P150" s="119">
        <v>0</v>
      </c>
      <c r="Q150" s="109"/>
    </row>
    <row r="151" spans="2:17" ht="12.75" customHeight="1">
      <c r="B151" s="116">
        <v>320005</v>
      </c>
      <c r="C151" s="117" t="s">
        <v>575</v>
      </c>
      <c r="D151" s="433"/>
      <c r="E151" s="119">
        <v>0</v>
      </c>
      <c r="F151" s="119">
        <v>0</v>
      </c>
      <c r="G151" s="119">
        <v>0</v>
      </c>
      <c r="H151" s="119">
        <v>0</v>
      </c>
      <c r="I151" s="119">
        <v>0</v>
      </c>
      <c r="J151" s="119">
        <v>0</v>
      </c>
      <c r="K151" s="119">
        <v>0</v>
      </c>
      <c r="L151" s="119">
        <v>0</v>
      </c>
      <c r="M151" s="119">
        <v>0</v>
      </c>
      <c r="N151" s="119">
        <v>0</v>
      </c>
      <c r="O151" s="119">
        <v>0</v>
      </c>
      <c r="P151" s="119">
        <v>0</v>
      </c>
      <c r="Q151" s="109"/>
    </row>
    <row r="152" spans="2:17" ht="12.75" customHeight="1">
      <c r="B152" s="116">
        <v>320006</v>
      </c>
      <c r="C152" s="117" t="s">
        <v>125</v>
      </c>
      <c r="D152" s="433"/>
      <c r="E152" s="119">
        <v>0</v>
      </c>
      <c r="F152" s="119">
        <v>0</v>
      </c>
      <c r="G152" s="119">
        <v>0</v>
      </c>
      <c r="H152" s="119">
        <v>0</v>
      </c>
      <c r="I152" s="119">
        <v>0</v>
      </c>
      <c r="J152" s="119">
        <v>0</v>
      </c>
      <c r="K152" s="119">
        <v>0</v>
      </c>
      <c r="L152" s="119">
        <v>0</v>
      </c>
      <c r="M152" s="119">
        <v>0</v>
      </c>
      <c r="N152" s="119">
        <v>0</v>
      </c>
      <c r="O152" s="119">
        <v>0</v>
      </c>
      <c r="P152" s="119">
        <v>0</v>
      </c>
      <c r="Q152" s="109"/>
    </row>
    <row r="153" spans="2:17" ht="12.75" customHeight="1">
      <c r="B153" s="116">
        <v>320007</v>
      </c>
      <c r="C153" s="117" t="s">
        <v>46</v>
      </c>
      <c r="D153" s="433"/>
      <c r="E153" s="119">
        <v>0</v>
      </c>
      <c r="F153" s="119">
        <v>0</v>
      </c>
      <c r="G153" s="119">
        <v>0</v>
      </c>
      <c r="H153" s="119">
        <v>0</v>
      </c>
      <c r="I153" s="119">
        <v>0</v>
      </c>
      <c r="J153" s="119">
        <v>0</v>
      </c>
      <c r="K153" s="119">
        <v>0</v>
      </c>
      <c r="L153" s="119">
        <v>0</v>
      </c>
      <c r="M153" s="119">
        <v>0</v>
      </c>
      <c r="N153" s="119">
        <v>0</v>
      </c>
      <c r="O153" s="119">
        <v>0</v>
      </c>
      <c r="P153" s="119">
        <v>0</v>
      </c>
      <c r="Q153" s="109"/>
    </row>
    <row r="154" spans="2:17" ht="12.75" customHeight="1">
      <c r="B154" s="116">
        <v>320008</v>
      </c>
      <c r="C154" s="117" t="s">
        <v>176</v>
      </c>
      <c r="D154" s="433"/>
      <c r="E154" s="119">
        <v>0</v>
      </c>
      <c r="F154" s="119">
        <v>0</v>
      </c>
      <c r="G154" s="119">
        <v>0</v>
      </c>
      <c r="H154" s="119">
        <v>0</v>
      </c>
      <c r="I154" s="119">
        <v>0</v>
      </c>
      <c r="J154" s="119">
        <v>0</v>
      </c>
      <c r="K154" s="119">
        <v>0</v>
      </c>
      <c r="L154" s="119">
        <v>0</v>
      </c>
      <c r="M154" s="119">
        <v>0</v>
      </c>
      <c r="N154" s="119">
        <v>0</v>
      </c>
      <c r="O154" s="119">
        <v>0</v>
      </c>
      <c r="P154" s="119">
        <v>0</v>
      </c>
      <c r="Q154" s="109"/>
    </row>
    <row r="155" spans="2:17" ht="12.75" customHeight="1">
      <c r="B155" s="116">
        <v>320009</v>
      </c>
      <c r="C155" s="117" t="s">
        <v>576</v>
      </c>
      <c r="D155" s="433"/>
      <c r="E155" s="119">
        <v>0</v>
      </c>
      <c r="F155" s="119">
        <v>0</v>
      </c>
      <c r="G155" s="119">
        <v>0</v>
      </c>
      <c r="H155" s="119">
        <v>0</v>
      </c>
      <c r="I155" s="119">
        <v>0</v>
      </c>
      <c r="J155" s="119">
        <v>0</v>
      </c>
      <c r="K155" s="119">
        <v>0</v>
      </c>
      <c r="L155" s="119">
        <v>0</v>
      </c>
      <c r="M155" s="119">
        <v>0</v>
      </c>
      <c r="N155" s="119">
        <v>0</v>
      </c>
      <c r="O155" s="119">
        <v>0</v>
      </c>
      <c r="P155" s="119">
        <v>0</v>
      </c>
      <c r="Q155" s="109"/>
    </row>
    <row r="156" spans="2:17" ht="12.75" customHeight="1" thickBot="1">
      <c r="B156" s="116">
        <v>320010</v>
      </c>
      <c r="C156" s="117" t="s">
        <v>466</v>
      </c>
      <c r="D156" s="433"/>
      <c r="E156" s="119"/>
      <c r="F156" s="119"/>
      <c r="G156" s="119"/>
      <c r="H156" s="119"/>
      <c r="I156" s="119"/>
      <c r="J156" s="119"/>
      <c r="K156" s="119"/>
      <c r="L156" s="119"/>
      <c r="M156" s="119"/>
      <c r="N156" s="119"/>
      <c r="O156" s="119"/>
      <c r="P156" s="119"/>
      <c r="Q156" s="109"/>
    </row>
    <row r="157" spans="2:17" ht="12.75" customHeight="1" thickBot="1">
      <c r="B157" s="132">
        <v>4000</v>
      </c>
      <c r="C157" s="112" t="s">
        <v>577</v>
      </c>
      <c r="D157" s="434">
        <f>+D158+D191+D195+D214+D218+D220+D223</f>
        <v>0</v>
      </c>
      <c r="E157" s="135">
        <f t="shared" ref="E157:P157" si="28">E158+E191+E195+E214+E218+E220+E223</f>
        <v>0</v>
      </c>
      <c r="F157" s="135">
        <f t="shared" si="28"/>
        <v>0</v>
      </c>
      <c r="G157" s="135">
        <f t="shared" si="28"/>
        <v>0</v>
      </c>
      <c r="H157" s="135">
        <f t="shared" si="28"/>
        <v>0</v>
      </c>
      <c r="I157" s="135">
        <f t="shared" si="28"/>
        <v>0</v>
      </c>
      <c r="J157" s="135">
        <f t="shared" si="28"/>
        <v>0</v>
      </c>
      <c r="K157" s="135">
        <f t="shared" si="28"/>
        <v>0</v>
      </c>
      <c r="L157" s="135">
        <f t="shared" si="28"/>
        <v>0</v>
      </c>
      <c r="M157" s="135">
        <f t="shared" si="28"/>
        <v>0</v>
      </c>
      <c r="N157" s="135">
        <f t="shared" si="28"/>
        <v>0</v>
      </c>
      <c r="O157" s="135">
        <f t="shared" si="28"/>
        <v>0</v>
      </c>
      <c r="P157" s="135">
        <f t="shared" si="28"/>
        <v>0</v>
      </c>
      <c r="Q157" s="109"/>
    </row>
    <row r="158" spans="2:17" ht="12.75" customHeight="1" thickBot="1">
      <c r="B158" s="114">
        <v>4100</v>
      </c>
      <c r="C158" s="115" t="s">
        <v>578</v>
      </c>
      <c r="D158" s="434">
        <f>+D159+D172+D179+D188</f>
        <v>0</v>
      </c>
      <c r="E158" s="135">
        <f>E159+E172+E179+E188</f>
        <v>0</v>
      </c>
      <c r="F158" s="135">
        <f t="shared" ref="F158:P158" si="29">F159+F172+F179+F188</f>
        <v>0</v>
      </c>
      <c r="G158" s="135">
        <f t="shared" si="29"/>
        <v>0</v>
      </c>
      <c r="H158" s="135">
        <f t="shared" si="29"/>
        <v>0</v>
      </c>
      <c r="I158" s="135">
        <f t="shared" si="29"/>
        <v>0</v>
      </c>
      <c r="J158" s="135">
        <f t="shared" si="29"/>
        <v>0</v>
      </c>
      <c r="K158" s="135">
        <f t="shared" si="29"/>
        <v>0</v>
      </c>
      <c r="L158" s="135">
        <f t="shared" si="29"/>
        <v>0</v>
      </c>
      <c r="M158" s="135">
        <f t="shared" si="29"/>
        <v>0</v>
      </c>
      <c r="N158" s="135">
        <f t="shared" si="29"/>
        <v>0</v>
      </c>
      <c r="O158" s="135">
        <f t="shared" si="29"/>
        <v>0</v>
      </c>
      <c r="P158" s="135">
        <f t="shared" si="29"/>
        <v>0</v>
      </c>
      <c r="Q158" s="109"/>
    </row>
    <row r="159" spans="2:17" ht="12.75" customHeight="1">
      <c r="B159" s="134">
        <v>4101</v>
      </c>
      <c r="C159" s="136" t="s">
        <v>177</v>
      </c>
      <c r="D159" s="435">
        <f>SUM(D160:D171)</f>
        <v>0</v>
      </c>
      <c r="E159" s="113">
        <f>SUM(E160:E171)</f>
        <v>0</v>
      </c>
      <c r="F159" s="113">
        <f t="shared" ref="F159:P159" si="30">SUM(F160:F171)</f>
        <v>0</v>
      </c>
      <c r="G159" s="113">
        <f t="shared" si="30"/>
        <v>0</v>
      </c>
      <c r="H159" s="113">
        <f t="shared" si="30"/>
        <v>0</v>
      </c>
      <c r="I159" s="113">
        <f t="shared" si="30"/>
        <v>0</v>
      </c>
      <c r="J159" s="113">
        <f t="shared" si="30"/>
        <v>0</v>
      </c>
      <c r="K159" s="113">
        <f t="shared" si="30"/>
        <v>0</v>
      </c>
      <c r="L159" s="113">
        <f t="shared" si="30"/>
        <v>0</v>
      </c>
      <c r="M159" s="113">
        <f t="shared" si="30"/>
        <v>0</v>
      </c>
      <c r="N159" s="113">
        <f t="shared" si="30"/>
        <v>0</v>
      </c>
      <c r="O159" s="113">
        <f t="shared" si="30"/>
        <v>0</v>
      </c>
      <c r="P159" s="113">
        <f t="shared" si="30"/>
        <v>0</v>
      </c>
      <c r="Q159" s="109"/>
    </row>
    <row r="160" spans="2:17" ht="12.75" customHeight="1">
      <c r="B160" s="121">
        <v>410101</v>
      </c>
      <c r="C160" s="122" t="s">
        <v>178</v>
      </c>
      <c r="D160" s="433"/>
      <c r="E160" s="119">
        <v>0</v>
      </c>
      <c r="F160" s="119">
        <v>0</v>
      </c>
      <c r="G160" s="119">
        <v>0</v>
      </c>
      <c r="H160" s="119">
        <v>0</v>
      </c>
      <c r="I160" s="119">
        <v>0</v>
      </c>
      <c r="J160" s="119">
        <v>0</v>
      </c>
      <c r="K160" s="119">
        <v>0</v>
      </c>
      <c r="L160" s="119">
        <v>0</v>
      </c>
      <c r="M160" s="119">
        <v>0</v>
      </c>
      <c r="N160" s="119">
        <v>0</v>
      </c>
      <c r="O160" s="119">
        <v>0</v>
      </c>
      <c r="P160" s="119">
        <v>0</v>
      </c>
      <c r="Q160" s="109"/>
    </row>
    <row r="161" spans="2:17" ht="12.75" customHeight="1">
      <c r="B161" s="121">
        <v>410102</v>
      </c>
      <c r="C161" s="122" t="s">
        <v>193</v>
      </c>
      <c r="D161" s="433"/>
      <c r="E161" s="119">
        <v>0</v>
      </c>
      <c r="F161" s="119">
        <v>0</v>
      </c>
      <c r="G161" s="119">
        <v>0</v>
      </c>
      <c r="H161" s="119">
        <v>0</v>
      </c>
      <c r="I161" s="119">
        <v>0</v>
      </c>
      <c r="J161" s="119">
        <v>0</v>
      </c>
      <c r="K161" s="119">
        <v>0</v>
      </c>
      <c r="L161" s="119">
        <v>0</v>
      </c>
      <c r="M161" s="119">
        <v>0</v>
      </c>
      <c r="N161" s="119">
        <v>0</v>
      </c>
      <c r="O161" s="119">
        <v>0</v>
      </c>
      <c r="P161" s="119">
        <v>0</v>
      </c>
      <c r="Q161" s="109"/>
    </row>
    <row r="162" spans="2:17" ht="12.75" customHeight="1">
      <c r="B162" s="121">
        <v>410103</v>
      </c>
      <c r="C162" s="122" t="s">
        <v>194</v>
      </c>
      <c r="D162" s="433"/>
      <c r="E162" s="119">
        <v>0</v>
      </c>
      <c r="F162" s="119">
        <v>0</v>
      </c>
      <c r="G162" s="119">
        <v>0</v>
      </c>
      <c r="H162" s="119">
        <v>0</v>
      </c>
      <c r="I162" s="119">
        <v>0</v>
      </c>
      <c r="J162" s="119">
        <v>0</v>
      </c>
      <c r="K162" s="119">
        <v>0</v>
      </c>
      <c r="L162" s="119">
        <v>0</v>
      </c>
      <c r="M162" s="119">
        <v>0</v>
      </c>
      <c r="N162" s="119">
        <v>0</v>
      </c>
      <c r="O162" s="119">
        <v>0</v>
      </c>
      <c r="P162" s="119">
        <v>0</v>
      </c>
      <c r="Q162" s="109"/>
    </row>
    <row r="163" spans="2:17" ht="12.75" customHeight="1">
      <c r="B163" s="121">
        <v>410104</v>
      </c>
      <c r="C163" s="122" t="s">
        <v>195</v>
      </c>
      <c r="D163" s="433"/>
      <c r="E163" s="119">
        <v>0</v>
      </c>
      <c r="F163" s="119">
        <v>0</v>
      </c>
      <c r="G163" s="119">
        <v>0</v>
      </c>
      <c r="H163" s="119">
        <v>0</v>
      </c>
      <c r="I163" s="119">
        <v>0</v>
      </c>
      <c r="J163" s="119">
        <v>0</v>
      </c>
      <c r="K163" s="119">
        <v>0</v>
      </c>
      <c r="L163" s="119">
        <v>0</v>
      </c>
      <c r="M163" s="119">
        <v>0</v>
      </c>
      <c r="N163" s="119">
        <v>0</v>
      </c>
      <c r="O163" s="119">
        <v>0</v>
      </c>
      <c r="P163" s="119">
        <v>0</v>
      </c>
      <c r="Q163" s="109"/>
    </row>
    <row r="164" spans="2:17" ht="12.75" customHeight="1">
      <c r="B164" s="121">
        <v>410105</v>
      </c>
      <c r="C164" s="122" t="s">
        <v>196</v>
      </c>
      <c r="D164" s="433"/>
      <c r="E164" s="119">
        <v>0</v>
      </c>
      <c r="F164" s="119">
        <v>0</v>
      </c>
      <c r="G164" s="119">
        <v>0</v>
      </c>
      <c r="H164" s="119">
        <v>0</v>
      </c>
      <c r="I164" s="119">
        <v>0</v>
      </c>
      <c r="J164" s="119">
        <v>0</v>
      </c>
      <c r="K164" s="119">
        <v>0</v>
      </c>
      <c r="L164" s="119">
        <v>0</v>
      </c>
      <c r="M164" s="119">
        <v>0</v>
      </c>
      <c r="N164" s="119">
        <v>0</v>
      </c>
      <c r="O164" s="119">
        <v>0</v>
      </c>
      <c r="P164" s="119">
        <v>0</v>
      </c>
      <c r="Q164" s="109"/>
    </row>
    <row r="165" spans="2:17" ht="12.75" customHeight="1">
      <c r="B165" s="121">
        <v>410106</v>
      </c>
      <c r="C165" s="122" t="s">
        <v>197</v>
      </c>
      <c r="D165" s="433"/>
      <c r="E165" s="119">
        <v>0</v>
      </c>
      <c r="F165" s="119">
        <v>0</v>
      </c>
      <c r="G165" s="119">
        <v>0</v>
      </c>
      <c r="H165" s="119">
        <v>0</v>
      </c>
      <c r="I165" s="119">
        <v>0</v>
      </c>
      <c r="J165" s="119">
        <v>0</v>
      </c>
      <c r="K165" s="119">
        <v>0</v>
      </c>
      <c r="L165" s="119">
        <v>0</v>
      </c>
      <c r="M165" s="119">
        <v>0</v>
      </c>
      <c r="N165" s="119">
        <v>0</v>
      </c>
      <c r="O165" s="119">
        <v>0</v>
      </c>
      <c r="P165" s="119">
        <v>0</v>
      </c>
      <c r="Q165" s="109"/>
    </row>
    <row r="166" spans="2:17" ht="12.75" customHeight="1">
      <c r="B166" s="121">
        <v>410107</v>
      </c>
      <c r="C166" s="122" t="s">
        <v>198</v>
      </c>
      <c r="D166" s="433"/>
      <c r="E166" s="119">
        <v>0</v>
      </c>
      <c r="F166" s="119">
        <v>0</v>
      </c>
      <c r="G166" s="119">
        <v>0</v>
      </c>
      <c r="H166" s="119">
        <v>0</v>
      </c>
      <c r="I166" s="119">
        <v>0</v>
      </c>
      <c r="J166" s="119">
        <v>0</v>
      </c>
      <c r="K166" s="119">
        <v>0</v>
      </c>
      <c r="L166" s="119">
        <v>0</v>
      </c>
      <c r="M166" s="119">
        <v>0</v>
      </c>
      <c r="N166" s="119">
        <v>0</v>
      </c>
      <c r="O166" s="119">
        <v>0</v>
      </c>
      <c r="P166" s="119">
        <v>0</v>
      </c>
      <c r="Q166" s="109"/>
    </row>
    <row r="167" spans="2:17" ht="12.75" customHeight="1">
      <c r="B167" s="121">
        <v>410108</v>
      </c>
      <c r="C167" s="122" t="s">
        <v>199</v>
      </c>
      <c r="D167" s="433"/>
      <c r="E167" s="119">
        <v>0</v>
      </c>
      <c r="F167" s="119">
        <v>0</v>
      </c>
      <c r="G167" s="119">
        <v>0</v>
      </c>
      <c r="H167" s="119">
        <v>0</v>
      </c>
      <c r="I167" s="119">
        <v>0</v>
      </c>
      <c r="J167" s="119">
        <v>0</v>
      </c>
      <c r="K167" s="119">
        <v>0</v>
      </c>
      <c r="L167" s="119">
        <v>0</v>
      </c>
      <c r="M167" s="119">
        <v>0</v>
      </c>
      <c r="N167" s="119">
        <v>0</v>
      </c>
      <c r="O167" s="119">
        <v>0</v>
      </c>
      <c r="P167" s="119">
        <v>0</v>
      </c>
      <c r="Q167" s="109"/>
    </row>
    <row r="168" spans="2:17" ht="12.75" customHeight="1">
      <c r="B168" s="121">
        <v>410109</v>
      </c>
      <c r="C168" s="122" t="s">
        <v>200</v>
      </c>
      <c r="D168" s="433"/>
      <c r="E168" s="123">
        <v>0</v>
      </c>
      <c r="F168" s="123">
        <v>0</v>
      </c>
      <c r="G168" s="123">
        <v>0</v>
      </c>
      <c r="H168" s="123">
        <v>0</v>
      </c>
      <c r="I168" s="123">
        <v>0</v>
      </c>
      <c r="J168" s="123">
        <v>0</v>
      </c>
      <c r="K168" s="123">
        <v>0</v>
      </c>
      <c r="L168" s="123">
        <v>0</v>
      </c>
      <c r="M168" s="123">
        <v>0</v>
      </c>
      <c r="N168" s="123">
        <v>0</v>
      </c>
      <c r="O168" s="123">
        <v>0</v>
      </c>
      <c r="P168" s="123">
        <v>0</v>
      </c>
      <c r="Q168" s="109"/>
    </row>
    <row r="169" spans="2:17" ht="12.75" customHeight="1">
      <c r="B169" s="121">
        <v>410110</v>
      </c>
      <c r="C169" s="122" t="s">
        <v>201</v>
      </c>
      <c r="D169" s="433"/>
      <c r="E169" s="119">
        <v>0</v>
      </c>
      <c r="F169" s="119">
        <v>0</v>
      </c>
      <c r="G169" s="119">
        <v>0</v>
      </c>
      <c r="H169" s="119">
        <v>0</v>
      </c>
      <c r="I169" s="119">
        <v>0</v>
      </c>
      <c r="J169" s="119">
        <v>0</v>
      </c>
      <c r="K169" s="119">
        <v>0</v>
      </c>
      <c r="L169" s="119">
        <v>0</v>
      </c>
      <c r="M169" s="119">
        <v>0</v>
      </c>
      <c r="N169" s="119">
        <v>0</v>
      </c>
      <c r="O169" s="119">
        <v>0</v>
      </c>
      <c r="P169" s="119">
        <v>0</v>
      </c>
      <c r="Q169" s="109"/>
    </row>
    <row r="170" spans="2:17" ht="12.75" customHeight="1">
      <c r="B170" s="121">
        <v>410111</v>
      </c>
      <c r="C170" s="122" t="s">
        <v>202</v>
      </c>
      <c r="D170" s="433"/>
      <c r="E170" s="119">
        <v>0</v>
      </c>
      <c r="F170" s="119">
        <v>0</v>
      </c>
      <c r="G170" s="119">
        <v>0</v>
      </c>
      <c r="H170" s="119">
        <v>0</v>
      </c>
      <c r="I170" s="119">
        <v>0</v>
      </c>
      <c r="J170" s="119">
        <v>0</v>
      </c>
      <c r="K170" s="119">
        <v>0</v>
      </c>
      <c r="L170" s="119">
        <v>0</v>
      </c>
      <c r="M170" s="119">
        <v>0</v>
      </c>
      <c r="N170" s="119">
        <v>0</v>
      </c>
      <c r="O170" s="119">
        <v>0</v>
      </c>
      <c r="P170" s="119">
        <v>0</v>
      </c>
      <c r="Q170" s="109"/>
    </row>
    <row r="171" spans="2:17" ht="12.75" customHeight="1">
      <c r="B171" s="121">
        <v>410112</v>
      </c>
      <c r="C171" s="122" t="s">
        <v>203</v>
      </c>
      <c r="D171" s="433"/>
      <c r="E171" s="119">
        <v>0</v>
      </c>
      <c r="F171" s="119">
        <v>0</v>
      </c>
      <c r="G171" s="119">
        <v>0</v>
      </c>
      <c r="H171" s="119">
        <v>0</v>
      </c>
      <c r="I171" s="119">
        <v>0</v>
      </c>
      <c r="J171" s="119">
        <v>0</v>
      </c>
      <c r="K171" s="119">
        <v>0</v>
      </c>
      <c r="L171" s="119">
        <v>0</v>
      </c>
      <c r="M171" s="119">
        <v>0</v>
      </c>
      <c r="N171" s="119">
        <v>0</v>
      </c>
      <c r="O171" s="119">
        <v>0</v>
      </c>
      <c r="P171" s="119">
        <v>0</v>
      </c>
      <c r="Q171" s="109"/>
    </row>
    <row r="172" spans="2:17" ht="12.75" customHeight="1">
      <c r="B172" s="114">
        <v>4102</v>
      </c>
      <c r="C172" s="136" t="s">
        <v>204</v>
      </c>
      <c r="D172" s="435">
        <f>SUM(D173:D178)</f>
        <v>0</v>
      </c>
      <c r="E172" s="113">
        <f>SUM(E173:E178)</f>
        <v>0</v>
      </c>
      <c r="F172" s="113">
        <f t="shared" ref="F172:P172" si="31">SUM(F173:F178)</f>
        <v>0</v>
      </c>
      <c r="G172" s="113">
        <f t="shared" si="31"/>
        <v>0</v>
      </c>
      <c r="H172" s="113">
        <f t="shared" si="31"/>
        <v>0</v>
      </c>
      <c r="I172" s="113">
        <f t="shared" si="31"/>
        <v>0</v>
      </c>
      <c r="J172" s="113">
        <f t="shared" si="31"/>
        <v>0</v>
      </c>
      <c r="K172" s="113">
        <f t="shared" si="31"/>
        <v>0</v>
      </c>
      <c r="L172" s="113">
        <f t="shared" si="31"/>
        <v>0</v>
      </c>
      <c r="M172" s="113">
        <f t="shared" si="31"/>
        <v>0</v>
      </c>
      <c r="N172" s="113">
        <f t="shared" si="31"/>
        <v>0</v>
      </c>
      <c r="O172" s="113">
        <f t="shared" si="31"/>
        <v>0</v>
      </c>
      <c r="P172" s="113">
        <f t="shared" si="31"/>
        <v>0</v>
      </c>
      <c r="Q172" s="109"/>
    </row>
    <row r="173" spans="2:17" ht="12.75" customHeight="1">
      <c r="B173" s="116">
        <v>410201</v>
      </c>
      <c r="C173" s="117" t="s">
        <v>26</v>
      </c>
      <c r="D173" s="433"/>
      <c r="E173" s="118">
        <v>0</v>
      </c>
      <c r="F173" s="118">
        <v>0</v>
      </c>
      <c r="G173" s="118">
        <v>0</v>
      </c>
      <c r="H173" s="118">
        <v>0</v>
      </c>
      <c r="I173" s="118">
        <v>0</v>
      </c>
      <c r="J173" s="118">
        <v>0</v>
      </c>
      <c r="K173" s="118">
        <v>0</v>
      </c>
      <c r="L173" s="118">
        <v>0</v>
      </c>
      <c r="M173" s="118">
        <v>0</v>
      </c>
      <c r="N173" s="118">
        <v>0</v>
      </c>
      <c r="O173" s="118">
        <v>0</v>
      </c>
      <c r="P173" s="118">
        <v>0</v>
      </c>
      <c r="Q173" s="109"/>
    </row>
    <row r="174" spans="2:17" ht="12.75" customHeight="1">
      <c r="B174" s="116">
        <v>410202</v>
      </c>
      <c r="C174" s="117" t="s">
        <v>47</v>
      </c>
      <c r="D174" s="433"/>
      <c r="E174" s="119">
        <v>0</v>
      </c>
      <c r="F174" s="119">
        <v>0</v>
      </c>
      <c r="G174" s="119">
        <v>0</v>
      </c>
      <c r="H174" s="119">
        <v>0</v>
      </c>
      <c r="I174" s="119">
        <v>0</v>
      </c>
      <c r="J174" s="119">
        <v>0</v>
      </c>
      <c r="K174" s="119">
        <v>0</v>
      </c>
      <c r="L174" s="119">
        <v>0</v>
      </c>
      <c r="M174" s="119">
        <v>0</v>
      </c>
      <c r="N174" s="119">
        <v>0</v>
      </c>
      <c r="O174" s="119">
        <v>0</v>
      </c>
      <c r="P174" s="119">
        <v>0</v>
      </c>
      <c r="Q174" s="109"/>
    </row>
    <row r="175" spans="2:17" ht="12.75" customHeight="1">
      <c r="B175" s="116">
        <v>410203</v>
      </c>
      <c r="C175" s="117" t="s">
        <v>560</v>
      </c>
      <c r="D175" s="433"/>
      <c r="E175" s="119">
        <v>0</v>
      </c>
      <c r="F175" s="119">
        <v>0</v>
      </c>
      <c r="G175" s="119">
        <v>0</v>
      </c>
      <c r="H175" s="119">
        <v>0</v>
      </c>
      <c r="I175" s="119">
        <v>0</v>
      </c>
      <c r="J175" s="119">
        <v>0</v>
      </c>
      <c r="K175" s="119">
        <v>0</v>
      </c>
      <c r="L175" s="119">
        <v>0</v>
      </c>
      <c r="M175" s="119">
        <v>0</v>
      </c>
      <c r="N175" s="119">
        <v>0</v>
      </c>
      <c r="O175" s="119">
        <v>0</v>
      </c>
      <c r="P175" s="119">
        <v>0</v>
      </c>
      <c r="Q175" s="109"/>
    </row>
    <row r="176" spans="2:17" ht="12.75" customHeight="1">
      <c r="B176" s="116">
        <v>410204</v>
      </c>
      <c r="C176" s="122" t="s">
        <v>28</v>
      </c>
      <c r="D176" s="433"/>
      <c r="E176" s="119">
        <v>0</v>
      </c>
      <c r="F176" s="119">
        <v>0</v>
      </c>
      <c r="G176" s="119">
        <v>0</v>
      </c>
      <c r="H176" s="119">
        <v>0</v>
      </c>
      <c r="I176" s="119">
        <v>0</v>
      </c>
      <c r="J176" s="119">
        <v>0</v>
      </c>
      <c r="K176" s="119">
        <v>0</v>
      </c>
      <c r="L176" s="119">
        <v>0</v>
      </c>
      <c r="M176" s="119">
        <v>0</v>
      </c>
      <c r="N176" s="119">
        <v>0</v>
      </c>
      <c r="O176" s="119">
        <v>0</v>
      </c>
      <c r="P176" s="119">
        <v>0</v>
      </c>
      <c r="Q176" s="109"/>
    </row>
    <row r="177" spans="2:17" ht="12.75" customHeight="1">
      <c r="B177" s="121">
        <v>410205</v>
      </c>
      <c r="C177" s="122" t="s">
        <v>29</v>
      </c>
      <c r="D177" s="433"/>
      <c r="E177" s="119">
        <v>0</v>
      </c>
      <c r="F177" s="119">
        <v>0</v>
      </c>
      <c r="G177" s="119">
        <v>0</v>
      </c>
      <c r="H177" s="119">
        <v>0</v>
      </c>
      <c r="I177" s="119">
        <v>0</v>
      </c>
      <c r="J177" s="119">
        <v>0</v>
      </c>
      <c r="K177" s="119">
        <v>0</v>
      </c>
      <c r="L177" s="119">
        <v>0</v>
      </c>
      <c r="M177" s="119">
        <v>0</v>
      </c>
      <c r="N177" s="119">
        <v>0</v>
      </c>
      <c r="O177" s="119">
        <v>0</v>
      </c>
      <c r="P177" s="119">
        <v>0</v>
      </c>
      <c r="Q177" s="109"/>
    </row>
    <row r="178" spans="2:17" ht="12.75" customHeight="1">
      <c r="B178" s="116">
        <v>410206</v>
      </c>
      <c r="C178" s="122" t="s">
        <v>30</v>
      </c>
      <c r="D178" s="433"/>
      <c r="E178" s="123">
        <v>0</v>
      </c>
      <c r="F178" s="123">
        <v>0</v>
      </c>
      <c r="G178" s="123">
        <v>0</v>
      </c>
      <c r="H178" s="123">
        <v>0</v>
      </c>
      <c r="I178" s="123">
        <v>0</v>
      </c>
      <c r="J178" s="123">
        <v>0</v>
      </c>
      <c r="K178" s="123">
        <v>0</v>
      </c>
      <c r="L178" s="123">
        <v>0</v>
      </c>
      <c r="M178" s="123">
        <v>0</v>
      </c>
      <c r="N178" s="123">
        <v>0</v>
      </c>
      <c r="O178" s="123">
        <v>0</v>
      </c>
      <c r="P178" s="123">
        <v>0</v>
      </c>
      <c r="Q178" s="109"/>
    </row>
    <row r="179" spans="2:17" ht="12.75" customHeight="1">
      <c r="B179" s="114">
        <v>4103</v>
      </c>
      <c r="C179" s="115" t="s">
        <v>582</v>
      </c>
      <c r="D179" s="435">
        <f>SUM(D180:D187)</f>
        <v>0</v>
      </c>
      <c r="E179" s="113">
        <f>SUM(E180:E187)</f>
        <v>0</v>
      </c>
      <c r="F179" s="113">
        <f t="shared" ref="F179:P179" si="32">SUM(F180:F187)</f>
        <v>0</v>
      </c>
      <c r="G179" s="113">
        <f t="shared" si="32"/>
        <v>0</v>
      </c>
      <c r="H179" s="113">
        <f t="shared" si="32"/>
        <v>0</v>
      </c>
      <c r="I179" s="113">
        <f t="shared" si="32"/>
        <v>0</v>
      </c>
      <c r="J179" s="113">
        <f t="shared" si="32"/>
        <v>0</v>
      </c>
      <c r="K179" s="113">
        <f t="shared" si="32"/>
        <v>0</v>
      </c>
      <c r="L179" s="113">
        <f t="shared" si="32"/>
        <v>0</v>
      </c>
      <c r="M179" s="113">
        <f t="shared" si="32"/>
        <v>0</v>
      </c>
      <c r="N179" s="113">
        <f t="shared" si="32"/>
        <v>0</v>
      </c>
      <c r="O179" s="113">
        <f t="shared" si="32"/>
        <v>0</v>
      </c>
      <c r="P179" s="113">
        <f t="shared" si="32"/>
        <v>0</v>
      </c>
      <c r="Q179" s="109"/>
    </row>
    <row r="180" spans="2:17" ht="12.75" customHeight="1">
      <c r="B180" s="116">
        <v>410301</v>
      </c>
      <c r="C180" s="117" t="s">
        <v>579</v>
      </c>
      <c r="D180" s="433"/>
      <c r="E180" s="119">
        <v>0</v>
      </c>
      <c r="F180" s="119">
        <v>0</v>
      </c>
      <c r="G180" s="119">
        <v>0</v>
      </c>
      <c r="H180" s="119">
        <v>0</v>
      </c>
      <c r="I180" s="119">
        <v>0</v>
      </c>
      <c r="J180" s="119">
        <v>0</v>
      </c>
      <c r="K180" s="119">
        <v>0</v>
      </c>
      <c r="L180" s="119">
        <v>0</v>
      </c>
      <c r="M180" s="119">
        <v>0</v>
      </c>
      <c r="N180" s="119">
        <v>0</v>
      </c>
      <c r="O180" s="119">
        <v>0</v>
      </c>
      <c r="P180" s="119">
        <v>0</v>
      </c>
      <c r="Q180" s="109"/>
    </row>
    <row r="181" spans="2:17" ht="12.75" customHeight="1">
      <c r="B181" s="116">
        <v>410302</v>
      </c>
      <c r="C181" s="117" t="s">
        <v>580</v>
      </c>
      <c r="D181" s="433"/>
      <c r="E181" s="119">
        <v>0</v>
      </c>
      <c r="F181" s="119">
        <v>0</v>
      </c>
      <c r="G181" s="119">
        <v>0</v>
      </c>
      <c r="H181" s="119">
        <v>0</v>
      </c>
      <c r="I181" s="119">
        <v>0</v>
      </c>
      <c r="J181" s="119">
        <v>0</v>
      </c>
      <c r="K181" s="119">
        <v>0</v>
      </c>
      <c r="L181" s="119">
        <v>0</v>
      </c>
      <c r="M181" s="119">
        <v>0</v>
      </c>
      <c r="N181" s="119">
        <v>0</v>
      </c>
      <c r="O181" s="119">
        <v>0</v>
      </c>
      <c r="P181" s="119">
        <v>0</v>
      </c>
      <c r="Q181" s="109"/>
    </row>
    <row r="182" spans="2:17" ht="12.75" customHeight="1">
      <c r="B182" s="116">
        <v>410303</v>
      </c>
      <c r="C182" s="117" t="s">
        <v>26</v>
      </c>
      <c r="D182" s="433"/>
      <c r="E182" s="119">
        <v>0</v>
      </c>
      <c r="F182" s="119">
        <v>0</v>
      </c>
      <c r="G182" s="119">
        <v>0</v>
      </c>
      <c r="H182" s="119">
        <v>0</v>
      </c>
      <c r="I182" s="119">
        <v>0</v>
      </c>
      <c r="J182" s="119">
        <v>0</v>
      </c>
      <c r="K182" s="119">
        <v>0</v>
      </c>
      <c r="L182" s="119">
        <v>0</v>
      </c>
      <c r="M182" s="119">
        <v>0</v>
      </c>
      <c r="N182" s="119">
        <v>0</v>
      </c>
      <c r="O182" s="119">
        <v>0</v>
      </c>
      <c r="P182" s="119">
        <v>0</v>
      </c>
      <c r="Q182" s="109"/>
    </row>
    <row r="183" spans="2:17" ht="12.75" customHeight="1">
      <c r="B183" s="116">
        <v>410304</v>
      </c>
      <c r="C183" s="117" t="s">
        <v>27</v>
      </c>
      <c r="D183" s="433"/>
      <c r="E183" s="119">
        <v>0</v>
      </c>
      <c r="F183" s="119">
        <v>0</v>
      </c>
      <c r="G183" s="119">
        <v>0</v>
      </c>
      <c r="H183" s="119">
        <v>0</v>
      </c>
      <c r="I183" s="119">
        <v>0</v>
      </c>
      <c r="J183" s="119">
        <v>0</v>
      </c>
      <c r="K183" s="119">
        <v>0</v>
      </c>
      <c r="L183" s="119">
        <v>0</v>
      </c>
      <c r="M183" s="119">
        <v>0</v>
      </c>
      <c r="N183" s="119">
        <v>0</v>
      </c>
      <c r="O183" s="119">
        <v>0</v>
      </c>
      <c r="P183" s="119">
        <v>0</v>
      </c>
      <c r="Q183" s="109"/>
    </row>
    <row r="184" spans="2:17" ht="12.75" customHeight="1">
      <c r="B184" s="116">
        <v>410305</v>
      </c>
      <c r="C184" s="117" t="s">
        <v>560</v>
      </c>
      <c r="D184" s="433"/>
      <c r="E184" s="123">
        <v>0</v>
      </c>
      <c r="F184" s="123">
        <v>0</v>
      </c>
      <c r="G184" s="123">
        <v>0</v>
      </c>
      <c r="H184" s="123">
        <v>0</v>
      </c>
      <c r="I184" s="123">
        <v>0</v>
      </c>
      <c r="J184" s="123">
        <v>0</v>
      </c>
      <c r="K184" s="123">
        <v>0</v>
      </c>
      <c r="L184" s="123">
        <v>0</v>
      </c>
      <c r="M184" s="123">
        <v>0</v>
      </c>
      <c r="N184" s="123">
        <v>0</v>
      </c>
      <c r="O184" s="123">
        <v>0</v>
      </c>
      <c r="P184" s="123">
        <v>0</v>
      </c>
      <c r="Q184" s="109"/>
    </row>
    <row r="185" spans="2:17" ht="12.75" customHeight="1">
      <c r="B185" s="116">
        <v>410306</v>
      </c>
      <c r="C185" s="122" t="s">
        <v>28</v>
      </c>
      <c r="D185" s="433"/>
      <c r="E185" s="123">
        <v>0</v>
      </c>
      <c r="F185" s="123">
        <v>0</v>
      </c>
      <c r="G185" s="123">
        <v>0</v>
      </c>
      <c r="H185" s="123">
        <v>0</v>
      </c>
      <c r="I185" s="123">
        <v>0</v>
      </c>
      <c r="J185" s="123">
        <v>0</v>
      </c>
      <c r="K185" s="123">
        <v>0</v>
      </c>
      <c r="L185" s="123">
        <v>0</v>
      </c>
      <c r="M185" s="123">
        <v>0</v>
      </c>
      <c r="N185" s="123">
        <v>0</v>
      </c>
      <c r="O185" s="123">
        <v>0</v>
      </c>
      <c r="P185" s="123">
        <v>0</v>
      </c>
      <c r="Q185" s="109"/>
    </row>
    <row r="186" spans="2:17" ht="12.75" customHeight="1">
      <c r="B186" s="116">
        <v>410307</v>
      </c>
      <c r="C186" s="117" t="s">
        <v>29</v>
      </c>
      <c r="D186" s="433"/>
      <c r="E186" s="123">
        <v>0</v>
      </c>
      <c r="F186" s="123">
        <v>0</v>
      </c>
      <c r="G186" s="123">
        <v>0</v>
      </c>
      <c r="H186" s="123">
        <v>0</v>
      </c>
      <c r="I186" s="123">
        <v>0</v>
      </c>
      <c r="J186" s="123">
        <v>0</v>
      </c>
      <c r="K186" s="123">
        <v>0</v>
      </c>
      <c r="L186" s="123">
        <v>0</v>
      </c>
      <c r="M186" s="123">
        <v>0</v>
      </c>
      <c r="N186" s="123">
        <v>0</v>
      </c>
      <c r="O186" s="123">
        <v>0</v>
      </c>
      <c r="P186" s="123">
        <v>0</v>
      </c>
      <c r="Q186" s="109"/>
    </row>
    <row r="187" spans="2:17" ht="12.75" customHeight="1">
      <c r="B187" s="116">
        <v>410308</v>
      </c>
      <c r="C187" s="122" t="s">
        <v>30</v>
      </c>
      <c r="D187" s="433"/>
      <c r="E187" s="119">
        <v>0</v>
      </c>
      <c r="F187" s="119">
        <v>0</v>
      </c>
      <c r="G187" s="119">
        <v>0</v>
      </c>
      <c r="H187" s="119">
        <v>0</v>
      </c>
      <c r="I187" s="119">
        <v>0</v>
      </c>
      <c r="J187" s="119">
        <v>0</v>
      </c>
      <c r="K187" s="119">
        <v>0</v>
      </c>
      <c r="L187" s="119">
        <v>0</v>
      </c>
      <c r="M187" s="119">
        <v>0</v>
      </c>
      <c r="N187" s="119">
        <v>0</v>
      </c>
      <c r="O187" s="119">
        <v>0</v>
      </c>
      <c r="P187" s="119">
        <v>0</v>
      </c>
      <c r="Q187" s="109"/>
    </row>
    <row r="188" spans="2:17" ht="12.75" customHeight="1">
      <c r="B188" s="114">
        <v>4104</v>
      </c>
      <c r="C188" s="115" t="s">
        <v>583</v>
      </c>
      <c r="D188" s="435">
        <f>SUM(D189:D190)</f>
        <v>0</v>
      </c>
      <c r="E188" s="113">
        <f>SUM(E189:E190)</f>
        <v>0</v>
      </c>
      <c r="F188" s="113">
        <f t="shared" ref="F188:P188" si="33">SUM(F189:F190)</f>
        <v>0</v>
      </c>
      <c r="G188" s="113">
        <f t="shared" si="33"/>
        <v>0</v>
      </c>
      <c r="H188" s="113">
        <f t="shared" si="33"/>
        <v>0</v>
      </c>
      <c r="I188" s="113">
        <f t="shared" si="33"/>
        <v>0</v>
      </c>
      <c r="J188" s="113">
        <f t="shared" si="33"/>
        <v>0</v>
      </c>
      <c r="K188" s="113">
        <f t="shared" si="33"/>
        <v>0</v>
      </c>
      <c r="L188" s="113">
        <f t="shared" si="33"/>
        <v>0</v>
      </c>
      <c r="M188" s="113">
        <f t="shared" si="33"/>
        <v>0</v>
      </c>
      <c r="N188" s="113">
        <f t="shared" si="33"/>
        <v>0</v>
      </c>
      <c r="O188" s="113">
        <f t="shared" si="33"/>
        <v>0</v>
      </c>
      <c r="P188" s="113">
        <f t="shared" si="33"/>
        <v>0</v>
      </c>
      <c r="Q188" s="109"/>
    </row>
    <row r="189" spans="2:17" ht="12.75" customHeight="1">
      <c r="B189" s="116">
        <v>410401</v>
      </c>
      <c r="C189" s="117" t="s">
        <v>26</v>
      </c>
      <c r="D189" s="433"/>
      <c r="E189" s="119">
        <v>0</v>
      </c>
      <c r="F189" s="119">
        <v>0</v>
      </c>
      <c r="G189" s="119">
        <v>0</v>
      </c>
      <c r="H189" s="119">
        <v>0</v>
      </c>
      <c r="I189" s="119">
        <v>0</v>
      </c>
      <c r="J189" s="119">
        <v>0</v>
      </c>
      <c r="K189" s="119">
        <v>0</v>
      </c>
      <c r="L189" s="119">
        <v>0</v>
      </c>
      <c r="M189" s="119">
        <v>0</v>
      </c>
      <c r="N189" s="119">
        <v>0</v>
      </c>
      <c r="O189" s="119">
        <v>0</v>
      </c>
      <c r="P189" s="119">
        <v>0</v>
      </c>
      <c r="Q189" s="109"/>
    </row>
    <row r="190" spans="2:17" ht="12.75" customHeight="1" thickBot="1">
      <c r="B190" s="116">
        <v>410402</v>
      </c>
      <c r="C190" s="117" t="s">
        <v>27</v>
      </c>
      <c r="D190" s="433"/>
      <c r="E190" s="119">
        <v>0</v>
      </c>
      <c r="F190" s="119">
        <v>0</v>
      </c>
      <c r="G190" s="119">
        <v>0</v>
      </c>
      <c r="H190" s="119">
        <v>0</v>
      </c>
      <c r="I190" s="119">
        <v>0</v>
      </c>
      <c r="J190" s="119">
        <v>0</v>
      </c>
      <c r="K190" s="119">
        <v>0</v>
      </c>
      <c r="L190" s="119">
        <v>0</v>
      </c>
      <c r="M190" s="119">
        <v>0</v>
      </c>
      <c r="N190" s="119">
        <v>0</v>
      </c>
      <c r="O190" s="119">
        <v>0</v>
      </c>
      <c r="P190" s="119">
        <v>0</v>
      </c>
      <c r="Q190" s="109"/>
    </row>
    <row r="191" spans="2:17" ht="12.75" customHeight="1" thickBot="1">
      <c r="B191" s="114">
        <v>4200</v>
      </c>
      <c r="C191" s="115" t="s">
        <v>584</v>
      </c>
      <c r="D191" s="434">
        <f>SUM(D192:D194)</f>
        <v>0</v>
      </c>
      <c r="E191" s="113">
        <f>SUM(E192:E194)</f>
        <v>0</v>
      </c>
      <c r="F191" s="113">
        <f t="shared" ref="F191:P191" si="34">SUM(F192:F194)</f>
        <v>0</v>
      </c>
      <c r="G191" s="113">
        <f t="shared" si="34"/>
        <v>0</v>
      </c>
      <c r="H191" s="113">
        <f t="shared" si="34"/>
        <v>0</v>
      </c>
      <c r="I191" s="113">
        <f t="shared" si="34"/>
        <v>0</v>
      </c>
      <c r="J191" s="113">
        <f t="shared" si="34"/>
        <v>0</v>
      </c>
      <c r="K191" s="113">
        <f t="shared" si="34"/>
        <v>0</v>
      </c>
      <c r="L191" s="113">
        <f t="shared" si="34"/>
        <v>0</v>
      </c>
      <c r="M191" s="113">
        <f t="shared" si="34"/>
        <v>0</v>
      </c>
      <c r="N191" s="113">
        <f t="shared" si="34"/>
        <v>0</v>
      </c>
      <c r="O191" s="113">
        <f t="shared" si="34"/>
        <v>0</v>
      </c>
      <c r="P191" s="113">
        <f t="shared" si="34"/>
        <v>0</v>
      </c>
      <c r="Q191" s="109"/>
    </row>
    <row r="192" spans="2:17" ht="12.75" customHeight="1">
      <c r="B192" s="116">
        <v>420001</v>
      </c>
      <c r="C192" s="117" t="s">
        <v>585</v>
      </c>
      <c r="D192" s="433"/>
      <c r="E192" s="118">
        <v>0</v>
      </c>
      <c r="F192" s="118">
        <v>0</v>
      </c>
      <c r="G192" s="118">
        <v>0</v>
      </c>
      <c r="H192" s="118">
        <v>0</v>
      </c>
      <c r="I192" s="118">
        <v>0</v>
      </c>
      <c r="J192" s="118">
        <v>0</v>
      </c>
      <c r="K192" s="118">
        <v>0</v>
      </c>
      <c r="L192" s="118">
        <v>0</v>
      </c>
      <c r="M192" s="118">
        <v>0</v>
      </c>
      <c r="N192" s="118">
        <v>0</v>
      </c>
      <c r="O192" s="118">
        <v>0</v>
      </c>
      <c r="P192" s="118">
        <v>0</v>
      </c>
      <c r="Q192" s="109"/>
    </row>
    <row r="193" spans="2:17" ht="12.75" customHeight="1">
      <c r="B193" s="116">
        <v>420002</v>
      </c>
      <c r="C193" s="117" t="s">
        <v>586</v>
      </c>
      <c r="D193" s="433"/>
      <c r="E193" s="118">
        <v>0</v>
      </c>
      <c r="F193" s="118">
        <v>0</v>
      </c>
      <c r="G193" s="118">
        <v>0</v>
      </c>
      <c r="H193" s="118">
        <v>0</v>
      </c>
      <c r="I193" s="118">
        <v>0</v>
      </c>
      <c r="J193" s="118">
        <v>0</v>
      </c>
      <c r="K193" s="118">
        <v>0</v>
      </c>
      <c r="L193" s="118">
        <v>0</v>
      </c>
      <c r="M193" s="118">
        <v>0</v>
      </c>
      <c r="N193" s="118">
        <v>0</v>
      </c>
      <c r="O193" s="118">
        <v>0</v>
      </c>
      <c r="P193" s="118">
        <v>0</v>
      </c>
      <c r="Q193" s="109"/>
    </row>
    <row r="194" spans="2:17" ht="12.75" customHeight="1" thickBot="1">
      <c r="B194" s="116">
        <v>420003</v>
      </c>
      <c r="C194" s="117" t="s">
        <v>587</v>
      </c>
      <c r="D194" s="433"/>
      <c r="E194" s="118">
        <v>0</v>
      </c>
      <c r="F194" s="118">
        <v>0</v>
      </c>
      <c r="G194" s="118">
        <v>0</v>
      </c>
      <c r="H194" s="118">
        <v>0</v>
      </c>
      <c r="I194" s="118">
        <v>0</v>
      </c>
      <c r="J194" s="118">
        <v>0</v>
      </c>
      <c r="K194" s="118">
        <v>0</v>
      </c>
      <c r="L194" s="118">
        <v>0</v>
      </c>
      <c r="M194" s="118">
        <v>0</v>
      </c>
      <c r="N194" s="118">
        <v>0</v>
      </c>
      <c r="O194" s="118">
        <v>0</v>
      </c>
      <c r="P194" s="118">
        <v>0</v>
      </c>
      <c r="Q194" s="109"/>
    </row>
    <row r="195" spans="2:17" ht="12.75" customHeight="1" thickBot="1">
      <c r="B195" s="114">
        <v>4300</v>
      </c>
      <c r="C195" s="115" t="s">
        <v>588</v>
      </c>
      <c r="D195" s="434">
        <f>+D196+D201+D207+D211</f>
        <v>0</v>
      </c>
      <c r="E195" s="113">
        <f>E196+E201+E207+E211</f>
        <v>0</v>
      </c>
      <c r="F195" s="113">
        <f t="shared" ref="F195:P195" si="35">F196+F201+F207+F211</f>
        <v>0</v>
      </c>
      <c r="G195" s="113">
        <f t="shared" si="35"/>
        <v>0</v>
      </c>
      <c r="H195" s="113">
        <f t="shared" si="35"/>
        <v>0</v>
      </c>
      <c r="I195" s="113">
        <f t="shared" si="35"/>
        <v>0</v>
      </c>
      <c r="J195" s="113">
        <f t="shared" si="35"/>
        <v>0</v>
      </c>
      <c r="K195" s="113">
        <f t="shared" si="35"/>
        <v>0</v>
      </c>
      <c r="L195" s="113">
        <f t="shared" si="35"/>
        <v>0</v>
      </c>
      <c r="M195" s="113">
        <f t="shared" si="35"/>
        <v>0</v>
      </c>
      <c r="N195" s="113">
        <f t="shared" si="35"/>
        <v>0</v>
      </c>
      <c r="O195" s="113">
        <f t="shared" si="35"/>
        <v>0</v>
      </c>
      <c r="P195" s="113">
        <f t="shared" si="35"/>
        <v>0</v>
      </c>
      <c r="Q195" s="109"/>
    </row>
    <row r="196" spans="2:17" ht="12.75" customHeight="1">
      <c r="B196" s="114">
        <v>4301</v>
      </c>
      <c r="C196" s="115" t="s">
        <v>589</v>
      </c>
      <c r="D196" s="435">
        <f>SUM(D197:D200)</f>
        <v>0</v>
      </c>
      <c r="E196" s="113">
        <f>SUM(E197:E200)</f>
        <v>0</v>
      </c>
      <c r="F196" s="113">
        <f t="shared" ref="F196:P196" si="36">SUM(F197:F200)</f>
        <v>0</v>
      </c>
      <c r="G196" s="113">
        <f t="shared" si="36"/>
        <v>0</v>
      </c>
      <c r="H196" s="113">
        <f t="shared" si="36"/>
        <v>0</v>
      </c>
      <c r="I196" s="113">
        <f t="shared" si="36"/>
        <v>0</v>
      </c>
      <c r="J196" s="113">
        <f t="shared" si="36"/>
        <v>0</v>
      </c>
      <c r="K196" s="113">
        <f t="shared" si="36"/>
        <v>0</v>
      </c>
      <c r="L196" s="113">
        <f t="shared" si="36"/>
        <v>0</v>
      </c>
      <c r="M196" s="113">
        <f t="shared" si="36"/>
        <v>0</v>
      </c>
      <c r="N196" s="113">
        <f t="shared" si="36"/>
        <v>0</v>
      </c>
      <c r="O196" s="113">
        <f t="shared" si="36"/>
        <v>0</v>
      </c>
      <c r="P196" s="113">
        <f t="shared" si="36"/>
        <v>0</v>
      </c>
      <c r="Q196" s="109"/>
    </row>
    <row r="197" spans="2:17" ht="12.75" customHeight="1">
      <c r="B197" s="116">
        <v>430101</v>
      </c>
      <c r="C197" s="117" t="s">
        <v>590</v>
      </c>
      <c r="D197" s="433"/>
      <c r="E197" s="119">
        <v>0</v>
      </c>
      <c r="F197" s="119">
        <v>0</v>
      </c>
      <c r="G197" s="119">
        <v>0</v>
      </c>
      <c r="H197" s="119">
        <v>0</v>
      </c>
      <c r="I197" s="119">
        <v>0</v>
      </c>
      <c r="J197" s="119">
        <v>0</v>
      </c>
      <c r="K197" s="119">
        <v>0</v>
      </c>
      <c r="L197" s="119">
        <v>0</v>
      </c>
      <c r="M197" s="119">
        <v>0</v>
      </c>
      <c r="N197" s="119">
        <v>0</v>
      </c>
      <c r="O197" s="119">
        <v>0</v>
      </c>
      <c r="P197" s="119">
        <v>0</v>
      </c>
      <c r="Q197" s="109"/>
    </row>
    <row r="198" spans="2:17" ht="12.75" customHeight="1">
      <c r="B198" s="116">
        <v>430102</v>
      </c>
      <c r="C198" s="117" t="s">
        <v>591</v>
      </c>
      <c r="D198" s="433"/>
      <c r="E198" s="119">
        <v>0</v>
      </c>
      <c r="F198" s="119">
        <v>0</v>
      </c>
      <c r="G198" s="119">
        <v>0</v>
      </c>
      <c r="H198" s="119">
        <v>0</v>
      </c>
      <c r="I198" s="119">
        <v>0</v>
      </c>
      <c r="J198" s="119">
        <v>0</v>
      </c>
      <c r="K198" s="119">
        <v>0</v>
      </c>
      <c r="L198" s="119">
        <v>0</v>
      </c>
      <c r="M198" s="119">
        <v>0</v>
      </c>
      <c r="N198" s="119">
        <v>0</v>
      </c>
      <c r="O198" s="119">
        <v>0</v>
      </c>
      <c r="P198" s="119">
        <v>0</v>
      </c>
      <c r="Q198" s="109"/>
    </row>
    <row r="199" spans="2:17" ht="12.75" customHeight="1">
      <c r="B199" s="116">
        <v>430103</v>
      </c>
      <c r="C199" s="117" t="s">
        <v>592</v>
      </c>
      <c r="D199" s="433"/>
      <c r="E199" s="118">
        <v>0</v>
      </c>
      <c r="F199" s="118">
        <v>0</v>
      </c>
      <c r="G199" s="118">
        <v>0</v>
      </c>
      <c r="H199" s="118">
        <v>0</v>
      </c>
      <c r="I199" s="118">
        <v>0</v>
      </c>
      <c r="J199" s="118">
        <v>0</v>
      </c>
      <c r="K199" s="118">
        <v>0</v>
      </c>
      <c r="L199" s="118">
        <v>0</v>
      </c>
      <c r="M199" s="118">
        <v>0</v>
      </c>
      <c r="N199" s="118">
        <v>0</v>
      </c>
      <c r="O199" s="118">
        <v>0</v>
      </c>
      <c r="P199" s="118">
        <v>0</v>
      </c>
      <c r="Q199" s="109"/>
    </row>
    <row r="200" spans="2:17" ht="12.75" customHeight="1">
      <c r="B200" s="116">
        <v>430104</v>
      </c>
      <c r="C200" s="117" t="s">
        <v>593</v>
      </c>
      <c r="D200" s="433"/>
      <c r="E200" s="118">
        <v>0</v>
      </c>
      <c r="F200" s="118">
        <v>0</v>
      </c>
      <c r="G200" s="118">
        <v>0</v>
      </c>
      <c r="H200" s="118">
        <v>0</v>
      </c>
      <c r="I200" s="118">
        <v>0</v>
      </c>
      <c r="J200" s="118">
        <v>0</v>
      </c>
      <c r="K200" s="118">
        <v>0</v>
      </c>
      <c r="L200" s="118">
        <v>0</v>
      </c>
      <c r="M200" s="118">
        <v>0</v>
      </c>
      <c r="N200" s="118">
        <v>0</v>
      </c>
      <c r="O200" s="118">
        <v>0</v>
      </c>
      <c r="P200" s="118">
        <v>0</v>
      </c>
      <c r="Q200" s="109"/>
    </row>
    <row r="201" spans="2:17" ht="12.75" customHeight="1">
      <c r="B201" s="114">
        <v>4302</v>
      </c>
      <c r="C201" s="115" t="s">
        <v>594</v>
      </c>
      <c r="D201" s="435">
        <f>SUM(D202:D206)</f>
        <v>0</v>
      </c>
      <c r="E201" s="113">
        <f>SUM(E202:E206)</f>
        <v>0</v>
      </c>
      <c r="F201" s="113">
        <f t="shared" ref="F201:P201" si="37">SUM(F202:F206)</f>
        <v>0</v>
      </c>
      <c r="G201" s="113">
        <f t="shared" si="37"/>
        <v>0</v>
      </c>
      <c r="H201" s="113">
        <f t="shared" si="37"/>
        <v>0</v>
      </c>
      <c r="I201" s="113">
        <f t="shared" si="37"/>
        <v>0</v>
      </c>
      <c r="J201" s="113">
        <f t="shared" si="37"/>
        <v>0</v>
      </c>
      <c r="K201" s="113">
        <f t="shared" si="37"/>
        <v>0</v>
      </c>
      <c r="L201" s="113">
        <f t="shared" si="37"/>
        <v>0</v>
      </c>
      <c r="M201" s="113">
        <f t="shared" si="37"/>
        <v>0</v>
      </c>
      <c r="N201" s="113">
        <f t="shared" si="37"/>
        <v>0</v>
      </c>
      <c r="O201" s="113">
        <f t="shared" si="37"/>
        <v>0</v>
      </c>
      <c r="P201" s="113">
        <f t="shared" si="37"/>
        <v>0</v>
      </c>
      <c r="Q201" s="109"/>
    </row>
    <row r="202" spans="2:17" ht="12.75" customHeight="1">
      <c r="B202" s="116">
        <v>430201</v>
      </c>
      <c r="C202" s="117" t="s">
        <v>595</v>
      </c>
      <c r="D202" s="433"/>
      <c r="E202" s="119">
        <v>0</v>
      </c>
      <c r="F202" s="119">
        <v>0</v>
      </c>
      <c r="G202" s="119">
        <v>0</v>
      </c>
      <c r="H202" s="119">
        <v>0</v>
      </c>
      <c r="I202" s="119">
        <v>0</v>
      </c>
      <c r="J202" s="119">
        <v>0</v>
      </c>
      <c r="K202" s="119">
        <v>0</v>
      </c>
      <c r="L202" s="119">
        <v>0</v>
      </c>
      <c r="M202" s="119">
        <v>0</v>
      </c>
      <c r="N202" s="119">
        <v>0</v>
      </c>
      <c r="O202" s="119">
        <v>0</v>
      </c>
      <c r="P202" s="119">
        <v>0</v>
      </c>
      <c r="Q202" s="109"/>
    </row>
    <row r="203" spans="2:17" ht="12.75" customHeight="1">
      <c r="B203" s="116">
        <v>430202</v>
      </c>
      <c r="C203" s="117" t="s">
        <v>596</v>
      </c>
      <c r="D203" s="433"/>
      <c r="E203" s="119">
        <v>0</v>
      </c>
      <c r="F203" s="119">
        <v>0</v>
      </c>
      <c r="G203" s="119">
        <v>0</v>
      </c>
      <c r="H203" s="119">
        <v>0</v>
      </c>
      <c r="I203" s="119">
        <v>0</v>
      </c>
      <c r="J203" s="119">
        <v>0</v>
      </c>
      <c r="K203" s="119">
        <v>0</v>
      </c>
      <c r="L203" s="119">
        <v>0</v>
      </c>
      <c r="M203" s="119">
        <v>0</v>
      </c>
      <c r="N203" s="119">
        <v>0</v>
      </c>
      <c r="O203" s="119">
        <v>0</v>
      </c>
      <c r="P203" s="119">
        <v>0</v>
      </c>
      <c r="Q203" s="109"/>
    </row>
    <row r="204" spans="2:17" ht="12.75" customHeight="1">
      <c r="B204" s="116">
        <v>430203</v>
      </c>
      <c r="C204" s="117" t="s">
        <v>597</v>
      </c>
      <c r="D204" s="433"/>
      <c r="E204" s="119">
        <v>0</v>
      </c>
      <c r="F204" s="119">
        <v>0</v>
      </c>
      <c r="G204" s="119">
        <v>0</v>
      </c>
      <c r="H204" s="119">
        <v>0</v>
      </c>
      <c r="I204" s="119">
        <v>0</v>
      </c>
      <c r="J204" s="119">
        <v>0</v>
      </c>
      <c r="K204" s="119">
        <v>0</v>
      </c>
      <c r="L204" s="119">
        <v>0</v>
      </c>
      <c r="M204" s="119">
        <v>0</v>
      </c>
      <c r="N204" s="119">
        <v>0</v>
      </c>
      <c r="O204" s="119">
        <v>0</v>
      </c>
      <c r="P204" s="119">
        <v>0</v>
      </c>
      <c r="Q204" s="109"/>
    </row>
    <row r="205" spans="2:17" ht="12.75" customHeight="1">
      <c r="B205" s="116">
        <v>430204</v>
      </c>
      <c r="C205" s="117" t="s">
        <v>598</v>
      </c>
      <c r="D205" s="433"/>
      <c r="E205" s="119">
        <v>0</v>
      </c>
      <c r="F205" s="119">
        <v>0</v>
      </c>
      <c r="G205" s="119">
        <v>0</v>
      </c>
      <c r="H205" s="119">
        <v>0</v>
      </c>
      <c r="I205" s="119">
        <v>0</v>
      </c>
      <c r="J205" s="119">
        <v>0</v>
      </c>
      <c r="K205" s="119">
        <v>0</v>
      </c>
      <c r="L205" s="119">
        <v>0</v>
      </c>
      <c r="M205" s="119">
        <v>0</v>
      </c>
      <c r="N205" s="119">
        <v>0</v>
      </c>
      <c r="O205" s="119">
        <v>0</v>
      </c>
      <c r="P205" s="119">
        <v>0</v>
      </c>
      <c r="Q205" s="109"/>
    </row>
    <row r="206" spans="2:17" ht="12.75" customHeight="1">
      <c r="B206" s="116">
        <v>430205</v>
      </c>
      <c r="C206" s="117" t="s">
        <v>599</v>
      </c>
      <c r="D206" s="433"/>
      <c r="E206" s="119">
        <v>0</v>
      </c>
      <c r="F206" s="119">
        <v>0</v>
      </c>
      <c r="G206" s="119">
        <v>0</v>
      </c>
      <c r="H206" s="119">
        <v>0</v>
      </c>
      <c r="I206" s="119">
        <v>0</v>
      </c>
      <c r="J206" s="119">
        <v>0</v>
      </c>
      <c r="K206" s="119">
        <v>0</v>
      </c>
      <c r="L206" s="119">
        <v>0</v>
      </c>
      <c r="M206" s="119">
        <v>0</v>
      </c>
      <c r="N206" s="119">
        <v>0</v>
      </c>
      <c r="O206" s="119">
        <v>0</v>
      </c>
      <c r="P206" s="119">
        <v>0</v>
      </c>
      <c r="Q206" s="109"/>
    </row>
    <row r="207" spans="2:17" ht="12.75" customHeight="1">
      <c r="B207" s="114">
        <v>4304</v>
      </c>
      <c r="C207" s="115" t="s">
        <v>600</v>
      </c>
      <c r="D207" s="435">
        <f>SUM(D208:D210)</f>
        <v>0</v>
      </c>
      <c r="E207" s="113">
        <f>SUM(E208:E210)</f>
        <v>0</v>
      </c>
      <c r="F207" s="113">
        <f t="shared" ref="F207:P207" si="38">SUM(F208:F210)</f>
        <v>0</v>
      </c>
      <c r="G207" s="113">
        <f t="shared" si="38"/>
        <v>0</v>
      </c>
      <c r="H207" s="113">
        <f t="shared" si="38"/>
        <v>0</v>
      </c>
      <c r="I207" s="113">
        <f t="shared" si="38"/>
        <v>0</v>
      </c>
      <c r="J207" s="113">
        <f t="shared" si="38"/>
        <v>0</v>
      </c>
      <c r="K207" s="113">
        <f t="shared" si="38"/>
        <v>0</v>
      </c>
      <c r="L207" s="113">
        <f t="shared" si="38"/>
        <v>0</v>
      </c>
      <c r="M207" s="113">
        <f t="shared" si="38"/>
        <v>0</v>
      </c>
      <c r="N207" s="113">
        <f t="shared" si="38"/>
        <v>0</v>
      </c>
      <c r="O207" s="113">
        <f t="shared" si="38"/>
        <v>0</v>
      </c>
      <c r="P207" s="113">
        <f t="shared" si="38"/>
        <v>0</v>
      </c>
      <c r="Q207" s="109"/>
    </row>
    <row r="208" spans="2:17" ht="12.75" customHeight="1">
      <c r="B208" s="116">
        <v>430401</v>
      </c>
      <c r="C208" s="117" t="s">
        <v>601</v>
      </c>
      <c r="D208" s="433"/>
      <c r="E208" s="123">
        <v>0</v>
      </c>
      <c r="F208" s="123">
        <v>0</v>
      </c>
      <c r="G208" s="123">
        <v>0</v>
      </c>
      <c r="H208" s="123">
        <v>0</v>
      </c>
      <c r="I208" s="123">
        <v>0</v>
      </c>
      <c r="J208" s="123">
        <v>0</v>
      </c>
      <c r="K208" s="123">
        <v>0</v>
      </c>
      <c r="L208" s="123">
        <v>0</v>
      </c>
      <c r="M208" s="123">
        <v>0</v>
      </c>
      <c r="N208" s="123">
        <v>0</v>
      </c>
      <c r="O208" s="123">
        <v>0</v>
      </c>
      <c r="P208" s="123">
        <v>0</v>
      </c>
      <c r="Q208" s="109"/>
    </row>
    <row r="209" spans="2:17" ht="12.75" customHeight="1">
      <c r="B209" s="116">
        <v>430402</v>
      </c>
      <c r="C209" s="117" t="s">
        <v>602</v>
      </c>
      <c r="D209" s="433"/>
      <c r="E209" s="119">
        <v>0</v>
      </c>
      <c r="F209" s="119">
        <v>0</v>
      </c>
      <c r="G209" s="119">
        <v>0</v>
      </c>
      <c r="H209" s="119">
        <v>0</v>
      </c>
      <c r="I209" s="119">
        <v>0</v>
      </c>
      <c r="J209" s="119">
        <v>0</v>
      </c>
      <c r="K209" s="119">
        <v>0</v>
      </c>
      <c r="L209" s="119">
        <v>0</v>
      </c>
      <c r="M209" s="119">
        <v>0</v>
      </c>
      <c r="N209" s="119">
        <v>0</v>
      </c>
      <c r="O209" s="119">
        <v>0</v>
      </c>
      <c r="P209" s="119">
        <v>0</v>
      </c>
      <c r="Q209" s="109"/>
    </row>
    <row r="210" spans="2:17" ht="12.75" customHeight="1">
      <c r="B210" s="116">
        <v>430403</v>
      </c>
      <c r="C210" s="117" t="s">
        <v>603</v>
      </c>
      <c r="D210" s="433"/>
      <c r="E210" s="119">
        <v>0</v>
      </c>
      <c r="F210" s="119">
        <v>0</v>
      </c>
      <c r="G210" s="119">
        <v>0</v>
      </c>
      <c r="H210" s="119">
        <v>0</v>
      </c>
      <c r="I210" s="119">
        <v>0</v>
      </c>
      <c r="J210" s="119">
        <v>0</v>
      </c>
      <c r="K210" s="119">
        <v>0</v>
      </c>
      <c r="L210" s="119">
        <v>0</v>
      </c>
      <c r="M210" s="119">
        <v>0</v>
      </c>
      <c r="N210" s="119">
        <v>0</v>
      </c>
      <c r="O210" s="119">
        <v>0</v>
      </c>
      <c r="P210" s="119">
        <v>0</v>
      </c>
      <c r="Q210" s="109"/>
    </row>
    <row r="211" spans="2:17" ht="12.75" customHeight="1">
      <c r="B211" s="114">
        <v>4305</v>
      </c>
      <c r="C211" s="115" t="s">
        <v>205</v>
      </c>
      <c r="D211" s="435">
        <f>SUM(D212:D213)</f>
        <v>0</v>
      </c>
      <c r="E211" s="113">
        <f>SUM(E212:E213)</f>
        <v>0</v>
      </c>
      <c r="F211" s="113">
        <f t="shared" ref="F211:P211" si="39">SUM(F212:F213)</f>
        <v>0</v>
      </c>
      <c r="G211" s="113">
        <f t="shared" si="39"/>
        <v>0</v>
      </c>
      <c r="H211" s="113">
        <f t="shared" si="39"/>
        <v>0</v>
      </c>
      <c r="I211" s="113">
        <f t="shared" si="39"/>
        <v>0</v>
      </c>
      <c r="J211" s="113">
        <f t="shared" si="39"/>
        <v>0</v>
      </c>
      <c r="K211" s="113">
        <f t="shared" si="39"/>
        <v>0</v>
      </c>
      <c r="L211" s="113">
        <f t="shared" si="39"/>
        <v>0</v>
      </c>
      <c r="M211" s="113">
        <f t="shared" si="39"/>
        <v>0</v>
      </c>
      <c r="N211" s="113">
        <f t="shared" si="39"/>
        <v>0</v>
      </c>
      <c r="O211" s="113">
        <f t="shared" si="39"/>
        <v>0</v>
      </c>
      <c r="P211" s="113">
        <f t="shared" si="39"/>
        <v>0</v>
      </c>
      <c r="Q211" s="109"/>
    </row>
    <row r="212" spans="2:17" ht="12.75" customHeight="1">
      <c r="B212" s="116">
        <v>430501</v>
      </c>
      <c r="C212" s="117" t="s">
        <v>604</v>
      </c>
      <c r="D212" s="433"/>
      <c r="E212" s="119">
        <v>0</v>
      </c>
      <c r="F212" s="119">
        <v>0</v>
      </c>
      <c r="G212" s="119">
        <v>0</v>
      </c>
      <c r="H212" s="119">
        <v>0</v>
      </c>
      <c r="I212" s="119">
        <v>0</v>
      </c>
      <c r="J212" s="119">
        <v>0</v>
      </c>
      <c r="K212" s="119">
        <v>0</v>
      </c>
      <c r="L212" s="119">
        <v>0</v>
      </c>
      <c r="M212" s="119">
        <v>0</v>
      </c>
      <c r="N212" s="119">
        <v>0</v>
      </c>
      <c r="O212" s="119">
        <v>0</v>
      </c>
      <c r="P212" s="119">
        <v>0</v>
      </c>
      <c r="Q212" s="109"/>
    </row>
    <row r="213" spans="2:17" ht="12.75" customHeight="1" thickBot="1">
      <c r="B213" s="116">
        <v>430502</v>
      </c>
      <c r="C213" s="117" t="s">
        <v>581</v>
      </c>
      <c r="D213" s="433"/>
      <c r="E213" s="123">
        <v>0</v>
      </c>
      <c r="F213" s="123">
        <v>0</v>
      </c>
      <c r="G213" s="123">
        <v>0</v>
      </c>
      <c r="H213" s="123">
        <v>0</v>
      </c>
      <c r="I213" s="123">
        <v>0</v>
      </c>
      <c r="J213" s="123">
        <v>0</v>
      </c>
      <c r="K213" s="123">
        <v>0</v>
      </c>
      <c r="L213" s="123">
        <v>0</v>
      </c>
      <c r="M213" s="123">
        <v>0</v>
      </c>
      <c r="N213" s="123">
        <v>0</v>
      </c>
      <c r="O213" s="123">
        <v>0</v>
      </c>
      <c r="P213" s="123">
        <v>0</v>
      </c>
      <c r="Q213" s="109"/>
    </row>
    <row r="214" spans="2:17" ht="12.75" customHeight="1" thickBot="1">
      <c r="B214" s="114">
        <v>4400</v>
      </c>
      <c r="C214" s="115" t="s">
        <v>605</v>
      </c>
      <c r="D214" s="434">
        <f>SUM(D215:D217)</f>
        <v>0</v>
      </c>
      <c r="E214" s="113">
        <f>SUM(E215:E217)</f>
        <v>0</v>
      </c>
      <c r="F214" s="113">
        <f t="shared" ref="F214:P214" si="40">SUM(F215:F217)</f>
        <v>0</v>
      </c>
      <c r="G214" s="113">
        <f t="shared" si="40"/>
        <v>0</v>
      </c>
      <c r="H214" s="113">
        <f t="shared" si="40"/>
        <v>0</v>
      </c>
      <c r="I214" s="113">
        <f t="shared" si="40"/>
        <v>0</v>
      </c>
      <c r="J214" s="113">
        <f t="shared" si="40"/>
        <v>0</v>
      </c>
      <c r="K214" s="113">
        <f t="shared" si="40"/>
        <v>0</v>
      </c>
      <c r="L214" s="113">
        <f t="shared" si="40"/>
        <v>0</v>
      </c>
      <c r="M214" s="113">
        <f t="shared" si="40"/>
        <v>0</v>
      </c>
      <c r="N214" s="113">
        <f t="shared" si="40"/>
        <v>0</v>
      </c>
      <c r="O214" s="113">
        <f t="shared" si="40"/>
        <v>0</v>
      </c>
      <c r="P214" s="113">
        <f t="shared" si="40"/>
        <v>0</v>
      </c>
      <c r="Q214" s="109"/>
    </row>
    <row r="215" spans="2:17" ht="12.75" customHeight="1">
      <c r="B215" s="116">
        <v>440001</v>
      </c>
      <c r="C215" s="117" t="s">
        <v>606</v>
      </c>
      <c r="D215" s="433"/>
      <c r="E215" s="119">
        <v>0</v>
      </c>
      <c r="F215" s="119">
        <v>0</v>
      </c>
      <c r="G215" s="119">
        <v>0</v>
      </c>
      <c r="H215" s="119">
        <v>0</v>
      </c>
      <c r="I215" s="119">
        <v>0</v>
      </c>
      <c r="J215" s="119">
        <v>0</v>
      </c>
      <c r="K215" s="119">
        <v>0</v>
      </c>
      <c r="L215" s="119">
        <v>0</v>
      </c>
      <c r="M215" s="119">
        <v>0</v>
      </c>
      <c r="N215" s="119">
        <v>0</v>
      </c>
      <c r="O215" s="119">
        <v>0</v>
      </c>
      <c r="P215" s="119">
        <v>0</v>
      </c>
      <c r="Q215" s="109"/>
    </row>
    <row r="216" spans="2:17" ht="12.75" customHeight="1">
      <c r="B216" s="116">
        <v>440002</v>
      </c>
      <c r="C216" s="117" t="s">
        <v>607</v>
      </c>
      <c r="D216" s="433"/>
      <c r="E216" s="119">
        <v>0</v>
      </c>
      <c r="F216" s="119">
        <v>0</v>
      </c>
      <c r="G216" s="119">
        <v>0</v>
      </c>
      <c r="H216" s="119">
        <v>0</v>
      </c>
      <c r="I216" s="119">
        <v>0</v>
      </c>
      <c r="J216" s="119">
        <v>0</v>
      </c>
      <c r="K216" s="119">
        <v>0</v>
      </c>
      <c r="L216" s="119">
        <v>0</v>
      </c>
      <c r="M216" s="119">
        <v>0</v>
      </c>
      <c r="N216" s="119">
        <v>0</v>
      </c>
      <c r="O216" s="119">
        <v>0</v>
      </c>
      <c r="P216" s="119">
        <v>0</v>
      </c>
      <c r="Q216" s="109"/>
    </row>
    <row r="217" spans="2:17" ht="12.75" customHeight="1" thickBot="1">
      <c r="B217" s="121">
        <v>440003</v>
      </c>
      <c r="C217" s="122" t="s">
        <v>206</v>
      </c>
      <c r="D217" s="433"/>
      <c r="E217" s="119">
        <v>0</v>
      </c>
      <c r="F217" s="119">
        <v>0</v>
      </c>
      <c r="G217" s="119">
        <v>0</v>
      </c>
      <c r="H217" s="119">
        <v>0</v>
      </c>
      <c r="I217" s="119">
        <v>0</v>
      </c>
      <c r="J217" s="119">
        <v>0</v>
      </c>
      <c r="K217" s="119">
        <v>0</v>
      </c>
      <c r="L217" s="119">
        <v>0</v>
      </c>
      <c r="M217" s="119">
        <v>0</v>
      </c>
      <c r="N217" s="119">
        <v>0</v>
      </c>
      <c r="O217" s="119">
        <v>0</v>
      </c>
      <c r="P217" s="119">
        <v>0</v>
      </c>
      <c r="Q217" s="109"/>
    </row>
    <row r="218" spans="2:17" ht="12.75" customHeight="1" thickBot="1">
      <c r="B218" s="114">
        <v>4500</v>
      </c>
      <c r="C218" s="115" t="s">
        <v>207</v>
      </c>
      <c r="D218" s="434">
        <f>D219</f>
        <v>0</v>
      </c>
      <c r="E218" s="113">
        <f t="shared" ref="E218:P218" si="41">SUM(E219:E219)</f>
        <v>0</v>
      </c>
      <c r="F218" s="113">
        <f t="shared" si="41"/>
        <v>0</v>
      </c>
      <c r="G218" s="113">
        <f t="shared" si="41"/>
        <v>0</v>
      </c>
      <c r="H218" s="113">
        <f t="shared" si="41"/>
        <v>0</v>
      </c>
      <c r="I218" s="113">
        <f t="shared" si="41"/>
        <v>0</v>
      </c>
      <c r="J218" s="113">
        <f t="shared" si="41"/>
        <v>0</v>
      </c>
      <c r="K218" s="113">
        <f t="shared" si="41"/>
        <v>0</v>
      </c>
      <c r="L218" s="113">
        <f t="shared" si="41"/>
        <v>0</v>
      </c>
      <c r="M218" s="113">
        <f t="shared" si="41"/>
        <v>0</v>
      </c>
      <c r="N218" s="113">
        <f t="shared" si="41"/>
        <v>0</v>
      </c>
      <c r="O218" s="113">
        <f t="shared" si="41"/>
        <v>0</v>
      </c>
      <c r="P218" s="113">
        <f t="shared" si="41"/>
        <v>0</v>
      </c>
      <c r="Q218" s="109"/>
    </row>
    <row r="219" spans="2:17" ht="12.75" customHeight="1" thickBot="1">
      <c r="B219" s="121">
        <v>450001</v>
      </c>
      <c r="C219" s="122" t="s">
        <v>208</v>
      </c>
      <c r="D219" s="433"/>
      <c r="E219" s="119">
        <v>0</v>
      </c>
      <c r="F219" s="119">
        <v>0</v>
      </c>
      <c r="G219" s="119">
        <v>0</v>
      </c>
      <c r="H219" s="119">
        <v>0</v>
      </c>
      <c r="I219" s="119">
        <v>0</v>
      </c>
      <c r="J219" s="119">
        <v>0</v>
      </c>
      <c r="K219" s="119">
        <v>0</v>
      </c>
      <c r="L219" s="119">
        <v>0</v>
      </c>
      <c r="M219" s="119">
        <v>0</v>
      </c>
      <c r="N219" s="119">
        <v>0</v>
      </c>
      <c r="O219" s="119">
        <v>0</v>
      </c>
      <c r="P219" s="119">
        <v>0</v>
      </c>
      <c r="Q219" s="109"/>
    </row>
    <row r="220" spans="2:17" ht="12.75" customHeight="1" thickBot="1">
      <c r="B220" s="114">
        <v>4600</v>
      </c>
      <c r="C220" s="115" t="s">
        <v>608</v>
      </c>
      <c r="D220" s="434">
        <f>SUM(D221:D222)</f>
        <v>0</v>
      </c>
      <c r="E220" s="113">
        <f>SUM(E221:E222)</f>
        <v>0</v>
      </c>
      <c r="F220" s="113">
        <f t="shared" ref="F220:P220" si="42">SUM(F221:F222)</f>
        <v>0</v>
      </c>
      <c r="G220" s="113">
        <f t="shared" si="42"/>
        <v>0</v>
      </c>
      <c r="H220" s="113">
        <f t="shared" si="42"/>
        <v>0</v>
      </c>
      <c r="I220" s="113">
        <f t="shared" si="42"/>
        <v>0</v>
      </c>
      <c r="J220" s="113">
        <f t="shared" si="42"/>
        <v>0</v>
      </c>
      <c r="K220" s="113">
        <f t="shared" si="42"/>
        <v>0</v>
      </c>
      <c r="L220" s="113">
        <f t="shared" si="42"/>
        <v>0</v>
      </c>
      <c r="M220" s="113">
        <f t="shared" si="42"/>
        <v>0</v>
      </c>
      <c r="N220" s="113">
        <f t="shared" si="42"/>
        <v>0</v>
      </c>
      <c r="O220" s="113">
        <f t="shared" si="42"/>
        <v>0</v>
      </c>
      <c r="P220" s="113">
        <f t="shared" si="42"/>
        <v>0</v>
      </c>
      <c r="Q220" s="109"/>
    </row>
    <row r="221" spans="2:17" ht="12.75" customHeight="1">
      <c r="B221" s="121">
        <v>460001</v>
      </c>
      <c r="C221" s="122" t="s">
        <v>209</v>
      </c>
      <c r="D221" s="433"/>
      <c r="E221" s="119">
        <v>0</v>
      </c>
      <c r="F221" s="119">
        <v>0</v>
      </c>
      <c r="G221" s="119">
        <v>0</v>
      </c>
      <c r="H221" s="119">
        <v>0</v>
      </c>
      <c r="I221" s="119">
        <v>0</v>
      </c>
      <c r="J221" s="119">
        <v>0</v>
      </c>
      <c r="K221" s="119">
        <v>0</v>
      </c>
      <c r="L221" s="119">
        <v>0</v>
      </c>
      <c r="M221" s="119">
        <v>0</v>
      </c>
      <c r="N221" s="119">
        <v>0</v>
      </c>
      <c r="O221" s="119">
        <v>0</v>
      </c>
      <c r="P221" s="119">
        <v>0</v>
      </c>
      <c r="Q221" s="109"/>
    </row>
    <row r="222" spans="2:17" ht="12.75" customHeight="1" thickBot="1">
      <c r="B222" s="121">
        <v>460002</v>
      </c>
      <c r="C222" s="122" t="s">
        <v>170</v>
      </c>
      <c r="D222" s="433"/>
      <c r="E222" s="119">
        <v>0</v>
      </c>
      <c r="F222" s="119">
        <v>0</v>
      </c>
      <c r="G222" s="119">
        <v>0</v>
      </c>
      <c r="H222" s="119">
        <v>0</v>
      </c>
      <c r="I222" s="119">
        <v>0</v>
      </c>
      <c r="J222" s="119">
        <v>0</v>
      </c>
      <c r="K222" s="119">
        <v>0</v>
      </c>
      <c r="L222" s="119">
        <v>0</v>
      </c>
      <c r="M222" s="119">
        <v>0</v>
      </c>
      <c r="N222" s="119">
        <v>0</v>
      </c>
      <c r="O222" s="119">
        <v>0</v>
      </c>
      <c r="P222" s="119">
        <v>0</v>
      </c>
      <c r="Q222" s="109"/>
    </row>
    <row r="223" spans="2:17" ht="12.75" customHeight="1" thickBot="1">
      <c r="B223" s="114">
        <v>4900</v>
      </c>
      <c r="C223" s="138" t="s">
        <v>210</v>
      </c>
      <c r="D223" s="434">
        <f>D224</f>
        <v>0</v>
      </c>
      <c r="E223" s="113">
        <f t="shared" ref="E223:P223" si="43">SUM(E224:E224)</f>
        <v>0</v>
      </c>
      <c r="F223" s="113">
        <f t="shared" si="43"/>
        <v>0</v>
      </c>
      <c r="G223" s="113">
        <f t="shared" si="43"/>
        <v>0</v>
      </c>
      <c r="H223" s="113">
        <f t="shared" si="43"/>
        <v>0</v>
      </c>
      <c r="I223" s="113">
        <f t="shared" si="43"/>
        <v>0</v>
      </c>
      <c r="J223" s="113">
        <f t="shared" si="43"/>
        <v>0</v>
      </c>
      <c r="K223" s="113">
        <f t="shared" si="43"/>
        <v>0</v>
      </c>
      <c r="L223" s="113">
        <f t="shared" si="43"/>
        <v>0</v>
      </c>
      <c r="M223" s="113">
        <f t="shared" si="43"/>
        <v>0</v>
      </c>
      <c r="N223" s="113">
        <f t="shared" si="43"/>
        <v>0</v>
      </c>
      <c r="O223" s="113">
        <f t="shared" si="43"/>
        <v>0</v>
      </c>
      <c r="P223" s="113">
        <f t="shared" si="43"/>
        <v>0</v>
      </c>
      <c r="Q223" s="109"/>
    </row>
    <row r="224" spans="2:17" ht="12.75" customHeight="1" thickBot="1">
      <c r="B224" s="121">
        <v>490001</v>
      </c>
      <c r="C224" s="109" t="s">
        <v>211</v>
      </c>
      <c r="D224" s="433"/>
      <c r="E224" s="119">
        <v>0</v>
      </c>
      <c r="F224" s="119">
        <v>0</v>
      </c>
      <c r="G224" s="119">
        <v>0</v>
      </c>
      <c r="H224" s="119">
        <v>0</v>
      </c>
      <c r="I224" s="119">
        <v>0</v>
      </c>
      <c r="J224" s="119">
        <v>0</v>
      </c>
      <c r="K224" s="119">
        <v>0</v>
      </c>
      <c r="L224" s="119">
        <v>0</v>
      </c>
      <c r="M224" s="119">
        <v>0</v>
      </c>
      <c r="N224" s="119">
        <v>0</v>
      </c>
      <c r="O224" s="119">
        <v>0</v>
      </c>
      <c r="P224" s="119">
        <v>0</v>
      </c>
      <c r="Q224" s="109"/>
    </row>
    <row r="225" spans="2:17" ht="12.75" customHeight="1" thickBot="1">
      <c r="B225" s="132">
        <v>5000</v>
      </c>
      <c r="C225" s="112" t="s">
        <v>16</v>
      </c>
      <c r="D225" s="434">
        <f>D226+D242+D244+D252+D258</f>
        <v>0</v>
      </c>
      <c r="E225" s="113">
        <f>E226+E242+E244+E252+E258</f>
        <v>0</v>
      </c>
      <c r="F225" s="113">
        <f t="shared" ref="F225:P225" si="44">F226+F242+F244+F252+F258</f>
        <v>0</v>
      </c>
      <c r="G225" s="113">
        <f t="shared" si="44"/>
        <v>0</v>
      </c>
      <c r="H225" s="113">
        <f t="shared" si="44"/>
        <v>0</v>
      </c>
      <c r="I225" s="113">
        <f t="shared" si="44"/>
        <v>0</v>
      </c>
      <c r="J225" s="113">
        <f t="shared" si="44"/>
        <v>0</v>
      </c>
      <c r="K225" s="113">
        <f t="shared" si="44"/>
        <v>0</v>
      </c>
      <c r="L225" s="113">
        <f t="shared" si="44"/>
        <v>0</v>
      </c>
      <c r="M225" s="113">
        <f t="shared" si="44"/>
        <v>0</v>
      </c>
      <c r="N225" s="113">
        <f t="shared" si="44"/>
        <v>0</v>
      </c>
      <c r="O225" s="113">
        <f t="shared" si="44"/>
        <v>0</v>
      </c>
      <c r="P225" s="113">
        <f t="shared" si="44"/>
        <v>0</v>
      </c>
      <c r="Q225" s="109"/>
    </row>
    <row r="226" spans="2:17" ht="12.75" customHeight="1" thickBot="1">
      <c r="B226" s="114">
        <v>5100</v>
      </c>
      <c r="C226" s="115" t="s">
        <v>609</v>
      </c>
      <c r="D226" s="434">
        <f>D227+D238</f>
        <v>0</v>
      </c>
      <c r="E226" s="113">
        <f>E227+E238</f>
        <v>0</v>
      </c>
      <c r="F226" s="113">
        <f t="shared" ref="F226:P226" si="45">F227+F238</f>
        <v>0</v>
      </c>
      <c r="G226" s="113">
        <f t="shared" si="45"/>
        <v>0</v>
      </c>
      <c r="H226" s="113">
        <f t="shared" si="45"/>
        <v>0</v>
      </c>
      <c r="I226" s="113">
        <f t="shared" si="45"/>
        <v>0</v>
      </c>
      <c r="J226" s="113">
        <f t="shared" si="45"/>
        <v>0</v>
      </c>
      <c r="K226" s="113">
        <f t="shared" si="45"/>
        <v>0</v>
      </c>
      <c r="L226" s="113">
        <f t="shared" si="45"/>
        <v>0</v>
      </c>
      <c r="M226" s="113">
        <f t="shared" si="45"/>
        <v>0</v>
      </c>
      <c r="N226" s="113">
        <f t="shared" si="45"/>
        <v>0</v>
      </c>
      <c r="O226" s="113">
        <f t="shared" si="45"/>
        <v>0</v>
      </c>
      <c r="P226" s="113">
        <f t="shared" si="45"/>
        <v>0</v>
      </c>
      <c r="Q226" s="109"/>
    </row>
    <row r="227" spans="2:17" ht="12.75" customHeight="1">
      <c r="B227" s="114">
        <v>5101</v>
      </c>
      <c r="C227" s="115" t="s">
        <v>610</v>
      </c>
      <c r="D227" s="435">
        <f>SUM(D228:D237)</f>
        <v>0</v>
      </c>
      <c r="E227" s="113">
        <f>SUM(E228:E237)</f>
        <v>0</v>
      </c>
      <c r="F227" s="113">
        <f t="shared" ref="F227:P227" si="46">SUM(F228:F237)</f>
        <v>0</v>
      </c>
      <c r="G227" s="113">
        <f t="shared" si="46"/>
        <v>0</v>
      </c>
      <c r="H227" s="113">
        <f t="shared" si="46"/>
        <v>0</v>
      </c>
      <c r="I227" s="113">
        <f t="shared" si="46"/>
        <v>0</v>
      </c>
      <c r="J227" s="113">
        <f t="shared" si="46"/>
        <v>0</v>
      </c>
      <c r="K227" s="113">
        <f t="shared" si="46"/>
        <v>0</v>
      </c>
      <c r="L227" s="113">
        <f t="shared" si="46"/>
        <v>0</v>
      </c>
      <c r="M227" s="113">
        <f t="shared" si="46"/>
        <v>0</v>
      </c>
      <c r="N227" s="113">
        <f t="shared" si="46"/>
        <v>0</v>
      </c>
      <c r="O227" s="113">
        <f t="shared" si="46"/>
        <v>0</v>
      </c>
      <c r="P227" s="113">
        <f t="shared" si="46"/>
        <v>0</v>
      </c>
      <c r="Q227" s="109"/>
    </row>
    <row r="228" spans="2:17" ht="12.75" customHeight="1">
      <c r="B228" s="121">
        <v>510101</v>
      </c>
      <c r="C228" s="122" t="s">
        <v>212</v>
      </c>
      <c r="D228" s="433"/>
      <c r="E228" s="109">
        <v>0</v>
      </c>
      <c r="F228" s="109">
        <v>0</v>
      </c>
      <c r="G228" s="109">
        <v>0</v>
      </c>
      <c r="H228" s="109">
        <v>0</v>
      </c>
      <c r="I228" s="109">
        <v>0</v>
      </c>
      <c r="J228" s="109">
        <v>0</v>
      </c>
      <c r="K228" s="109">
        <v>0</v>
      </c>
      <c r="L228" s="109">
        <v>0</v>
      </c>
      <c r="M228" s="109">
        <v>0</v>
      </c>
      <c r="N228" s="109">
        <v>0</v>
      </c>
      <c r="O228" s="109">
        <v>0</v>
      </c>
      <c r="P228" s="109">
        <v>0</v>
      </c>
      <c r="Q228" s="109"/>
    </row>
    <row r="229" spans="2:17" ht="12.75" customHeight="1">
      <c r="B229" s="121">
        <v>510102</v>
      </c>
      <c r="C229" s="122" t="s">
        <v>213</v>
      </c>
      <c r="D229" s="433"/>
      <c r="E229" s="119">
        <v>0</v>
      </c>
      <c r="F229" s="119">
        <v>0</v>
      </c>
      <c r="G229" s="119">
        <v>0</v>
      </c>
      <c r="H229" s="119">
        <v>0</v>
      </c>
      <c r="I229" s="119">
        <v>0</v>
      </c>
      <c r="J229" s="119">
        <v>0</v>
      </c>
      <c r="K229" s="119">
        <v>0</v>
      </c>
      <c r="L229" s="119">
        <v>0</v>
      </c>
      <c r="M229" s="119">
        <v>0</v>
      </c>
      <c r="N229" s="119">
        <v>0</v>
      </c>
      <c r="O229" s="119">
        <v>0</v>
      </c>
      <c r="P229" s="119">
        <v>0</v>
      </c>
      <c r="Q229" s="109"/>
    </row>
    <row r="230" spans="2:17" ht="12.75" customHeight="1">
      <c r="B230" s="121">
        <v>510103</v>
      </c>
      <c r="C230" s="122" t="s">
        <v>214</v>
      </c>
      <c r="D230" s="433"/>
      <c r="E230" s="119">
        <v>0</v>
      </c>
      <c r="F230" s="119">
        <v>0</v>
      </c>
      <c r="G230" s="119">
        <v>0</v>
      </c>
      <c r="H230" s="119">
        <v>0</v>
      </c>
      <c r="I230" s="119">
        <v>0</v>
      </c>
      <c r="J230" s="119">
        <v>0</v>
      </c>
      <c r="K230" s="119">
        <v>0</v>
      </c>
      <c r="L230" s="119">
        <v>0</v>
      </c>
      <c r="M230" s="119">
        <v>0</v>
      </c>
      <c r="N230" s="119">
        <v>0</v>
      </c>
      <c r="O230" s="119">
        <v>0</v>
      </c>
      <c r="P230" s="119">
        <v>0</v>
      </c>
      <c r="Q230" s="109"/>
    </row>
    <row r="231" spans="2:17" ht="12.75" customHeight="1">
      <c r="B231" s="121">
        <v>510104</v>
      </c>
      <c r="C231" s="122" t="s">
        <v>215</v>
      </c>
      <c r="D231" s="433"/>
      <c r="E231" s="119">
        <v>0</v>
      </c>
      <c r="F231" s="119">
        <v>0</v>
      </c>
      <c r="G231" s="119">
        <v>0</v>
      </c>
      <c r="H231" s="119">
        <v>0</v>
      </c>
      <c r="I231" s="119">
        <v>0</v>
      </c>
      <c r="J231" s="119">
        <v>0</v>
      </c>
      <c r="K231" s="119">
        <v>0</v>
      </c>
      <c r="L231" s="119">
        <v>0</v>
      </c>
      <c r="M231" s="119">
        <v>0</v>
      </c>
      <c r="N231" s="119">
        <v>0</v>
      </c>
      <c r="O231" s="119">
        <v>0</v>
      </c>
      <c r="P231" s="119">
        <v>0</v>
      </c>
      <c r="Q231" s="109"/>
    </row>
    <row r="232" spans="2:17" ht="12.75" customHeight="1">
      <c r="B232" s="128">
        <v>510105</v>
      </c>
      <c r="C232" s="129" t="s">
        <v>216</v>
      </c>
      <c r="D232" s="433"/>
      <c r="E232" s="125">
        <v>0</v>
      </c>
      <c r="F232" s="125">
        <v>0</v>
      </c>
      <c r="G232" s="125">
        <v>0</v>
      </c>
      <c r="H232" s="125">
        <v>0</v>
      </c>
      <c r="I232" s="125">
        <v>0</v>
      </c>
      <c r="J232" s="125">
        <v>0</v>
      </c>
      <c r="K232" s="125">
        <v>0</v>
      </c>
      <c r="L232" s="125">
        <v>0</v>
      </c>
      <c r="M232" s="125">
        <v>0</v>
      </c>
      <c r="N232" s="125">
        <v>0</v>
      </c>
      <c r="O232" s="125">
        <v>0</v>
      </c>
      <c r="P232" s="125">
        <v>0</v>
      </c>
      <c r="Q232" s="109"/>
    </row>
    <row r="233" spans="2:17" ht="12.75" customHeight="1">
      <c r="B233" s="128">
        <v>510106</v>
      </c>
      <c r="C233" s="129" t="s">
        <v>217</v>
      </c>
      <c r="D233" s="433"/>
      <c r="E233" s="125">
        <v>0</v>
      </c>
      <c r="F233" s="125">
        <v>0</v>
      </c>
      <c r="G233" s="125">
        <v>0</v>
      </c>
      <c r="H233" s="125">
        <v>0</v>
      </c>
      <c r="I233" s="125">
        <v>0</v>
      </c>
      <c r="J233" s="125">
        <v>0</v>
      </c>
      <c r="K233" s="125">
        <v>0</v>
      </c>
      <c r="L233" s="125">
        <v>0</v>
      </c>
      <c r="M233" s="125">
        <v>0</v>
      </c>
      <c r="N233" s="125">
        <v>0</v>
      </c>
      <c r="O233" s="125">
        <v>0</v>
      </c>
      <c r="P233" s="125">
        <v>0</v>
      </c>
      <c r="Q233" s="109"/>
    </row>
    <row r="234" spans="2:17" ht="12.75" customHeight="1">
      <c r="B234" s="128">
        <v>510107</v>
      </c>
      <c r="C234" s="129" t="s">
        <v>218</v>
      </c>
      <c r="D234" s="433"/>
      <c r="E234" s="125">
        <v>0</v>
      </c>
      <c r="F234" s="125">
        <v>0</v>
      </c>
      <c r="G234" s="125">
        <v>0</v>
      </c>
      <c r="H234" s="125">
        <v>0</v>
      </c>
      <c r="I234" s="125">
        <v>0</v>
      </c>
      <c r="J234" s="125">
        <v>0</v>
      </c>
      <c r="K234" s="125">
        <v>0</v>
      </c>
      <c r="L234" s="125">
        <v>0</v>
      </c>
      <c r="M234" s="125">
        <v>0</v>
      </c>
      <c r="N234" s="125">
        <v>0</v>
      </c>
      <c r="O234" s="125">
        <v>0</v>
      </c>
      <c r="P234" s="125">
        <v>0</v>
      </c>
      <c r="Q234" s="109"/>
    </row>
    <row r="235" spans="2:17" ht="12.75" customHeight="1">
      <c r="B235" s="128">
        <v>510108</v>
      </c>
      <c r="C235" s="129" t="s">
        <v>219</v>
      </c>
      <c r="D235" s="433"/>
      <c r="E235" s="125">
        <v>0</v>
      </c>
      <c r="F235" s="125">
        <v>0</v>
      </c>
      <c r="G235" s="125">
        <v>0</v>
      </c>
      <c r="H235" s="125">
        <v>0</v>
      </c>
      <c r="I235" s="125">
        <v>0</v>
      </c>
      <c r="J235" s="125">
        <v>0</v>
      </c>
      <c r="K235" s="125">
        <v>0</v>
      </c>
      <c r="L235" s="125">
        <v>0</v>
      </c>
      <c r="M235" s="125">
        <v>0</v>
      </c>
      <c r="N235" s="125">
        <v>0</v>
      </c>
      <c r="O235" s="125">
        <v>0</v>
      </c>
      <c r="P235" s="125">
        <v>0</v>
      </c>
      <c r="Q235" s="109"/>
    </row>
    <row r="236" spans="2:17" ht="12.75" customHeight="1">
      <c r="B236" s="128">
        <v>510109</v>
      </c>
      <c r="C236" s="129" t="s">
        <v>220</v>
      </c>
      <c r="D236" s="433"/>
      <c r="E236" s="125">
        <v>0</v>
      </c>
      <c r="F236" s="125">
        <v>0</v>
      </c>
      <c r="G236" s="125">
        <v>0</v>
      </c>
      <c r="H236" s="125">
        <v>0</v>
      </c>
      <c r="I236" s="125">
        <v>0</v>
      </c>
      <c r="J236" s="125">
        <v>0</v>
      </c>
      <c r="K236" s="125">
        <v>0</v>
      </c>
      <c r="L236" s="125">
        <v>0</v>
      </c>
      <c r="M236" s="125">
        <v>0</v>
      </c>
      <c r="N236" s="125">
        <v>0</v>
      </c>
      <c r="O236" s="125">
        <v>0</v>
      </c>
      <c r="P236" s="125">
        <v>0</v>
      </c>
      <c r="Q236" s="109"/>
    </row>
    <row r="237" spans="2:17" ht="12.75" customHeight="1">
      <c r="B237" s="128">
        <v>510110</v>
      </c>
      <c r="C237" s="129" t="s">
        <v>221</v>
      </c>
      <c r="D237" s="433"/>
      <c r="E237" s="125">
        <v>0</v>
      </c>
      <c r="F237" s="125">
        <v>0</v>
      </c>
      <c r="G237" s="125">
        <v>0</v>
      </c>
      <c r="H237" s="125">
        <v>0</v>
      </c>
      <c r="I237" s="125">
        <v>0</v>
      </c>
      <c r="J237" s="125">
        <v>0</v>
      </c>
      <c r="K237" s="125">
        <v>0</v>
      </c>
      <c r="L237" s="125">
        <v>0</v>
      </c>
      <c r="M237" s="125">
        <v>0</v>
      </c>
      <c r="N237" s="125">
        <v>0</v>
      </c>
      <c r="O237" s="125">
        <v>0</v>
      </c>
      <c r="P237" s="125">
        <v>0</v>
      </c>
      <c r="Q237" s="109"/>
    </row>
    <row r="238" spans="2:17" ht="12.75" customHeight="1">
      <c r="B238" s="114">
        <v>5102</v>
      </c>
      <c r="C238" s="115" t="s">
        <v>611</v>
      </c>
      <c r="D238" s="435">
        <f>SUM(D239:D241)</f>
        <v>0</v>
      </c>
      <c r="E238" s="113">
        <f>SUM(E239:E241)</f>
        <v>0</v>
      </c>
      <c r="F238" s="113">
        <f t="shared" ref="F238:P238" si="47">SUM(F239:F241)</f>
        <v>0</v>
      </c>
      <c r="G238" s="113">
        <f t="shared" si="47"/>
        <v>0</v>
      </c>
      <c r="H238" s="113">
        <f t="shared" si="47"/>
        <v>0</v>
      </c>
      <c r="I238" s="113">
        <f t="shared" si="47"/>
        <v>0</v>
      </c>
      <c r="J238" s="113">
        <f t="shared" si="47"/>
        <v>0</v>
      </c>
      <c r="K238" s="113">
        <f t="shared" si="47"/>
        <v>0</v>
      </c>
      <c r="L238" s="113">
        <f t="shared" si="47"/>
        <v>0</v>
      </c>
      <c r="M238" s="113">
        <f t="shared" si="47"/>
        <v>0</v>
      </c>
      <c r="N238" s="113">
        <f t="shared" si="47"/>
        <v>0</v>
      </c>
      <c r="O238" s="113">
        <f t="shared" si="47"/>
        <v>0</v>
      </c>
      <c r="P238" s="113">
        <f t="shared" si="47"/>
        <v>0</v>
      </c>
      <c r="Q238" s="109"/>
    </row>
    <row r="239" spans="2:17" ht="12.75" customHeight="1">
      <c r="B239" s="121">
        <v>510201</v>
      </c>
      <c r="C239" s="122" t="s">
        <v>119</v>
      </c>
      <c r="D239" s="433"/>
      <c r="E239" s="125">
        <v>0</v>
      </c>
      <c r="F239" s="125">
        <v>0</v>
      </c>
      <c r="G239" s="125">
        <v>0</v>
      </c>
      <c r="H239" s="125">
        <v>0</v>
      </c>
      <c r="I239" s="125">
        <v>0</v>
      </c>
      <c r="J239" s="125">
        <v>0</v>
      </c>
      <c r="K239" s="125">
        <v>0</v>
      </c>
      <c r="L239" s="125">
        <v>0</v>
      </c>
      <c r="M239" s="125">
        <v>0</v>
      </c>
      <c r="N239" s="125">
        <v>0</v>
      </c>
      <c r="O239" s="125">
        <v>0</v>
      </c>
      <c r="P239" s="125">
        <v>0</v>
      </c>
      <c r="Q239" s="109"/>
    </row>
    <row r="240" spans="2:17" ht="12.75" customHeight="1">
      <c r="B240" s="121">
        <v>510202</v>
      </c>
      <c r="C240" s="122" t="s">
        <v>120</v>
      </c>
      <c r="D240" s="433"/>
      <c r="E240" s="125">
        <v>0</v>
      </c>
      <c r="F240" s="125">
        <v>0</v>
      </c>
      <c r="G240" s="125">
        <v>0</v>
      </c>
      <c r="H240" s="125">
        <v>0</v>
      </c>
      <c r="I240" s="125">
        <v>0</v>
      </c>
      <c r="J240" s="125">
        <v>0</v>
      </c>
      <c r="K240" s="125">
        <v>0</v>
      </c>
      <c r="L240" s="125">
        <v>0</v>
      </c>
      <c r="M240" s="125">
        <v>0</v>
      </c>
      <c r="N240" s="125">
        <v>0</v>
      </c>
      <c r="O240" s="125">
        <v>0</v>
      </c>
      <c r="P240" s="125">
        <v>0</v>
      </c>
      <c r="Q240" s="109"/>
    </row>
    <row r="241" spans="2:17" ht="12.75" customHeight="1" thickBot="1">
      <c r="B241" s="121">
        <v>510203</v>
      </c>
      <c r="C241" s="122" t="s">
        <v>612</v>
      </c>
      <c r="D241" s="433"/>
      <c r="E241" s="125">
        <v>0</v>
      </c>
      <c r="F241" s="125">
        <v>0</v>
      </c>
      <c r="G241" s="125">
        <v>0</v>
      </c>
      <c r="H241" s="125">
        <v>0</v>
      </c>
      <c r="I241" s="125">
        <v>0</v>
      </c>
      <c r="J241" s="125">
        <v>0</v>
      </c>
      <c r="K241" s="125">
        <v>0</v>
      </c>
      <c r="L241" s="125">
        <v>0</v>
      </c>
      <c r="M241" s="125">
        <v>0</v>
      </c>
      <c r="N241" s="125">
        <v>0</v>
      </c>
      <c r="O241" s="125">
        <v>0</v>
      </c>
      <c r="P241" s="125">
        <v>0</v>
      </c>
      <c r="Q241" s="109"/>
    </row>
    <row r="242" spans="2:17" ht="12.75" customHeight="1" thickBot="1">
      <c r="B242" s="114">
        <v>5200</v>
      </c>
      <c r="C242" s="115" t="s">
        <v>0</v>
      </c>
      <c r="D242" s="434">
        <f>D243</f>
        <v>0</v>
      </c>
      <c r="E242" s="113">
        <f t="shared" ref="E242:P242" si="48">SUM(E243:E243)</f>
        <v>0</v>
      </c>
      <c r="F242" s="113">
        <f t="shared" si="48"/>
        <v>0</v>
      </c>
      <c r="G242" s="113">
        <f t="shared" si="48"/>
        <v>0</v>
      </c>
      <c r="H242" s="113">
        <f t="shared" si="48"/>
        <v>0</v>
      </c>
      <c r="I242" s="113">
        <f t="shared" si="48"/>
        <v>0</v>
      </c>
      <c r="J242" s="113">
        <f t="shared" si="48"/>
        <v>0</v>
      </c>
      <c r="K242" s="113">
        <f t="shared" si="48"/>
        <v>0</v>
      </c>
      <c r="L242" s="113">
        <f t="shared" si="48"/>
        <v>0</v>
      </c>
      <c r="M242" s="113">
        <f t="shared" si="48"/>
        <v>0</v>
      </c>
      <c r="N242" s="113">
        <f t="shared" si="48"/>
        <v>0</v>
      </c>
      <c r="O242" s="113">
        <f t="shared" si="48"/>
        <v>0</v>
      </c>
      <c r="P242" s="113">
        <f t="shared" si="48"/>
        <v>0</v>
      </c>
      <c r="Q242" s="109"/>
    </row>
    <row r="243" spans="2:17" ht="12.75" customHeight="1" thickBot="1">
      <c r="B243" s="128">
        <v>520001</v>
      </c>
      <c r="C243" s="129" t="s">
        <v>222</v>
      </c>
      <c r="D243" s="433">
        <v>0</v>
      </c>
      <c r="E243" s="125">
        <v>0</v>
      </c>
      <c r="F243" s="125">
        <v>0</v>
      </c>
      <c r="G243" s="125">
        <v>0</v>
      </c>
      <c r="H243" s="125">
        <v>0</v>
      </c>
      <c r="I243" s="125">
        <v>0</v>
      </c>
      <c r="J243" s="125">
        <v>0</v>
      </c>
      <c r="K243" s="125">
        <v>0</v>
      </c>
      <c r="L243" s="125">
        <v>0</v>
      </c>
      <c r="M243" s="125">
        <v>0</v>
      </c>
      <c r="N243" s="125">
        <v>0</v>
      </c>
      <c r="O243" s="125">
        <v>0</v>
      </c>
      <c r="P243" s="125">
        <v>0</v>
      </c>
      <c r="Q243" s="109"/>
    </row>
    <row r="244" spans="2:17" ht="12.75" customHeight="1" thickBot="1">
      <c r="B244" s="114">
        <v>5300</v>
      </c>
      <c r="C244" s="115" t="s">
        <v>1</v>
      </c>
      <c r="D244" s="434">
        <f>SUM(D245:D251)</f>
        <v>0</v>
      </c>
      <c r="E244" s="113">
        <f>SUM(E245:E251)</f>
        <v>0</v>
      </c>
      <c r="F244" s="113">
        <f t="shared" ref="F244:P244" si="49">SUM(F245:F251)</f>
        <v>0</v>
      </c>
      <c r="G244" s="113">
        <f t="shared" si="49"/>
        <v>0</v>
      </c>
      <c r="H244" s="113">
        <f t="shared" si="49"/>
        <v>0</v>
      </c>
      <c r="I244" s="113">
        <f t="shared" si="49"/>
        <v>0</v>
      </c>
      <c r="J244" s="113">
        <f t="shared" si="49"/>
        <v>0</v>
      </c>
      <c r="K244" s="113">
        <f t="shared" si="49"/>
        <v>0</v>
      </c>
      <c r="L244" s="113">
        <f t="shared" si="49"/>
        <v>0</v>
      </c>
      <c r="M244" s="113">
        <f t="shared" si="49"/>
        <v>0</v>
      </c>
      <c r="N244" s="113">
        <f t="shared" si="49"/>
        <v>0</v>
      </c>
      <c r="O244" s="113">
        <f t="shared" si="49"/>
        <v>0</v>
      </c>
      <c r="P244" s="113">
        <f t="shared" si="49"/>
        <v>0</v>
      </c>
      <c r="Q244" s="109"/>
    </row>
    <row r="245" spans="2:17" ht="12.75" customHeight="1">
      <c r="B245" s="128">
        <v>530001</v>
      </c>
      <c r="C245" s="129" t="s">
        <v>223</v>
      </c>
      <c r="D245" s="433"/>
      <c r="E245" s="125">
        <v>0</v>
      </c>
      <c r="F245" s="125">
        <v>0</v>
      </c>
      <c r="G245" s="125">
        <v>0</v>
      </c>
      <c r="H245" s="125">
        <v>0</v>
      </c>
      <c r="I245" s="125">
        <v>0</v>
      </c>
      <c r="J245" s="125">
        <v>0</v>
      </c>
      <c r="K245" s="125">
        <v>0</v>
      </c>
      <c r="L245" s="125">
        <v>0</v>
      </c>
      <c r="M245" s="125">
        <v>0</v>
      </c>
      <c r="N245" s="125">
        <v>0</v>
      </c>
      <c r="O245" s="125">
        <v>0</v>
      </c>
      <c r="P245" s="125">
        <v>0</v>
      </c>
      <c r="Q245" s="109"/>
    </row>
    <row r="246" spans="2:17" ht="12.75" customHeight="1">
      <c r="B246" s="128">
        <v>530002</v>
      </c>
      <c r="C246" s="129" t="s">
        <v>224</v>
      </c>
      <c r="D246" s="433"/>
      <c r="E246" s="119">
        <v>0</v>
      </c>
      <c r="F246" s="119">
        <v>0</v>
      </c>
      <c r="G246" s="119">
        <v>0</v>
      </c>
      <c r="H246" s="119">
        <v>0</v>
      </c>
      <c r="I246" s="119">
        <v>0</v>
      </c>
      <c r="J246" s="119">
        <v>0</v>
      </c>
      <c r="K246" s="119">
        <v>0</v>
      </c>
      <c r="L246" s="119">
        <v>0</v>
      </c>
      <c r="M246" s="119">
        <v>0</v>
      </c>
      <c r="N246" s="119">
        <v>0</v>
      </c>
      <c r="O246" s="119">
        <v>0</v>
      </c>
      <c r="P246" s="119">
        <v>0</v>
      </c>
      <c r="Q246" s="109"/>
    </row>
    <row r="247" spans="2:17" ht="12.75" customHeight="1">
      <c r="B247" s="128">
        <v>530003</v>
      </c>
      <c r="C247" s="129" t="s">
        <v>225</v>
      </c>
      <c r="D247" s="433"/>
      <c r="E247" s="119">
        <v>0</v>
      </c>
      <c r="F247" s="119">
        <v>0</v>
      </c>
      <c r="G247" s="119">
        <v>0</v>
      </c>
      <c r="H247" s="119">
        <v>0</v>
      </c>
      <c r="I247" s="119">
        <v>0</v>
      </c>
      <c r="J247" s="119">
        <v>0</v>
      </c>
      <c r="K247" s="119">
        <v>0</v>
      </c>
      <c r="L247" s="119">
        <v>0</v>
      </c>
      <c r="M247" s="119">
        <v>0</v>
      </c>
      <c r="N247" s="119">
        <v>0</v>
      </c>
      <c r="O247" s="119">
        <v>0</v>
      </c>
      <c r="P247" s="119">
        <v>0</v>
      </c>
      <c r="Q247" s="109"/>
    </row>
    <row r="248" spans="2:17" ht="12.75" customHeight="1">
      <c r="B248" s="128">
        <v>530004</v>
      </c>
      <c r="C248" s="129" t="s">
        <v>2</v>
      </c>
      <c r="D248" s="433"/>
      <c r="E248" s="109">
        <v>0</v>
      </c>
      <c r="F248" s="109">
        <v>0</v>
      </c>
      <c r="G248" s="109">
        <v>0</v>
      </c>
      <c r="H248" s="109">
        <v>0</v>
      </c>
      <c r="I248" s="109">
        <v>0</v>
      </c>
      <c r="J248" s="109">
        <v>0</v>
      </c>
      <c r="K248" s="109">
        <v>0</v>
      </c>
      <c r="L248" s="109">
        <v>0</v>
      </c>
      <c r="M248" s="109">
        <v>0</v>
      </c>
      <c r="N248" s="109">
        <v>0</v>
      </c>
      <c r="O248" s="109">
        <v>0</v>
      </c>
      <c r="P248" s="109">
        <v>0</v>
      </c>
      <c r="Q248" s="109"/>
    </row>
    <row r="249" spans="2:17" ht="12.75" customHeight="1">
      <c r="B249" s="128">
        <v>530005</v>
      </c>
      <c r="C249" s="129" t="s">
        <v>3</v>
      </c>
      <c r="D249" s="433"/>
      <c r="E249" s="119">
        <v>0</v>
      </c>
      <c r="F249" s="119">
        <v>0</v>
      </c>
      <c r="G249" s="119">
        <v>0</v>
      </c>
      <c r="H249" s="119">
        <v>0</v>
      </c>
      <c r="I249" s="119">
        <v>0</v>
      </c>
      <c r="J249" s="119">
        <v>0</v>
      </c>
      <c r="K249" s="119">
        <v>0</v>
      </c>
      <c r="L249" s="119">
        <v>0</v>
      </c>
      <c r="M249" s="119">
        <v>0</v>
      </c>
      <c r="N249" s="119">
        <v>0</v>
      </c>
      <c r="O249" s="119">
        <v>0</v>
      </c>
      <c r="P249" s="119">
        <v>0</v>
      </c>
      <c r="Q249" s="109"/>
    </row>
    <row r="250" spans="2:17" ht="12.75" customHeight="1">
      <c r="B250" s="128">
        <v>530006</v>
      </c>
      <c r="C250" s="129" t="s">
        <v>4</v>
      </c>
      <c r="D250" s="433"/>
      <c r="E250" s="119">
        <v>0</v>
      </c>
      <c r="F250" s="119">
        <v>0</v>
      </c>
      <c r="G250" s="119">
        <v>0</v>
      </c>
      <c r="H250" s="119">
        <v>0</v>
      </c>
      <c r="I250" s="119">
        <v>0</v>
      </c>
      <c r="J250" s="119">
        <v>0</v>
      </c>
      <c r="K250" s="119">
        <v>0</v>
      </c>
      <c r="L250" s="119">
        <v>0</v>
      </c>
      <c r="M250" s="119">
        <v>0</v>
      </c>
      <c r="N250" s="119">
        <v>0</v>
      </c>
      <c r="O250" s="119">
        <v>0</v>
      </c>
      <c r="P250" s="119">
        <v>0</v>
      </c>
      <c r="Q250" s="109"/>
    </row>
    <row r="251" spans="2:17" ht="12.75" customHeight="1" thickBot="1">
      <c r="B251" s="128">
        <v>530007</v>
      </c>
      <c r="C251" s="140" t="s">
        <v>226</v>
      </c>
      <c r="D251" s="433"/>
      <c r="E251" s="139">
        <v>0</v>
      </c>
      <c r="F251" s="139">
        <v>0</v>
      </c>
      <c r="G251" s="139">
        <v>0</v>
      </c>
      <c r="H251" s="139">
        <v>0</v>
      </c>
      <c r="I251" s="139">
        <v>0</v>
      </c>
      <c r="J251" s="139">
        <v>0</v>
      </c>
      <c r="K251" s="139">
        <v>0</v>
      </c>
      <c r="L251" s="139">
        <v>0</v>
      </c>
      <c r="M251" s="139">
        <v>0</v>
      </c>
      <c r="N251" s="139">
        <v>0</v>
      </c>
      <c r="O251" s="139">
        <v>0</v>
      </c>
      <c r="P251" s="139">
        <v>0</v>
      </c>
      <c r="Q251" s="109"/>
    </row>
    <row r="252" spans="2:17" ht="12.75" customHeight="1" thickBot="1">
      <c r="B252" s="114">
        <v>5400</v>
      </c>
      <c r="C252" s="115" t="s">
        <v>5</v>
      </c>
      <c r="D252" s="434">
        <f>SUM(D253:D257)</f>
        <v>0</v>
      </c>
      <c r="E252" s="113">
        <f>SUM(E253:E257)</f>
        <v>0</v>
      </c>
      <c r="F252" s="113">
        <f t="shared" ref="F252:P252" si="50">SUM(F253:F257)</f>
        <v>0</v>
      </c>
      <c r="G252" s="113">
        <f t="shared" si="50"/>
        <v>0</v>
      </c>
      <c r="H252" s="113">
        <f t="shared" si="50"/>
        <v>0</v>
      </c>
      <c r="I252" s="113">
        <f t="shared" si="50"/>
        <v>0</v>
      </c>
      <c r="J252" s="113">
        <f t="shared" si="50"/>
        <v>0</v>
      </c>
      <c r="K252" s="113">
        <f t="shared" si="50"/>
        <v>0</v>
      </c>
      <c r="L252" s="113">
        <f t="shared" si="50"/>
        <v>0</v>
      </c>
      <c r="M252" s="113">
        <f t="shared" si="50"/>
        <v>0</v>
      </c>
      <c r="N252" s="113">
        <f t="shared" si="50"/>
        <v>0</v>
      </c>
      <c r="O252" s="113">
        <f t="shared" si="50"/>
        <v>0</v>
      </c>
      <c r="P252" s="113">
        <f t="shared" si="50"/>
        <v>0</v>
      </c>
      <c r="Q252" s="109"/>
    </row>
    <row r="253" spans="2:17" ht="12.75" customHeight="1">
      <c r="B253" s="116">
        <v>540001</v>
      </c>
      <c r="C253" s="117" t="s">
        <v>48</v>
      </c>
      <c r="D253" s="433"/>
      <c r="E253" s="109">
        <v>0</v>
      </c>
      <c r="F253" s="109">
        <v>0</v>
      </c>
      <c r="G253" s="109">
        <v>0</v>
      </c>
      <c r="H253" s="109">
        <v>0</v>
      </c>
      <c r="I253" s="109">
        <v>0</v>
      </c>
      <c r="J253" s="109">
        <v>0</v>
      </c>
      <c r="K253" s="109">
        <v>0</v>
      </c>
      <c r="L253" s="109">
        <v>0</v>
      </c>
      <c r="M253" s="109">
        <v>0</v>
      </c>
      <c r="N253" s="109">
        <v>0</v>
      </c>
      <c r="O253" s="109">
        <v>0</v>
      </c>
      <c r="P253" s="109">
        <v>0</v>
      </c>
      <c r="Q253" s="109"/>
    </row>
    <row r="254" spans="2:17" ht="12.75" customHeight="1">
      <c r="B254" s="130">
        <v>540002</v>
      </c>
      <c r="C254" s="131" t="s">
        <v>189</v>
      </c>
      <c r="D254" s="433"/>
      <c r="E254" s="109"/>
      <c r="F254" s="109"/>
      <c r="G254" s="109"/>
      <c r="H254" s="109"/>
      <c r="I254" s="109"/>
      <c r="J254" s="109"/>
      <c r="K254" s="109"/>
      <c r="L254" s="109"/>
      <c r="M254" s="109"/>
      <c r="N254" s="109"/>
      <c r="O254" s="109"/>
      <c r="P254" s="109"/>
      <c r="Q254" s="109"/>
    </row>
    <row r="255" spans="2:17" ht="12.75" customHeight="1">
      <c r="B255" s="121">
        <v>540003</v>
      </c>
      <c r="C255" s="122" t="s">
        <v>227</v>
      </c>
      <c r="D255" s="433"/>
      <c r="E255" s="109">
        <v>0</v>
      </c>
      <c r="F255" s="109">
        <v>0</v>
      </c>
      <c r="G255" s="109">
        <v>0</v>
      </c>
      <c r="H255" s="109">
        <v>0</v>
      </c>
      <c r="I255" s="109">
        <v>0</v>
      </c>
      <c r="J255" s="109">
        <v>0</v>
      </c>
      <c r="K255" s="109">
        <v>0</v>
      </c>
      <c r="L255" s="109">
        <v>0</v>
      </c>
      <c r="M255" s="109">
        <v>0</v>
      </c>
      <c r="N255" s="109">
        <v>0</v>
      </c>
      <c r="O255" s="109">
        <v>0</v>
      </c>
      <c r="P255" s="109">
        <v>0</v>
      </c>
      <c r="Q255" s="109"/>
    </row>
    <row r="256" spans="2:17" ht="12.75" customHeight="1">
      <c r="B256" s="121">
        <v>540004</v>
      </c>
      <c r="C256" s="109" t="s">
        <v>228</v>
      </c>
      <c r="D256" s="433"/>
      <c r="E256" s="109">
        <v>0</v>
      </c>
      <c r="F256" s="109">
        <v>0</v>
      </c>
      <c r="G256" s="109">
        <v>0</v>
      </c>
      <c r="H256" s="109">
        <v>0</v>
      </c>
      <c r="I256" s="109">
        <v>0</v>
      </c>
      <c r="J256" s="109">
        <v>0</v>
      </c>
      <c r="K256" s="109">
        <v>0</v>
      </c>
      <c r="L256" s="109">
        <v>0</v>
      </c>
      <c r="M256" s="109">
        <v>0</v>
      </c>
      <c r="N256" s="109">
        <v>0</v>
      </c>
      <c r="O256" s="109">
        <v>0</v>
      </c>
      <c r="P256" s="109">
        <v>0</v>
      </c>
      <c r="Q256" s="109"/>
    </row>
    <row r="257" spans="2:17" ht="12.75" customHeight="1" thickBot="1">
      <c r="B257" s="121">
        <v>540005</v>
      </c>
      <c r="C257" s="122" t="s">
        <v>6</v>
      </c>
      <c r="D257" s="433"/>
      <c r="E257" s="139">
        <v>0</v>
      </c>
      <c r="F257" s="139">
        <v>0</v>
      </c>
      <c r="G257" s="139">
        <v>0</v>
      </c>
      <c r="H257" s="139">
        <v>0</v>
      </c>
      <c r="I257" s="139">
        <v>0</v>
      </c>
      <c r="J257" s="139">
        <v>0</v>
      </c>
      <c r="K257" s="139">
        <v>0</v>
      </c>
      <c r="L257" s="139">
        <v>0</v>
      </c>
      <c r="M257" s="139">
        <v>0</v>
      </c>
      <c r="N257" s="139">
        <v>0</v>
      </c>
      <c r="O257" s="139">
        <v>0</v>
      </c>
      <c r="P257" s="139">
        <v>0</v>
      </c>
      <c r="Q257" s="109"/>
    </row>
    <row r="258" spans="2:17" ht="12.75" customHeight="1" thickBot="1">
      <c r="B258" s="134">
        <v>5900</v>
      </c>
      <c r="C258" s="136" t="s">
        <v>210</v>
      </c>
      <c r="D258" s="434">
        <f>D259</f>
        <v>0</v>
      </c>
      <c r="E258" s="113">
        <f t="shared" ref="E258:P258" si="51">SUM(E259:E259)</f>
        <v>0</v>
      </c>
      <c r="F258" s="113">
        <f t="shared" si="51"/>
        <v>0</v>
      </c>
      <c r="G258" s="113">
        <f t="shared" si="51"/>
        <v>0</v>
      </c>
      <c r="H258" s="113">
        <f t="shared" si="51"/>
        <v>0</v>
      </c>
      <c r="I258" s="113">
        <f t="shared" si="51"/>
        <v>0</v>
      </c>
      <c r="J258" s="113">
        <f t="shared" si="51"/>
        <v>0</v>
      </c>
      <c r="K258" s="113">
        <f t="shared" si="51"/>
        <v>0</v>
      </c>
      <c r="L258" s="113">
        <f t="shared" si="51"/>
        <v>0</v>
      </c>
      <c r="M258" s="113">
        <f t="shared" si="51"/>
        <v>0</v>
      </c>
      <c r="N258" s="113">
        <f t="shared" si="51"/>
        <v>0</v>
      </c>
      <c r="O258" s="113">
        <f t="shared" si="51"/>
        <v>0</v>
      </c>
      <c r="P258" s="113">
        <f t="shared" si="51"/>
        <v>0</v>
      </c>
      <c r="Q258" s="109"/>
    </row>
    <row r="259" spans="2:17" ht="12.75" customHeight="1" thickBot="1">
      <c r="B259" s="121">
        <v>590001</v>
      </c>
      <c r="C259" s="109" t="s">
        <v>211</v>
      </c>
      <c r="D259" s="433"/>
      <c r="E259" s="109">
        <v>0</v>
      </c>
      <c r="F259" s="109">
        <v>0</v>
      </c>
      <c r="G259" s="109">
        <v>0</v>
      </c>
      <c r="H259" s="109">
        <v>0</v>
      </c>
      <c r="I259" s="109">
        <v>0</v>
      </c>
      <c r="J259" s="109">
        <v>0</v>
      </c>
      <c r="K259" s="109">
        <v>0</v>
      </c>
      <c r="L259" s="109">
        <v>0</v>
      </c>
      <c r="M259" s="109">
        <v>0</v>
      </c>
      <c r="N259" s="109">
        <v>0</v>
      </c>
      <c r="O259" s="109">
        <v>0</v>
      </c>
      <c r="P259" s="109">
        <v>0</v>
      </c>
      <c r="Q259" s="109"/>
    </row>
    <row r="260" spans="2:17" ht="12.75" customHeight="1" thickBot="1">
      <c r="B260" s="132">
        <v>6000</v>
      </c>
      <c r="C260" s="112" t="s">
        <v>7</v>
      </c>
      <c r="D260" s="434">
        <f>+D261+D270</f>
        <v>0</v>
      </c>
      <c r="E260" s="113">
        <f>E261</f>
        <v>0</v>
      </c>
      <c r="F260" s="113">
        <f t="shared" ref="F260:P260" si="52">F261</f>
        <v>0</v>
      </c>
      <c r="G260" s="113">
        <f t="shared" si="52"/>
        <v>0</v>
      </c>
      <c r="H260" s="113">
        <f t="shared" si="52"/>
        <v>0</v>
      </c>
      <c r="I260" s="113">
        <f t="shared" si="52"/>
        <v>0</v>
      </c>
      <c r="J260" s="113">
        <f t="shared" si="52"/>
        <v>0</v>
      </c>
      <c r="K260" s="113">
        <f t="shared" si="52"/>
        <v>0</v>
      </c>
      <c r="L260" s="113">
        <f t="shared" si="52"/>
        <v>0</v>
      </c>
      <c r="M260" s="113">
        <f t="shared" si="52"/>
        <v>0</v>
      </c>
      <c r="N260" s="113">
        <f t="shared" si="52"/>
        <v>0</v>
      </c>
      <c r="O260" s="113">
        <f t="shared" si="52"/>
        <v>0</v>
      </c>
      <c r="P260" s="113">
        <f t="shared" si="52"/>
        <v>0</v>
      </c>
      <c r="Q260" s="109"/>
    </row>
    <row r="261" spans="2:17" ht="12.75" customHeight="1" thickBot="1">
      <c r="B261" s="132">
        <v>6100</v>
      </c>
      <c r="C261" s="112" t="s">
        <v>8</v>
      </c>
      <c r="D261" s="434">
        <f>SUM(D262:D269)</f>
        <v>0</v>
      </c>
      <c r="E261" s="113">
        <f>SUM(E262:E269)</f>
        <v>0</v>
      </c>
      <c r="F261" s="113">
        <f t="shared" ref="F261:P261" si="53">SUM(F262:F269)</f>
        <v>0</v>
      </c>
      <c r="G261" s="113">
        <f t="shared" si="53"/>
        <v>0</v>
      </c>
      <c r="H261" s="113">
        <f t="shared" si="53"/>
        <v>0</v>
      </c>
      <c r="I261" s="113">
        <f t="shared" si="53"/>
        <v>0</v>
      </c>
      <c r="J261" s="113">
        <f t="shared" si="53"/>
        <v>0</v>
      </c>
      <c r="K261" s="113">
        <f t="shared" si="53"/>
        <v>0</v>
      </c>
      <c r="L261" s="113">
        <f t="shared" si="53"/>
        <v>0</v>
      </c>
      <c r="M261" s="113">
        <f t="shared" si="53"/>
        <v>0</v>
      </c>
      <c r="N261" s="113">
        <f t="shared" si="53"/>
        <v>0</v>
      </c>
      <c r="O261" s="113">
        <f t="shared" si="53"/>
        <v>0</v>
      </c>
      <c r="P261" s="113">
        <f t="shared" si="53"/>
        <v>0</v>
      </c>
      <c r="Q261" s="109"/>
    </row>
    <row r="262" spans="2:17" ht="12.75" customHeight="1">
      <c r="B262" s="116">
        <v>610001</v>
      </c>
      <c r="C262" s="117" t="s">
        <v>9</v>
      </c>
      <c r="D262" s="433"/>
      <c r="E262" s="109">
        <v>0</v>
      </c>
      <c r="F262" s="109">
        <v>0</v>
      </c>
      <c r="G262" s="109">
        <v>0</v>
      </c>
      <c r="H262" s="109">
        <v>0</v>
      </c>
      <c r="I262" s="109">
        <v>0</v>
      </c>
      <c r="J262" s="109">
        <v>0</v>
      </c>
      <c r="K262" s="109">
        <v>0</v>
      </c>
      <c r="L262" s="109">
        <v>0</v>
      </c>
      <c r="M262" s="109">
        <v>0</v>
      </c>
      <c r="N262" s="109">
        <v>0</v>
      </c>
      <c r="O262" s="109">
        <v>0</v>
      </c>
      <c r="P262" s="109">
        <v>0</v>
      </c>
      <c r="Q262" s="109"/>
    </row>
    <row r="263" spans="2:17" ht="12.75" customHeight="1">
      <c r="B263" s="116">
        <v>610002</v>
      </c>
      <c r="C263" s="117" t="s">
        <v>10</v>
      </c>
      <c r="D263" s="433"/>
      <c r="E263" s="109">
        <v>0</v>
      </c>
      <c r="F263" s="109">
        <v>0</v>
      </c>
      <c r="G263" s="109">
        <v>0</v>
      </c>
      <c r="H263" s="109">
        <v>0</v>
      </c>
      <c r="I263" s="109">
        <v>0</v>
      </c>
      <c r="J263" s="109">
        <v>0</v>
      </c>
      <c r="K263" s="109">
        <v>0</v>
      </c>
      <c r="L263" s="109">
        <v>0</v>
      </c>
      <c r="M263" s="109">
        <v>0</v>
      </c>
      <c r="N263" s="109">
        <v>0</v>
      </c>
      <c r="O263" s="109">
        <v>0</v>
      </c>
      <c r="P263" s="109">
        <v>0</v>
      </c>
      <c r="Q263" s="109"/>
    </row>
    <row r="264" spans="2:17" ht="12.75" customHeight="1">
      <c r="B264" s="116">
        <v>610003</v>
      </c>
      <c r="C264" s="117" t="s">
        <v>11</v>
      </c>
      <c r="D264" s="433"/>
      <c r="E264" s="109">
        <v>0</v>
      </c>
      <c r="F264" s="109">
        <v>0</v>
      </c>
      <c r="G264" s="109">
        <v>0</v>
      </c>
      <c r="H264" s="109">
        <v>0</v>
      </c>
      <c r="I264" s="109">
        <v>0</v>
      </c>
      <c r="J264" s="109">
        <v>0</v>
      </c>
      <c r="K264" s="109">
        <v>0</v>
      </c>
      <c r="L264" s="109">
        <v>0</v>
      </c>
      <c r="M264" s="109">
        <v>0</v>
      </c>
      <c r="N264" s="109">
        <v>0</v>
      </c>
      <c r="O264" s="109">
        <v>0</v>
      </c>
      <c r="P264" s="109">
        <v>0</v>
      </c>
      <c r="Q264" s="109"/>
    </row>
    <row r="265" spans="2:17" ht="12.75" customHeight="1">
      <c r="B265" s="116">
        <v>610004</v>
      </c>
      <c r="C265" s="117" t="s">
        <v>12</v>
      </c>
      <c r="D265" s="433"/>
      <c r="E265" s="109">
        <v>0</v>
      </c>
      <c r="F265" s="109">
        <v>0</v>
      </c>
      <c r="G265" s="109">
        <v>0</v>
      </c>
      <c r="H265" s="109">
        <v>0</v>
      </c>
      <c r="I265" s="109">
        <v>0</v>
      </c>
      <c r="J265" s="109">
        <v>0</v>
      </c>
      <c r="K265" s="109">
        <v>0</v>
      </c>
      <c r="L265" s="109">
        <v>0</v>
      </c>
      <c r="M265" s="109">
        <v>0</v>
      </c>
      <c r="N265" s="109">
        <v>0</v>
      </c>
      <c r="O265" s="109">
        <v>0</v>
      </c>
      <c r="P265" s="109">
        <v>0</v>
      </c>
      <c r="Q265" s="109"/>
    </row>
    <row r="266" spans="2:17" ht="12.75" customHeight="1">
      <c r="B266" s="116">
        <v>610005</v>
      </c>
      <c r="C266" s="117" t="s">
        <v>190</v>
      </c>
      <c r="D266" s="433"/>
      <c r="E266" s="109">
        <v>0</v>
      </c>
      <c r="F266" s="109">
        <v>0</v>
      </c>
      <c r="G266" s="109">
        <v>0</v>
      </c>
      <c r="H266" s="109">
        <v>0</v>
      </c>
      <c r="I266" s="109">
        <v>0</v>
      </c>
      <c r="J266" s="109">
        <v>0</v>
      </c>
      <c r="K266" s="109">
        <v>0</v>
      </c>
      <c r="L266" s="109">
        <v>0</v>
      </c>
      <c r="M266" s="109">
        <v>0</v>
      </c>
      <c r="N266" s="109">
        <v>0</v>
      </c>
      <c r="O266" s="109">
        <v>0</v>
      </c>
      <c r="P266" s="109">
        <v>0</v>
      </c>
      <c r="Q266" s="109"/>
    </row>
    <row r="267" spans="2:17" ht="12.75" customHeight="1">
      <c r="B267" s="116">
        <v>610006</v>
      </c>
      <c r="C267" s="117" t="s">
        <v>13</v>
      </c>
      <c r="D267" s="433"/>
      <c r="E267" s="109">
        <v>0</v>
      </c>
      <c r="F267" s="109">
        <v>0</v>
      </c>
      <c r="G267" s="109">
        <v>0</v>
      </c>
      <c r="H267" s="109">
        <v>0</v>
      </c>
      <c r="I267" s="109">
        <v>0</v>
      </c>
      <c r="J267" s="109">
        <v>0</v>
      </c>
      <c r="K267" s="109">
        <v>0</v>
      </c>
      <c r="L267" s="109">
        <v>0</v>
      </c>
      <c r="M267" s="109">
        <v>0</v>
      </c>
      <c r="N267" s="109">
        <v>0</v>
      </c>
      <c r="O267" s="109">
        <v>0</v>
      </c>
      <c r="P267" s="109">
        <v>0</v>
      </c>
      <c r="Q267" s="109"/>
    </row>
    <row r="268" spans="2:17" ht="12.75" customHeight="1">
      <c r="B268" s="116">
        <v>610007</v>
      </c>
      <c r="C268" s="117" t="s">
        <v>14</v>
      </c>
      <c r="D268" s="433"/>
      <c r="E268" s="109">
        <v>0</v>
      </c>
      <c r="F268" s="109">
        <v>0</v>
      </c>
      <c r="G268" s="109">
        <v>0</v>
      </c>
      <c r="H268" s="109">
        <v>0</v>
      </c>
      <c r="I268" s="109">
        <v>0</v>
      </c>
      <c r="J268" s="109">
        <v>0</v>
      </c>
      <c r="K268" s="109">
        <v>0</v>
      </c>
      <c r="L268" s="109">
        <v>0</v>
      </c>
      <c r="M268" s="109">
        <v>0</v>
      </c>
      <c r="N268" s="109">
        <v>0</v>
      </c>
      <c r="O268" s="109">
        <v>0</v>
      </c>
      <c r="P268" s="109">
        <v>0</v>
      </c>
      <c r="Q268" s="109"/>
    </row>
    <row r="269" spans="2:17" ht="12.75" customHeight="1" thickBot="1">
      <c r="B269" s="116">
        <v>610008</v>
      </c>
      <c r="C269" s="117" t="s">
        <v>191</v>
      </c>
      <c r="D269" s="433"/>
      <c r="E269" s="109">
        <v>0</v>
      </c>
      <c r="F269" s="109">
        <v>0</v>
      </c>
      <c r="G269" s="109">
        <v>0</v>
      </c>
      <c r="H269" s="109">
        <v>0</v>
      </c>
      <c r="I269" s="109">
        <v>0</v>
      </c>
      <c r="J269" s="109">
        <v>0</v>
      </c>
      <c r="K269" s="109">
        <v>0</v>
      </c>
      <c r="L269" s="109">
        <v>0</v>
      </c>
      <c r="M269" s="109">
        <v>0</v>
      </c>
      <c r="N269" s="109">
        <v>0</v>
      </c>
      <c r="O269" s="109">
        <v>0</v>
      </c>
      <c r="P269" s="109">
        <v>0</v>
      </c>
      <c r="Q269" s="109"/>
    </row>
    <row r="270" spans="2:17" ht="12.75" customHeight="1" thickBot="1">
      <c r="B270" s="132">
        <v>6200</v>
      </c>
      <c r="C270" s="112" t="s">
        <v>15</v>
      </c>
      <c r="D270" s="434">
        <f>SUM(D271:D272)</f>
        <v>0</v>
      </c>
      <c r="E270" s="113">
        <f t="shared" ref="E270:P270" si="54">SUM(E271:E271)</f>
        <v>0</v>
      </c>
      <c r="F270" s="113">
        <f t="shared" si="54"/>
        <v>0</v>
      </c>
      <c r="G270" s="113">
        <f t="shared" si="54"/>
        <v>0</v>
      </c>
      <c r="H270" s="113">
        <f t="shared" si="54"/>
        <v>0</v>
      </c>
      <c r="I270" s="113">
        <f t="shared" si="54"/>
        <v>0</v>
      </c>
      <c r="J270" s="113">
        <f t="shared" si="54"/>
        <v>0</v>
      </c>
      <c r="K270" s="113">
        <f t="shared" si="54"/>
        <v>0</v>
      </c>
      <c r="L270" s="113">
        <f t="shared" si="54"/>
        <v>0</v>
      </c>
      <c r="M270" s="113">
        <f t="shared" si="54"/>
        <v>0</v>
      </c>
      <c r="N270" s="113">
        <f t="shared" si="54"/>
        <v>0</v>
      </c>
      <c r="O270" s="113">
        <f t="shared" si="54"/>
        <v>0</v>
      </c>
      <c r="P270" s="113">
        <f t="shared" si="54"/>
        <v>0</v>
      </c>
      <c r="Q270" s="109"/>
    </row>
    <row r="271" spans="2:17">
      <c r="B271" s="116">
        <v>620001</v>
      </c>
      <c r="C271" s="109" t="s">
        <v>192</v>
      </c>
      <c r="D271" s="433"/>
      <c r="E271" s="109">
        <v>0</v>
      </c>
      <c r="F271" s="109">
        <v>0</v>
      </c>
      <c r="G271" s="109">
        <v>0</v>
      </c>
      <c r="H271" s="109">
        <v>0</v>
      </c>
      <c r="I271" s="109">
        <v>0</v>
      </c>
      <c r="J271" s="109">
        <v>0</v>
      </c>
      <c r="K271" s="109">
        <v>0</v>
      </c>
      <c r="L271" s="109">
        <v>0</v>
      </c>
      <c r="M271" s="109">
        <v>0</v>
      </c>
      <c r="N271" s="109">
        <v>0</v>
      </c>
      <c r="O271" s="109">
        <v>0</v>
      </c>
      <c r="P271" s="109">
        <v>0</v>
      </c>
      <c r="Q271" s="109"/>
    </row>
    <row r="272" spans="2:17">
      <c r="B272" s="109">
        <v>620005</v>
      </c>
      <c r="C272" s="109" t="s">
        <v>634</v>
      </c>
      <c r="D272" s="433"/>
      <c r="E272" s="109"/>
      <c r="F272" s="109"/>
      <c r="G272" s="109"/>
      <c r="H272" s="109"/>
      <c r="I272" s="109"/>
      <c r="J272" s="109"/>
      <c r="K272" s="109"/>
      <c r="L272" s="109"/>
      <c r="M272" s="109"/>
      <c r="N272" s="109"/>
      <c r="O272" s="109"/>
      <c r="P272" s="109"/>
      <c r="Q272" s="109"/>
    </row>
    <row r="273" spans="2:17" s="380" customFormat="1">
      <c r="B273" s="109"/>
      <c r="C273" s="109"/>
      <c r="D273" s="429"/>
      <c r="E273" s="109"/>
      <c r="F273" s="109"/>
      <c r="G273" s="109"/>
      <c r="H273" s="109"/>
      <c r="I273" s="109"/>
      <c r="J273" s="109"/>
      <c r="K273" s="109"/>
      <c r="L273" s="109"/>
      <c r="M273" s="109"/>
      <c r="N273" s="109"/>
      <c r="O273" s="109"/>
      <c r="P273" s="109"/>
      <c r="Q273" s="109"/>
    </row>
    <row r="274" spans="2:17" s="380" customFormat="1" hidden="1">
      <c r="B274" s="109"/>
      <c r="C274" s="164" t="s">
        <v>635</v>
      </c>
      <c r="D274" s="428"/>
      <c r="E274" s="109"/>
      <c r="F274" s="109"/>
      <c r="G274" s="109"/>
      <c r="H274" s="109"/>
      <c r="I274" s="109"/>
      <c r="J274" s="109"/>
      <c r="K274" s="109"/>
      <c r="L274" s="109"/>
      <c r="M274" s="109"/>
      <c r="N274" s="109"/>
      <c r="O274" s="109"/>
      <c r="P274" s="109"/>
      <c r="Q274" s="109"/>
    </row>
    <row r="275" spans="2:17" s="380" customFormat="1" hidden="1">
      <c r="B275" s="109"/>
      <c r="C275" s="430" t="s">
        <v>636</v>
      </c>
      <c r="D275" s="431">
        <f>D225+D157</f>
        <v>0</v>
      </c>
      <c r="E275" s="109"/>
      <c r="F275" s="109"/>
      <c r="G275" s="109"/>
      <c r="H275" s="109"/>
      <c r="I275" s="109"/>
      <c r="J275" s="109"/>
      <c r="K275" s="109"/>
      <c r="L275" s="109"/>
      <c r="M275" s="109"/>
      <c r="N275" s="109"/>
      <c r="O275" s="109"/>
      <c r="P275" s="109"/>
      <c r="Q275" s="109"/>
    </row>
    <row r="276" spans="2:17" s="380" customFormat="1" ht="15" hidden="1">
      <c r="B276" s="109"/>
      <c r="C276" s="148" t="s">
        <v>637</v>
      </c>
      <c r="D276" s="432" t="str">
        <f>IF(D3=(D88+D146),"Ok",IF(D3&gt;(D88+D146),"Activos es mayor que la suma de Pasivos más Patrimonio","Activos es menor que la suma de Pasivos más Patrimonio"))</f>
        <v>Ok</v>
      </c>
      <c r="E276" s="109"/>
      <c r="F276" s="109"/>
      <c r="G276" s="109"/>
      <c r="H276" s="109"/>
      <c r="I276" s="109"/>
      <c r="J276" s="109"/>
      <c r="K276" s="109"/>
      <c r="L276" s="109"/>
      <c r="M276" s="109"/>
      <c r="N276" s="109"/>
      <c r="O276" s="109"/>
      <c r="P276" s="109"/>
      <c r="Q276" s="109"/>
    </row>
    <row r="277" spans="2:17" s="380" customFormat="1" ht="15" hidden="1">
      <c r="B277" s="109"/>
      <c r="C277" s="148" t="s">
        <v>638</v>
      </c>
      <c r="D277" s="432" t="str">
        <f>IF(D155=D275,"Ok","Remanente mostrado en el Patrimonio es distinto al que se obtiene del EERR")</f>
        <v>Ok</v>
      </c>
      <c r="E277" s="109"/>
      <c r="F277" s="109"/>
      <c r="G277" s="109"/>
      <c r="H277" s="109"/>
      <c r="I277" s="109"/>
      <c r="J277" s="109"/>
      <c r="K277" s="109"/>
      <c r="L277" s="109"/>
      <c r="M277" s="109"/>
      <c r="N277" s="109"/>
      <c r="O277" s="109"/>
      <c r="P277" s="109"/>
      <c r="Q277" s="109"/>
    </row>
    <row r="278" spans="2:17" s="380" customFormat="1" hidden="1">
      <c r="B278" s="109"/>
      <c r="C278" s="109"/>
      <c r="D278" s="429"/>
      <c r="E278" s="109"/>
      <c r="F278" s="109"/>
      <c r="G278" s="109"/>
      <c r="H278" s="109"/>
      <c r="I278" s="109"/>
      <c r="J278" s="109"/>
      <c r="K278" s="109"/>
      <c r="L278" s="109"/>
      <c r="M278" s="109"/>
      <c r="N278" s="109"/>
      <c r="O278" s="109"/>
      <c r="P278" s="109"/>
      <c r="Q278" s="109"/>
    </row>
    <row r="279" spans="2:17" s="380" customFormat="1" hidden="1">
      <c r="B279" s="109"/>
      <c r="C279" s="109"/>
      <c r="D279" s="429"/>
      <c r="E279" s="109"/>
      <c r="F279" s="109"/>
      <c r="G279" s="109"/>
      <c r="H279" s="109"/>
      <c r="I279" s="109"/>
      <c r="J279" s="109"/>
      <c r="K279" s="109"/>
      <c r="L279" s="109"/>
      <c r="M279" s="109"/>
      <c r="N279" s="109"/>
      <c r="O279" s="109"/>
      <c r="P279" s="109"/>
      <c r="Q279" s="109"/>
    </row>
    <row r="280" spans="2:17" s="380" customFormat="1" hidden="1">
      <c r="B280" s="109"/>
      <c r="C280" s="109"/>
      <c r="D280" s="429"/>
      <c r="E280" s="109"/>
      <c r="F280" s="109"/>
      <c r="G280" s="109"/>
      <c r="H280" s="109"/>
      <c r="I280" s="109"/>
      <c r="J280" s="109"/>
      <c r="K280" s="109"/>
      <c r="L280" s="109"/>
      <c r="M280" s="109"/>
      <c r="N280" s="109"/>
      <c r="O280" s="109"/>
      <c r="P280" s="109"/>
      <c r="Q280" s="109"/>
    </row>
    <row r="281" spans="2:17" s="380" customFormat="1" hidden="1">
      <c r="B281" s="109"/>
      <c r="C281" s="109"/>
      <c r="D281" s="429"/>
      <c r="E281" s="109"/>
      <c r="F281" s="109"/>
      <c r="G281" s="109"/>
      <c r="H281" s="109"/>
      <c r="I281" s="109"/>
      <c r="J281" s="109"/>
      <c r="K281" s="109"/>
      <c r="L281" s="109"/>
      <c r="M281" s="109"/>
      <c r="N281" s="109"/>
      <c r="O281" s="109"/>
      <c r="P281" s="109"/>
      <c r="Q281" s="109"/>
    </row>
    <row r="282" spans="2:17" hidden="1">
      <c r="B282" s="109"/>
      <c r="C282" s="109"/>
      <c r="E282" s="109"/>
      <c r="F282" s="109"/>
      <c r="G282" s="109"/>
      <c r="H282" s="109"/>
      <c r="I282" s="109"/>
      <c r="J282" s="109"/>
      <c r="K282" s="109"/>
      <c r="L282" s="109"/>
      <c r="M282" s="109"/>
      <c r="N282" s="109"/>
      <c r="O282" s="109"/>
      <c r="P282" s="109"/>
      <c r="Q282" s="109"/>
    </row>
    <row r="283" spans="2:17" hidden="1">
      <c r="B283" s="695" t="s">
        <v>325</v>
      </c>
      <c r="C283" s="695"/>
      <c r="D283" s="306">
        <f>D225+D157</f>
        <v>0</v>
      </c>
      <c r="E283" s="137">
        <f t="shared" ref="E283:P283" si="55">E225+E157</f>
        <v>0</v>
      </c>
      <c r="F283" s="137">
        <f t="shared" si="55"/>
        <v>0</v>
      </c>
      <c r="G283" s="137">
        <f t="shared" si="55"/>
        <v>0</v>
      </c>
      <c r="H283" s="137">
        <f t="shared" si="55"/>
        <v>0</v>
      </c>
      <c r="I283" s="137">
        <f t="shared" si="55"/>
        <v>0</v>
      </c>
      <c r="J283" s="137">
        <f t="shared" si="55"/>
        <v>0</v>
      </c>
      <c r="K283" s="137">
        <f t="shared" si="55"/>
        <v>0</v>
      </c>
      <c r="L283" s="137">
        <f t="shared" si="55"/>
        <v>0</v>
      </c>
      <c r="M283" s="137">
        <f t="shared" si="55"/>
        <v>0</v>
      </c>
      <c r="N283" s="137">
        <f t="shared" si="55"/>
        <v>0</v>
      </c>
      <c r="O283" s="137">
        <f t="shared" si="55"/>
        <v>0</v>
      </c>
      <c r="P283" s="137">
        <f t="shared" si="55"/>
        <v>0</v>
      </c>
      <c r="Q283" s="109"/>
    </row>
    <row r="284" spans="2:17" hidden="1">
      <c r="B284" s="695" t="s">
        <v>326</v>
      </c>
      <c r="C284" s="695"/>
      <c r="D284" s="311">
        <f>D195</f>
        <v>0</v>
      </c>
      <c r="E284" s="119">
        <f>E195</f>
        <v>0</v>
      </c>
      <c r="F284" s="119">
        <f t="shared" ref="F284:P284" si="56">F195</f>
        <v>0</v>
      </c>
      <c r="G284" s="119">
        <f t="shared" si="56"/>
        <v>0</v>
      </c>
      <c r="H284" s="119">
        <f t="shared" si="56"/>
        <v>0</v>
      </c>
      <c r="I284" s="119">
        <f t="shared" si="56"/>
        <v>0</v>
      </c>
      <c r="J284" s="119">
        <f t="shared" si="56"/>
        <v>0</v>
      </c>
      <c r="K284" s="119">
        <f t="shared" si="56"/>
        <v>0</v>
      </c>
      <c r="L284" s="119">
        <f t="shared" si="56"/>
        <v>0</v>
      </c>
      <c r="M284" s="119">
        <f t="shared" si="56"/>
        <v>0</v>
      </c>
      <c r="N284" s="119">
        <f t="shared" si="56"/>
        <v>0</v>
      </c>
      <c r="O284" s="119">
        <f t="shared" si="56"/>
        <v>0</v>
      </c>
      <c r="P284" s="119">
        <f t="shared" si="56"/>
        <v>0</v>
      </c>
      <c r="Q284" s="109"/>
    </row>
    <row r="285" spans="2:17" hidden="1">
      <c r="B285" s="695" t="s">
        <v>327</v>
      </c>
      <c r="C285" s="695"/>
      <c r="D285" s="306">
        <f>D146</f>
        <v>0</v>
      </c>
      <c r="E285" s="119">
        <f>E146</f>
        <v>0</v>
      </c>
      <c r="F285" s="119">
        <f t="shared" ref="F285:P285" si="57">F146</f>
        <v>0</v>
      </c>
      <c r="G285" s="119">
        <f t="shared" si="57"/>
        <v>0</v>
      </c>
      <c r="H285" s="119">
        <f t="shared" si="57"/>
        <v>0</v>
      </c>
      <c r="I285" s="119">
        <f t="shared" si="57"/>
        <v>0</v>
      </c>
      <c r="J285" s="119">
        <f t="shared" si="57"/>
        <v>0</v>
      </c>
      <c r="K285" s="119">
        <f t="shared" si="57"/>
        <v>0</v>
      </c>
      <c r="L285" s="119">
        <f t="shared" si="57"/>
        <v>0</v>
      </c>
      <c r="M285" s="119">
        <f t="shared" si="57"/>
        <v>0</v>
      </c>
      <c r="N285" s="119">
        <f t="shared" si="57"/>
        <v>0</v>
      </c>
      <c r="O285" s="119">
        <f t="shared" si="57"/>
        <v>0</v>
      </c>
      <c r="P285" s="119">
        <f t="shared" si="57"/>
        <v>0</v>
      </c>
      <c r="Q285" s="109"/>
    </row>
    <row r="286" spans="2:17" hidden="1">
      <c r="B286" s="695" t="s">
        <v>328</v>
      </c>
      <c r="C286" s="695"/>
      <c r="D286" s="306">
        <f>D3</f>
        <v>0</v>
      </c>
      <c r="E286" s="125">
        <f>E3</f>
        <v>0</v>
      </c>
      <c r="F286" s="125">
        <f t="shared" ref="F286:P286" si="58">F3</f>
        <v>0</v>
      </c>
      <c r="G286" s="125">
        <f t="shared" si="58"/>
        <v>0</v>
      </c>
      <c r="H286" s="125">
        <f t="shared" si="58"/>
        <v>0</v>
      </c>
      <c r="I286" s="125">
        <f t="shared" si="58"/>
        <v>0</v>
      </c>
      <c r="J286" s="125">
        <f t="shared" si="58"/>
        <v>0</v>
      </c>
      <c r="K286" s="125">
        <f t="shared" si="58"/>
        <v>0</v>
      </c>
      <c r="L286" s="125">
        <f t="shared" si="58"/>
        <v>0</v>
      </c>
      <c r="M286" s="125">
        <f t="shared" si="58"/>
        <v>0</v>
      </c>
      <c r="N286" s="125">
        <f t="shared" si="58"/>
        <v>0</v>
      </c>
      <c r="O286" s="125">
        <f t="shared" si="58"/>
        <v>0</v>
      </c>
      <c r="P286" s="125">
        <f t="shared" si="58"/>
        <v>0</v>
      </c>
      <c r="Q286" s="109"/>
    </row>
    <row r="287" spans="2:17" hidden="1">
      <c r="B287" s="695" t="s">
        <v>332</v>
      </c>
      <c r="C287" s="695"/>
      <c r="D287" s="310">
        <f>D7+D14-D294</f>
        <v>0</v>
      </c>
      <c r="E287" s="125">
        <f>E7+E14</f>
        <v>0</v>
      </c>
      <c r="F287" s="125">
        <f t="shared" ref="F287:P287" si="59">F7+F14</f>
        <v>0</v>
      </c>
      <c r="G287" s="125">
        <f t="shared" si="59"/>
        <v>0</v>
      </c>
      <c r="H287" s="125">
        <f t="shared" si="59"/>
        <v>0</v>
      </c>
      <c r="I287" s="125">
        <f t="shared" si="59"/>
        <v>0</v>
      </c>
      <c r="J287" s="125">
        <f t="shared" si="59"/>
        <v>0</v>
      </c>
      <c r="K287" s="125">
        <f t="shared" si="59"/>
        <v>0</v>
      </c>
      <c r="L287" s="125">
        <f t="shared" si="59"/>
        <v>0</v>
      </c>
      <c r="M287" s="125">
        <f t="shared" si="59"/>
        <v>0</v>
      </c>
      <c r="N287" s="125">
        <f t="shared" si="59"/>
        <v>0</v>
      </c>
      <c r="O287" s="125">
        <f t="shared" si="59"/>
        <v>0</v>
      </c>
      <c r="P287" s="125">
        <f t="shared" si="59"/>
        <v>0</v>
      </c>
      <c r="Q287" s="109"/>
    </row>
    <row r="288" spans="2:17" hidden="1">
      <c r="B288" s="695" t="s">
        <v>333</v>
      </c>
      <c r="C288" s="695"/>
      <c r="D288" s="306">
        <f>D89+D98+D147</f>
        <v>0</v>
      </c>
      <c r="E288" s="125">
        <f>E89+E98</f>
        <v>0</v>
      </c>
      <c r="F288" s="125">
        <f t="shared" ref="F288:P288" si="60">F89+F98</f>
        <v>0</v>
      </c>
      <c r="G288" s="125">
        <f t="shared" si="60"/>
        <v>0</v>
      </c>
      <c r="H288" s="125">
        <f t="shared" si="60"/>
        <v>0</v>
      </c>
      <c r="I288" s="125">
        <f t="shared" si="60"/>
        <v>0</v>
      </c>
      <c r="J288" s="125">
        <f t="shared" si="60"/>
        <v>0</v>
      </c>
      <c r="K288" s="125">
        <f t="shared" si="60"/>
        <v>0</v>
      </c>
      <c r="L288" s="125">
        <f t="shared" si="60"/>
        <v>0</v>
      </c>
      <c r="M288" s="125">
        <f t="shared" si="60"/>
        <v>0</v>
      </c>
      <c r="N288" s="125">
        <f t="shared" si="60"/>
        <v>0</v>
      </c>
      <c r="O288" s="125">
        <f t="shared" si="60"/>
        <v>0</v>
      </c>
      <c r="P288" s="125">
        <f t="shared" si="60"/>
        <v>0</v>
      </c>
      <c r="Q288" s="109"/>
    </row>
    <row r="289" spans="2:17" hidden="1">
      <c r="B289" s="695" t="s">
        <v>127</v>
      </c>
      <c r="C289" s="695"/>
      <c r="D289" s="306">
        <v>8.8999999999999996E-2</v>
      </c>
      <c r="E289" s="141">
        <v>8.8999999999999996E-2</v>
      </c>
      <c r="F289" s="141">
        <v>8.8999999999999996E-2</v>
      </c>
      <c r="G289" s="141">
        <v>8.8999999999999996E-2</v>
      </c>
      <c r="H289" s="141">
        <v>8.8999999999999996E-2</v>
      </c>
      <c r="I289" s="141">
        <v>8.8999999999999996E-2</v>
      </c>
      <c r="J289" s="141">
        <v>8.8999999999999996E-2</v>
      </c>
      <c r="K289" s="141">
        <v>8.8999999999999996E-2</v>
      </c>
      <c r="L289" s="141">
        <v>8.8999999999999996E-2</v>
      </c>
      <c r="M289" s="141">
        <v>8.8999999999999996E-2</v>
      </c>
      <c r="N289" s="141">
        <v>8.8999999999999996E-2</v>
      </c>
      <c r="O289" s="141">
        <v>8.8999999999999996E-2</v>
      </c>
      <c r="P289" s="141">
        <v>8.8999999999999996E-2</v>
      </c>
      <c r="Q289" s="109"/>
    </row>
    <row r="290" spans="2:17" hidden="1">
      <c r="B290" s="695" t="s">
        <v>329</v>
      </c>
      <c r="C290" s="695"/>
      <c r="D290" s="306">
        <f>D147</f>
        <v>0</v>
      </c>
      <c r="E290" s="125">
        <f>E147</f>
        <v>0</v>
      </c>
      <c r="F290" s="125">
        <f t="shared" ref="F290:P290" si="61">F147</f>
        <v>0</v>
      </c>
      <c r="G290" s="125">
        <f t="shared" si="61"/>
        <v>0</v>
      </c>
      <c r="H290" s="125">
        <f t="shared" si="61"/>
        <v>0</v>
      </c>
      <c r="I290" s="125">
        <f t="shared" si="61"/>
        <v>0</v>
      </c>
      <c r="J290" s="125">
        <f t="shared" si="61"/>
        <v>0</v>
      </c>
      <c r="K290" s="125">
        <f t="shared" si="61"/>
        <v>0</v>
      </c>
      <c r="L290" s="125">
        <f t="shared" si="61"/>
        <v>0</v>
      </c>
      <c r="M290" s="125">
        <f t="shared" si="61"/>
        <v>0</v>
      </c>
      <c r="N290" s="125">
        <f t="shared" si="61"/>
        <v>0</v>
      </c>
      <c r="O290" s="125">
        <f t="shared" si="61"/>
        <v>0</v>
      </c>
      <c r="P290" s="125">
        <f t="shared" si="61"/>
        <v>0</v>
      </c>
      <c r="Q290" s="109"/>
    </row>
    <row r="291" spans="2:17" hidden="1">
      <c r="B291" s="695" t="s">
        <v>330</v>
      </c>
      <c r="C291" s="695"/>
      <c r="D291" s="306">
        <f>D18+D19+D25+D26+D33+D34+D40+D41</f>
        <v>0</v>
      </c>
      <c r="E291" s="125">
        <f>E18+E19+E25+E26+E33+E34+E40+E41</f>
        <v>0</v>
      </c>
      <c r="F291" s="125">
        <f t="shared" ref="F291:P291" si="62">F18+F19+F25+F26+F33+F34+F40+F41</f>
        <v>0</v>
      </c>
      <c r="G291" s="125">
        <f t="shared" si="62"/>
        <v>0</v>
      </c>
      <c r="H291" s="125">
        <f t="shared" si="62"/>
        <v>0</v>
      </c>
      <c r="I291" s="125">
        <f t="shared" si="62"/>
        <v>0</v>
      </c>
      <c r="J291" s="125">
        <f t="shared" si="62"/>
        <v>0</v>
      </c>
      <c r="K291" s="125">
        <f t="shared" si="62"/>
        <v>0</v>
      </c>
      <c r="L291" s="125">
        <f t="shared" si="62"/>
        <v>0</v>
      </c>
      <c r="M291" s="125">
        <f t="shared" si="62"/>
        <v>0</v>
      </c>
      <c r="N291" s="125">
        <f t="shared" si="62"/>
        <v>0</v>
      </c>
      <c r="O291" s="125">
        <f t="shared" si="62"/>
        <v>0</v>
      </c>
      <c r="P291" s="125">
        <f t="shared" si="62"/>
        <v>0</v>
      </c>
      <c r="Q291" s="109"/>
    </row>
    <row r="292" spans="2:17" hidden="1">
      <c r="B292" s="695" t="s">
        <v>146</v>
      </c>
      <c r="C292" s="695"/>
      <c r="D292" s="307"/>
      <c r="E292" s="125" t="s">
        <v>148</v>
      </c>
      <c r="F292" s="125" t="s">
        <v>148</v>
      </c>
      <c r="G292" s="125" t="s">
        <v>148</v>
      </c>
      <c r="H292" s="125" t="s">
        <v>148</v>
      </c>
      <c r="I292" s="125" t="s">
        <v>148</v>
      </c>
      <c r="J292" s="125" t="s">
        <v>148</v>
      </c>
      <c r="K292" s="125" t="s">
        <v>148</v>
      </c>
      <c r="L292" s="125" t="s">
        <v>148</v>
      </c>
      <c r="M292" s="125" t="s">
        <v>148</v>
      </c>
      <c r="N292" s="125" t="s">
        <v>148</v>
      </c>
      <c r="O292" s="125" t="s">
        <v>148</v>
      </c>
      <c r="P292" s="125" t="s">
        <v>148</v>
      </c>
      <c r="Q292" s="109"/>
    </row>
    <row r="293" spans="2:17" hidden="1">
      <c r="B293" s="695" t="s">
        <v>147</v>
      </c>
      <c r="C293" s="695"/>
      <c r="D293" s="307"/>
      <c r="E293" s="125" t="s">
        <v>148</v>
      </c>
      <c r="F293" s="125" t="s">
        <v>148</v>
      </c>
      <c r="G293" s="125" t="s">
        <v>148</v>
      </c>
      <c r="H293" s="125" t="s">
        <v>148</v>
      </c>
      <c r="I293" s="125" t="s">
        <v>148</v>
      </c>
      <c r="J293" s="125" t="s">
        <v>148</v>
      </c>
      <c r="K293" s="125" t="s">
        <v>148</v>
      </c>
      <c r="L293" s="125" t="s">
        <v>148</v>
      </c>
      <c r="M293" s="125" t="s">
        <v>148</v>
      </c>
      <c r="N293" s="125" t="s">
        <v>148</v>
      </c>
      <c r="O293" s="125" t="s">
        <v>148</v>
      </c>
      <c r="P293" s="125" t="s">
        <v>148</v>
      </c>
      <c r="Q293" s="109"/>
    </row>
    <row r="294" spans="2:17" hidden="1">
      <c r="B294" s="695" t="s">
        <v>331</v>
      </c>
      <c r="C294" s="695"/>
      <c r="D294" s="311">
        <f>SUM('o. Cartera'!C8:C10)</f>
        <v>0</v>
      </c>
      <c r="E294" s="125"/>
      <c r="F294" s="125"/>
      <c r="G294" s="125"/>
      <c r="H294" s="125"/>
      <c r="I294" s="125"/>
      <c r="J294" s="125"/>
      <c r="K294" s="125"/>
      <c r="L294" s="125"/>
      <c r="M294" s="125"/>
      <c r="N294" s="125"/>
      <c r="O294" s="125"/>
      <c r="P294" s="125"/>
      <c r="Q294" s="109"/>
    </row>
    <row r="295" spans="2:17" hidden="1">
      <c r="B295" s="304"/>
      <c r="C295" s="304"/>
      <c r="D295" s="308"/>
      <c r="E295" s="109"/>
      <c r="F295" s="109"/>
      <c r="G295" s="109"/>
      <c r="H295" s="109"/>
      <c r="I295" s="109"/>
      <c r="J295" s="109"/>
      <c r="K295" s="109"/>
      <c r="L295" s="109"/>
      <c r="M295" s="109"/>
      <c r="N295" s="109"/>
      <c r="O295" s="109"/>
      <c r="P295" s="109"/>
      <c r="Q295" s="109"/>
    </row>
    <row r="296" spans="2:17" hidden="1">
      <c r="B296" s="694" t="s">
        <v>141</v>
      </c>
      <c r="C296" s="694"/>
      <c r="D296" s="309"/>
      <c r="E296" s="109"/>
      <c r="F296" s="109"/>
      <c r="G296" s="109"/>
      <c r="H296" s="109"/>
      <c r="I296" s="109"/>
      <c r="J296" s="109"/>
      <c r="K296" s="109"/>
      <c r="L296" s="109"/>
      <c r="M296" s="109"/>
      <c r="N296" s="109"/>
      <c r="O296" s="109"/>
      <c r="P296" s="109"/>
      <c r="Q296" s="109"/>
    </row>
    <row r="297" spans="2:17" hidden="1">
      <c r="B297" s="695" t="s">
        <v>142</v>
      </c>
      <c r="C297" s="695"/>
      <c r="D297" s="309">
        <f>D3-D88-D146</f>
        <v>0</v>
      </c>
      <c r="E297" s="125">
        <f t="shared" ref="E297:P297" si="63">E3-E88-E146</f>
        <v>0</v>
      </c>
      <c r="F297" s="125">
        <f t="shared" si="63"/>
        <v>0</v>
      </c>
      <c r="G297" s="125">
        <f t="shared" si="63"/>
        <v>0</v>
      </c>
      <c r="H297" s="125">
        <f t="shared" si="63"/>
        <v>0</v>
      </c>
      <c r="I297" s="125">
        <f t="shared" si="63"/>
        <v>0</v>
      </c>
      <c r="J297" s="125">
        <f t="shared" si="63"/>
        <v>0</v>
      </c>
      <c r="K297" s="125">
        <f t="shared" si="63"/>
        <v>0</v>
      </c>
      <c r="L297" s="125">
        <f t="shared" si="63"/>
        <v>0</v>
      </c>
      <c r="M297" s="125">
        <f t="shared" si="63"/>
        <v>0</v>
      </c>
      <c r="N297" s="125">
        <f t="shared" si="63"/>
        <v>0</v>
      </c>
      <c r="O297" s="125">
        <f t="shared" si="63"/>
        <v>0</v>
      </c>
      <c r="P297" s="125">
        <f t="shared" si="63"/>
        <v>0</v>
      </c>
      <c r="Q297" s="109"/>
    </row>
    <row r="298" spans="2:17" hidden="1">
      <c r="B298" s="695" t="s">
        <v>143</v>
      </c>
      <c r="C298" s="695"/>
      <c r="D298" s="309">
        <f>D3+D157-D88-D146-D155+D225</f>
        <v>0</v>
      </c>
      <c r="E298" s="139">
        <f t="shared" ref="E298:P298" si="64">E3+E157-E88-E146+E225</f>
        <v>0</v>
      </c>
      <c r="F298" s="139">
        <f t="shared" si="64"/>
        <v>0</v>
      </c>
      <c r="G298" s="139">
        <f t="shared" si="64"/>
        <v>0</v>
      </c>
      <c r="H298" s="139">
        <f t="shared" si="64"/>
        <v>0</v>
      </c>
      <c r="I298" s="139">
        <f t="shared" si="64"/>
        <v>0</v>
      </c>
      <c r="J298" s="139">
        <f t="shared" si="64"/>
        <v>0</v>
      </c>
      <c r="K298" s="139">
        <f t="shared" si="64"/>
        <v>0</v>
      </c>
      <c r="L298" s="139">
        <f t="shared" si="64"/>
        <v>0</v>
      </c>
      <c r="M298" s="139">
        <f t="shared" si="64"/>
        <v>0</v>
      </c>
      <c r="N298" s="139">
        <f t="shared" si="64"/>
        <v>0</v>
      </c>
      <c r="O298" s="139">
        <f t="shared" si="64"/>
        <v>0</v>
      </c>
      <c r="P298" s="139">
        <f t="shared" si="64"/>
        <v>0</v>
      </c>
      <c r="Q298" s="109"/>
    </row>
    <row r="299" spans="2:17" hidden="1">
      <c r="B299" s="109"/>
      <c r="C299" s="109"/>
      <c r="E299" s="109"/>
      <c r="F299" s="109"/>
      <c r="G299" s="109"/>
      <c r="H299" s="109"/>
      <c r="I299" s="109"/>
      <c r="J299" s="109"/>
      <c r="K299" s="109"/>
      <c r="L299" s="109"/>
      <c r="M299" s="109"/>
      <c r="N299" s="109"/>
      <c r="O299" s="109"/>
      <c r="P299" s="109"/>
      <c r="Q299" s="109"/>
    </row>
  </sheetData>
  <sheetProtection algorithmName="SHA-512" hashValue="F7MOmsK7rielSVUVk+udGxt9Gzo826KO36Vb6Id7w6/ymcaqHdL0mHRhYZnB/pvTmvRCVnr1fMgS9/W/LonMUg==" saltValue="SV1oXMpLeKFU7LRMupixSA==" spinCount="100000" sheet="1" selectLockedCells="1"/>
  <mergeCells count="16">
    <mergeCell ref="B292:C292"/>
    <mergeCell ref="B1:C1"/>
    <mergeCell ref="B283:C283"/>
    <mergeCell ref="B285:C285"/>
    <mergeCell ref="B286:C286"/>
    <mergeCell ref="B291:C291"/>
    <mergeCell ref="B284:C284"/>
    <mergeCell ref="B287:C287"/>
    <mergeCell ref="B288:C288"/>
    <mergeCell ref="B289:C289"/>
    <mergeCell ref="B290:C290"/>
    <mergeCell ref="B296:C296"/>
    <mergeCell ref="B297:C297"/>
    <mergeCell ref="B298:C298"/>
    <mergeCell ref="B294:C294"/>
    <mergeCell ref="B293:C293"/>
  </mergeCells>
  <phoneticPr fontId="15" type="noConversion"/>
  <dataValidations xWindow="967" yWindow="610" count="3">
    <dataValidation type="whole" allowBlank="1" showInputMessage="1" showErrorMessage="1" errorTitle="Error de Tipo." error="Monto debe ser numérico entero." promptTitle="Ingrese número." prompt="Ingrese valor de la Partida." sqref="D6 D69 D155:D156" xr:uid="{00000000-0002-0000-0C00-000000000000}">
      <formula1>-99999999999999</formula1>
      <formula2>99999999999999</formula2>
    </dataValidation>
    <dataValidation type="whole" operator="greaterThanOrEqual" allowBlank="1" showInputMessage="1" showErrorMessage="1" errorTitle="Error de Tipo." error="Monto debe ser numérico mayor o igual a cero." promptTitle="Ingrese número." prompt="Ingrese valor de la Partida." sqref="D278:D281 D271:D273 D9:D13 D243 D239:D241 D228:D237 D147:D153 D262:D269 D259 D253:D257 D245:D251 D63:D68 D143:D145 D140:D141 D134:D138 D128:D132 D115:D126 D107:D113 D100:D105 D97 D91:D95 D87 D85 D72:D83 D5 D55:D61 D52:D53 D45:D50 D38:D43 D31:D36 D23:D29 D16:D21" xr:uid="{00000000-0002-0000-0C00-000001000000}">
      <formula1>0</formula1>
    </dataValidation>
    <dataValidation type="whole" operator="lessThanOrEqual" allowBlank="1" showInputMessage="1" showErrorMessage="1" errorTitle="Error de Tipo." error="Monto debe ser numérico menor o igual a cero." promptTitle="Ingrese número." prompt="Ingrese valor de la Partida." sqref="D70 D224 D221:D222 D219 D215:D217 D212:D213 D208:D210 D202:D206 D197:D200 D192:D194 D189:D190 D180:D187 D173:D178 D160:D171 D154" xr:uid="{00000000-0002-0000-0C00-000002000000}">
      <formula1>0</formula1>
    </dataValidation>
  </dataValidations>
  <pageMargins left="0.75" right="0.75" top="1" bottom="1" header="0" footer="0"/>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26"/>
  <sheetViews>
    <sheetView showGridLines="0" showRowColHeaders="0" topLeftCell="B1" zoomScaleNormal="100" workbookViewId="0">
      <selection activeCell="E10" sqref="E10"/>
    </sheetView>
  </sheetViews>
  <sheetFormatPr baseColWidth="10" defaultRowHeight="12.75"/>
  <cols>
    <col min="1" max="1" width="14.28515625" hidden="1" customWidth="1"/>
    <col min="3" max="3" width="11.5703125" bestFit="1" customWidth="1"/>
    <col min="4" max="6" width="20.28515625" customWidth="1"/>
    <col min="7" max="7" width="13.42578125" customWidth="1"/>
    <col min="8" max="8" width="22" customWidth="1"/>
  </cols>
  <sheetData>
    <row r="1" spans="2:8">
      <c r="B1" s="48" t="s">
        <v>349</v>
      </c>
      <c r="H1" s="163" t="s">
        <v>350</v>
      </c>
    </row>
    <row r="2" spans="2:8" ht="13.5" thickBot="1"/>
    <row r="3" spans="2:8" ht="13.5" thickBot="1">
      <c r="B3" s="170" t="s">
        <v>351</v>
      </c>
      <c r="C3" s="171" t="s">
        <v>352</v>
      </c>
      <c r="D3" s="172"/>
    </row>
    <row r="4" spans="2:8" ht="26.25" thickBot="1">
      <c r="B4" s="173" t="s">
        <v>105</v>
      </c>
      <c r="C4" s="173" t="s">
        <v>106</v>
      </c>
      <c r="D4" s="173" t="s">
        <v>353</v>
      </c>
      <c r="E4" s="173" t="s">
        <v>107</v>
      </c>
      <c r="F4" s="173" t="s">
        <v>108</v>
      </c>
      <c r="G4" s="173" t="s">
        <v>109</v>
      </c>
      <c r="H4" s="173" t="s">
        <v>354</v>
      </c>
    </row>
    <row r="5" spans="2:8">
      <c r="B5" s="174" t="s">
        <v>475</v>
      </c>
      <c r="C5" s="333" t="s">
        <v>620</v>
      </c>
      <c r="D5" s="437"/>
      <c r="E5" s="437"/>
      <c r="F5" s="176">
        <f t="shared" ref="F5:F11" si="0">+D5-E5</f>
        <v>0</v>
      </c>
      <c r="G5" s="177">
        <v>0</v>
      </c>
      <c r="H5" s="178">
        <f t="shared" ref="H5:H11" si="1">+F5*G5</f>
        <v>0</v>
      </c>
    </row>
    <row r="6" spans="2:8" s="327" customFormat="1">
      <c r="B6" s="332" t="s">
        <v>614</v>
      </c>
      <c r="C6" s="328" t="s">
        <v>621</v>
      </c>
      <c r="D6" s="438"/>
      <c r="E6" s="438"/>
      <c r="F6" s="282">
        <f t="shared" si="0"/>
        <v>0</v>
      </c>
      <c r="G6" s="330">
        <v>0.01</v>
      </c>
      <c r="H6" s="331">
        <f t="shared" si="1"/>
        <v>0</v>
      </c>
    </row>
    <row r="7" spans="2:8">
      <c r="B7" s="179" t="s">
        <v>476</v>
      </c>
      <c r="C7" s="329" t="s">
        <v>622</v>
      </c>
      <c r="D7" s="438"/>
      <c r="E7" s="438"/>
      <c r="F7" s="69">
        <f t="shared" si="0"/>
        <v>0</v>
      </c>
      <c r="G7" s="180">
        <v>0.1</v>
      </c>
      <c r="H7" s="181">
        <f t="shared" si="1"/>
        <v>0</v>
      </c>
    </row>
    <row r="8" spans="2:8">
      <c r="B8" s="179" t="s">
        <v>110</v>
      </c>
      <c r="C8" s="329" t="s">
        <v>623</v>
      </c>
      <c r="D8" s="438"/>
      <c r="E8" s="438"/>
      <c r="F8" s="69">
        <f t="shared" si="0"/>
        <v>0</v>
      </c>
      <c r="G8" s="180">
        <v>0.2</v>
      </c>
      <c r="H8" s="181">
        <f t="shared" si="1"/>
        <v>0</v>
      </c>
    </row>
    <row r="9" spans="2:8">
      <c r="B9" s="179" t="s">
        <v>477</v>
      </c>
      <c r="C9" s="29" t="s">
        <v>111</v>
      </c>
      <c r="D9" s="438"/>
      <c r="E9" s="438"/>
      <c r="F9" s="69">
        <f>+D9-E9</f>
        <v>0</v>
      </c>
      <c r="G9" s="180">
        <v>0.5</v>
      </c>
      <c r="H9" s="181">
        <f t="shared" si="1"/>
        <v>0</v>
      </c>
    </row>
    <row r="10" spans="2:8">
      <c r="B10" s="179" t="s">
        <v>112</v>
      </c>
      <c r="C10" s="29" t="s">
        <v>355</v>
      </c>
      <c r="D10" s="438"/>
      <c r="E10" s="438"/>
      <c r="F10" s="69">
        <f t="shared" si="0"/>
        <v>0</v>
      </c>
      <c r="G10" s="180">
        <v>0.7</v>
      </c>
      <c r="H10" s="181">
        <f t="shared" si="1"/>
        <v>0</v>
      </c>
    </row>
    <row r="11" spans="2:8" ht="13.5" thickBot="1">
      <c r="B11" s="182" t="s">
        <v>113</v>
      </c>
      <c r="C11" s="183" t="s">
        <v>114</v>
      </c>
      <c r="D11" s="439"/>
      <c r="E11" s="439"/>
      <c r="F11" s="184">
        <f t="shared" si="0"/>
        <v>0</v>
      </c>
      <c r="G11" s="185">
        <v>0.9</v>
      </c>
      <c r="H11" s="186">
        <f t="shared" si="1"/>
        <v>0</v>
      </c>
    </row>
    <row r="12" spans="2:8" ht="13.5" thickBot="1">
      <c r="B12" s="187" t="s">
        <v>356</v>
      </c>
      <c r="C12" s="167"/>
      <c r="D12" s="189">
        <f>SUM(D5:D11)</f>
        <v>0</v>
      </c>
      <c r="E12" s="189">
        <f>SUM(E5:E11)</f>
        <v>0</v>
      </c>
      <c r="F12" s="188">
        <f>SUM(F5:F11)</f>
        <v>0</v>
      </c>
      <c r="G12" s="167"/>
      <c r="H12" s="188">
        <f>SUM(H5:H11)</f>
        <v>0</v>
      </c>
    </row>
    <row r="13" spans="2:8" ht="13.5" thickBot="1">
      <c r="B13" s="187"/>
      <c r="C13" s="167"/>
      <c r="E13" s="167"/>
      <c r="G13" s="167"/>
    </row>
    <row r="14" spans="2:8" ht="13.5" thickBot="1">
      <c r="B14" s="170" t="s">
        <v>357</v>
      </c>
      <c r="C14" s="171" t="s">
        <v>358</v>
      </c>
      <c r="D14" s="172"/>
    </row>
    <row r="15" spans="2:8" ht="26.25" thickBot="1">
      <c r="B15" s="151" t="s">
        <v>105</v>
      </c>
      <c r="C15" s="151" t="s">
        <v>106</v>
      </c>
      <c r="D15" s="151" t="s">
        <v>359</v>
      </c>
      <c r="E15" s="151" t="s">
        <v>107</v>
      </c>
      <c r="F15" s="151" t="s">
        <v>108</v>
      </c>
      <c r="G15" s="151" t="s">
        <v>109</v>
      </c>
      <c r="H15" s="151" t="s">
        <v>360</v>
      </c>
    </row>
    <row r="16" spans="2:8">
      <c r="B16" s="174" t="s">
        <v>475</v>
      </c>
      <c r="C16" s="175" t="s">
        <v>620</v>
      </c>
      <c r="D16" s="437"/>
      <c r="E16" s="437"/>
      <c r="F16" s="176">
        <f t="shared" ref="F16:F22" si="2">+D16-E16</f>
        <v>0</v>
      </c>
      <c r="G16" s="177">
        <v>0</v>
      </c>
      <c r="H16" s="178">
        <f t="shared" ref="H16:H21" si="3">+F16*G16</f>
        <v>0</v>
      </c>
    </row>
    <row r="17" spans="2:8" s="327" customFormat="1">
      <c r="B17" s="332" t="s">
        <v>614</v>
      </c>
      <c r="C17" s="281" t="s">
        <v>621</v>
      </c>
      <c r="D17" s="438"/>
      <c r="E17" s="438"/>
      <c r="F17" s="282">
        <f t="shared" si="2"/>
        <v>0</v>
      </c>
      <c r="G17" s="330">
        <v>0.01</v>
      </c>
      <c r="H17" s="331">
        <f t="shared" si="3"/>
        <v>0</v>
      </c>
    </row>
    <row r="18" spans="2:8">
      <c r="B18" s="179" t="s">
        <v>476</v>
      </c>
      <c r="C18" s="29" t="s">
        <v>622</v>
      </c>
      <c r="D18" s="438"/>
      <c r="E18" s="438"/>
      <c r="F18" s="69">
        <f t="shared" si="2"/>
        <v>0</v>
      </c>
      <c r="G18" s="180">
        <v>0.1</v>
      </c>
      <c r="H18" s="181">
        <f t="shared" si="3"/>
        <v>0</v>
      </c>
    </row>
    <row r="19" spans="2:8">
      <c r="B19" s="179" t="s">
        <v>110</v>
      </c>
      <c r="C19" s="29" t="s">
        <v>623</v>
      </c>
      <c r="D19" s="438"/>
      <c r="E19" s="438"/>
      <c r="F19" s="69">
        <f t="shared" si="2"/>
        <v>0</v>
      </c>
      <c r="G19" s="180">
        <v>0.2</v>
      </c>
      <c r="H19" s="181">
        <f t="shared" si="3"/>
        <v>0</v>
      </c>
    </row>
    <row r="20" spans="2:8">
      <c r="B20" s="179" t="s">
        <v>477</v>
      </c>
      <c r="C20" s="29" t="s">
        <v>111</v>
      </c>
      <c r="D20" s="438"/>
      <c r="E20" s="438"/>
      <c r="F20" s="69">
        <f t="shared" si="2"/>
        <v>0</v>
      </c>
      <c r="G20" s="180">
        <v>0.5</v>
      </c>
      <c r="H20" s="181">
        <f t="shared" si="3"/>
        <v>0</v>
      </c>
    </row>
    <row r="21" spans="2:8">
      <c r="B21" s="179" t="s">
        <v>112</v>
      </c>
      <c r="C21" s="29" t="s">
        <v>355</v>
      </c>
      <c r="D21" s="438"/>
      <c r="E21" s="438"/>
      <c r="F21" s="69">
        <f t="shared" si="2"/>
        <v>0</v>
      </c>
      <c r="G21" s="180">
        <v>0.7</v>
      </c>
      <c r="H21" s="181">
        <f t="shared" si="3"/>
        <v>0</v>
      </c>
    </row>
    <row r="22" spans="2:8" ht="13.5" thickBot="1">
      <c r="B22" s="182" t="s">
        <v>113</v>
      </c>
      <c r="C22" s="183" t="s">
        <v>114</v>
      </c>
      <c r="D22" s="438"/>
      <c r="E22" s="438"/>
      <c r="F22" s="184">
        <f t="shared" si="2"/>
        <v>0</v>
      </c>
      <c r="G22" s="185">
        <v>0.9</v>
      </c>
      <c r="H22" s="186">
        <f t="shared" ref="H22" si="4">+F22*G22</f>
        <v>0</v>
      </c>
    </row>
    <row r="23" spans="2:8" ht="13.5" thickBot="1">
      <c r="B23" s="187" t="s">
        <v>356</v>
      </c>
      <c r="C23" s="167"/>
      <c r="D23" s="189">
        <f>SUM(D16:D22)</f>
        <v>0</v>
      </c>
      <c r="E23" s="189">
        <f>SUM(E16:E22)</f>
        <v>0</v>
      </c>
      <c r="F23" s="188">
        <f>SUM(F16:F22)</f>
        <v>0</v>
      </c>
      <c r="G23" s="167"/>
      <c r="H23" s="278">
        <f>SUM(H16:H22)</f>
        <v>0</v>
      </c>
    </row>
    <row r="25" spans="2:8">
      <c r="D25" s="279">
        <f>D12+D23</f>
        <v>0</v>
      </c>
      <c r="E25" s="279">
        <f>E12+E23</f>
        <v>0</v>
      </c>
      <c r="F25" s="279">
        <f>F12+F23</f>
        <v>0</v>
      </c>
      <c r="G25" s="279">
        <f>G12+G23</f>
        <v>0</v>
      </c>
      <c r="H25" s="279">
        <f>H12+H23</f>
        <v>0</v>
      </c>
    </row>
    <row r="26" spans="2:8">
      <c r="B26" s="191"/>
    </row>
  </sheetData>
  <sheetProtection algorithmName="SHA-512" hashValue="pyJiumqdxxf7/dSKswRmx/NYpezPPoYhrq+DNHNvnPPsQB+7c0SCm92Rctb9IQDL3isi/MlZDFAarUDnzLmtdw==" saltValue="6PRiuw2RSReYUIQlpoc+1w==" spinCount="100000" sheet="1" selectLockedCells="1"/>
  <phoneticPr fontId="0" type="noConversion"/>
  <dataValidations xWindow="221" yWindow="305" count="2">
    <dataValidation type="whole" showInputMessage="1" showErrorMessage="1" errorTitle="Error de Tipo." error="El valor de la garantía debe ser mayor o igual a cero y no puede exceder el monto de crédito." promptTitle="Ingrese Número." prompt="Ingrese Valor." sqref="E5:E11 E16:E22" xr:uid="{00000000-0002-0000-0D00-000000000000}">
      <formula1>0</formula1>
      <formula2>D5</formula2>
    </dataValidation>
    <dataValidation type="whole" operator="greaterThanOrEqual" allowBlank="1" showInputMessage="1" showErrorMessage="1" errorTitle="Error de tipo" error="Monto debe ser numérico mayor o igual a cero." promptTitle="Ingrese Número" prompt="Ingrese valor" sqref="D5:D11 D16:D22" xr:uid="{00000000-0002-0000-0D00-000001000000}">
      <formula1>0</formula1>
    </dataValidation>
  </dataValidations>
  <printOptions horizontalCentered="1"/>
  <pageMargins left="0.23622047244094491" right="0.19685039370078741" top="0.67" bottom="0.23622047244094491" header="0" footer="0"/>
  <pageSetup paperSize="9" orientation="landscape"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2"/>
  <dimension ref="A1:F62"/>
  <sheetViews>
    <sheetView showGridLines="0" showRowColHeaders="0" topLeftCell="C1" zoomScale="110" zoomScaleNormal="110" workbookViewId="0">
      <selection activeCell="E12" sqref="E12"/>
    </sheetView>
  </sheetViews>
  <sheetFormatPr baseColWidth="10" defaultRowHeight="12.75"/>
  <cols>
    <col min="1" max="1" width="11.140625" style="192" hidden="1" customWidth="1"/>
    <col min="2" max="2" width="7.140625" style="193" hidden="1" customWidth="1"/>
    <col min="3" max="3" width="20.140625" style="195" customWidth="1"/>
    <col min="4" max="4" width="48.42578125" style="195" customWidth="1"/>
    <col min="5" max="6" width="17.42578125" style="195" customWidth="1"/>
    <col min="7" max="7" width="4.140625" style="195" customWidth="1"/>
    <col min="8" max="16384" width="11.42578125" style="195"/>
  </cols>
  <sheetData>
    <row r="1" spans="1:6">
      <c r="C1" s="194" t="s">
        <v>361</v>
      </c>
      <c r="F1" s="194" t="s">
        <v>362</v>
      </c>
    </row>
    <row r="2" spans="1:6" ht="13.5" thickBot="1"/>
    <row r="3" spans="1:6" ht="32.25" customHeight="1" thickBot="1">
      <c r="A3" s="196"/>
      <c r="B3" s="197"/>
      <c r="C3" s="198" t="s">
        <v>363</v>
      </c>
      <c r="D3" s="199" t="s">
        <v>364</v>
      </c>
      <c r="E3" s="696" t="s">
        <v>365</v>
      </c>
      <c r="F3" s="697"/>
    </row>
    <row r="4" spans="1:6" ht="13.5" thickBot="1">
      <c r="A4" s="200" t="s">
        <v>366</v>
      </c>
      <c r="B4" s="201" t="s">
        <v>367</v>
      </c>
      <c r="C4" s="702" t="s">
        <v>501</v>
      </c>
      <c r="D4" s="703"/>
      <c r="E4" s="202" t="s">
        <v>368</v>
      </c>
      <c r="F4" s="203" t="s">
        <v>369</v>
      </c>
    </row>
    <row r="5" spans="1:6">
      <c r="A5" s="196">
        <v>110001</v>
      </c>
      <c r="B5" s="197"/>
      <c r="C5" s="204">
        <v>110001</v>
      </c>
      <c r="D5" s="205" t="s">
        <v>503</v>
      </c>
      <c r="E5" s="440"/>
      <c r="F5" s="440"/>
    </row>
    <row r="6" spans="1:6">
      <c r="A6" s="196">
        <v>110002</v>
      </c>
      <c r="B6" s="197"/>
      <c r="C6" s="206">
        <v>110002</v>
      </c>
      <c r="D6" s="207" t="s">
        <v>504</v>
      </c>
      <c r="E6" s="440"/>
      <c r="F6" s="440"/>
    </row>
    <row r="7" spans="1:6" s="215" customFormat="1">
      <c r="A7" s="209">
        <v>1302</v>
      </c>
      <c r="B7" s="210"/>
      <c r="C7" s="211">
        <v>1302</v>
      </c>
      <c r="D7" s="212" t="s">
        <v>370</v>
      </c>
      <c r="E7" s="441"/>
      <c r="F7" s="442"/>
    </row>
    <row r="8" spans="1:6">
      <c r="A8" s="209">
        <v>1302</v>
      </c>
      <c r="B8" s="197" t="s">
        <v>371</v>
      </c>
      <c r="C8" s="206"/>
      <c r="D8" s="207" t="s">
        <v>372</v>
      </c>
      <c r="E8" s="440"/>
      <c r="F8" s="443"/>
    </row>
    <row r="9" spans="1:6">
      <c r="A9" s="209">
        <v>1302</v>
      </c>
      <c r="B9" s="197" t="s">
        <v>373</v>
      </c>
      <c r="C9" s="206"/>
      <c r="D9" s="207" t="s">
        <v>374</v>
      </c>
      <c r="E9" s="440"/>
      <c r="F9" s="443"/>
    </row>
    <row r="10" spans="1:6" s="215" customFormat="1">
      <c r="A10" s="209">
        <v>1301</v>
      </c>
      <c r="B10" s="210"/>
      <c r="C10" s="211">
        <v>1301</v>
      </c>
      <c r="D10" s="212" t="s">
        <v>375</v>
      </c>
      <c r="E10" s="441"/>
      <c r="F10" s="442"/>
    </row>
    <row r="11" spans="1:6">
      <c r="A11" s="209">
        <v>1301</v>
      </c>
      <c r="B11" s="197" t="s">
        <v>371</v>
      </c>
      <c r="C11" s="206"/>
      <c r="D11" s="207" t="s">
        <v>372</v>
      </c>
      <c r="E11" s="440"/>
      <c r="F11" s="443"/>
    </row>
    <row r="12" spans="1:6">
      <c r="A12" s="209">
        <v>1301</v>
      </c>
      <c r="B12" s="197" t="s">
        <v>373</v>
      </c>
      <c r="C12" s="206"/>
      <c r="D12" s="207" t="s">
        <v>376</v>
      </c>
      <c r="E12" s="440"/>
      <c r="F12" s="443"/>
    </row>
    <row r="13" spans="1:6" s="215" customFormat="1">
      <c r="A13" s="209">
        <v>1304</v>
      </c>
      <c r="B13" s="210"/>
      <c r="C13" s="211">
        <v>1304</v>
      </c>
      <c r="D13" s="212" t="s">
        <v>377</v>
      </c>
      <c r="E13" s="441"/>
      <c r="F13" s="442"/>
    </row>
    <row r="14" spans="1:6">
      <c r="A14" s="209">
        <v>1304</v>
      </c>
      <c r="B14" s="197" t="s">
        <v>371</v>
      </c>
      <c r="C14" s="206"/>
      <c r="D14" s="207" t="s">
        <v>378</v>
      </c>
      <c r="E14" s="440"/>
      <c r="F14" s="443"/>
    </row>
    <row r="15" spans="1:6">
      <c r="A15" s="209">
        <v>1304</v>
      </c>
      <c r="B15" s="197" t="s">
        <v>373</v>
      </c>
      <c r="C15" s="206"/>
      <c r="D15" s="207" t="s">
        <v>374</v>
      </c>
      <c r="E15" s="440"/>
      <c r="F15" s="443"/>
    </row>
    <row r="16" spans="1:6">
      <c r="A16" s="196">
        <v>1303</v>
      </c>
      <c r="B16" s="197"/>
      <c r="C16" s="206">
        <v>1303</v>
      </c>
      <c r="D16" s="207" t="s">
        <v>379</v>
      </c>
      <c r="E16" s="441"/>
      <c r="F16" s="442"/>
    </row>
    <row r="17" spans="1:6">
      <c r="A17" s="196">
        <v>1303</v>
      </c>
      <c r="B17" s="197" t="s">
        <v>371</v>
      </c>
      <c r="C17" s="206"/>
      <c r="D17" s="207" t="s">
        <v>372</v>
      </c>
      <c r="E17" s="440"/>
      <c r="F17" s="443"/>
    </row>
    <row r="18" spans="1:6">
      <c r="A18" s="196">
        <v>1303</v>
      </c>
      <c r="B18" s="197" t="s">
        <v>373</v>
      </c>
      <c r="C18" s="206"/>
      <c r="D18" s="207" t="s">
        <v>374</v>
      </c>
      <c r="E18" s="440"/>
      <c r="F18" s="443"/>
    </row>
    <row r="19" spans="1:6">
      <c r="A19" s="196">
        <v>120103</v>
      </c>
      <c r="B19" s="197"/>
      <c r="C19" s="206">
        <v>120103</v>
      </c>
      <c r="D19" s="207" t="s">
        <v>380</v>
      </c>
      <c r="E19" s="441"/>
      <c r="F19" s="442"/>
    </row>
    <row r="20" spans="1:6">
      <c r="A20" s="196">
        <v>120103</v>
      </c>
      <c r="B20" s="197" t="s">
        <v>371</v>
      </c>
      <c r="C20" s="206"/>
      <c r="D20" s="207" t="s">
        <v>378</v>
      </c>
      <c r="E20" s="440"/>
      <c r="F20" s="443"/>
    </row>
    <row r="21" spans="1:6">
      <c r="A21" s="196">
        <v>120103</v>
      </c>
      <c r="B21" s="197" t="s">
        <v>373</v>
      </c>
      <c r="C21" s="206"/>
      <c r="D21" s="207" t="s">
        <v>374</v>
      </c>
      <c r="E21" s="440"/>
      <c r="F21" s="443"/>
    </row>
    <row r="22" spans="1:6">
      <c r="A22" s="209">
        <v>120104</v>
      </c>
      <c r="B22" s="197"/>
      <c r="C22" s="211">
        <v>120104</v>
      </c>
      <c r="D22" s="207" t="s">
        <v>284</v>
      </c>
      <c r="E22" s="441"/>
      <c r="F22" s="442"/>
    </row>
    <row r="23" spans="1:6">
      <c r="A23" s="209">
        <v>120104</v>
      </c>
      <c r="B23" s="197" t="s">
        <v>371</v>
      </c>
      <c r="C23" s="206"/>
      <c r="D23" s="207" t="s">
        <v>372</v>
      </c>
      <c r="E23" s="440"/>
      <c r="F23" s="443"/>
    </row>
    <row r="24" spans="1:6">
      <c r="A24" s="209">
        <v>120104</v>
      </c>
      <c r="B24" s="197" t="s">
        <v>373</v>
      </c>
      <c r="C24" s="206"/>
      <c r="D24" s="207" t="s">
        <v>374</v>
      </c>
      <c r="E24" s="440"/>
      <c r="F24" s="443"/>
    </row>
    <row r="25" spans="1:6">
      <c r="A25" s="209">
        <v>150001</v>
      </c>
      <c r="B25" s="197"/>
      <c r="C25" s="206">
        <v>150001</v>
      </c>
      <c r="D25" s="207" t="s">
        <v>544</v>
      </c>
      <c r="E25" s="440"/>
      <c r="F25" s="443"/>
    </row>
    <row r="26" spans="1:6" ht="13.5" thickBot="1">
      <c r="A26" s="209">
        <v>150008</v>
      </c>
      <c r="B26" s="197"/>
      <c r="C26" s="217">
        <v>150008</v>
      </c>
      <c r="D26" s="218" t="s">
        <v>24</v>
      </c>
      <c r="E26" s="444"/>
      <c r="F26" s="445"/>
    </row>
    <row r="27" spans="1:6" ht="13.5" thickBot="1">
      <c r="A27" s="196"/>
      <c r="B27" s="197"/>
      <c r="C27" s="698" t="s">
        <v>381</v>
      </c>
      <c r="D27" s="699"/>
      <c r="E27" s="219">
        <f>E5+E6+E8+E9+E11+E12+E14+E15+E17+E18+E20+E21+E23+E24+E25+E26</f>
        <v>0</v>
      </c>
      <c r="F27" s="220">
        <f>F5+F6+F8+F9+F11+F12+F14+F15+F17+F18+F20+F21+F23+F24+F25+F26</f>
        <v>0</v>
      </c>
    </row>
    <row r="28" spans="1:6" ht="13.5" thickBot="1">
      <c r="A28" s="221" t="s">
        <v>366</v>
      </c>
      <c r="B28" s="221" t="s">
        <v>367</v>
      </c>
      <c r="C28" s="704" t="s">
        <v>121</v>
      </c>
      <c r="D28" s="705"/>
      <c r="E28" s="222" t="s">
        <v>382</v>
      </c>
      <c r="F28" s="223" t="s">
        <v>369</v>
      </c>
    </row>
    <row r="29" spans="1:6">
      <c r="A29" s="192">
        <v>210101</v>
      </c>
      <c r="C29" s="204">
        <v>210101</v>
      </c>
      <c r="D29" s="205" t="s">
        <v>383</v>
      </c>
      <c r="E29" s="440"/>
      <c r="F29" s="440"/>
    </row>
    <row r="30" spans="1:6">
      <c r="A30" s="192">
        <v>210102</v>
      </c>
      <c r="C30" s="206">
        <v>210102</v>
      </c>
      <c r="D30" s="207" t="s">
        <v>384</v>
      </c>
      <c r="E30" s="440"/>
      <c r="F30" s="440"/>
    </row>
    <row r="31" spans="1:6">
      <c r="A31" s="192">
        <v>210103</v>
      </c>
      <c r="C31" s="206">
        <v>210103</v>
      </c>
      <c r="D31" s="207" t="s">
        <v>554</v>
      </c>
      <c r="E31" s="441"/>
      <c r="F31" s="442"/>
    </row>
    <row r="32" spans="1:6">
      <c r="A32" s="192">
        <v>210103</v>
      </c>
      <c r="B32" s="193" t="s">
        <v>371</v>
      </c>
      <c r="C32" s="206"/>
      <c r="D32" s="207" t="s">
        <v>372</v>
      </c>
      <c r="E32" s="440"/>
      <c r="F32" s="440"/>
    </row>
    <row r="33" spans="1:6">
      <c r="A33" s="192">
        <v>210103</v>
      </c>
      <c r="B33" s="193" t="s">
        <v>373</v>
      </c>
      <c r="C33" s="206"/>
      <c r="D33" s="207" t="s">
        <v>374</v>
      </c>
      <c r="E33" s="440"/>
      <c r="F33" s="440"/>
    </row>
    <row r="34" spans="1:6">
      <c r="A34" s="192">
        <v>210104</v>
      </c>
      <c r="C34" s="206">
        <v>210104</v>
      </c>
      <c r="D34" s="207" t="s">
        <v>555</v>
      </c>
      <c r="E34" s="441"/>
      <c r="F34" s="442"/>
    </row>
    <row r="35" spans="1:6">
      <c r="A35" s="192">
        <v>210104</v>
      </c>
      <c r="B35" s="193" t="s">
        <v>371</v>
      </c>
      <c r="C35" s="206"/>
      <c r="D35" s="207" t="s">
        <v>378</v>
      </c>
      <c r="E35" s="440"/>
      <c r="F35" s="440"/>
    </row>
    <row r="36" spans="1:6">
      <c r="A36" s="192">
        <v>210104</v>
      </c>
      <c r="B36" s="193" t="s">
        <v>373</v>
      </c>
      <c r="C36" s="206"/>
      <c r="D36" s="207" t="s">
        <v>374</v>
      </c>
      <c r="E36" s="440"/>
      <c r="F36" s="440"/>
    </row>
    <row r="37" spans="1:6">
      <c r="A37" s="192">
        <v>2300</v>
      </c>
      <c r="C37" s="206">
        <v>2300</v>
      </c>
      <c r="D37" s="207" t="s">
        <v>385</v>
      </c>
      <c r="E37" s="440"/>
      <c r="F37" s="443"/>
    </row>
    <row r="38" spans="1:6">
      <c r="A38" s="192">
        <v>210201</v>
      </c>
      <c r="C38" s="206">
        <v>210201</v>
      </c>
      <c r="D38" s="207" t="s">
        <v>386</v>
      </c>
      <c r="E38" s="441"/>
      <c r="F38" s="442"/>
    </row>
    <row r="39" spans="1:6">
      <c r="A39" s="192">
        <v>210201</v>
      </c>
      <c r="B39" s="193" t="s">
        <v>371</v>
      </c>
      <c r="C39" s="206"/>
      <c r="D39" s="207" t="s">
        <v>372</v>
      </c>
      <c r="E39" s="440"/>
      <c r="F39" s="443"/>
    </row>
    <row r="40" spans="1:6">
      <c r="A40" s="192">
        <v>210201</v>
      </c>
      <c r="B40" s="193" t="s">
        <v>373</v>
      </c>
      <c r="C40" s="206"/>
      <c r="D40" s="207" t="s">
        <v>374</v>
      </c>
      <c r="E40" s="208"/>
      <c r="F40" s="216"/>
    </row>
    <row r="41" spans="1:6">
      <c r="A41" s="224">
        <v>2300</v>
      </c>
      <c r="C41" s="211">
        <v>2300</v>
      </c>
      <c r="D41" s="207" t="s">
        <v>387</v>
      </c>
      <c r="E41" s="208"/>
      <c r="F41" s="216"/>
    </row>
    <row r="42" spans="1:6">
      <c r="A42" s="192">
        <v>220101</v>
      </c>
      <c r="C42" s="206">
        <v>220101</v>
      </c>
      <c r="D42" s="207" t="s">
        <v>388</v>
      </c>
      <c r="E42" s="213"/>
      <c r="F42" s="214"/>
    </row>
    <row r="43" spans="1:6">
      <c r="A43" s="192">
        <v>220101</v>
      </c>
      <c r="B43" s="193" t="s">
        <v>371</v>
      </c>
      <c r="C43" s="206"/>
      <c r="D43" s="207" t="s">
        <v>372</v>
      </c>
      <c r="E43" s="208"/>
      <c r="F43" s="216"/>
    </row>
    <row r="44" spans="1:6">
      <c r="A44" s="192">
        <v>220101</v>
      </c>
      <c r="B44" s="193" t="s">
        <v>373</v>
      </c>
      <c r="C44" s="206"/>
      <c r="D44" s="207" t="s">
        <v>374</v>
      </c>
      <c r="E44" s="208"/>
      <c r="F44" s="216"/>
    </row>
    <row r="45" spans="1:6">
      <c r="A45" s="224">
        <v>220104</v>
      </c>
      <c r="C45" s="211">
        <v>220104</v>
      </c>
      <c r="D45" s="207" t="s">
        <v>389</v>
      </c>
      <c r="E45" s="213"/>
      <c r="F45" s="214"/>
    </row>
    <row r="46" spans="1:6">
      <c r="A46" s="224">
        <v>220104</v>
      </c>
      <c r="B46" s="193" t="s">
        <v>371</v>
      </c>
      <c r="C46" s="206"/>
      <c r="D46" s="207" t="s">
        <v>378</v>
      </c>
      <c r="E46" s="208"/>
      <c r="F46" s="216"/>
    </row>
    <row r="47" spans="1:6">
      <c r="A47" s="224">
        <v>220104</v>
      </c>
      <c r="B47" s="193" t="s">
        <v>373</v>
      </c>
      <c r="C47" s="206"/>
      <c r="D47" s="207" t="s">
        <v>374</v>
      </c>
      <c r="E47" s="208"/>
      <c r="F47" s="216"/>
    </row>
    <row r="48" spans="1:6">
      <c r="A48" s="192">
        <v>220201</v>
      </c>
      <c r="C48" s="206">
        <v>220201</v>
      </c>
      <c r="D48" s="207" t="s">
        <v>390</v>
      </c>
      <c r="E48" s="213"/>
      <c r="F48" s="214"/>
    </row>
    <row r="49" spans="1:6">
      <c r="A49" s="192">
        <v>220201</v>
      </c>
      <c r="B49" s="193" t="s">
        <v>371</v>
      </c>
      <c r="C49" s="206"/>
      <c r="D49" s="207" t="s">
        <v>372</v>
      </c>
      <c r="E49" s="208"/>
      <c r="F49" s="216"/>
    </row>
    <row r="50" spans="1:6">
      <c r="A50" s="192">
        <v>220201</v>
      </c>
      <c r="B50" s="193" t="s">
        <v>373</v>
      </c>
      <c r="C50" s="206"/>
      <c r="D50" s="207" t="s">
        <v>374</v>
      </c>
      <c r="E50" s="208"/>
      <c r="F50" s="216"/>
    </row>
    <row r="51" spans="1:6">
      <c r="A51" s="224">
        <v>220204</v>
      </c>
      <c r="C51" s="211">
        <v>220204</v>
      </c>
      <c r="D51" s="207" t="s">
        <v>391</v>
      </c>
      <c r="E51" s="213"/>
      <c r="F51" s="214"/>
    </row>
    <row r="52" spans="1:6">
      <c r="A52" s="224">
        <v>220204</v>
      </c>
      <c r="B52" s="193" t="s">
        <v>371</v>
      </c>
      <c r="C52" s="225"/>
      <c r="D52" s="207" t="s">
        <v>372</v>
      </c>
      <c r="E52" s="208"/>
      <c r="F52" s="216"/>
    </row>
    <row r="53" spans="1:6" ht="13.5" thickBot="1">
      <c r="A53" s="224">
        <v>220204</v>
      </c>
      <c r="B53" s="193" t="s">
        <v>373</v>
      </c>
      <c r="C53" s="226"/>
      <c r="D53" s="227" t="s">
        <v>374</v>
      </c>
      <c r="E53" s="228"/>
      <c r="F53" s="274"/>
    </row>
    <row r="54" spans="1:6" ht="13.5" thickBot="1">
      <c r="C54" s="700" t="s">
        <v>392</v>
      </c>
      <c r="D54" s="701"/>
      <c r="E54" s="229">
        <f>E29+E30+E32+E33+E35+E36+E37+E39+E40+E41+E43+E44+E46+E47+E49+E50+E52+E53</f>
        <v>0</v>
      </c>
      <c r="F54" s="230">
        <f>F29+F30+F32+F33+F35+F36+F37+F39+F40+F41+F43+F44+F46+F47+F49+F50+F52+F53</f>
        <v>0</v>
      </c>
    </row>
    <row r="55" spans="1:6">
      <c r="D55" s="231" t="s">
        <v>393</v>
      </c>
      <c r="E55" s="232">
        <f>E54-E27</f>
        <v>0</v>
      </c>
      <c r="F55" s="233">
        <f>F54-F27</f>
        <v>0</v>
      </c>
    </row>
    <row r="56" spans="1:6">
      <c r="D56" s="234" t="s">
        <v>394</v>
      </c>
      <c r="E56" s="463">
        <f>'o. PATR-EFECT'!F19</f>
        <v>0</v>
      </c>
      <c r="F56" s="214">
        <f>+E56*2</f>
        <v>0</v>
      </c>
    </row>
    <row r="57" spans="1:6" ht="13.5" thickBot="1">
      <c r="D57" s="446" t="s">
        <v>61</v>
      </c>
      <c r="E57" s="447">
        <f>E55-A1LimitePermitido</f>
        <v>0</v>
      </c>
      <c r="F57" s="448">
        <f>F55-F56</f>
        <v>0</v>
      </c>
    </row>
    <row r="58" spans="1:6" ht="13.5" thickBot="1">
      <c r="D58" s="449" t="s">
        <v>639</v>
      </c>
      <c r="E58" s="450" t="e">
        <f>A1LimitePermitido/E57</f>
        <v>#DIV/0!</v>
      </c>
      <c r="F58" s="450" t="e">
        <f>A1LimitePermitido/F57</f>
        <v>#DIV/0!</v>
      </c>
    </row>
    <row r="60" spans="1:6">
      <c r="C60" s="266" t="s">
        <v>689</v>
      </c>
    </row>
    <row r="61" spans="1:6">
      <c r="C61" s="266" t="s">
        <v>690</v>
      </c>
    </row>
    <row r="62" spans="1:6">
      <c r="C62" s="266" t="s">
        <v>688</v>
      </c>
    </row>
  </sheetData>
  <sheetProtection algorithmName="SHA-512" hashValue="5JdWIi0NjGBikOZUNuCMfYZpXSnYp4U10xdlaRfEiuPmInYaZt+swg5IHf9nG758hrNoUJYMSuLFq7dDkkplSw==" saltValue="1Uj+o71OEklrkS2WDRdg3A==" spinCount="100000" sheet="1" selectLockedCells="1"/>
  <mergeCells count="5">
    <mergeCell ref="E3:F3"/>
    <mergeCell ref="C27:D27"/>
    <mergeCell ref="C54:D54"/>
    <mergeCell ref="C4:D4"/>
    <mergeCell ref="C28:D28"/>
  </mergeCells>
  <phoneticPr fontId="0" type="noConversion"/>
  <conditionalFormatting sqref="E58">
    <cfRule type="cellIs" dxfId="9" priority="3" operator="greaterThan">
      <formula>1</formula>
    </cfRule>
    <cfRule type="cellIs" dxfId="8" priority="4" operator="lessThan">
      <formula>1</formula>
    </cfRule>
  </conditionalFormatting>
  <conditionalFormatting sqref="F58">
    <cfRule type="cellIs" dxfId="7" priority="1" operator="greaterThan">
      <formula>1</formula>
    </cfRule>
    <cfRule type="cellIs" dxfId="6" priority="2" operator="lessThan">
      <formula>1</formula>
    </cfRule>
  </conditionalFormatting>
  <dataValidations xWindow="798" yWindow="270" count="2">
    <dataValidation type="whole" operator="greaterThanOrEqual" allowBlank="1" showInputMessage="1" showErrorMessage="1" errorTitle="Error de Tipo." error="Monto debe ser numérico mayor o igual a cero." promptTitle="Ingrese Número." prompt="Ingrese valor Partida." sqref="E56:F56 E39:F41 E20:F21 E43:F44 E46:F47 E49:F50 E52:F53 E23:F26 E8:F9 E11:F12 E17:F18 E14:F15 E35:F37 E29:F30 E32:F33" xr:uid="{00000000-0002-0000-0E00-000000000000}">
      <formula1>0</formula1>
    </dataValidation>
    <dataValidation type="whole" allowBlank="1" showInputMessage="1" showErrorMessage="1" errorTitle="Error de Tipo." error="Monto debe ser numérico entero." promptTitle="Ingrese Número." prompt="Ingrese valor Partida." sqref="E5:F6" xr:uid="{00000000-0002-0000-0E00-000001000000}">
      <formula1>-99999999999999</formula1>
      <formula2>99999999999999</formula2>
    </dataValidation>
  </dataValidations>
  <printOptions horizontalCentered="1"/>
  <pageMargins left="0.39370078740157483" right="0.39370078740157483" top="0.39370078740157483" bottom="0.39370078740157483" header="0" footer="0"/>
  <pageSetup paperSize="9" scale="90" orientation="portrait" r:id="rId1"/>
  <headerFooter alignWithMargins="0"/>
  <colBreaks count="1" manualBreakCount="1">
    <brk id="6" max="59" man="1"/>
  </colBreaks>
  <ignoredErrors>
    <ignoredError sqref="E56" unlockedFormula="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62"/>
  <sheetViews>
    <sheetView showGridLines="0" showRowColHeaders="0" topLeftCell="C40" zoomScaleNormal="100" workbookViewId="0">
      <selection activeCell="E5" sqref="E5"/>
    </sheetView>
  </sheetViews>
  <sheetFormatPr baseColWidth="10" defaultRowHeight="12.75"/>
  <cols>
    <col min="1" max="1" width="10.42578125" style="384" hidden="1" customWidth="1"/>
    <col min="2" max="2" width="10.7109375" style="383" hidden="1" customWidth="1"/>
    <col min="3" max="3" width="18.140625" style="382" customWidth="1"/>
    <col min="4" max="4" width="48.42578125" style="382" customWidth="1"/>
    <col min="5" max="6" width="19.85546875" style="382" customWidth="1"/>
    <col min="7" max="16384" width="11.42578125" style="382"/>
  </cols>
  <sheetData>
    <row r="1" spans="1:8">
      <c r="C1" s="194" t="s">
        <v>626</v>
      </c>
      <c r="F1" s="407" t="s">
        <v>625</v>
      </c>
    </row>
    <row r="2" spans="1:8" ht="13.5" thickBot="1"/>
    <row r="3" spans="1:8" ht="32.25" customHeight="1" thickBot="1">
      <c r="C3" s="198" t="s">
        <v>363</v>
      </c>
      <c r="D3" s="378" t="s">
        <v>364</v>
      </c>
      <c r="E3" s="696" t="s">
        <v>365</v>
      </c>
      <c r="F3" s="697"/>
    </row>
    <row r="4" spans="1:8" ht="13.5" thickBot="1">
      <c r="A4" s="221" t="s">
        <v>366</v>
      </c>
      <c r="B4" s="221" t="s">
        <v>367</v>
      </c>
      <c r="C4" s="704" t="s">
        <v>501</v>
      </c>
      <c r="D4" s="705"/>
      <c r="E4" s="222" t="s">
        <v>368</v>
      </c>
      <c r="F4" s="223" t="s">
        <v>369</v>
      </c>
    </row>
    <row r="5" spans="1:8">
      <c r="A5" s="384">
        <v>110001</v>
      </c>
      <c r="C5" s="400">
        <v>110001</v>
      </c>
      <c r="D5" s="399" t="s">
        <v>503</v>
      </c>
      <c r="E5" s="142"/>
      <c r="F5" s="142"/>
    </row>
    <row r="6" spans="1:8">
      <c r="A6" s="384">
        <v>110002</v>
      </c>
      <c r="C6" s="397">
        <v>110002</v>
      </c>
      <c r="D6" s="393" t="s">
        <v>504</v>
      </c>
      <c r="E6" s="142"/>
      <c r="F6" s="142"/>
    </row>
    <row r="7" spans="1:8">
      <c r="A7" s="391">
        <v>1302</v>
      </c>
      <c r="B7" s="406"/>
      <c r="C7" s="396">
        <v>1302</v>
      </c>
      <c r="D7" s="405" t="s">
        <v>370</v>
      </c>
      <c r="E7" s="395"/>
      <c r="F7" s="385"/>
      <c r="G7" s="404"/>
      <c r="H7" s="404"/>
    </row>
    <row r="8" spans="1:8">
      <c r="A8" s="391">
        <v>1302</v>
      </c>
      <c r="B8" s="383" t="s">
        <v>371</v>
      </c>
      <c r="C8" s="397"/>
      <c r="D8" s="393" t="s">
        <v>372</v>
      </c>
      <c r="E8" s="142"/>
      <c r="F8" s="392"/>
    </row>
    <row r="9" spans="1:8">
      <c r="A9" s="391">
        <v>1302</v>
      </c>
      <c r="B9" s="383" t="s">
        <v>373</v>
      </c>
      <c r="C9" s="397"/>
      <c r="D9" s="393" t="s">
        <v>374</v>
      </c>
      <c r="E9" s="142"/>
      <c r="F9" s="392"/>
    </row>
    <row r="10" spans="1:8">
      <c r="A10" s="391">
        <v>1301</v>
      </c>
      <c r="B10" s="406"/>
      <c r="C10" s="396">
        <v>1301</v>
      </c>
      <c r="D10" s="405" t="s">
        <v>375</v>
      </c>
      <c r="E10" s="395"/>
      <c r="F10" s="385"/>
      <c r="G10" s="404"/>
      <c r="H10" s="404"/>
    </row>
    <row r="11" spans="1:8">
      <c r="A11" s="391">
        <v>1301</v>
      </c>
      <c r="B11" s="383" t="s">
        <v>371</v>
      </c>
      <c r="C11" s="397"/>
      <c r="D11" s="393" t="s">
        <v>372</v>
      </c>
      <c r="E11" s="142"/>
      <c r="F11" s="392"/>
    </row>
    <row r="12" spans="1:8">
      <c r="A12" s="391">
        <v>1301</v>
      </c>
      <c r="B12" s="383" t="s">
        <v>373</v>
      </c>
      <c r="C12" s="397"/>
      <c r="D12" s="393" t="s">
        <v>376</v>
      </c>
      <c r="E12" s="142"/>
      <c r="F12" s="392"/>
    </row>
    <row r="13" spans="1:8">
      <c r="A13" s="391">
        <v>1304</v>
      </c>
      <c r="B13" s="406"/>
      <c r="C13" s="396">
        <v>1304</v>
      </c>
      <c r="D13" s="405" t="s">
        <v>377</v>
      </c>
      <c r="E13" s="395"/>
      <c r="F13" s="385"/>
      <c r="G13" s="404"/>
      <c r="H13" s="404"/>
    </row>
    <row r="14" spans="1:8">
      <c r="A14" s="391">
        <v>1304</v>
      </c>
      <c r="B14" s="383" t="s">
        <v>371</v>
      </c>
      <c r="C14" s="397"/>
      <c r="D14" s="393" t="s">
        <v>378</v>
      </c>
      <c r="E14" s="142"/>
      <c r="F14" s="392"/>
    </row>
    <row r="15" spans="1:8">
      <c r="A15" s="391">
        <v>1304</v>
      </c>
      <c r="B15" s="383" t="s">
        <v>373</v>
      </c>
      <c r="C15" s="397"/>
      <c r="D15" s="393" t="s">
        <v>374</v>
      </c>
      <c r="E15" s="142"/>
      <c r="F15" s="392"/>
    </row>
    <row r="16" spans="1:8">
      <c r="A16" s="384">
        <v>1303</v>
      </c>
      <c r="C16" s="397">
        <v>1303</v>
      </c>
      <c r="D16" s="393" t="s">
        <v>379</v>
      </c>
      <c r="E16" s="395"/>
      <c r="F16" s="385"/>
    </row>
    <row r="17" spans="1:6">
      <c r="A17" s="384">
        <v>1303</v>
      </c>
      <c r="B17" s="383" t="s">
        <v>371</v>
      </c>
      <c r="C17" s="397"/>
      <c r="D17" s="393" t="s">
        <v>372</v>
      </c>
      <c r="E17" s="142"/>
      <c r="F17" s="392"/>
    </row>
    <row r="18" spans="1:6">
      <c r="A18" s="384">
        <v>1303</v>
      </c>
      <c r="B18" s="383" t="s">
        <v>373</v>
      </c>
      <c r="C18" s="397"/>
      <c r="D18" s="393" t="s">
        <v>374</v>
      </c>
      <c r="E18" s="142"/>
      <c r="F18" s="392"/>
    </row>
    <row r="19" spans="1:6">
      <c r="A19" s="384">
        <v>120103</v>
      </c>
      <c r="C19" s="397">
        <v>120103</v>
      </c>
      <c r="D19" s="393" t="s">
        <v>380</v>
      </c>
      <c r="E19" s="395"/>
      <c r="F19" s="385"/>
    </row>
    <row r="20" spans="1:6">
      <c r="A20" s="384">
        <v>120103</v>
      </c>
      <c r="B20" s="383" t="s">
        <v>371</v>
      </c>
      <c r="C20" s="397"/>
      <c r="D20" s="393" t="s">
        <v>378</v>
      </c>
      <c r="E20" s="142"/>
      <c r="F20" s="392"/>
    </row>
    <row r="21" spans="1:6">
      <c r="A21" s="384">
        <v>120103</v>
      </c>
      <c r="B21" s="383" t="s">
        <v>373</v>
      </c>
      <c r="C21" s="397"/>
      <c r="D21" s="393" t="s">
        <v>374</v>
      </c>
      <c r="E21" s="142"/>
      <c r="F21" s="392"/>
    </row>
    <row r="22" spans="1:6">
      <c r="A22" s="391">
        <v>120104</v>
      </c>
      <c r="C22" s="396">
        <v>120104</v>
      </c>
      <c r="D22" s="393" t="s">
        <v>284</v>
      </c>
      <c r="E22" s="395"/>
      <c r="F22" s="385"/>
    </row>
    <row r="23" spans="1:6">
      <c r="A23" s="391">
        <v>120104</v>
      </c>
      <c r="B23" s="383" t="s">
        <v>371</v>
      </c>
      <c r="C23" s="397"/>
      <c r="D23" s="393" t="s">
        <v>372</v>
      </c>
      <c r="E23" s="142"/>
      <c r="F23" s="392"/>
    </row>
    <row r="24" spans="1:6">
      <c r="A24" s="391">
        <v>120104</v>
      </c>
      <c r="B24" s="383" t="s">
        <v>373</v>
      </c>
      <c r="C24" s="397"/>
      <c r="D24" s="393" t="s">
        <v>374</v>
      </c>
      <c r="E24" s="142"/>
      <c r="F24" s="392"/>
    </row>
    <row r="25" spans="1:6">
      <c r="A25" s="391">
        <v>150001</v>
      </c>
      <c r="C25" s="397">
        <v>150001</v>
      </c>
      <c r="D25" s="393" t="s">
        <v>544</v>
      </c>
      <c r="E25" s="142"/>
      <c r="F25" s="392"/>
    </row>
    <row r="26" spans="1:6" ht="13.5" thickBot="1">
      <c r="A26" s="391">
        <v>150008</v>
      </c>
      <c r="C26" s="403">
        <v>150008</v>
      </c>
      <c r="D26" s="389" t="s">
        <v>24</v>
      </c>
      <c r="E26" s="388"/>
      <c r="F26" s="271"/>
    </row>
    <row r="27" spans="1:6" ht="13.5" thickBot="1">
      <c r="C27" s="706" t="s">
        <v>381</v>
      </c>
      <c r="D27" s="707"/>
      <c r="E27" s="402">
        <f>E5+E6+E8+E9+E11+E12+E14+E15+E17+E18+E20+E21+E23+E24+E25+E26</f>
        <v>0</v>
      </c>
      <c r="F27" s="401">
        <f>F5+F6+F8+F9+F11+F12+F14+F15+F17+F18+F20+F21+F23+F24+F25+F26</f>
        <v>0</v>
      </c>
    </row>
    <row r="28" spans="1:6" ht="13.5" thickBot="1">
      <c r="A28" s="221" t="s">
        <v>366</v>
      </c>
      <c r="B28" s="221" t="s">
        <v>367</v>
      </c>
      <c r="C28" s="704" t="s">
        <v>121</v>
      </c>
      <c r="D28" s="705"/>
      <c r="E28" s="378" t="s">
        <v>382</v>
      </c>
      <c r="F28" s="379" t="s">
        <v>369</v>
      </c>
    </row>
    <row r="29" spans="1:6">
      <c r="A29" s="384">
        <v>210101</v>
      </c>
      <c r="C29" s="400">
        <v>210101</v>
      </c>
      <c r="D29" s="399" t="s">
        <v>383</v>
      </c>
      <c r="E29" s="320"/>
      <c r="F29" s="398"/>
    </row>
    <row r="30" spans="1:6">
      <c r="A30" s="384">
        <v>210102</v>
      </c>
      <c r="C30" s="397">
        <v>210102</v>
      </c>
      <c r="D30" s="393" t="s">
        <v>384</v>
      </c>
      <c r="E30" s="142"/>
      <c r="F30" s="392"/>
    </row>
    <row r="31" spans="1:6">
      <c r="A31" s="384">
        <v>210103</v>
      </c>
      <c r="C31" s="397">
        <v>210103</v>
      </c>
      <c r="D31" s="393" t="s">
        <v>554</v>
      </c>
      <c r="E31" s="395"/>
      <c r="F31" s="385"/>
    </row>
    <row r="32" spans="1:6">
      <c r="A32" s="384">
        <v>210103</v>
      </c>
      <c r="B32" s="383" t="s">
        <v>371</v>
      </c>
      <c r="C32" s="397"/>
      <c r="D32" s="393" t="s">
        <v>372</v>
      </c>
      <c r="E32" s="142"/>
      <c r="F32" s="392"/>
    </row>
    <row r="33" spans="1:6">
      <c r="A33" s="384">
        <v>210103</v>
      </c>
      <c r="B33" s="383" t="s">
        <v>373</v>
      </c>
      <c r="C33" s="397"/>
      <c r="D33" s="393" t="s">
        <v>374</v>
      </c>
      <c r="E33" s="142"/>
      <c r="F33" s="392"/>
    </row>
    <row r="34" spans="1:6">
      <c r="A34" s="384">
        <v>210104</v>
      </c>
      <c r="C34" s="397">
        <v>210104</v>
      </c>
      <c r="D34" s="393" t="s">
        <v>555</v>
      </c>
      <c r="E34" s="395"/>
      <c r="F34" s="385"/>
    </row>
    <row r="35" spans="1:6">
      <c r="A35" s="384">
        <v>210104</v>
      </c>
      <c r="B35" s="383" t="s">
        <v>371</v>
      </c>
      <c r="C35" s="397"/>
      <c r="D35" s="393" t="s">
        <v>378</v>
      </c>
      <c r="E35" s="142"/>
      <c r="F35" s="392"/>
    </row>
    <row r="36" spans="1:6">
      <c r="A36" s="384">
        <v>210104</v>
      </c>
      <c r="B36" s="383" t="s">
        <v>373</v>
      </c>
      <c r="C36" s="397"/>
      <c r="D36" s="393" t="s">
        <v>374</v>
      </c>
      <c r="E36" s="142"/>
      <c r="F36" s="392"/>
    </row>
    <row r="37" spans="1:6">
      <c r="A37" s="384">
        <v>2300</v>
      </c>
      <c r="C37" s="397">
        <v>2300</v>
      </c>
      <c r="D37" s="393" t="s">
        <v>385</v>
      </c>
      <c r="E37" s="142"/>
      <c r="F37" s="392"/>
    </row>
    <row r="38" spans="1:6">
      <c r="A38" s="384">
        <v>210201</v>
      </c>
      <c r="C38" s="397">
        <v>210201</v>
      </c>
      <c r="D38" s="393" t="s">
        <v>386</v>
      </c>
      <c r="E38" s="395"/>
      <c r="F38" s="385"/>
    </row>
    <row r="39" spans="1:6">
      <c r="A39" s="384">
        <v>210201</v>
      </c>
      <c r="B39" s="383" t="s">
        <v>371</v>
      </c>
      <c r="C39" s="397"/>
      <c r="D39" s="393" t="s">
        <v>372</v>
      </c>
      <c r="E39" s="142"/>
      <c r="F39" s="392"/>
    </row>
    <row r="40" spans="1:6">
      <c r="A40" s="384">
        <v>210201</v>
      </c>
      <c r="B40" s="383" t="s">
        <v>373</v>
      </c>
      <c r="C40" s="397"/>
      <c r="D40" s="393" t="s">
        <v>374</v>
      </c>
      <c r="E40" s="142"/>
      <c r="F40" s="392"/>
    </row>
    <row r="41" spans="1:6">
      <c r="A41" s="391">
        <v>2300</v>
      </c>
      <c r="C41" s="396">
        <v>2300</v>
      </c>
      <c r="D41" s="393" t="s">
        <v>387</v>
      </c>
      <c r="E41" s="142"/>
      <c r="F41" s="392"/>
    </row>
    <row r="42" spans="1:6">
      <c r="A42" s="384">
        <v>220101</v>
      </c>
      <c r="C42" s="397">
        <v>220101</v>
      </c>
      <c r="D42" s="393" t="s">
        <v>388</v>
      </c>
      <c r="E42" s="395"/>
      <c r="F42" s="385"/>
    </row>
    <row r="43" spans="1:6">
      <c r="A43" s="384">
        <v>220101</v>
      </c>
      <c r="B43" s="383" t="s">
        <v>371</v>
      </c>
      <c r="C43" s="397"/>
      <c r="D43" s="393" t="s">
        <v>372</v>
      </c>
      <c r="E43" s="142"/>
      <c r="F43" s="392"/>
    </row>
    <row r="44" spans="1:6">
      <c r="A44" s="384">
        <v>220101</v>
      </c>
      <c r="B44" s="383" t="s">
        <v>373</v>
      </c>
      <c r="C44" s="397"/>
      <c r="D44" s="393" t="s">
        <v>374</v>
      </c>
      <c r="E44" s="142"/>
      <c r="F44" s="392"/>
    </row>
    <row r="45" spans="1:6">
      <c r="A45" s="391">
        <v>220104</v>
      </c>
      <c r="C45" s="396">
        <v>220104</v>
      </c>
      <c r="D45" s="393" t="s">
        <v>389</v>
      </c>
      <c r="E45" s="395"/>
      <c r="F45" s="385"/>
    </row>
    <row r="46" spans="1:6">
      <c r="A46" s="391">
        <v>220104</v>
      </c>
      <c r="B46" s="383" t="s">
        <v>371</v>
      </c>
      <c r="C46" s="397"/>
      <c r="D46" s="393" t="s">
        <v>378</v>
      </c>
      <c r="E46" s="142"/>
      <c r="F46" s="392"/>
    </row>
    <row r="47" spans="1:6">
      <c r="A47" s="391">
        <v>220104</v>
      </c>
      <c r="B47" s="383" t="s">
        <v>373</v>
      </c>
      <c r="C47" s="397"/>
      <c r="D47" s="393" t="s">
        <v>374</v>
      </c>
      <c r="E47" s="142"/>
      <c r="F47" s="392"/>
    </row>
    <row r="48" spans="1:6">
      <c r="A48" s="384">
        <v>220201</v>
      </c>
      <c r="C48" s="397">
        <v>220201</v>
      </c>
      <c r="D48" s="393" t="s">
        <v>390</v>
      </c>
      <c r="E48" s="395"/>
      <c r="F48" s="385"/>
    </row>
    <row r="49" spans="1:6">
      <c r="A49" s="384">
        <v>220201</v>
      </c>
      <c r="B49" s="383" t="s">
        <v>371</v>
      </c>
      <c r="C49" s="397"/>
      <c r="D49" s="393" t="s">
        <v>372</v>
      </c>
      <c r="E49" s="142"/>
      <c r="F49" s="392"/>
    </row>
    <row r="50" spans="1:6">
      <c r="A50" s="384">
        <v>220201</v>
      </c>
      <c r="B50" s="383" t="s">
        <v>373</v>
      </c>
      <c r="C50" s="397"/>
      <c r="D50" s="393" t="s">
        <v>374</v>
      </c>
      <c r="E50" s="142"/>
      <c r="F50" s="392"/>
    </row>
    <row r="51" spans="1:6">
      <c r="A51" s="391">
        <v>220204</v>
      </c>
      <c r="C51" s="396">
        <v>220204</v>
      </c>
      <c r="D51" s="393" t="s">
        <v>391</v>
      </c>
      <c r="E51" s="395"/>
      <c r="F51" s="385"/>
    </row>
    <row r="52" spans="1:6">
      <c r="A52" s="391">
        <v>220204</v>
      </c>
      <c r="B52" s="383" t="s">
        <v>371</v>
      </c>
      <c r="C52" s="394"/>
      <c r="D52" s="393" t="s">
        <v>372</v>
      </c>
      <c r="E52" s="142"/>
      <c r="F52" s="392"/>
    </row>
    <row r="53" spans="1:6" ht="13.5" thickBot="1">
      <c r="A53" s="391">
        <v>220204</v>
      </c>
      <c r="B53" s="383" t="s">
        <v>373</v>
      </c>
      <c r="C53" s="390"/>
      <c r="D53" s="389" t="s">
        <v>374</v>
      </c>
      <c r="E53" s="388"/>
      <c r="F53" s="271"/>
    </row>
    <row r="54" spans="1:6" ht="13.5" thickBot="1">
      <c r="C54" s="706" t="s">
        <v>392</v>
      </c>
      <c r="D54" s="707"/>
      <c r="E54" s="387">
        <f>E29+E30+E32+E33+E35+E36+E37+E39+E40+E41+E43+E44+E46+E47+E49+E50+E52+E53</f>
        <v>0</v>
      </c>
      <c r="F54" s="386">
        <f>F29+F30+F32+F33+F35+F36+F37+F39+F40+F41+F43+F44+F46+F47+F49+F50+F52+F53</f>
        <v>0</v>
      </c>
    </row>
    <row r="55" spans="1:6">
      <c r="D55" s="231" t="s">
        <v>393</v>
      </c>
      <c r="E55" s="232">
        <f>E54-E27</f>
        <v>0</v>
      </c>
      <c r="F55" s="233">
        <f>F54-F27</f>
        <v>0</v>
      </c>
    </row>
    <row r="56" spans="1:6">
      <c r="D56" s="234" t="s">
        <v>394</v>
      </c>
      <c r="E56" s="463">
        <f>'o. PATR-EFECT'!F19</f>
        <v>0</v>
      </c>
      <c r="F56" s="214">
        <f>+E56*2</f>
        <v>0</v>
      </c>
    </row>
    <row r="57" spans="1:6" ht="13.5" thickBot="1">
      <c r="D57" s="446" t="s">
        <v>61</v>
      </c>
      <c r="E57" s="447">
        <f>E55-A1LimitePermitido</f>
        <v>0</v>
      </c>
      <c r="F57" s="448">
        <f>F55-F56</f>
        <v>0</v>
      </c>
    </row>
    <row r="58" spans="1:6" ht="13.5" thickBot="1">
      <c r="D58" s="449" t="s">
        <v>639</v>
      </c>
      <c r="E58" s="450" t="e">
        <f>A1LimitePermitido/E57</f>
        <v>#DIV/0!</v>
      </c>
      <c r="F58" s="450" t="e">
        <f>A1LimitePermitido/F57</f>
        <v>#DIV/0!</v>
      </c>
    </row>
    <row r="60" spans="1:6">
      <c r="C60" s="266" t="s">
        <v>689</v>
      </c>
    </row>
    <row r="61" spans="1:6">
      <c r="C61" s="266" t="s">
        <v>690</v>
      </c>
    </row>
    <row r="62" spans="1:6">
      <c r="C62" s="266" t="s">
        <v>688</v>
      </c>
    </row>
  </sheetData>
  <sheetProtection algorithmName="SHA-512" hashValue="JiWDwS9XM5XwxDqOKC/g8Q3J14QmaTNzRjtrnEVXhZiFg+AMeZBqBYv9Cii6ziLKhXp9q6aBWClE5M/9AbudfQ==" saltValue="0AhDfL/4IpCoHbfHl7QCAA==" spinCount="100000" sheet="1" selectLockedCells="1"/>
  <mergeCells count="5">
    <mergeCell ref="E3:F3"/>
    <mergeCell ref="C27:D27"/>
    <mergeCell ref="C54:D54"/>
    <mergeCell ref="C4:D4"/>
    <mergeCell ref="C28:D28"/>
  </mergeCells>
  <conditionalFormatting sqref="E58">
    <cfRule type="cellIs" dxfId="5" priority="3" operator="greaterThan">
      <formula>1</formula>
    </cfRule>
    <cfRule type="cellIs" dxfId="4" priority="4" operator="lessThan">
      <formula>1</formula>
    </cfRule>
  </conditionalFormatting>
  <conditionalFormatting sqref="F58">
    <cfRule type="cellIs" dxfId="3" priority="1" operator="greaterThan">
      <formula>1</formula>
    </cfRule>
    <cfRule type="cellIs" dxfId="2" priority="2" operator="lessThan">
      <formula>1</formula>
    </cfRule>
  </conditionalFormatting>
  <dataValidations count="2">
    <dataValidation type="whole" allowBlank="1" showInputMessage="1" showErrorMessage="1" errorTitle="Error de Tipo." error="Monto debe ser numérico entero." promptTitle="Ingrese Número." prompt="Ingrese valor de la Partida." sqref="E6:F6 JA6:JB6 SW6:SX6 ACS6:ACT6 AMO6:AMP6 AWK6:AWL6 BGG6:BGH6 BQC6:BQD6 BZY6:BZZ6 CJU6:CJV6 CTQ6:CTR6 DDM6:DDN6 DNI6:DNJ6 DXE6:DXF6 EHA6:EHB6 EQW6:EQX6 FAS6:FAT6 FKO6:FKP6 FUK6:FUL6 GEG6:GEH6 GOC6:GOD6 GXY6:GXZ6 HHU6:HHV6 HRQ6:HRR6 IBM6:IBN6 ILI6:ILJ6 IVE6:IVF6 JFA6:JFB6 JOW6:JOX6 JYS6:JYT6 KIO6:KIP6 KSK6:KSL6 LCG6:LCH6 LMC6:LMD6 LVY6:LVZ6 MFU6:MFV6 MPQ6:MPR6 MZM6:MZN6 NJI6:NJJ6 NTE6:NTF6 ODA6:ODB6 OMW6:OMX6 OWS6:OWT6 PGO6:PGP6 PQK6:PQL6 QAG6:QAH6 QKC6:QKD6 QTY6:QTZ6 RDU6:RDV6 RNQ6:RNR6 RXM6:RXN6 SHI6:SHJ6 SRE6:SRF6 TBA6:TBB6 TKW6:TKX6 TUS6:TUT6 UEO6:UEP6 UOK6:UOL6 UYG6:UYH6 VIC6:VID6 VRY6:VRZ6 WBU6:WBV6 WLQ6:WLR6 WVM6:WVN6 E65542:F65542 JA65542:JB65542 SW65542:SX65542 ACS65542:ACT65542 AMO65542:AMP65542 AWK65542:AWL65542 BGG65542:BGH65542 BQC65542:BQD65542 BZY65542:BZZ65542 CJU65542:CJV65542 CTQ65542:CTR65542 DDM65542:DDN65542 DNI65542:DNJ65542 DXE65542:DXF65542 EHA65542:EHB65542 EQW65542:EQX65542 FAS65542:FAT65542 FKO65542:FKP65542 FUK65542:FUL65542 GEG65542:GEH65542 GOC65542:GOD65542 GXY65542:GXZ65542 HHU65542:HHV65542 HRQ65542:HRR65542 IBM65542:IBN65542 ILI65542:ILJ65542 IVE65542:IVF65542 JFA65542:JFB65542 JOW65542:JOX65542 JYS65542:JYT65542 KIO65542:KIP65542 KSK65542:KSL65542 LCG65542:LCH65542 LMC65542:LMD65542 LVY65542:LVZ65542 MFU65542:MFV65542 MPQ65542:MPR65542 MZM65542:MZN65542 NJI65542:NJJ65542 NTE65542:NTF65542 ODA65542:ODB65542 OMW65542:OMX65542 OWS65542:OWT65542 PGO65542:PGP65542 PQK65542:PQL65542 QAG65542:QAH65542 QKC65542:QKD65542 QTY65542:QTZ65542 RDU65542:RDV65542 RNQ65542:RNR65542 RXM65542:RXN65542 SHI65542:SHJ65542 SRE65542:SRF65542 TBA65542:TBB65542 TKW65542:TKX65542 TUS65542:TUT65542 UEO65542:UEP65542 UOK65542:UOL65542 UYG65542:UYH65542 VIC65542:VID65542 VRY65542:VRZ65542 WBU65542:WBV65542 WLQ65542:WLR65542 WVM65542:WVN65542 E131078:F131078 JA131078:JB131078 SW131078:SX131078 ACS131078:ACT131078 AMO131078:AMP131078 AWK131078:AWL131078 BGG131078:BGH131078 BQC131078:BQD131078 BZY131078:BZZ131078 CJU131078:CJV131078 CTQ131078:CTR131078 DDM131078:DDN131078 DNI131078:DNJ131078 DXE131078:DXF131078 EHA131078:EHB131078 EQW131078:EQX131078 FAS131078:FAT131078 FKO131078:FKP131078 FUK131078:FUL131078 GEG131078:GEH131078 GOC131078:GOD131078 GXY131078:GXZ131078 HHU131078:HHV131078 HRQ131078:HRR131078 IBM131078:IBN131078 ILI131078:ILJ131078 IVE131078:IVF131078 JFA131078:JFB131078 JOW131078:JOX131078 JYS131078:JYT131078 KIO131078:KIP131078 KSK131078:KSL131078 LCG131078:LCH131078 LMC131078:LMD131078 LVY131078:LVZ131078 MFU131078:MFV131078 MPQ131078:MPR131078 MZM131078:MZN131078 NJI131078:NJJ131078 NTE131078:NTF131078 ODA131078:ODB131078 OMW131078:OMX131078 OWS131078:OWT131078 PGO131078:PGP131078 PQK131078:PQL131078 QAG131078:QAH131078 QKC131078:QKD131078 QTY131078:QTZ131078 RDU131078:RDV131078 RNQ131078:RNR131078 RXM131078:RXN131078 SHI131078:SHJ131078 SRE131078:SRF131078 TBA131078:TBB131078 TKW131078:TKX131078 TUS131078:TUT131078 UEO131078:UEP131078 UOK131078:UOL131078 UYG131078:UYH131078 VIC131078:VID131078 VRY131078:VRZ131078 WBU131078:WBV131078 WLQ131078:WLR131078 WVM131078:WVN131078 E196614:F196614 JA196614:JB196614 SW196614:SX196614 ACS196614:ACT196614 AMO196614:AMP196614 AWK196614:AWL196614 BGG196614:BGH196614 BQC196614:BQD196614 BZY196614:BZZ196614 CJU196614:CJV196614 CTQ196614:CTR196614 DDM196614:DDN196614 DNI196614:DNJ196614 DXE196614:DXF196614 EHA196614:EHB196614 EQW196614:EQX196614 FAS196614:FAT196614 FKO196614:FKP196614 FUK196614:FUL196614 GEG196614:GEH196614 GOC196614:GOD196614 GXY196614:GXZ196614 HHU196614:HHV196614 HRQ196614:HRR196614 IBM196614:IBN196614 ILI196614:ILJ196614 IVE196614:IVF196614 JFA196614:JFB196614 JOW196614:JOX196614 JYS196614:JYT196614 KIO196614:KIP196614 KSK196614:KSL196614 LCG196614:LCH196614 LMC196614:LMD196614 LVY196614:LVZ196614 MFU196614:MFV196614 MPQ196614:MPR196614 MZM196614:MZN196614 NJI196614:NJJ196614 NTE196614:NTF196614 ODA196614:ODB196614 OMW196614:OMX196614 OWS196614:OWT196614 PGO196614:PGP196614 PQK196614:PQL196614 QAG196614:QAH196614 QKC196614:QKD196614 QTY196614:QTZ196614 RDU196614:RDV196614 RNQ196614:RNR196614 RXM196614:RXN196614 SHI196614:SHJ196614 SRE196614:SRF196614 TBA196614:TBB196614 TKW196614:TKX196614 TUS196614:TUT196614 UEO196614:UEP196614 UOK196614:UOL196614 UYG196614:UYH196614 VIC196614:VID196614 VRY196614:VRZ196614 WBU196614:WBV196614 WLQ196614:WLR196614 WVM196614:WVN196614 E262150:F262150 JA262150:JB262150 SW262150:SX262150 ACS262150:ACT262150 AMO262150:AMP262150 AWK262150:AWL262150 BGG262150:BGH262150 BQC262150:BQD262150 BZY262150:BZZ262150 CJU262150:CJV262150 CTQ262150:CTR262150 DDM262150:DDN262150 DNI262150:DNJ262150 DXE262150:DXF262150 EHA262150:EHB262150 EQW262150:EQX262150 FAS262150:FAT262150 FKO262150:FKP262150 FUK262150:FUL262150 GEG262150:GEH262150 GOC262150:GOD262150 GXY262150:GXZ262150 HHU262150:HHV262150 HRQ262150:HRR262150 IBM262150:IBN262150 ILI262150:ILJ262150 IVE262150:IVF262150 JFA262150:JFB262150 JOW262150:JOX262150 JYS262150:JYT262150 KIO262150:KIP262150 KSK262150:KSL262150 LCG262150:LCH262150 LMC262150:LMD262150 LVY262150:LVZ262150 MFU262150:MFV262150 MPQ262150:MPR262150 MZM262150:MZN262150 NJI262150:NJJ262150 NTE262150:NTF262150 ODA262150:ODB262150 OMW262150:OMX262150 OWS262150:OWT262150 PGO262150:PGP262150 PQK262150:PQL262150 QAG262150:QAH262150 QKC262150:QKD262150 QTY262150:QTZ262150 RDU262150:RDV262150 RNQ262150:RNR262150 RXM262150:RXN262150 SHI262150:SHJ262150 SRE262150:SRF262150 TBA262150:TBB262150 TKW262150:TKX262150 TUS262150:TUT262150 UEO262150:UEP262150 UOK262150:UOL262150 UYG262150:UYH262150 VIC262150:VID262150 VRY262150:VRZ262150 WBU262150:WBV262150 WLQ262150:WLR262150 WVM262150:WVN262150 E327686:F327686 JA327686:JB327686 SW327686:SX327686 ACS327686:ACT327686 AMO327686:AMP327686 AWK327686:AWL327686 BGG327686:BGH327686 BQC327686:BQD327686 BZY327686:BZZ327686 CJU327686:CJV327686 CTQ327686:CTR327686 DDM327686:DDN327686 DNI327686:DNJ327686 DXE327686:DXF327686 EHA327686:EHB327686 EQW327686:EQX327686 FAS327686:FAT327686 FKO327686:FKP327686 FUK327686:FUL327686 GEG327686:GEH327686 GOC327686:GOD327686 GXY327686:GXZ327686 HHU327686:HHV327686 HRQ327686:HRR327686 IBM327686:IBN327686 ILI327686:ILJ327686 IVE327686:IVF327686 JFA327686:JFB327686 JOW327686:JOX327686 JYS327686:JYT327686 KIO327686:KIP327686 KSK327686:KSL327686 LCG327686:LCH327686 LMC327686:LMD327686 LVY327686:LVZ327686 MFU327686:MFV327686 MPQ327686:MPR327686 MZM327686:MZN327686 NJI327686:NJJ327686 NTE327686:NTF327686 ODA327686:ODB327686 OMW327686:OMX327686 OWS327686:OWT327686 PGO327686:PGP327686 PQK327686:PQL327686 QAG327686:QAH327686 QKC327686:QKD327686 QTY327686:QTZ327686 RDU327686:RDV327686 RNQ327686:RNR327686 RXM327686:RXN327686 SHI327686:SHJ327686 SRE327686:SRF327686 TBA327686:TBB327686 TKW327686:TKX327686 TUS327686:TUT327686 UEO327686:UEP327686 UOK327686:UOL327686 UYG327686:UYH327686 VIC327686:VID327686 VRY327686:VRZ327686 WBU327686:WBV327686 WLQ327686:WLR327686 WVM327686:WVN327686 E393222:F393222 JA393222:JB393222 SW393222:SX393222 ACS393222:ACT393222 AMO393222:AMP393222 AWK393222:AWL393222 BGG393222:BGH393222 BQC393222:BQD393222 BZY393222:BZZ393222 CJU393222:CJV393222 CTQ393222:CTR393222 DDM393222:DDN393222 DNI393222:DNJ393222 DXE393222:DXF393222 EHA393222:EHB393222 EQW393222:EQX393222 FAS393222:FAT393222 FKO393222:FKP393222 FUK393222:FUL393222 GEG393222:GEH393222 GOC393222:GOD393222 GXY393222:GXZ393222 HHU393222:HHV393222 HRQ393222:HRR393222 IBM393222:IBN393222 ILI393222:ILJ393222 IVE393222:IVF393222 JFA393222:JFB393222 JOW393222:JOX393222 JYS393222:JYT393222 KIO393222:KIP393222 KSK393222:KSL393222 LCG393222:LCH393222 LMC393222:LMD393222 LVY393222:LVZ393222 MFU393222:MFV393222 MPQ393222:MPR393222 MZM393222:MZN393222 NJI393222:NJJ393222 NTE393222:NTF393222 ODA393222:ODB393222 OMW393222:OMX393222 OWS393222:OWT393222 PGO393222:PGP393222 PQK393222:PQL393222 QAG393222:QAH393222 QKC393222:QKD393222 QTY393222:QTZ393222 RDU393222:RDV393222 RNQ393222:RNR393222 RXM393222:RXN393222 SHI393222:SHJ393222 SRE393222:SRF393222 TBA393222:TBB393222 TKW393222:TKX393222 TUS393222:TUT393222 UEO393222:UEP393222 UOK393222:UOL393222 UYG393222:UYH393222 VIC393222:VID393222 VRY393222:VRZ393222 WBU393222:WBV393222 WLQ393222:WLR393222 WVM393222:WVN393222 E458758:F458758 JA458758:JB458758 SW458758:SX458758 ACS458758:ACT458758 AMO458758:AMP458758 AWK458758:AWL458758 BGG458758:BGH458758 BQC458758:BQD458758 BZY458758:BZZ458758 CJU458758:CJV458758 CTQ458758:CTR458758 DDM458758:DDN458758 DNI458758:DNJ458758 DXE458758:DXF458758 EHA458758:EHB458758 EQW458758:EQX458758 FAS458758:FAT458758 FKO458758:FKP458758 FUK458758:FUL458758 GEG458758:GEH458758 GOC458758:GOD458758 GXY458758:GXZ458758 HHU458758:HHV458758 HRQ458758:HRR458758 IBM458758:IBN458758 ILI458758:ILJ458758 IVE458758:IVF458758 JFA458758:JFB458758 JOW458758:JOX458758 JYS458758:JYT458758 KIO458758:KIP458758 KSK458758:KSL458758 LCG458758:LCH458758 LMC458758:LMD458758 LVY458758:LVZ458758 MFU458758:MFV458758 MPQ458758:MPR458758 MZM458758:MZN458758 NJI458758:NJJ458758 NTE458758:NTF458758 ODA458758:ODB458758 OMW458758:OMX458758 OWS458758:OWT458758 PGO458758:PGP458758 PQK458758:PQL458758 QAG458758:QAH458758 QKC458758:QKD458758 QTY458758:QTZ458758 RDU458758:RDV458758 RNQ458758:RNR458758 RXM458758:RXN458758 SHI458758:SHJ458758 SRE458758:SRF458758 TBA458758:TBB458758 TKW458758:TKX458758 TUS458758:TUT458758 UEO458758:UEP458758 UOK458758:UOL458758 UYG458758:UYH458758 VIC458758:VID458758 VRY458758:VRZ458758 WBU458758:WBV458758 WLQ458758:WLR458758 WVM458758:WVN458758 E524294:F524294 JA524294:JB524294 SW524294:SX524294 ACS524294:ACT524294 AMO524294:AMP524294 AWK524294:AWL524294 BGG524294:BGH524294 BQC524294:BQD524294 BZY524294:BZZ524294 CJU524294:CJV524294 CTQ524294:CTR524294 DDM524294:DDN524294 DNI524294:DNJ524294 DXE524294:DXF524294 EHA524294:EHB524294 EQW524294:EQX524294 FAS524294:FAT524294 FKO524294:FKP524294 FUK524294:FUL524294 GEG524294:GEH524294 GOC524294:GOD524294 GXY524294:GXZ524294 HHU524294:HHV524294 HRQ524294:HRR524294 IBM524294:IBN524294 ILI524294:ILJ524294 IVE524294:IVF524294 JFA524294:JFB524294 JOW524294:JOX524294 JYS524294:JYT524294 KIO524294:KIP524294 KSK524294:KSL524294 LCG524294:LCH524294 LMC524294:LMD524294 LVY524294:LVZ524294 MFU524294:MFV524294 MPQ524294:MPR524294 MZM524294:MZN524294 NJI524294:NJJ524294 NTE524294:NTF524294 ODA524294:ODB524294 OMW524294:OMX524294 OWS524294:OWT524294 PGO524294:PGP524294 PQK524294:PQL524294 QAG524294:QAH524294 QKC524294:QKD524294 QTY524294:QTZ524294 RDU524294:RDV524294 RNQ524294:RNR524294 RXM524294:RXN524294 SHI524294:SHJ524294 SRE524294:SRF524294 TBA524294:TBB524294 TKW524294:TKX524294 TUS524294:TUT524294 UEO524294:UEP524294 UOK524294:UOL524294 UYG524294:UYH524294 VIC524294:VID524294 VRY524294:VRZ524294 WBU524294:WBV524294 WLQ524294:WLR524294 WVM524294:WVN524294 E589830:F589830 JA589830:JB589830 SW589830:SX589830 ACS589830:ACT589830 AMO589830:AMP589830 AWK589830:AWL589830 BGG589830:BGH589830 BQC589830:BQD589830 BZY589830:BZZ589830 CJU589830:CJV589830 CTQ589830:CTR589830 DDM589830:DDN589830 DNI589830:DNJ589830 DXE589830:DXF589830 EHA589830:EHB589830 EQW589830:EQX589830 FAS589830:FAT589830 FKO589830:FKP589830 FUK589830:FUL589830 GEG589830:GEH589830 GOC589830:GOD589830 GXY589830:GXZ589830 HHU589830:HHV589830 HRQ589830:HRR589830 IBM589830:IBN589830 ILI589830:ILJ589830 IVE589830:IVF589830 JFA589830:JFB589830 JOW589830:JOX589830 JYS589830:JYT589830 KIO589830:KIP589830 KSK589830:KSL589830 LCG589830:LCH589830 LMC589830:LMD589830 LVY589830:LVZ589830 MFU589830:MFV589830 MPQ589830:MPR589830 MZM589830:MZN589830 NJI589830:NJJ589830 NTE589830:NTF589830 ODA589830:ODB589830 OMW589830:OMX589830 OWS589830:OWT589830 PGO589830:PGP589830 PQK589830:PQL589830 QAG589830:QAH589830 QKC589830:QKD589830 QTY589830:QTZ589830 RDU589830:RDV589830 RNQ589830:RNR589830 RXM589830:RXN589830 SHI589830:SHJ589830 SRE589830:SRF589830 TBA589830:TBB589830 TKW589830:TKX589830 TUS589830:TUT589830 UEO589830:UEP589830 UOK589830:UOL589830 UYG589830:UYH589830 VIC589830:VID589830 VRY589830:VRZ589830 WBU589830:WBV589830 WLQ589830:WLR589830 WVM589830:WVN589830 E655366:F655366 JA655366:JB655366 SW655366:SX655366 ACS655366:ACT655366 AMO655366:AMP655366 AWK655366:AWL655366 BGG655366:BGH655366 BQC655366:BQD655366 BZY655366:BZZ655366 CJU655366:CJV655366 CTQ655366:CTR655366 DDM655366:DDN655366 DNI655366:DNJ655366 DXE655366:DXF655366 EHA655366:EHB655366 EQW655366:EQX655366 FAS655366:FAT655366 FKO655366:FKP655366 FUK655366:FUL655366 GEG655366:GEH655366 GOC655366:GOD655366 GXY655366:GXZ655366 HHU655366:HHV655366 HRQ655366:HRR655366 IBM655366:IBN655366 ILI655366:ILJ655366 IVE655366:IVF655366 JFA655366:JFB655366 JOW655366:JOX655366 JYS655366:JYT655366 KIO655366:KIP655366 KSK655366:KSL655366 LCG655366:LCH655366 LMC655366:LMD655366 LVY655366:LVZ655366 MFU655366:MFV655366 MPQ655366:MPR655366 MZM655366:MZN655366 NJI655366:NJJ655366 NTE655366:NTF655366 ODA655366:ODB655366 OMW655366:OMX655366 OWS655366:OWT655366 PGO655366:PGP655366 PQK655366:PQL655366 QAG655366:QAH655366 QKC655366:QKD655366 QTY655366:QTZ655366 RDU655366:RDV655366 RNQ655366:RNR655366 RXM655366:RXN655366 SHI655366:SHJ655366 SRE655366:SRF655366 TBA655366:TBB655366 TKW655366:TKX655366 TUS655366:TUT655366 UEO655366:UEP655366 UOK655366:UOL655366 UYG655366:UYH655366 VIC655366:VID655366 VRY655366:VRZ655366 WBU655366:WBV655366 WLQ655366:WLR655366 WVM655366:WVN655366 E720902:F720902 JA720902:JB720902 SW720902:SX720902 ACS720902:ACT720902 AMO720902:AMP720902 AWK720902:AWL720902 BGG720902:BGH720902 BQC720902:BQD720902 BZY720902:BZZ720902 CJU720902:CJV720902 CTQ720902:CTR720902 DDM720902:DDN720902 DNI720902:DNJ720902 DXE720902:DXF720902 EHA720902:EHB720902 EQW720902:EQX720902 FAS720902:FAT720902 FKO720902:FKP720902 FUK720902:FUL720902 GEG720902:GEH720902 GOC720902:GOD720902 GXY720902:GXZ720902 HHU720902:HHV720902 HRQ720902:HRR720902 IBM720902:IBN720902 ILI720902:ILJ720902 IVE720902:IVF720902 JFA720902:JFB720902 JOW720902:JOX720902 JYS720902:JYT720902 KIO720902:KIP720902 KSK720902:KSL720902 LCG720902:LCH720902 LMC720902:LMD720902 LVY720902:LVZ720902 MFU720902:MFV720902 MPQ720902:MPR720902 MZM720902:MZN720902 NJI720902:NJJ720902 NTE720902:NTF720902 ODA720902:ODB720902 OMW720902:OMX720902 OWS720902:OWT720902 PGO720902:PGP720902 PQK720902:PQL720902 QAG720902:QAH720902 QKC720902:QKD720902 QTY720902:QTZ720902 RDU720902:RDV720902 RNQ720902:RNR720902 RXM720902:RXN720902 SHI720902:SHJ720902 SRE720902:SRF720902 TBA720902:TBB720902 TKW720902:TKX720902 TUS720902:TUT720902 UEO720902:UEP720902 UOK720902:UOL720902 UYG720902:UYH720902 VIC720902:VID720902 VRY720902:VRZ720902 WBU720902:WBV720902 WLQ720902:WLR720902 WVM720902:WVN720902 E786438:F786438 JA786438:JB786438 SW786438:SX786438 ACS786438:ACT786438 AMO786438:AMP786438 AWK786438:AWL786438 BGG786438:BGH786438 BQC786438:BQD786438 BZY786438:BZZ786438 CJU786438:CJV786438 CTQ786438:CTR786438 DDM786438:DDN786438 DNI786438:DNJ786438 DXE786438:DXF786438 EHA786438:EHB786438 EQW786438:EQX786438 FAS786438:FAT786438 FKO786438:FKP786438 FUK786438:FUL786438 GEG786438:GEH786438 GOC786438:GOD786438 GXY786438:GXZ786438 HHU786438:HHV786438 HRQ786438:HRR786438 IBM786438:IBN786438 ILI786438:ILJ786438 IVE786438:IVF786438 JFA786438:JFB786438 JOW786438:JOX786438 JYS786438:JYT786438 KIO786438:KIP786438 KSK786438:KSL786438 LCG786438:LCH786438 LMC786438:LMD786438 LVY786438:LVZ786438 MFU786438:MFV786438 MPQ786438:MPR786438 MZM786438:MZN786438 NJI786438:NJJ786438 NTE786438:NTF786438 ODA786438:ODB786438 OMW786438:OMX786438 OWS786438:OWT786438 PGO786438:PGP786438 PQK786438:PQL786438 QAG786438:QAH786438 QKC786438:QKD786438 QTY786438:QTZ786438 RDU786438:RDV786438 RNQ786438:RNR786438 RXM786438:RXN786438 SHI786438:SHJ786438 SRE786438:SRF786438 TBA786438:TBB786438 TKW786438:TKX786438 TUS786438:TUT786438 UEO786438:UEP786438 UOK786438:UOL786438 UYG786438:UYH786438 VIC786438:VID786438 VRY786438:VRZ786438 WBU786438:WBV786438 WLQ786438:WLR786438 WVM786438:WVN786438 E851974:F851974 JA851974:JB851974 SW851974:SX851974 ACS851974:ACT851974 AMO851974:AMP851974 AWK851974:AWL851974 BGG851974:BGH851974 BQC851974:BQD851974 BZY851974:BZZ851974 CJU851974:CJV851974 CTQ851974:CTR851974 DDM851974:DDN851974 DNI851974:DNJ851974 DXE851974:DXF851974 EHA851974:EHB851974 EQW851974:EQX851974 FAS851974:FAT851974 FKO851974:FKP851974 FUK851974:FUL851974 GEG851974:GEH851974 GOC851974:GOD851974 GXY851974:GXZ851974 HHU851974:HHV851974 HRQ851974:HRR851974 IBM851974:IBN851974 ILI851974:ILJ851974 IVE851974:IVF851974 JFA851974:JFB851974 JOW851974:JOX851974 JYS851974:JYT851974 KIO851974:KIP851974 KSK851974:KSL851974 LCG851974:LCH851974 LMC851974:LMD851974 LVY851974:LVZ851974 MFU851974:MFV851974 MPQ851974:MPR851974 MZM851974:MZN851974 NJI851974:NJJ851974 NTE851974:NTF851974 ODA851974:ODB851974 OMW851974:OMX851974 OWS851974:OWT851974 PGO851974:PGP851974 PQK851974:PQL851974 QAG851974:QAH851974 QKC851974:QKD851974 QTY851974:QTZ851974 RDU851974:RDV851974 RNQ851974:RNR851974 RXM851974:RXN851974 SHI851974:SHJ851974 SRE851974:SRF851974 TBA851974:TBB851974 TKW851974:TKX851974 TUS851974:TUT851974 UEO851974:UEP851974 UOK851974:UOL851974 UYG851974:UYH851974 VIC851974:VID851974 VRY851974:VRZ851974 WBU851974:WBV851974 WLQ851974:WLR851974 WVM851974:WVN851974 E917510:F917510 JA917510:JB917510 SW917510:SX917510 ACS917510:ACT917510 AMO917510:AMP917510 AWK917510:AWL917510 BGG917510:BGH917510 BQC917510:BQD917510 BZY917510:BZZ917510 CJU917510:CJV917510 CTQ917510:CTR917510 DDM917510:DDN917510 DNI917510:DNJ917510 DXE917510:DXF917510 EHA917510:EHB917510 EQW917510:EQX917510 FAS917510:FAT917510 FKO917510:FKP917510 FUK917510:FUL917510 GEG917510:GEH917510 GOC917510:GOD917510 GXY917510:GXZ917510 HHU917510:HHV917510 HRQ917510:HRR917510 IBM917510:IBN917510 ILI917510:ILJ917510 IVE917510:IVF917510 JFA917510:JFB917510 JOW917510:JOX917510 JYS917510:JYT917510 KIO917510:KIP917510 KSK917510:KSL917510 LCG917510:LCH917510 LMC917510:LMD917510 LVY917510:LVZ917510 MFU917510:MFV917510 MPQ917510:MPR917510 MZM917510:MZN917510 NJI917510:NJJ917510 NTE917510:NTF917510 ODA917510:ODB917510 OMW917510:OMX917510 OWS917510:OWT917510 PGO917510:PGP917510 PQK917510:PQL917510 QAG917510:QAH917510 QKC917510:QKD917510 QTY917510:QTZ917510 RDU917510:RDV917510 RNQ917510:RNR917510 RXM917510:RXN917510 SHI917510:SHJ917510 SRE917510:SRF917510 TBA917510:TBB917510 TKW917510:TKX917510 TUS917510:TUT917510 UEO917510:UEP917510 UOK917510:UOL917510 UYG917510:UYH917510 VIC917510:VID917510 VRY917510:VRZ917510 WBU917510:WBV917510 WLQ917510:WLR917510 WVM917510:WVN917510 E983046:F983046 JA983046:JB983046 SW983046:SX983046 ACS983046:ACT983046 AMO983046:AMP983046 AWK983046:AWL983046 BGG983046:BGH983046 BQC983046:BQD983046 BZY983046:BZZ983046 CJU983046:CJV983046 CTQ983046:CTR983046 DDM983046:DDN983046 DNI983046:DNJ983046 DXE983046:DXF983046 EHA983046:EHB983046 EQW983046:EQX983046 FAS983046:FAT983046 FKO983046:FKP983046 FUK983046:FUL983046 GEG983046:GEH983046 GOC983046:GOD983046 GXY983046:GXZ983046 HHU983046:HHV983046 HRQ983046:HRR983046 IBM983046:IBN983046 ILI983046:ILJ983046 IVE983046:IVF983046 JFA983046:JFB983046 JOW983046:JOX983046 JYS983046:JYT983046 KIO983046:KIP983046 KSK983046:KSL983046 LCG983046:LCH983046 LMC983046:LMD983046 LVY983046:LVZ983046 MFU983046:MFV983046 MPQ983046:MPR983046 MZM983046:MZN983046 NJI983046:NJJ983046 NTE983046:NTF983046 ODA983046:ODB983046 OMW983046:OMX983046 OWS983046:OWT983046 PGO983046:PGP983046 PQK983046:PQL983046 QAG983046:QAH983046 QKC983046:QKD983046 QTY983046:QTZ983046 RDU983046:RDV983046 RNQ983046:RNR983046 RXM983046:RXN983046 SHI983046:SHJ983046 SRE983046:SRF983046 TBA983046:TBB983046 TKW983046:TKX983046 TUS983046:TUT983046 UEO983046:UEP983046 UOK983046:UOL983046 UYG983046:UYH983046 VIC983046:VID983046 VRY983046:VRZ983046 WBU983046:WBV983046 WLQ983046:WLR983046 WVM983046:WVN983046" xr:uid="{00000000-0002-0000-0F00-000000000000}">
      <formula1>-99999999999999</formula1>
      <formula2>99999999999999</formula2>
    </dataValidation>
    <dataValidation type="whole" operator="greaterThanOrEqual" allowBlank="1" showInputMessage="1" showErrorMessage="1" errorTitle="Error de Tipo." error="Monto debe ser numérico mayor o igual a cero." promptTitle="Ingrese Número." prompt="Ingrese valor Partida." sqref="E56:F56" xr:uid="{00000000-0002-0000-0F00-000001000000}">
      <formula1>0</formula1>
    </dataValidation>
  </dataValidations>
  <printOptions horizontalCentered="1"/>
  <pageMargins left="0.39370078740157483" right="0.39370078740157483" top="0.39370078740157483" bottom="0.39370078740157483" header="0" footer="0"/>
  <pageSetup paperSize="9" scale="80" orientation="portrait" r:id="rId1"/>
  <headerFooter alignWithMargins="0"/>
  <extLst>
    <ext xmlns:x14="http://schemas.microsoft.com/office/spreadsheetml/2009/9/main" uri="{CCE6A557-97BC-4b89-ADB6-D9C93CAAB3DF}">
      <x14:dataValidations xmlns:xm="http://schemas.microsoft.com/office/excel/2006/main" count="1">
        <x14:dataValidation type="whole" operator="greaterThanOrEqual" allowBlank="1" showInputMessage="1" showErrorMessage="1" errorTitle="Error de Tipo." error="Monto debe ser numérico mayor o igual a cero." promptTitle="Ingrese Número." prompt="Ingrese valor de la Partida." xr:uid="{00000000-0002-0000-0F00-000002000000}">
          <x14:formula1>
            <xm:f>0</xm:f>
          </x14:formula1>
          <xm:sqref>H8 JD8 SZ8 ACV8 AMR8 AWN8 BGJ8 BQF8 CAB8 CJX8 CTT8 DDP8 DNL8 DXH8 EHD8 EQZ8 FAV8 FKR8 FUN8 GEJ8 GOF8 GYB8 HHX8 HRT8 IBP8 ILL8 IVH8 JFD8 JOZ8 JYV8 KIR8 KSN8 LCJ8 LMF8 LWB8 MFX8 MPT8 MZP8 NJL8 NTH8 ODD8 OMZ8 OWV8 PGR8 PQN8 QAJ8 QKF8 QUB8 RDX8 RNT8 RXP8 SHL8 SRH8 TBD8 TKZ8 TUV8 UER8 UON8 UYJ8 VIF8 VSB8 WBX8 WLT8 WVP8 H65544 JD65544 SZ65544 ACV65544 AMR65544 AWN65544 BGJ65544 BQF65544 CAB65544 CJX65544 CTT65544 DDP65544 DNL65544 DXH65544 EHD65544 EQZ65544 FAV65544 FKR65544 FUN65544 GEJ65544 GOF65544 GYB65544 HHX65544 HRT65544 IBP65544 ILL65544 IVH65544 JFD65544 JOZ65544 JYV65544 KIR65544 KSN65544 LCJ65544 LMF65544 LWB65544 MFX65544 MPT65544 MZP65544 NJL65544 NTH65544 ODD65544 OMZ65544 OWV65544 PGR65544 PQN65544 QAJ65544 QKF65544 QUB65544 RDX65544 RNT65544 RXP65544 SHL65544 SRH65544 TBD65544 TKZ65544 TUV65544 UER65544 UON65544 UYJ65544 VIF65544 VSB65544 WBX65544 WLT65544 WVP65544 H131080 JD131080 SZ131080 ACV131080 AMR131080 AWN131080 BGJ131080 BQF131080 CAB131080 CJX131080 CTT131080 DDP131080 DNL131080 DXH131080 EHD131080 EQZ131080 FAV131080 FKR131080 FUN131080 GEJ131080 GOF131080 GYB131080 HHX131080 HRT131080 IBP131080 ILL131080 IVH131080 JFD131080 JOZ131080 JYV131080 KIR131080 KSN131080 LCJ131080 LMF131080 LWB131080 MFX131080 MPT131080 MZP131080 NJL131080 NTH131080 ODD131080 OMZ131080 OWV131080 PGR131080 PQN131080 QAJ131080 QKF131080 QUB131080 RDX131080 RNT131080 RXP131080 SHL131080 SRH131080 TBD131080 TKZ131080 TUV131080 UER131080 UON131080 UYJ131080 VIF131080 VSB131080 WBX131080 WLT131080 WVP131080 H196616 JD196616 SZ196616 ACV196616 AMR196616 AWN196616 BGJ196616 BQF196616 CAB196616 CJX196616 CTT196616 DDP196616 DNL196616 DXH196616 EHD196616 EQZ196616 FAV196616 FKR196616 FUN196616 GEJ196616 GOF196616 GYB196616 HHX196616 HRT196616 IBP196616 ILL196616 IVH196616 JFD196616 JOZ196616 JYV196616 KIR196616 KSN196616 LCJ196616 LMF196616 LWB196616 MFX196616 MPT196616 MZP196616 NJL196616 NTH196616 ODD196616 OMZ196616 OWV196616 PGR196616 PQN196616 QAJ196616 QKF196616 QUB196616 RDX196616 RNT196616 RXP196616 SHL196616 SRH196616 TBD196616 TKZ196616 TUV196616 UER196616 UON196616 UYJ196616 VIF196616 VSB196616 WBX196616 WLT196616 WVP196616 H262152 JD262152 SZ262152 ACV262152 AMR262152 AWN262152 BGJ262152 BQF262152 CAB262152 CJX262152 CTT262152 DDP262152 DNL262152 DXH262152 EHD262152 EQZ262152 FAV262152 FKR262152 FUN262152 GEJ262152 GOF262152 GYB262152 HHX262152 HRT262152 IBP262152 ILL262152 IVH262152 JFD262152 JOZ262152 JYV262152 KIR262152 KSN262152 LCJ262152 LMF262152 LWB262152 MFX262152 MPT262152 MZP262152 NJL262152 NTH262152 ODD262152 OMZ262152 OWV262152 PGR262152 PQN262152 QAJ262152 QKF262152 QUB262152 RDX262152 RNT262152 RXP262152 SHL262152 SRH262152 TBD262152 TKZ262152 TUV262152 UER262152 UON262152 UYJ262152 VIF262152 VSB262152 WBX262152 WLT262152 WVP262152 H327688 JD327688 SZ327688 ACV327688 AMR327688 AWN327688 BGJ327688 BQF327688 CAB327688 CJX327688 CTT327688 DDP327688 DNL327688 DXH327688 EHD327688 EQZ327688 FAV327688 FKR327688 FUN327688 GEJ327688 GOF327688 GYB327688 HHX327688 HRT327688 IBP327688 ILL327688 IVH327688 JFD327688 JOZ327688 JYV327688 KIR327688 KSN327688 LCJ327688 LMF327688 LWB327688 MFX327688 MPT327688 MZP327688 NJL327688 NTH327688 ODD327688 OMZ327688 OWV327688 PGR327688 PQN327688 QAJ327688 QKF327688 QUB327688 RDX327688 RNT327688 RXP327688 SHL327688 SRH327688 TBD327688 TKZ327688 TUV327688 UER327688 UON327688 UYJ327688 VIF327688 VSB327688 WBX327688 WLT327688 WVP327688 H393224 JD393224 SZ393224 ACV393224 AMR393224 AWN393224 BGJ393224 BQF393224 CAB393224 CJX393224 CTT393224 DDP393224 DNL393224 DXH393224 EHD393224 EQZ393224 FAV393224 FKR393224 FUN393224 GEJ393224 GOF393224 GYB393224 HHX393224 HRT393224 IBP393224 ILL393224 IVH393224 JFD393224 JOZ393224 JYV393224 KIR393224 KSN393224 LCJ393224 LMF393224 LWB393224 MFX393224 MPT393224 MZP393224 NJL393224 NTH393224 ODD393224 OMZ393224 OWV393224 PGR393224 PQN393224 QAJ393224 QKF393224 QUB393224 RDX393224 RNT393224 RXP393224 SHL393224 SRH393224 TBD393224 TKZ393224 TUV393224 UER393224 UON393224 UYJ393224 VIF393224 VSB393224 WBX393224 WLT393224 WVP393224 H458760 JD458760 SZ458760 ACV458760 AMR458760 AWN458760 BGJ458760 BQF458760 CAB458760 CJX458760 CTT458760 DDP458760 DNL458760 DXH458760 EHD458760 EQZ458760 FAV458760 FKR458760 FUN458760 GEJ458760 GOF458760 GYB458760 HHX458760 HRT458760 IBP458760 ILL458760 IVH458760 JFD458760 JOZ458760 JYV458760 KIR458760 KSN458760 LCJ458760 LMF458760 LWB458760 MFX458760 MPT458760 MZP458760 NJL458760 NTH458760 ODD458760 OMZ458760 OWV458760 PGR458760 PQN458760 QAJ458760 QKF458760 QUB458760 RDX458760 RNT458760 RXP458760 SHL458760 SRH458760 TBD458760 TKZ458760 TUV458760 UER458760 UON458760 UYJ458760 VIF458760 VSB458760 WBX458760 WLT458760 WVP458760 H524296 JD524296 SZ524296 ACV524296 AMR524296 AWN524296 BGJ524296 BQF524296 CAB524296 CJX524296 CTT524296 DDP524296 DNL524296 DXH524296 EHD524296 EQZ524296 FAV524296 FKR524296 FUN524296 GEJ524296 GOF524296 GYB524296 HHX524296 HRT524296 IBP524296 ILL524296 IVH524296 JFD524296 JOZ524296 JYV524296 KIR524296 KSN524296 LCJ524296 LMF524296 LWB524296 MFX524296 MPT524296 MZP524296 NJL524296 NTH524296 ODD524296 OMZ524296 OWV524296 PGR524296 PQN524296 QAJ524296 QKF524296 QUB524296 RDX524296 RNT524296 RXP524296 SHL524296 SRH524296 TBD524296 TKZ524296 TUV524296 UER524296 UON524296 UYJ524296 VIF524296 VSB524296 WBX524296 WLT524296 WVP524296 H589832 JD589832 SZ589832 ACV589832 AMR589832 AWN589832 BGJ589832 BQF589832 CAB589832 CJX589832 CTT589832 DDP589832 DNL589832 DXH589832 EHD589832 EQZ589832 FAV589832 FKR589832 FUN589832 GEJ589832 GOF589832 GYB589832 HHX589832 HRT589832 IBP589832 ILL589832 IVH589832 JFD589832 JOZ589832 JYV589832 KIR589832 KSN589832 LCJ589832 LMF589832 LWB589832 MFX589832 MPT589832 MZP589832 NJL589832 NTH589832 ODD589832 OMZ589832 OWV589832 PGR589832 PQN589832 QAJ589832 QKF589832 QUB589832 RDX589832 RNT589832 RXP589832 SHL589832 SRH589832 TBD589832 TKZ589832 TUV589832 UER589832 UON589832 UYJ589832 VIF589832 VSB589832 WBX589832 WLT589832 WVP589832 H655368 JD655368 SZ655368 ACV655368 AMR655368 AWN655368 BGJ655368 BQF655368 CAB655368 CJX655368 CTT655368 DDP655368 DNL655368 DXH655368 EHD655368 EQZ655368 FAV655368 FKR655368 FUN655368 GEJ655368 GOF655368 GYB655368 HHX655368 HRT655368 IBP655368 ILL655368 IVH655368 JFD655368 JOZ655368 JYV655368 KIR655368 KSN655368 LCJ655368 LMF655368 LWB655368 MFX655368 MPT655368 MZP655368 NJL655368 NTH655368 ODD655368 OMZ655368 OWV655368 PGR655368 PQN655368 QAJ655368 QKF655368 QUB655368 RDX655368 RNT655368 RXP655368 SHL655368 SRH655368 TBD655368 TKZ655368 TUV655368 UER655368 UON655368 UYJ655368 VIF655368 VSB655368 WBX655368 WLT655368 WVP655368 H720904 JD720904 SZ720904 ACV720904 AMR720904 AWN720904 BGJ720904 BQF720904 CAB720904 CJX720904 CTT720904 DDP720904 DNL720904 DXH720904 EHD720904 EQZ720904 FAV720904 FKR720904 FUN720904 GEJ720904 GOF720904 GYB720904 HHX720904 HRT720904 IBP720904 ILL720904 IVH720904 JFD720904 JOZ720904 JYV720904 KIR720904 KSN720904 LCJ720904 LMF720904 LWB720904 MFX720904 MPT720904 MZP720904 NJL720904 NTH720904 ODD720904 OMZ720904 OWV720904 PGR720904 PQN720904 QAJ720904 QKF720904 QUB720904 RDX720904 RNT720904 RXP720904 SHL720904 SRH720904 TBD720904 TKZ720904 TUV720904 UER720904 UON720904 UYJ720904 VIF720904 VSB720904 WBX720904 WLT720904 WVP720904 H786440 JD786440 SZ786440 ACV786440 AMR786440 AWN786440 BGJ786440 BQF786440 CAB786440 CJX786440 CTT786440 DDP786440 DNL786440 DXH786440 EHD786440 EQZ786440 FAV786440 FKR786440 FUN786440 GEJ786440 GOF786440 GYB786440 HHX786440 HRT786440 IBP786440 ILL786440 IVH786440 JFD786440 JOZ786440 JYV786440 KIR786440 KSN786440 LCJ786440 LMF786440 LWB786440 MFX786440 MPT786440 MZP786440 NJL786440 NTH786440 ODD786440 OMZ786440 OWV786440 PGR786440 PQN786440 QAJ786440 QKF786440 QUB786440 RDX786440 RNT786440 RXP786440 SHL786440 SRH786440 TBD786440 TKZ786440 TUV786440 UER786440 UON786440 UYJ786440 VIF786440 VSB786440 WBX786440 WLT786440 WVP786440 H851976 JD851976 SZ851976 ACV851976 AMR851976 AWN851976 BGJ851976 BQF851976 CAB851976 CJX851976 CTT851976 DDP851976 DNL851976 DXH851976 EHD851976 EQZ851976 FAV851976 FKR851976 FUN851976 GEJ851976 GOF851976 GYB851976 HHX851976 HRT851976 IBP851976 ILL851976 IVH851976 JFD851976 JOZ851976 JYV851976 KIR851976 KSN851976 LCJ851976 LMF851976 LWB851976 MFX851976 MPT851976 MZP851976 NJL851976 NTH851976 ODD851976 OMZ851976 OWV851976 PGR851976 PQN851976 QAJ851976 QKF851976 QUB851976 RDX851976 RNT851976 RXP851976 SHL851976 SRH851976 TBD851976 TKZ851976 TUV851976 UER851976 UON851976 UYJ851976 VIF851976 VSB851976 WBX851976 WLT851976 WVP851976 H917512 JD917512 SZ917512 ACV917512 AMR917512 AWN917512 BGJ917512 BQF917512 CAB917512 CJX917512 CTT917512 DDP917512 DNL917512 DXH917512 EHD917512 EQZ917512 FAV917512 FKR917512 FUN917512 GEJ917512 GOF917512 GYB917512 HHX917512 HRT917512 IBP917512 ILL917512 IVH917512 JFD917512 JOZ917512 JYV917512 KIR917512 KSN917512 LCJ917512 LMF917512 LWB917512 MFX917512 MPT917512 MZP917512 NJL917512 NTH917512 ODD917512 OMZ917512 OWV917512 PGR917512 PQN917512 QAJ917512 QKF917512 QUB917512 RDX917512 RNT917512 RXP917512 SHL917512 SRH917512 TBD917512 TKZ917512 TUV917512 UER917512 UON917512 UYJ917512 VIF917512 VSB917512 WBX917512 WLT917512 WVP917512 H983048 JD983048 SZ983048 ACV983048 AMR983048 AWN983048 BGJ983048 BQF983048 CAB983048 CJX983048 CTT983048 DDP983048 DNL983048 DXH983048 EHD983048 EQZ983048 FAV983048 FKR983048 FUN983048 GEJ983048 GOF983048 GYB983048 HHX983048 HRT983048 IBP983048 ILL983048 IVH983048 JFD983048 JOZ983048 JYV983048 KIR983048 KSN983048 LCJ983048 LMF983048 LWB983048 MFX983048 MPT983048 MZP983048 NJL983048 NTH983048 ODD983048 OMZ983048 OWV983048 PGR983048 PQN983048 QAJ983048 QKF983048 QUB983048 RDX983048 RNT983048 RXP983048 SHL983048 SRH983048 TBD983048 TKZ983048 TUV983048 UER983048 UON983048 UYJ983048 VIF983048 VSB983048 WBX983048 WLT983048 WVP983048 WVM983045:WVN983045 JA56 SW56 ACS56 AMO56 AWK56 BGG56 BQC56 BZY56 CJU56 CTQ56 DDM56 DNI56 DXE56 EHA56 EQW56 FAS56 FKO56 FUK56 GEG56 GOC56 GXY56 HHU56 HRQ56 IBM56 ILI56 IVE56 JFA56 JOW56 JYS56 KIO56 KSK56 LCG56 LMC56 LVY56 MFU56 MPQ56 MZM56 NJI56 NTE56 ODA56 OMW56 OWS56 PGO56 PQK56 QAG56 QKC56 QTY56 RDU56 RNQ56 RXM56 SHI56 SRE56 TBA56 TKW56 TUS56 UEO56 UOK56 UYG56 VIC56 VRY56 WBU56 WLQ56 WVM56 E65592 JA65592 SW65592 ACS65592 AMO65592 AWK65592 BGG65592 BQC65592 BZY65592 CJU65592 CTQ65592 DDM65592 DNI65592 DXE65592 EHA65592 EQW65592 FAS65592 FKO65592 FUK65592 GEG65592 GOC65592 GXY65592 HHU65592 HRQ65592 IBM65592 ILI65592 IVE65592 JFA65592 JOW65592 JYS65592 KIO65592 KSK65592 LCG65592 LMC65592 LVY65592 MFU65592 MPQ65592 MZM65592 NJI65592 NTE65592 ODA65592 OMW65592 OWS65592 PGO65592 PQK65592 QAG65592 QKC65592 QTY65592 RDU65592 RNQ65592 RXM65592 SHI65592 SRE65592 TBA65592 TKW65592 TUS65592 UEO65592 UOK65592 UYG65592 VIC65592 VRY65592 WBU65592 WLQ65592 WVM65592 E131128 JA131128 SW131128 ACS131128 AMO131128 AWK131128 BGG131128 BQC131128 BZY131128 CJU131128 CTQ131128 DDM131128 DNI131128 DXE131128 EHA131128 EQW131128 FAS131128 FKO131128 FUK131128 GEG131128 GOC131128 GXY131128 HHU131128 HRQ131128 IBM131128 ILI131128 IVE131128 JFA131128 JOW131128 JYS131128 KIO131128 KSK131128 LCG131128 LMC131128 LVY131128 MFU131128 MPQ131128 MZM131128 NJI131128 NTE131128 ODA131128 OMW131128 OWS131128 PGO131128 PQK131128 QAG131128 QKC131128 QTY131128 RDU131128 RNQ131128 RXM131128 SHI131128 SRE131128 TBA131128 TKW131128 TUS131128 UEO131128 UOK131128 UYG131128 VIC131128 VRY131128 WBU131128 WLQ131128 WVM131128 E196664 JA196664 SW196664 ACS196664 AMO196664 AWK196664 BGG196664 BQC196664 BZY196664 CJU196664 CTQ196664 DDM196664 DNI196664 DXE196664 EHA196664 EQW196664 FAS196664 FKO196664 FUK196664 GEG196664 GOC196664 GXY196664 HHU196664 HRQ196664 IBM196664 ILI196664 IVE196664 JFA196664 JOW196664 JYS196664 KIO196664 KSK196664 LCG196664 LMC196664 LVY196664 MFU196664 MPQ196664 MZM196664 NJI196664 NTE196664 ODA196664 OMW196664 OWS196664 PGO196664 PQK196664 QAG196664 QKC196664 QTY196664 RDU196664 RNQ196664 RXM196664 SHI196664 SRE196664 TBA196664 TKW196664 TUS196664 UEO196664 UOK196664 UYG196664 VIC196664 VRY196664 WBU196664 WLQ196664 WVM196664 E262200 JA262200 SW262200 ACS262200 AMO262200 AWK262200 BGG262200 BQC262200 BZY262200 CJU262200 CTQ262200 DDM262200 DNI262200 DXE262200 EHA262200 EQW262200 FAS262200 FKO262200 FUK262200 GEG262200 GOC262200 GXY262200 HHU262200 HRQ262200 IBM262200 ILI262200 IVE262200 JFA262200 JOW262200 JYS262200 KIO262200 KSK262200 LCG262200 LMC262200 LVY262200 MFU262200 MPQ262200 MZM262200 NJI262200 NTE262200 ODA262200 OMW262200 OWS262200 PGO262200 PQK262200 QAG262200 QKC262200 QTY262200 RDU262200 RNQ262200 RXM262200 SHI262200 SRE262200 TBA262200 TKW262200 TUS262200 UEO262200 UOK262200 UYG262200 VIC262200 VRY262200 WBU262200 WLQ262200 WVM262200 E327736 JA327736 SW327736 ACS327736 AMO327736 AWK327736 BGG327736 BQC327736 BZY327736 CJU327736 CTQ327736 DDM327736 DNI327736 DXE327736 EHA327736 EQW327736 FAS327736 FKO327736 FUK327736 GEG327736 GOC327736 GXY327736 HHU327736 HRQ327736 IBM327736 ILI327736 IVE327736 JFA327736 JOW327736 JYS327736 KIO327736 KSK327736 LCG327736 LMC327736 LVY327736 MFU327736 MPQ327736 MZM327736 NJI327736 NTE327736 ODA327736 OMW327736 OWS327736 PGO327736 PQK327736 QAG327736 QKC327736 QTY327736 RDU327736 RNQ327736 RXM327736 SHI327736 SRE327736 TBA327736 TKW327736 TUS327736 UEO327736 UOK327736 UYG327736 VIC327736 VRY327736 WBU327736 WLQ327736 WVM327736 E393272 JA393272 SW393272 ACS393272 AMO393272 AWK393272 BGG393272 BQC393272 BZY393272 CJU393272 CTQ393272 DDM393272 DNI393272 DXE393272 EHA393272 EQW393272 FAS393272 FKO393272 FUK393272 GEG393272 GOC393272 GXY393272 HHU393272 HRQ393272 IBM393272 ILI393272 IVE393272 JFA393272 JOW393272 JYS393272 KIO393272 KSK393272 LCG393272 LMC393272 LVY393272 MFU393272 MPQ393272 MZM393272 NJI393272 NTE393272 ODA393272 OMW393272 OWS393272 PGO393272 PQK393272 QAG393272 QKC393272 QTY393272 RDU393272 RNQ393272 RXM393272 SHI393272 SRE393272 TBA393272 TKW393272 TUS393272 UEO393272 UOK393272 UYG393272 VIC393272 VRY393272 WBU393272 WLQ393272 WVM393272 E458808 JA458808 SW458808 ACS458808 AMO458808 AWK458808 BGG458808 BQC458808 BZY458808 CJU458808 CTQ458808 DDM458808 DNI458808 DXE458808 EHA458808 EQW458808 FAS458808 FKO458808 FUK458808 GEG458808 GOC458808 GXY458808 HHU458808 HRQ458808 IBM458808 ILI458808 IVE458808 JFA458808 JOW458808 JYS458808 KIO458808 KSK458808 LCG458808 LMC458808 LVY458808 MFU458808 MPQ458808 MZM458808 NJI458808 NTE458808 ODA458808 OMW458808 OWS458808 PGO458808 PQK458808 QAG458808 QKC458808 QTY458808 RDU458808 RNQ458808 RXM458808 SHI458808 SRE458808 TBA458808 TKW458808 TUS458808 UEO458808 UOK458808 UYG458808 VIC458808 VRY458808 WBU458808 WLQ458808 WVM458808 E524344 JA524344 SW524344 ACS524344 AMO524344 AWK524344 BGG524344 BQC524344 BZY524344 CJU524344 CTQ524344 DDM524344 DNI524344 DXE524344 EHA524344 EQW524344 FAS524344 FKO524344 FUK524344 GEG524344 GOC524344 GXY524344 HHU524344 HRQ524344 IBM524344 ILI524344 IVE524344 JFA524344 JOW524344 JYS524344 KIO524344 KSK524344 LCG524344 LMC524344 LVY524344 MFU524344 MPQ524344 MZM524344 NJI524344 NTE524344 ODA524344 OMW524344 OWS524344 PGO524344 PQK524344 QAG524344 QKC524344 QTY524344 RDU524344 RNQ524344 RXM524344 SHI524344 SRE524344 TBA524344 TKW524344 TUS524344 UEO524344 UOK524344 UYG524344 VIC524344 VRY524344 WBU524344 WLQ524344 WVM524344 E589880 JA589880 SW589880 ACS589880 AMO589880 AWK589880 BGG589880 BQC589880 BZY589880 CJU589880 CTQ589880 DDM589880 DNI589880 DXE589880 EHA589880 EQW589880 FAS589880 FKO589880 FUK589880 GEG589880 GOC589880 GXY589880 HHU589880 HRQ589880 IBM589880 ILI589880 IVE589880 JFA589880 JOW589880 JYS589880 KIO589880 KSK589880 LCG589880 LMC589880 LVY589880 MFU589880 MPQ589880 MZM589880 NJI589880 NTE589880 ODA589880 OMW589880 OWS589880 PGO589880 PQK589880 QAG589880 QKC589880 QTY589880 RDU589880 RNQ589880 RXM589880 SHI589880 SRE589880 TBA589880 TKW589880 TUS589880 UEO589880 UOK589880 UYG589880 VIC589880 VRY589880 WBU589880 WLQ589880 WVM589880 E655416 JA655416 SW655416 ACS655416 AMO655416 AWK655416 BGG655416 BQC655416 BZY655416 CJU655416 CTQ655416 DDM655416 DNI655416 DXE655416 EHA655416 EQW655416 FAS655416 FKO655416 FUK655416 GEG655416 GOC655416 GXY655416 HHU655416 HRQ655416 IBM655416 ILI655416 IVE655416 JFA655416 JOW655416 JYS655416 KIO655416 KSK655416 LCG655416 LMC655416 LVY655416 MFU655416 MPQ655416 MZM655416 NJI655416 NTE655416 ODA655416 OMW655416 OWS655416 PGO655416 PQK655416 QAG655416 QKC655416 QTY655416 RDU655416 RNQ655416 RXM655416 SHI655416 SRE655416 TBA655416 TKW655416 TUS655416 UEO655416 UOK655416 UYG655416 VIC655416 VRY655416 WBU655416 WLQ655416 WVM655416 E720952 JA720952 SW720952 ACS720952 AMO720952 AWK720952 BGG720952 BQC720952 BZY720952 CJU720952 CTQ720952 DDM720952 DNI720952 DXE720952 EHA720952 EQW720952 FAS720952 FKO720952 FUK720952 GEG720952 GOC720952 GXY720952 HHU720952 HRQ720952 IBM720952 ILI720952 IVE720952 JFA720952 JOW720952 JYS720952 KIO720952 KSK720952 LCG720952 LMC720952 LVY720952 MFU720952 MPQ720952 MZM720952 NJI720952 NTE720952 ODA720952 OMW720952 OWS720952 PGO720952 PQK720952 QAG720952 QKC720952 QTY720952 RDU720952 RNQ720952 RXM720952 SHI720952 SRE720952 TBA720952 TKW720952 TUS720952 UEO720952 UOK720952 UYG720952 VIC720952 VRY720952 WBU720952 WLQ720952 WVM720952 E786488 JA786488 SW786488 ACS786488 AMO786488 AWK786488 BGG786488 BQC786488 BZY786488 CJU786488 CTQ786488 DDM786488 DNI786488 DXE786488 EHA786488 EQW786488 FAS786488 FKO786488 FUK786488 GEG786488 GOC786488 GXY786488 HHU786488 HRQ786488 IBM786488 ILI786488 IVE786488 JFA786488 JOW786488 JYS786488 KIO786488 KSK786488 LCG786488 LMC786488 LVY786488 MFU786488 MPQ786488 MZM786488 NJI786488 NTE786488 ODA786488 OMW786488 OWS786488 PGO786488 PQK786488 QAG786488 QKC786488 QTY786488 RDU786488 RNQ786488 RXM786488 SHI786488 SRE786488 TBA786488 TKW786488 TUS786488 UEO786488 UOK786488 UYG786488 VIC786488 VRY786488 WBU786488 WLQ786488 WVM786488 E852024 JA852024 SW852024 ACS852024 AMO852024 AWK852024 BGG852024 BQC852024 BZY852024 CJU852024 CTQ852024 DDM852024 DNI852024 DXE852024 EHA852024 EQW852024 FAS852024 FKO852024 FUK852024 GEG852024 GOC852024 GXY852024 HHU852024 HRQ852024 IBM852024 ILI852024 IVE852024 JFA852024 JOW852024 JYS852024 KIO852024 KSK852024 LCG852024 LMC852024 LVY852024 MFU852024 MPQ852024 MZM852024 NJI852024 NTE852024 ODA852024 OMW852024 OWS852024 PGO852024 PQK852024 QAG852024 QKC852024 QTY852024 RDU852024 RNQ852024 RXM852024 SHI852024 SRE852024 TBA852024 TKW852024 TUS852024 UEO852024 UOK852024 UYG852024 VIC852024 VRY852024 WBU852024 WLQ852024 WVM852024 E917560 JA917560 SW917560 ACS917560 AMO917560 AWK917560 BGG917560 BQC917560 BZY917560 CJU917560 CTQ917560 DDM917560 DNI917560 DXE917560 EHA917560 EQW917560 FAS917560 FKO917560 FUK917560 GEG917560 GOC917560 GXY917560 HHU917560 HRQ917560 IBM917560 ILI917560 IVE917560 JFA917560 JOW917560 JYS917560 KIO917560 KSK917560 LCG917560 LMC917560 LVY917560 MFU917560 MPQ917560 MZM917560 NJI917560 NTE917560 ODA917560 OMW917560 OWS917560 PGO917560 PQK917560 QAG917560 QKC917560 QTY917560 RDU917560 RNQ917560 RXM917560 SHI917560 SRE917560 TBA917560 TKW917560 TUS917560 UEO917560 UOK917560 UYG917560 VIC917560 VRY917560 WBU917560 WLQ917560 WVM917560 E983096 JA983096 SW983096 ACS983096 AMO983096 AWK983096 BGG983096 BQC983096 BZY983096 CJU983096 CTQ983096 DDM983096 DNI983096 DXE983096 EHA983096 EQW983096 FAS983096 FKO983096 FUK983096 GEG983096 GOC983096 GXY983096 HHU983096 HRQ983096 IBM983096 ILI983096 IVE983096 JFA983096 JOW983096 JYS983096 KIO983096 KSK983096 LCG983096 LMC983096 LVY983096 MFU983096 MPQ983096 MZM983096 NJI983096 NTE983096 ODA983096 OMW983096 OWS983096 PGO983096 PQK983096 QAG983096 QKC983096 QTY983096 RDU983096 RNQ983096 RXM983096 SHI983096 SRE983096 TBA983096 TKW983096 TUS983096 UEO983096 UOK983096 UYG983096 VIC983096 VRY983096 WBU983096 WLQ983096 WVM983096 E8:F9 JA8:JB9 SW8:SX9 ACS8:ACT9 AMO8:AMP9 AWK8:AWL9 BGG8:BGH9 BQC8:BQD9 BZY8:BZZ9 CJU8:CJV9 CTQ8:CTR9 DDM8:DDN9 DNI8:DNJ9 DXE8:DXF9 EHA8:EHB9 EQW8:EQX9 FAS8:FAT9 FKO8:FKP9 FUK8:FUL9 GEG8:GEH9 GOC8:GOD9 GXY8:GXZ9 HHU8:HHV9 HRQ8:HRR9 IBM8:IBN9 ILI8:ILJ9 IVE8:IVF9 JFA8:JFB9 JOW8:JOX9 JYS8:JYT9 KIO8:KIP9 KSK8:KSL9 LCG8:LCH9 LMC8:LMD9 LVY8:LVZ9 MFU8:MFV9 MPQ8:MPR9 MZM8:MZN9 NJI8:NJJ9 NTE8:NTF9 ODA8:ODB9 OMW8:OMX9 OWS8:OWT9 PGO8:PGP9 PQK8:PQL9 QAG8:QAH9 QKC8:QKD9 QTY8:QTZ9 RDU8:RDV9 RNQ8:RNR9 RXM8:RXN9 SHI8:SHJ9 SRE8:SRF9 TBA8:TBB9 TKW8:TKX9 TUS8:TUT9 UEO8:UEP9 UOK8:UOL9 UYG8:UYH9 VIC8:VID9 VRY8:VRZ9 WBU8:WBV9 WLQ8:WLR9 WVM8:WVN9 E65544:F65545 JA65544:JB65545 SW65544:SX65545 ACS65544:ACT65545 AMO65544:AMP65545 AWK65544:AWL65545 BGG65544:BGH65545 BQC65544:BQD65545 BZY65544:BZZ65545 CJU65544:CJV65545 CTQ65544:CTR65545 DDM65544:DDN65545 DNI65544:DNJ65545 DXE65544:DXF65545 EHA65544:EHB65545 EQW65544:EQX65545 FAS65544:FAT65545 FKO65544:FKP65545 FUK65544:FUL65545 GEG65544:GEH65545 GOC65544:GOD65545 GXY65544:GXZ65545 HHU65544:HHV65545 HRQ65544:HRR65545 IBM65544:IBN65545 ILI65544:ILJ65545 IVE65544:IVF65545 JFA65544:JFB65545 JOW65544:JOX65545 JYS65544:JYT65545 KIO65544:KIP65545 KSK65544:KSL65545 LCG65544:LCH65545 LMC65544:LMD65545 LVY65544:LVZ65545 MFU65544:MFV65545 MPQ65544:MPR65545 MZM65544:MZN65545 NJI65544:NJJ65545 NTE65544:NTF65545 ODA65544:ODB65545 OMW65544:OMX65545 OWS65544:OWT65545 PGO65544:PGP65545 PQK65544:PQL65545 QAG65544:QAH65545 QKC65544:QKD65545 QTY65544:QTZ65545 RDU65544:RDV65545 RNQ65544:RNR65545 RXM65544:RXN65545 SHI65544:SHJ65545 SRE65544:SRF65545 TBA65544:TBB65545 TKW65544:TKX65545 TUS65544:TUT65545 UEO65544:UEP65545 UOK65544:UOL65545 UYG65544:UYH65545 VIC65544:VID65545 VRY65544:VRZ65545 WBU65544:WBV65545 WLQ65544:WLR65545 WVM65544:WVN65545 E131080:F131081 JA131080:JB131081 SW131080:SX131081 ACS131080:ACT131081 AMO131080:AMP131081 AWK131080:AWL131081 BGG131080:BGH131081 BQC131080:BQD131081 BZY131080:BZZ131081 CJU131080:CJV131081 CTQ131080:CTR131081 DDM131080:DDN131081 DNI131080:DNJ131081 DXE131080:DXF131081 EHA131080:EHB131081 EQW131080:EQX131081 FAS131080:FAT131081 FKO131080:FKP131081 FUK131080:FUL131081 GEG131080:GEH131081 GOC131080:GOD131081 GXY131080:GXZ131081 HHU131080:HHV131081 HRQ131080:HRR131081 IBM131080:IBN131081 ILI131080:ILJ131081 IVE131080:IVF131081 JFA131080:JFB131081 JOW131080:JOX131081 JYS131080:JYT131081 KIO131080:KIP131081 KSK131080:KSL131081 LCG131080:LCH131081 LMC131080:LMD131081 LVY131080:LVZ131081 MFU131080:MFV131081 MPQ131080:MPR131081 MZM131080:MZN131081 NJI131080:NJJ131081 NTE131080:NTF131081 ODA131080:ODB131081 OMW131080:OMX131081 OWS131080:OWT131081 PGO131080:PGP131081 PQK131080:PQL131081 QAG131080:QAH131081 QKC131080:QKD131081 QTY131080:QTZ131081 RDU131080:RDV131081 RNQ131080:RNR131081 RXM131080:RXN131081 SHI131080:SHJ131081 SRE131080:SRF131081 TBA131080:TBB131081 TKW131080:TKX131081 TUS131080:TUT131081 UEO131080:UEP131081 UOK131080:UOL131081 UYG131080:UYH131081 VIC131080:VID131081 VRY131080:VRZ131081 WBU131080:WBV131081 WLQ131080:WLR131081 WVM131080:WVN131081 E196616:F196617 JA196616:JB196617 SW196616:SX196617 ACS196616:ACT196617 AMO196616:AMP196617 AWK196616:AWL196617 BGG196616:BGH196617 BQC196616:BQD196617 BZY196616:BZZ196617 CJU196616:CJV196617 CTQ196616:CTR196617 DDM196616:DDN196617 DNI196616:DNJ196617 DXE196616:DXF196617 EHA196616:EHB196617 EQW196616:EQX196617 FAS196616:FAT196617 FKO196616:FKP196617 FUK196616:FUL196617 GEG196616:GEH196617 GOC196616:GOD196617 GXY196616:GXZ196617 HHU196616:HHV196617 HRQ196616:HRR196617 IBM196616:IBN196617 ILI196616:ILJ196617 IVE196616:IVF196617 JFA196616:JFB196617 JOW196616:JOX196617 JYS196616:JYT196617 KIO196616:KIP196617 KSK196616:KSL196617 LCG196616:LCH196617 LMC196616:LMD196617 LVY196616:LVZ196617 MFU196616:MFV196617 MPQ196616:MPR196617 MZM196616:MZN196617 NJI196616:NJJ196617 NTE196616:NTF196617 ODA196616:ODB196617 OMW196616:OMX196617 OWS196616:OWT196617 PGO196616:PGP196617 PQK196616:PQL196617 QAG196616:QAH196617 QKC196616:QKD196617 QTY196616:QTZ196617 RDU196616:RDV196617 RNQ196616:RNR196617 RXM196616:RXN196617 SHI196616:SHJ196617 SRE196616:SRF196617 TBA196616:TBB196617 TKW196616:TKX196617 TUS196616:TUT196617 UEO196616:UEP196617 UOK196616:UOL196617 UYG196616:UYH196617 VIC196616:VID196617 VRY196616:VRZ196617 WBU196616:WBV196617 WLQ196616:WLR196617 WVM196616:WVN196617 E262152:F262153 JA262152:JB262153 SW262152:SX262153 ACS262152:ACT262153 AMO262152:AMP262153 AWK262152:AWL262153 BGG262152:BGH262153 BQC262152:BQD262153 BZY262152:BZZ262153 CJU262152:CJV262153 CTQ262152:CTR262153 DDM262152:DDN262153 DNI262152:DNJ262153 DXE262152:DXF262153 EHA262152:EHB262153 EQW262152:EQX262153 FAS262152:FAT262153 FKO262152:FKP262153 FUK262152:FUL262153 GEG262152:GEH262153 GOC262152:GOD262153 GXY262152:GXZ262153 HHU262152:HHV262153 HRQ262152:HRR262153 IBM262152:IBN262153 ILI262152:ILJ262153 IVE262152:IVF262153 JFA262152:JFB262153 JOW262152:JOX262153 JYS262152:JYT262153 KIO262152:KIP262153 KSK262152:KSL262153 LCG262152:LCH262153 LMC262152:LMD262153 LVY262152:LVZ262153 MFU262152:MFV262153 MPQ262152:MPR262153 MZM262152:MZN262153 NJI262152:NJJ262153 NTE262152:NTF262153 ODA262152:ODB262153 OMW262152:OMX262153 OWS262152:OWT262153 PGO262152:PGP262153 PQK262152:PQL262153 QAG262152:QAH262153 QKC262152:QKD262153 QTY262152:QTZ262153 RDU262152:RDV262153 RNQ262152:RNR262153 RXM262152:RXN262153 SHI262152:SHJ262153 SRE262152:SRF262153 TBA262152:TBB262153 TKW262152:TKX262153 TUS262152:TUT262153 UEO262152:UEP262153 UOK262152:UOL262153 UYG262152:UYH262153 VIC262152:VID262153 VRY262152:VRZ262153 WBU262152:WBV262153 WLQ262152:WLR262153 WVM262152:WVN262153 E327688:F327689 JA327688:JB327689 SW327688:SX327689 ACS327688:ACT327689 AMO327688:AMP327689 AWK327688:AWL327689 BGG327688:BGH327689 BQC327688:BQD327689 BZY327688:BZZ327689 CJU327688:CJV327689 CTQ327688:CTR327689 DDM327688:DDN327689 DNI327688:DNJ327689 DXE327688:DXF327689 EHA327688:EHB327689 EQW327688:EQX327689 FAS327688:FAT327689 FKO327688:FKP327689 FUK327688:FUL327689 GEG327688:GEH327689 GOC327688:GOD327689 GXY327688:GXZ327689 HHU327688:HHV327689 HRQ327688:HRR327689 IBM327688:IBN327689 ILI327688:ILJ327689 IVE327688:IVF327689 JFA327688:JFB327689 JOW327688:JOX327689 JYS327688:JYT327689 KIO327688:KIP327689 KSK327688:KSL327689 LCG327688:LCH327689 LMC327688:LMD327689 LVY327688:LVZ327689 MFU327688:MFV327689 MPQ327688:MPR327689 MZM327688:MZN327689 NJI327688:NJJ327689 NTE327688:NTF327689 ODA327688:ODB327689 OMW327688:OMX327689 OWS327688:OWT327689 PGO327688:PGP327689 PQK327688:PQL327689 QAG327688:QAH327689 QKC327688:QKD327689 QTY327688:QTZ327689 RDU327688:RDV327689 RNQ327688:RNR327689 RXM327688:RXN327689 SHI327688:SHJ327689 SRE327688:SRF327689 TBA327688:TBB327689 TKW327688:TKX327689 TUS327688:TUT327689 UEO327688:UEP327689 UOK327688:UOL327689 UYG327688:UYH327689 VIC327688:VID327689 VRY327688:VRZ327689 WBU327688:WBV327689 WLQ327688:WLR327689 WVM327688:WVN327689 E393224:F393225 JA393224:JB393225 SW393224:SX393225 ACS393224:ACT393225 AMO393224:AMP393225 AWK393224:AWL393225 BGG393224:BGH393225 BQC393224:BQD393225 BZY393224:BZZ393225 CJU393224:CJV393225 CTQ393224:CTR393225 DDM393224:DDN393225 DNI393224:DNJ393225 DXE393224:DXF393225 EHA393224:EHB393225 EQW393224:EQX393225 FAS393224:FAT393225 FKO393224:FKP393225 FUK393224:FUL393225 GEG393224:GEH393225 GOC393224:GOD393225 GXY393224:GXZ393225 HHU393224:HHV393225 HRQ393224:HRR393225 IBM393224:IBN393225 ILI393224:ILJ393225 IVE393224:IVF393225 JFA393224:JFB393225 JOW393224:JOX393225 JYS393224:JYT393225 KIO393224:KIP393225 KSK393224:KSL393225 LCG393224:LCH393225 LMC393224:LMD393225 LVY393224:LVZ393225 MFU393224:MFV393225 MPQ393224:MPR393225 MZM393224:MZN393225 NJI393224:NJJ393225 NTE393224:NTF393225 ODA393224:ODB393225 OMW393224:OMX393225 OWS393224:OWT393225 PGO393224:PGP393225 PQK393224:PQL393225 QAG393224:QAH393225 QKC393224:QKD393225 QTY393224:QTZ393225 RDU393224:RDV393225 RNQ393224:RNR393225 RXM393224:RXN393225 SHI393224:SHJ393225 SRE393224:SRF393225 TBA393224:TBB393225 TKW393224:TKX393225 TUS393224:TUT393225 UEO393224:UEP393225 UOK393224:UOL393225 UYG393224:UYH393225 VIC393224:VID393225 VRY393224:VRZ393225 WBU393224:WBV393225 WLQ393224:WLR393225 WVM393224:WVN393225 E458760:F458761 JA458760:JB458761 SW458760:SX458761 ACS458760:ACT458761 AMO458760:AMP458761 AWK458760:AWL458761 BGG458760:BGH458761 BQC458760:BQD458761 BZY458760:BZZ458761 CJU458760:CJV458761 CTQ458760:CTR458761 DDM458760:DDN458761 DNI458760:DNJ458761 DXE458760:DXF458761 EHA458760:EHB458761 EQW458760:EQX458761 FAS458760:FAT458761 FKO458760:FKP458761 FUK458760:FUL458761 GEG458760:GEH458761 GOC458760:GOD458761 GXY458760:GXZ458761 HHU458760:HHV458761 HRQ458760:HRR458761 IBM458760:IBN458761 ILI458760:ILJ458761 IVE458760:IVF458761 JFA458760:JFB458761 JOW458760:JOX458761 JYS458760:JYT458761 KIO458760:KIP458761 KSK458760:KSL458761 LCG458760:LCH458761 LMC458760:LMD458761 LVY458760:LVZ458761 MFU458760:MFV458761 MPQ458760:MPR458761 MZM458760:MZN458761 NJI458760:NJJ458761 NTE458760:NTF458761 ODA458760:ODB458761 OMW458760:OMX458761 OWS458760:OWT458761 PGO458760:PGP458761 PQK458760:PQL458761 QAG458760:QAH458761 QKC458760:QKD458761 QTY458760:QTZ458761 RDU458760:RDV458761 RNQ458760:RNR458761 RXM458760:RXN458761 SHI458760:SHJ458761 SRE458760:SRF458761 TBA458760:TBB458761 TKW458760:TKX458761 TUS458760:TUT458761 UEO458760:UEP458761 UOK458760:UOL458761 UYG458760:UYH458761 VIC458760:VID458761 VRY458760:VRZ458761 WBU458760:WBV458761 WLQ458760:WLR458761 WVM458760:WVN458761 E524296:F524297 JA524296:JB524297 SW524296:SX524297 ACS524296:ACT524297 AMO524296:AMP524297 AWK524296:AWL524297 BGG524296:BGH524297 BQC524296:BQD524297 BZY524296:BZZ524297 CJU524296:CJV524297 CTQ524296:CTR524297 DDM524296:DDN524297 DNI524296:DNJ524297 DXE524296:DXF524297 EHA524296:EHB524297 EQW524296:EQX524297 FAS524296:FAT524297 FKO524296:FKP524297 FUK524296:FUL524297 GEG524296:GEH524297 GOC524296:GOD524297 GXY524296:GXZ524297 HHU524296:HHV524297 HRQ524296:HRR524297 IBM524296:IBN524297 ILI524296:ILJ524297 IVE524296:IVF524297 JFA524296:JFB524297 JOW524296:JOX524297 JYS524296:JYT524297 KIO524296:KIP524297 KSK524296:KSL524297 LCG524296:LCH524297 LMC524296:LMD524297 LVY524296:LVZ524297 MFU524296:MFV524297 MPQ524296:MPR524297 MZM524296:MZN524297 NJI524296:NJJ524297 NTE524296:NTF524297 ODA524296:ODB524297 OMW524296:OMX524297 OWS524296:OWT524297 PGO524296:PGP524297 PQK524296:PQL524297 QAG524296:QAH524297 QKC524296:QKD524297 QTY524296:QTZ524297 RDU524296:RDV524297 RNQ524296:RNR524297 RXM524296:RXN524297 SHI524296:SHJ524297 SRE524296:SRF524297 TBA524296:TBB524297 TKW524296:TKX524297 TUS524296:TUT524297 UEO524296:UEP524297 UOK524296:UOL524297 UYG524296:UYH524297 VIC524296:VID524297 VRY524296:VRZ524297 WBU524296:WBV524297 WLQ524296:WLR524297 WVM524296:WVN524297 E589832:F589833 JA589832:JB589833 SW589832:SX589833 ACS589832:ACT589833 AMO589832:AMP589833 AWK589832:AWL589833 BGG589832:BGH589833 BQC589832:BQD589833 BZY589832:BZZ589833 CJU589832:CJV589833 CTQ589832:CTR589833 DDM589832:DDN589833 DNI589832:DNJ589833 DXE589832:DXF589833 EHA589832:EHB589833 EQW589832:EQX589833 FAS589832:FAT589833 FKO589832:FKP589833 FUK589832:FUL589833 GEG589832:GEH589833 GOC589832:GOD589833 GXY589832:GXZ589833 HHU589832:HHV589833 HRQ589832:HRR589833 IBM589832:IBN589833 ILI589832:ILJ589833 IVE589832:IVF589833 JFA589832:JFB589833 JOW589832:JOX589833 JYS589832:JYT589833 KIO589832:KIP589833 KSK589832:KSL589833 LCG589832:LCH589833 LMC589832:LMD589833 LVY589832:LVZ589833 MFU589832:MFV589833 MPQ589832:MPR589833 MZM589832:MZN589833 NJI589832:NJJ589833 NTE589832:NTF589833 ODA589832:ODB589833 OMW589832:OMX589833 OWS589832:OWT589833 PGO589832:PGP589833 PQK589832:PQL589833 QAG589832:QAH589833 QKC589832:QKD589833 QTY589832:QTZ589833 RDU589832:RDV589833 RNQ589832:RNR589833 RXM589832:RXN589833 SHI589832:SHJ589833 SRE589832:SRF589833 TBA589832:TBB589833 TKW589832:TKX589833 TUS589832:TUT589833 UEO589832:UEP589833 UOK589832:UOL589833 UYG589832:UYH589833 VIC589832:VID589833 VRY589832:VRZ589833 WBU589832:WBV589833 WLQ589832:WLR589833 WVM589832:WVN589833 E655368:F655369 JA655368:JB655369 SW655368:SX655369 ACS655368:ACT655369 AMO655368:AMP655369 AWK655368:AWL655369 BGG655368:BGH655369 BQC655368:BQD655369 BZY655368:BZZ655369 CJU655368:CJV655369 CTQ655368:CTR655369 DDM655368:DDN655369 DNI655368:DNJ655369 DXE655368:DXF655369 EHA655368:EHB655369 EQW655368:EQX655369 FAS655368:FAT655369 FKO655368:FKP655369 FUK655368:FUL655369 GEG655368:GEH655369 GOC655368:GOD655369 GXY655368:GXZ655369 HHU655368:HHV655369 HRQ655368:HRR655369 IBM655368:IBN655369 ILI655368:ILJ655369 IVE655368:IVF655369 JFA655368:JFB655369 JOW655368:JOX655369 JYS655368:JYT655369 KIO655368:KIP655369 KSK655368:KSL655369 LCG655368:LCH655369 LMC655368:LMD655369 LVY655368:LVZ655369 MFU655368:MFV655369 MPQ655368:MPR655369 MZM655368:MZN655369 NJI655368:NJJ655369 NTE655368:NTF655369 ODA655368:ODB655369 OMW655368:OMX655369 OWS655368:OWT655369 PGO655368:PGP655369 PQK655368:PQL655369 QAG655368:QAH655369 QKC655368:QKD655369 QTY655368:QTZ655369 RDU655368:RDV655369 RNQ655368:RNR655369 RXM655368:RXN655369 SHI655368:SHJ655369 SRE655368:SRF655369 TBA655368:TBB655369 TKW655368:TKX655369 TUS655368:TUT655369 UEO655368:UEP655369 UOK655368:UOL655369 UYG655368:UYH655369 VIC655368:VID655369 VRY655368:VRZ655369 WBU655368:WBV655369 WLQ655368:WLR655369 WVM655368:WVN655369 E720904:F720905 JA720904:JB720905 SW720904:SX720905 ACS720904:ACT720905 AMO720904:AMP720905 AWK720904:AWL720905 BGG720904:BGH720905 BQC720904:BQD720905 BZY720904:BZZ720905 CJU720904:CJV720905 CTQ720904:CTR720905 DDM720904:DDN720905 DNI720904:DNJ720905 DXE720904:DXF720905 EHA720904:EHB720905 EQW720904:EQX720905 FAS720904:FAT720905 FKO720904:FKP720905 FUK720904:FUL720905 GEG720904:GEH720905 GOC720904:GOD720905 GXY720904:GXZ720905 HHU720904:HHV720905 HRQ720904:HRR720905 IBM720904:IBN720905 ILI720904:ILJ720905 IVE720904:IVF720905 JFA720904:JFB720905 JOW720904:JOX720905 JYS720904:JYT720905 KIO720904:KIP720905 KSK720904:KSL720905 LCG720904:LCH720905 LMC720904:LMD720905 LVY720904:LVZ720905 MFU720904:MFV720905 MPQ720904:MPR720905 MZM720904:MZN720905 NJI720904:NJJ720905 NTE720904:NTF720905 ODA720904:ODB720905 OMW720904:OMX720905 OWS720904:OWT720905 PGO720904:PGP720905 PQK720904:PQL720905 QAG720904:QAH720905 QKC720904:QKD720905 QTY720904:QTZ720905 RDU720904:RDV720905 RNQ720904:RNR720905 RXM720904:RXN720905 SHI720904:SHJ720905 SRE720904:SRF720905 TBA720904:TBB720905 TKW720904:TKX720905 TUS720904:TUT720905 UEO720904:UEP720905 UOK720904:UOL720905 UYG720904:UYH720905 VIC720904:VID720905 VRY720904:VRZ720905 WBU720904:WBV720905 WLQ720904:WLR720905 WVM720904:WVN720905 E786440:F786441 JA786440:JB786441 SW786440:SX786441 ACS786440:ACT786441 AMO786440:AMP786441 AWK786440:AWL786441 BGG786440:BGH786441 BQC786440:BQD786441 BZY786440:BZZ786441 CJU786440:CJV786441 CTQ786440:CTR786441 DDM786440:DDN786441 DNI786440:DNJ786441 DXE786440:DXF786441 EHA786440:EHB786441 EQW786440:EQX786441 FAS786440:FAT786441 FKO786440:FKP786441 FUK786440:FUL786441 GEG786440:GEH786441 GOC786440:GOD786441 GXY786440:GXZ786441 HHU786440:HHV786441 HRQ786440:HRR786441 IBM786440:IBN786441 ILI786440:ILJ786441 IVE786440:IVF786441 JFA786440:JFB786441 JOW786440:JOX786441 JYS786440:JYT786441 KIO786440:KIP786441 KSK786440:KSL786441 LCG786440:LCH786441 LMC786440:LMD786441 LVY786440:LVZ786441 MFU786440:MFV786441 MPQ786440:MPR786441 MZM786440:MZN786441 NJI786440:NJJ786441 NTE786440:NTF786441 ODA786440:ODB786441 OMW786440:OMX786441 OWS786440:OWT786441 PGO786440:PGP786441 PQK786440:PQL786441 QAG786440:QAH786441 QKC786440:QKD786441 QTY786440:QTZ786441 RDU786440:RDV786441 RNQ786440:RNR786441 RXM786440:RXN786441 SHI786440:SHJ786441 SRE786440:SRF786441 TBA786440:TBB786441 TKW786440:TKX786441 TUS786440:TUT786441 UEO786440:UEP786441 UOK786440:UOL786441 UYG786440:UYH786441 VIC786440:VID786441 VRY786440:VRZ786441 WBU786440:WBV786441 WLQ786440:WLR786441 WVM786440:WVN786441 E851976:F851977 JA851976:JB851977 SW851976:SX851977 ACS851976:ACT851977 AMO851976:AMP851977 AWK851976:AWL851977 BGG851976:BGH851977 BQC851976:BQD851977 BZY851976:BZZ851977 CJU851976:CJV851977 CTQ851976:CTR851977 DDM851976:DDN851977 DNI851976:DNJ851977 DXE851976:DXF851977 EHA851976:EHB851977 EQW851976:EQX851977 FAS851976:FAT851977 FKO851976:FKP851977 FUK851976:FUL851977 GEG851976:GEH851977 GOC851976:GOD851977 GXY851976:GXZ851977 HHU851976:HHV851977 HRQ851976:HRR851977 IBM851976:IBN851977 ILI851976:ILJ851977 IVE851976:IVF851977 JFA851976:JFB851977 JOW851976:JOX851977 JYS851976:JYT851977 KIO851976:KIP851977 KSK851976:KSL851977 LCG851976:LCH851977 LMC851976:LMD851977 LVY851976:LVZ851977 MFU851976:MFV851977 MPQ851976:MPR851977 MZM851976:MZN851977 NJI851976:NJJ851977 NTE851976:NTF851977 ODA851976:ODB851977 OMW851976:OMX851977 OWS851976:OWT851977 PGO851976:PGP851977 PQK851976:PQL851977 QAG851976:QAH851977 QKC851976:QKD851977 QTY851976:QTZ851977 RDU851976:RDV851977 RNQ851976:RNR851977 RXM851976:RXN851977 SHI851976:SHJ851977 SRE851976:SRF851977 TBA851976:TBB851977 TKW851976:TKX851977 TUS851976:TUT851977 UEO851976:UEP851977 UOK851976:UOL851977 UYG851976:UYH851977 VIC851976:VID851977 VRY851976:VRZ851977 WBU851976:WBV851977 WLQ851976:WLR851977 WVM851976:WVN851977 E917512:F917513 JA917512:JB917513 SW917512:SX917513 ACS917512:ACT917513 AMO917512:AMP917513 AWK917512:AWL917513 BGG917512:BGH917513 BQC917512:BQD917513 BZY917512:BZZ917513 CJU917512:CJV917513 CTQ917512:CTR917513 DDM917512:DDN917513 DNI917512:DNJ917513 DXE917512:DXF917513 EHA917512:EHB917513 EQW917512:EQX917513 FAS917512:FAT917513 FKO917512:FKP917513 FUK917512:FUL917513 GEG917512:GEH917513 GOC917512:GOD917513 GXY917512:GXZ917513 HHU917512:HHV917513 HRQ917512:HRR917513 IBM917512:IBN917513 ILI917512:ILJ917513 IVE917512:IVF917513 JFA917512:JFB917513 JOW917512:JOX917513 JYS917512:JYT917513 KIO917512:KIP917513 KSK917512:KSL917513 LCG917512:LCH917513 LMC917512:LMD917513 LVY917512:LVZ917513 MFU917512:MFV917513 MPQ917512:MPR917513 MZM917512:MZN917513 NJI917512:NJJ917513 NTE917512:NTF917513 ODA917512:ODB917513 OMW917512:OMX917513 OWS917512:OWT917513 PGO917512:PGP917513 PQK917512:PQL917513 QAG917512:QAH917513 QKC917512:QKD917513 QTY917512:QTZ917513 RDU917512:RDV917513 RNQ917512:RNR917513 RXM917512:RXN917513 SHI917512:SHJ917513 SRE917512:SRF917513 TBA917512:TBB917513 TKW917512:TKX917513 TUS917512:TUT917513 UEO917512:UEP917513 UOK917512:UOL917513 UYG917512:UYH917513 VIC917512:VID917513 VRY917512:VRZ917513 WBU917512:WBV917513 WLQ917512:WLR917513 WVM917512:WVN917513 E983048:F983049 JA983048:JB983049 SW983048:SX983049 ACS983048:ACT983049 AMO983048:AMP983049 AWK983048:AWL983049 BGG983048:BGH983049 BQC983048:BQD983049 BZY983048:BZZ983049 CJU983048:CJV983049 CTQ983048:CTR983049 DDM983048:DDN983049 DNI983048:DNJ983049 DXE983048:DXF983049 EHA983048:EHB983049 EQW983048:EQX983049 FAS983048:FAT983049 FKO983048:FKP983049 FUK983048:FUL983049 GEG983048:GEH983049 GOC983048:GOD983049 GXY983048:GXZ983049 HHU983048:HHV983049 HRQ983048:HRR983049 IBM983048:IBN983049 ILI983048:ILJ983049 IVE983048:IVF983049 JFA983048:JFB983049 JOW983048:JOX983049 JYS983048:JYT983049 KIO983048:KIP983049 KSK983048:KSL983049 LCG983048:LCH983049 LMC983048:LMD983049 LVY983048:LVZ983049 MFU983048:MFV983049 MPQ983048:MPR983049 MZM983048:MZN983049 NJI983048:NJJ983049 NTE983048:NTF983049 ODA983048:ODB983049 OMW983048:OMX983049 OWS983048:OWT983049 PGO983048:PGP983049 PQK983048:PQL983049 QAG983048:QAH983049 QKC983048:QKD983049 QTY983048:QTZ983049 RDU983048:RDV983049 RNQ983048:RNR983049 RXM983048:RXN983049 SHI983048:SHJ983049 SRE983048:SRF983049 TBA983048:TBB983049 TKW983048:TKX983049 TUS983048:TUT983049 UEO983048:UEP983049 UOK983048:UOL983049 UYG983048:UYH983049 VIC983048:VID983049 VRY983048:VRZ983049 WBU983048:WBV983049 WLQ983048:WLR983049 WVM983048:WVN983049 E11:F12 JA11:JB12 SW11:SX12 ACS11:ACT12 AMO11:AMP12 AWK11:AWL12 BGG11:BGH12 BQC11:BQD12 BZY11:BZZ12 CJU11:CJV12 CTQ11:CTR12 DDM11:DDN12 DNI11:DNJ12 DXE11:DXF12 EHA11:EHB12 EQW11:EQX12 FAS11:FAT12 FKO11:FKP12 FUK11:FUL12 GEG11:GEH12 GOC11:GOD12 GXY11:GXZ12 HHU11:HHV12 HRQ11:HRR12 IBM11:IBN12 ILI11:ILJ12 IVE11:IVF12 JFA11:JFB12 JOW11:JOX12 JYS11:JYT12 KIO11:KIP12 KSK11:KSL12 LCG11:LCH12 LMC11:LMD12 LVY11:LVZ12 MFU11:MFV12 MPQ11:MPR12 MZM11:MZN12 NJI11:NJJ12 NTE11:NTF12 ODA11:ODB12 OMW11:OMX12 OWS11:OWT12 PGO11:PGP12 PQK11:PQL12 QAG11:QAH12 QKC11:QKD12 QTY11:QTZ12 RDU11:RDV12 RNQ11:RNR12 RXM11:RXN12 SHI11:SHJ12 SRE11:SRF12 TBA11:TBB12 TKW11:TKX12 TUS11:TUT12 UEO11:UEP12 UOK11:UOL12 UYG11:UYH12 VIC11:VID12 VRY11:VRZ12 WBU11:WBV12 WLQ11:WLR12 WVM11:WVN12 E65547:F65548 JA65547:JB65548 SW65547:SX65548 ACS65547:ACT65548 AMO65547:AMP65548 AWK65547:AWL65548 BGG65547:BGH65548 BQC65547:BQD65548 BZY65547:BZZ65548 CJU65547:CJV65548 CTQ65547:CTR65548 DDM65547:DDN65548 DNI65547:DNJ65548 DXE65547:DXF65548 EHA65547:EHB65548 EQW65547:EQX65548 FAS65547:FAT65548 FKO65547:FKP65548 FUK65547:FUL65548 GEG65547:GEH65548 GOC65547:GOD65548 GXY65547:GXZ65548 HHU65547:HHV65548 HRQ65547:HRR65548 IBM65547:IBN65548 ILI65547:ILJ65548 IVE65547:IVF65548 JFA65547:JFB65548 JOW65547:JOX65548 JYS65547:JYT65548 KIO65547:KIP65548 KSK65547:KSL65548 LCG65547:LCH65548 LMC65547:LMD65548 LVY65547:LVZ65548 MFU65547:MFV65548 MPQ65547:MPR65548 MZM65547:MZN65548 NJI65547:NJJ65548 NTE65547:NTF65548 ODA65547:ODB65548 OMW65547:OMX65548 OWS65547:OWT65548 PGO65547:PGP65548 PQK65547:PQL65548 QAG65547:QAH65548 QKC65547:QKD65548 QTY65547:QTZ65548 RDU65547:RDV65548 RNQ65547:RNR65548 RXM65547:RXN65548 SHI65547:SHJ65548 SRE65547:SRF65548 TBA65547:TBB65548 TKW65547:TKX65548 TUS65547:TUT65548 UEO65547:UEP65548 UOK65547:UOL65548 UYG65547:UYH65548 VIC65547:VID65548 VRY65547:VRZ65548 WBU65547:WBV65548 WLQ65547:WLR65548 WVM65547:WVN65548 E131083:F131084 JA131083:JB131084 SW131083:SX131084 ACS131083:ACT131084 AMO131083:AMP131084 AWK131083:AWL131084 BGG131083:BGH131084 BQC131083:BQD131084 BZY131083:BZZ131084 CJU131083:CJV131084 CTQ131083:CTR131084 DDM131083:DDN131084 DNI131083:DNJ131084 DXE131083:DXF131084 EHA131083:EHB131084 EQW131083:EQX131084 FAS131083:FAT131084 FKO131083:FKP131084 FUK131083:FUL131084 GEG131083:GEH131084 GOC131083:GOD131084 GXY131083:GXZ131084 HHU131083:HHV131084 HRQ131083:HRR131084 IBM131083:IBN131084 ILI131083:ILJ131084 IVE131083:IVF131084 JFA131083:JFB131084 JOW131083:JOX131084 JYS131083:JYT131084 KIO131083:KIP131084 KSK131083:KSL131084 LCG131083:LCH131084 LMC131083:LMD131084 LVY131083:LVZ131084 MFU131083:MFV131084 MPQ131083:MPR131084 MZM131083:MZN131084 NJI131083:NJJ131084 NTE131083:NTF131084 ODA131083:ODB131084 OMW131083:OMX131084 OWS131083:OWT131084 PGO131083:PGP131084 PQK131083:PQL131084 QAG131083:QAH131084 QKC131083:QKD131084 QTY131083:QTZ131084 RDU131083:RDV131084 RNQ131083:RNR131084 RXM131083:RXN131084 SHI131083:SHJ131084 SRE131083:SRF131084 TBA131083:TBB131084 TKW131083:TKX131084 TUS131083:TUT131084 UEO131083:UEP131084 UOK131083:UOL131084 UYG131083:UYH131084 VIC131083:VID131084 VRY131083:VRZ131084 WBU131083:WBV131084 WLQ131083:WLR131084 WVM131083:WVN131084 E196619:F196620 JA196619:JB196620 SW196619:SX196620 ACS196619:ACT196620 AMO196619:AMP196620 AWK196619:AWL196620 BGG196619:BGH196620 BQC196619:BQD196620 BZY196619:BZZ196620 CJU196619:CJV196620 CTQ196619:CTR196620 DDM196619:DDN196620 DNI196619:DNJ196620 DXE196619:DXF196620 EHA196619:EHB196620 EQW196619:EQX196620 FAS196619:FAT196620 FKO196619:FKP196620 FUK196619:FUL196620 GEG196619:GEH196620 GOC196619:GOD196620 GXY196619:GXZ196620 HHU196619:HHV196620 HRQ196619:HRR196620 IBM196619:IBN196620 ILI196619:ILJ196620 IVE196619:IVF196620 JFA196619:JFB196620 JOW196619:JOX196620 JYS196619:JYT196620 KIO196619:KIP196620 KSK196619:KSL196620 LCG196619:LCH196620 LMC196619:LMD196620 LVY196619:LVZ196620 MFU196619:MFV196620 MPQ196619:MPR196620 MZM196619:MZN196620 NJI196619:NJJ196620 NTE196619:NTF196620 ODA196619:ODB196620 OMW196619:OMX196620 OWS196619:OWT196620 PGO196619:PGP196620 PQK196619:PQL196620 QAG196619:QAH196620 QKC196619:QKD196620 QTY196619:QTZ196620 RDU196619:RDV196620 RNQ196619:RNR196620 RXM196619:RXN196620 SHI196619:SHJ196620 SRE196619:SRF196620 TBA196619:TBB196620 TKW196619:TKX196620 TUS196619:TUT196620 UEO196619:UEP196620 UOK196619:UOL196620 UYG196619:UYH196620 VIC196619:VID196620 VRY196619:VRZ196620 WBU196619:WBV196620 WLQ196619:WLR196620 WVM196619:WVN196620 E262155:F262156 JA262155:JB262156 SW262155:SX262156 ACS262155:ACT262156 AMO262155:AMP262156 AWK262155:AWL262156 BGG262155:BGH262156 BQC262155:BQD262156 BZY262155:BZZ262156 CJU262155:CJV262156 CTQ262155:CTR262156 DDM262155:DDN262156 DNI262155:DNJ262156 DXE262155:DXF262156 EHA262155:EHB262156 EQW262155:EQX262156 FAS262155:FAT262156 FKO262155:FKP262156 FUK262155:FUL262156 GEG262155:GEH262156 GOC262155:GOD262156 GXY262155:GXZ262156 HHU262155:HHV262156 HRQ262155:HRR262156 IBM262155:IBN262156 ILI262155:ILJ262156 IVE262155:IVF262156 JFA262155:JFB262156 JOW262155:JOX262156 JYS262155:JYT262156 KIO262155:KIP262156 KSK262155:KSL262156 LCG262155:LCH262156 LMC262155:LMD262156 LVY262155:LVZ262156 MFU262155:MFV262156 MPQ262155:MPR262156 MZM262155:MZN262156 NJI262155:NJJ262156 NTE262155:NTF262156 ODA262155:ODB262156 OMW262155:OMX262156 OWS262155:OWT262156 PGO262155:PGP262156 PQK262155:PQL262156 QAG262155:QAH262156 QKC262155:QKD262156 QTY262155:QTZ262156 RDU262155:RDV262156 RNQ262155:RNR262156 RXM262155:RXN262156 SHI262155:SHJ262156 SRE262155:SRF262156 TBA262155:TBB262156 TKW262155:TKX262156 TUS262155:TUT262156 UEO262155:UEP262156 UOK262155:UOL262156 UYG262155:UYH262156 VIC262155:VID262156 VRY262155:VRZ262156 WBU262155:WBV262156 WLQ262155:WLR262156 WVM262155:WVN262156 E327691:F327692 JA327691:JB327692 SW327691:SX327692 ACS327691:ACT327692 AMO327691:AMP327692 AWK327691:AWL327692 BGG327691:BGH327692 BQC327691:BQD327692 BZY327691:BZZ327692 CJU327691:CJV327692 CTQ327691:CTR327692 DDM327691:DDN327692 DNI327691:DNJ327692 DXE327691:DXF327692 EHA327691:EHB327692 EQW327691:EQX327692 FAS327691:FAT327692 FKO327691:FKP327692 FUK327691:FUL327692 GEG327691:GEH327692 GOC327691:GOD327692 GXY327691:GXZ327692 HHU327691:HHV327692 HRQ327691:HRR327692 IBM327691:IBN327692 ILI327691:ILJ327692 IVE327691:IVF327692 JFA327691:JFB327692 JOW327691:JOX327692 JYS327691:JYT327692 KIO327691:KIP327692 KSK327691:KSL327692 LCG327691:LCH327692 LMC327691:LMD327692 LVY327691:LVZ327692 MFU327691:MFV327692 MPQ327691:MPR327692 MZM327691:MZN327692 NJI327691:NJJ327692 NTE327691:NTF327692 ODA327691:ODB327692 OMW327691:OMX327692 OWS327691:OWT327692 PGO327691:PGP327692 PQK327691:PQL327692 QAG327691:QAH327692 QKC327691:QKD327692 QTY327691:QTZ327692 RDU327691:RDV327692 RNQ327691:RNR327692 RXM327691:RXN327692 SHI327691:SHJ327692 SRE327691:SRF327692 TBA327691:TBB327692 TKW327691:TKX327692 TUS327691:TUT327692 UEO327691:UEP327692 UOK327691:UOL327692 UYG327691:UYH327692 VIC327691:VID327692 VRY327691:VRZ327692 WBU327691:WBV327692 WLQ327691:WLR327692 WVM327691:WVN327692 E393227:F393228 JA393227:JB393228 SW393227:SX393228 ACS393227:ACT393228 AMO393227:AMP393228 AWK393227:AWL393228 BGG393227:BGH393228 BQC393227:BQD393228 BZY393227:BZZ393228 CJU393227:CJV393228 CTQ393227:CTR393228 DDM393227:DDN393228 DNI393227:DNJ393228 DXE393227:DXF393228 EHA393227:EHB393228 EQW393227:EQX393228 FAS393227:FAT393228 FKO393227:FKP393228 FUK393227:FUL393228 GEG393227:GEH393228 GOC393227:GOD393228 GXY393227:GXZ393228 HHU393227:HHV393228 HRQ393227:HRR393228 IBM393227:IBN393228 ILI393227:ILJ393228 IVE393227:IVF393228 JFA393227:JFB393228 JOW393227:JOX393228 JYS393227:JYT393228 KIO393227:KIP393228 KSK393227:KSL393228 LCG393227:LCH393228 LMC393227:LMD393228 LVY393227:LVZ393228 MFU393227:MFV393228 MPQ393227:MPR393228 MZM393227:MZN393228 NJI393227:NJJ393228 NTE393227:NTF393228 ODA393227:ODB393228 OMW393227:OMX393228 OWS393227:OWT393228 PGO393227:PGP393228 PQK393227:PQL393228 QAG393227:QAH393228 QKC393227:QKD393228 QTY393227:QTZ393228 RDU393227:RDV393228 RNQ393227:RNR393228 RXM393227:RXN393228 SHI393227:SHJ393228 SRE393227:SRF393228 TBA393227:TBB393228 TKW393227:TKX393228 TUS393227:TUT393228 UEO393227:UEP393228 UOK393227:UOL393228 UYG393227:UYH393228 VIC393227:VID393228 VRY393227:VRZ393228 WBU393227:WBV393228 WLQ393227:WLR393228 WVM393227:WVN393228 E458763:F458764 JA458763:JB458764 SW458763:SX458764 ACS458763:ACT458764 AMO458763:AMP458764 AWK458763:AWL458764 BGG458763:BGH458764 BQC458763:BQD458764 BZY458763:BZZ458764 CJU458763:CJV458764 CTQ458763:CTR458764 DDM458763:DDN458764 DNI458763:DNJ458764 DXE458763:DXF458764 EHA458763:EHB458764 EQW458763:EQX458764 FAS458763:FAT458764 FKO458763:FKP458764 FUK458763:FUL458764 GEG458763:GEH458764 GOC458763:GOD458764 GXY458763:GXZ458764 HHU458763:HHV458764 HRQ458763:HRR458764 IBM458763:IBN458764 ILI458763:ILJ458764 IVE458763:IVF458764 JFA458763:JFB458764 JOW458763:JOX458764 JYS458763:JYT458764 KIO458763:KIP458764 KSK458763:KSL458764 LCG458763:LCH458764 LMC458763:LMD458764 LVY458763:LVZ458764 MFU458763:MFV458764 MPQ458763:MPR458764 MZM458763:MZN458764 NJI458763:NJJ458764 NTE458763:NTF458764 ODA458763:ODB458764 OMW458763:OMX458764 OWS458763:OWT458764 PGO458763:PGP458764 PQK458763:PQL458764 QAG458763:QAH458764 QKC458763:QKD458764 QTY458763:QTZ458764 RDU458763:RDV458764 RNQ458763:RNR458764 RXM458763:RXN458764 SHI458763:SHJ458764 SRE458763:SRF458764 TBA458763:TBB458764 TKW458763:TKX458764 TUS458763:TUT458764 UEO458763:UEP458764 UOK458763:UOL458764 UYG458763:UYH458764 VIC458763:VID458764 VRY458763:VRZ458764 WBU458763:WBV458764 WLQ458763:WLR458764 WVM458763:WVN458764 E524299:F524300 JA524299:JB524300 SW524299:SX524300 ACS524299:ACT524300 AMO524299:AMP524300 AWK524299:AWL524300 BGG524299:BGH524300 BQC524299:BQD524300 BZY524299:BZZ524300 CJU524299:CJV524300 CTQ524299:CTR524300 DDM524299:DDN524300 DNI524299:DNJ524300 DXE524299:DXF524300 EHA524299:EHB524300 EQW524299:EQX524300 FAS524299:FAT524300 FKO524299:FKP524300 FUK524299:FUL524300 GEG524299:GEH524300 GOC524299:GOD524300 GXY524299:GXZ524300 HHU524299:HHV524300 HRQ524299:HRR524300 IBM524299:IBN524300 ILI524299:ILJ524300 IVE524299:IVF524300 JFA524299:JFB524300 JOW524299:JOX524300 JYS524299:JYT524300 KIO524299:KIP524300 KSK524299:KSL524300 LCG524299:LCH524300 LMC524299:LMD524300 LVY524299:LVZ524300 MFU524299:MFV524300 MPQ524299:MPR524300 MZM524299:MZN524300 NJI524299:NJJ524300 NTE524299:NTF524300 ODA524299:ODB524300 OMW524299:OMX524300 OWS524299:OWT524300 PGO524299:PGP524300 PQK524299:PQL524300 QAG524299:QAH524300 QKC524299:QKD524300 QTY524299:QTZ524300 RDU524299:RDV524300 RNQ524299:RNR524300 RXM524299:RXN524300 SHI524299:SHJ524300 SRE524299:SRF524300 TBA524299:TBB524300 TKW524299:TKX524300 TUS524299:TUT524300 UEO524299:UEP524300 UOK524299:UOL524300 UYG524299:UYH524300 VIC524299:VID524300 VRY524299:VRZ524300 WBU524299:WBV524300 WLQ524299:WLR524300 WVM524299:WVN524300 E589835:F589836 JA589835:JB589836 SW589835:SX589836 ACS589835:ACT589836 AMO589835:AMP589836 AWK589835:AWL589836 BGG589835:BGH589836 BQC589835:BQD589836 BZY589835:BZZ589836 CJU589835:CJV589836 CTQ589835:CTR589836 DDM589835:DDN589836 DNI589835:DNJ589836 DXE589835:DXF589836 EHA589835:EHB589836 EQW589835:EQX589836 FAS589835:FAT589836 FKO589835:FKP589836 FUK589835:FUL589836 GEG589835:GEH589836 GOC589835:GOD589836 GXY589835:GXZ589836 HHU589835:HHV589836 HRQ589835:HRR589836 IBM589835:IBN589836 ILI589835:ILJ589836 IVE589835:IVF589836 JFA589835:JFB589836 JOW589835:JOX589836 JYS589835:JYT589836 KIO589835:KIP589836 KSK589835:KSL589836 LCG589835:LCH589836 LMC589835:LMD589836 LVY589835:LVZ589836 MFU589835:MFV589836 MPQ589835:MPR589836 MZM589835:MZN589836 NJI589835:NJJ589836 NTE589835:NTF589836 ODA589835:ODB589836 OMW589835:OMX589836 OWS589835:OWT589836 PGO589835:PGP589836 PQK589835:PQL589836 QAG589835:QAH589836 QKC589835:QKD589836 QTY589835:QTZ589836 RDU589835:RDV589836 RNQ589835:RNR589836 RXM589835:RXN589836 SHI589835:SHJ589836 SRE589835:SRF589836 TBA589835:TBB589836 TKW589835:TKX589836 TUS589835:TUT589836 UEO589835:UEP589836 UOK589835:UOL589836 UYG589835:UYH589836 VIC589835:VID589836 VRY589835:VRZ589836 WBU589835:WBV589836 WLQ589835:WLR589836 WVM589835:WVN589836 E655371:F655372 JA655371:JB655372 SW655371:SX655372 ACS655371:ACT655372 AMO655371:AMP655372 AWK655371:AWL655372 BGG655371:BGH655372 BQC655371:BQD655372 BZY655371:BZZ655372 CJU655371:CJV655372 CTQ655371:CTR655372 DDM655371:DDN655372 DNI655371:DNJ655372 DXE655371:DXF655372 EHA655371:EHB655372 EQW655371:EQX655372 FAS655371:FAT655372 FKO655371:FKP655372 FUK655371:FUL655372 GEG655371:GEH655372 GOC655371:GOD655372 GXY655371:GXZ655372 HHU655371:HHV655372 HRQ655371:HRR655372 IBM655371:IBN655372 ILI655371:ILJ655372 IVE655371:IVF655372 JFA655371:JFB655372 JOW655371:JOX655372 JYS655371:JYT655372 KIO655371:KIP655372 KSK655371:KSL655372 LCG655371:LCH655372 LMC655371:LMD655372 LVY655371:LVZ655372 MFU655371:MFV655372 MPQ655371:MPR655372 MZM655371:MZN655372 NJI655371:NJJ655372 NTE655371:NTF655372 ODA655371:ODB655372 OMW655371:OMX655372 OWS655371:OWT655372 PGO655371:PGP655372 PQK655371:PQL655372 QAG655371:QAH655372 QKC655371:QKD655372 QTY655371:QTZ655372 RDU655371:RDV655372 RNQ655371:RNR655372 RXM655371:RXN655372 SHI655371:SHJ655372 SRE655371:SRF655372 TBA655371:TBB655372 TKW655371:TKX655372 TUS655371:TUT655372 UEO655371:UEP655372 UOK655371:UOL655372 UYG655371:UYH655372 VIC655371:VID655372 VRY655371:VRZ655372 WBU655371:WBV655372 WLQ655371:WLR655372 WVM655371:WVN655372 E720907:F720908 JA720907:JB720908 SW720907:SX720908 ACS720907:ACT720908 AMO720907:AMP720908 AWK720907:AWL720908 BGG720907:BGH720908 BQC720907:BQD720908 BZY720907:BZZ720908 CJU720907:CJV720908 CTQ720907:CTR720908 DDM720907:DDN720908 DNI720907:DNJ720908 DXE720907:DXF720908 EHA720907:EHB720908 EQW720907:EQX720908 FAS720907:FAT720908 FKO720907:FKP720908 FUK720907:FUL720908 GEG720907:GEH720908 GOC720907:GOD720908 GXY720907:GXZ720908 HHU720907:HHV720908 HRQ720907:HRR720908 IBM720907:IBN720908 ILI720907:ILJ720908 IVE720907:IVF720908 JFA720907:JFB720908 JOW720907:JOX720908 JYS720907:JYT720908 KIO720907:KIP720908 KSK720907:KSL720908 LCG720907:LCH720908 LMC720907:LMD720908 LVY720907:LVZ720908 MFU720907:MFV720908 MPQ720907:MPR720908 MZM720907:MZN720908 NJI720907:NJJ720908 NTE720907:NTF720908 ODA720907:ODB720908 OMW720907:OMX720908 OWS720907:OWT720908 PGO720907:PGP720908 PQK720907:PQL720908 QAG720907:QAH720908 QKC720907:QKD720908 QTY720907:QTZ720908 RDU720907:RDV720908 RNQ720907:RNR720908 RXM720907:RXN720908 SHI720907:SHJ720908 SRE720907:SRF720908 TBA720907:TBB720908 TKW720907:TKX720908 TUS720907:TUT720908 UEO720907:UEP720908 UOK720907:UOL720908 UYG720907:UYH720908 VIC720907:VID720908 VRY720907:VRZ720908 WBU720907:WBV720908 WLQ720907:WLR720908 WVM720907:WVN720908 E786443:F786444 JA786443:JB786444 SW786443:SX786444 ACS786443:ACT786444 AMO786443:AMP786444 AWK786443:AWL786444 BGG786443:BGH786444 BQC786443:BQD786444 BZY786443:BZZ786444 CJU786443:CJV786444 CTQ786443:CTR786444 DDM786443:DDN786444 DNI786443:DNJ786444 DXE786443:DXF786444 EHA786443:EHB786444 EQW786443:EQX786444 FAS786443:FAT786444 FKO786443:FKP786444 FUK786443:FUL786444 GEG786443:GEH786444 GOC786443:GOD786444 GXY786443:GXZ786444 HHU786443:HHV786444 HRQ786443:HRR786444 IBM786443:IBN786444 ILI786443:ILJ786444 IVE786443:IVF786444 JFA786443:JFB786444 JOW786443:JOX786444 JYS786443:JYT786444 KIO786443:KIP786444 KSK786443:KSL786444 LCG786443:LCH786444 LMC786443:LMD786444 LVY786443:LVZ786444 MFU786443:MFV786444 MPQ786443:MPR786444 MZM786443:MZN786444 NJI786443:NJJ786444 NTE786443:NTF786444 ODA786443:ODB786444 OMW786443:OMX786444 OWS786443:OWT786444 PGO786443:PGP786444 PQK786443:PQL786444 QAG786443:QAH786444 QKC786443:QKD786444 QTY786443:QTZ786444 RDU786443:RDV786444 RNQ786443:RNR786444 RXM786443:RXN786444 SHI786443:SHJ786444 SRE786443:SRF786444 TBA786443:TBB786444 TKW786443:TKX786444 TUS786443:TUT786444 UEO786443:UEP786444 UOK786443:UOL786444 UYG786443:UYH786444 VIC786443:VID786444 VRY786443:VRZ786444 WBU786443:WBV786444 WLQ786443:WLR786444 WVM786443:WVN786444 E851979:F851980 JA851979:JB851980 SW851979:SX851980 ACS851979:ACT851980 AMO851979:AMP851980 AWK851979:AWL851980 BGG851979:BGH851980 BQC851979:BQD851980 BZY851979:BZZ851980 CJU851979:CJV851980 CTQ851979:CTR851980 DDM851979:DDN851980 DNI851979:DNJ851980 DXE851979:DXF851980 EHA851979:EHB851980 EQW851979:EQX851980 FAS851979:FAT851980 FKO851979:FKP851980 FUK851979:FUL851980 GEG851979:GEH851980 GOC851979:GOD851980 GXY851979:GXZ851980 HHU851979:HHV851980 HRQ851979:HRR851980 IBM851979:IBN851980 ILI851979:ILJ851980 IVE851979:IVF851980 JFA851979:JFB851980 JOW851979:JOX851980 JYS851979:JYT851980 KIO851979:KIP851980 KSK851979:KSL851980 LCG851979:LCH851980 LMC851979:LMD851980 LVY851979:LVZ851980 MFU851979:MFV851980 MPQ851979:MPR851980 MZM851979:MZN851980 NJI851979:NJJ851980 NTE851979:NTF851980 ODA851979:ODB851980 OMW851979:OMX851980 OWS851979:OWT851980 PGO851979:PGP851980 PQK851979:PQL851980 QAG851979:QAH851980 QKC851979:QKD851980 QTY851979:QTZ851980 RDU851979:RDV851980 RNQ851979:RNR851980 RXM851979:RXN851980 SHI851979:SHJ851980 SRE851979:SRF851980 TBA851979:TBB851980 TKW851979:TKX851980 TUS851979:TUT851980 UEO851979:UEP851980 UOK851979:UOL851980 UYG851979:UYH851980 VIC851979:VID851980 VRY851979:VRZ851980 WBU851979:WBV851980 WLQ851979:WLR851980 WVM851979:WVN851980 E917515:F917516 JA917515:JB917516 SW917515:SX917516 ACS917515:ACT917516 AMO917515:AMP917516 AWK917515:AWL917516 BGG917515:BGH917516 BQC917515:BQD917516 BZY917515:BZZ917516 CJU917515:CJV917516 CTQ917515:CTR917516 DDM917515:DDN917516 DNI917515:DNJ917516 DXE917515:DXF917516 EHA917515:EHB917516 EQW917515:EQX917516 FAS917515:FAT917516 FKO917515:FKP917516 FUK917515:FUL917516 GEG917515:GEH917516 GOC917515:GOD917516 GXY917515:GXZ917516 HHU917515:HHV917516 HRQ917515:HRR917516 IBM917515:IBN917516 ILI917515:ILJ917516 IVE917515:IVF917516 JFA917515:JFB917516 JOW917515:JOX917516 JYS917515:JYT917516 KIO917515:KIP917516 KSK917515:KSL917516 LCG917515:LCH917516 LMC917515:LMD917516 LVY917515:LVZ917516 MFU917515:MFV917516 MPQ917515:MPR917516 MZM917515:MZN917516 NJI917515:NJJ917516 NTE917515:NTF917516 ODA917515:ODB917516 OMW917515:OMX917516 OWS917515:OWT917516 PGO917515:PGP917516 PQK917515:PQL917516 QAG917515:QAH917516 QKC917515:QKD917516 QTY917515:QTZ917516 RDU917515:RDV917516 RNQ917515:RNR917516 RXM917515:RXN917516 SHI917515:SHJ917516 SRE917515:SRF917516 TBA917515:TBB917516 TKW917515:TKX917516 TUS917515:TUT917516 UEO917515:UEP917516 UOK917515:UOL917516 UYG917515:UYH917516 VIC917515:VID917516 VRY917515:VRZ917516 WBU917515:WBV917516 WLQ917515:WLR917516 WVM917515:WVN917516 E983051:F983052 JA983051:JB983052 SW983051:SX983052 ACS983051:ACT983052 AMO983051:AMP983052 AWK983051:AWL983052 BGG983051:BGH983052 BQC983051:BQD983052 BZY983051:BZZ983052 CJU983051:CJV983052 CTQ983051:CTR983052 DDM983051:DDN983052 DNI983051:DNJ983052 DXE983051:DXF983052 EHA983051:EHB983052 EQW983051:EQX983052 FAS983051:FAT983052 FKO983051:FKP983052 FUK983051:FUL983052 GEG983051:GEH983052 GOC983051:GOD983052 GXY983051:GXZ983052 HHU983051:HHV983052 HRQ983051:HRR983052 IBM983051:IBN983052 ILI983051:ILJ983052 IVE983051:IVF983052 JFA983051:JFB983052 JOW983051:JOX983052 JYS983051:JYT983052 KIO983051:KIP983052 KSK983051:KSL983052 LCG983051:LCH983052 LMC983051:LMD983052 LVY983051:LVZ983052 MFU983051:MFV983052 MPQ983051:MPR983052 MZM983051:MZN983052 NJI983051:NJJ983052 NTE983051:NTF983052 ODA983051:ODB983052 OMW983051:OMX983052 OWS983051:OWT983052 PGO983051:PGP983052 PQK983051:PQL983052 QAG983051:QAH983052 QKC983051:QKD983052 QTY983051:QTZ983052 RDU983051:RDV983052 RNQ983051:RNR983052 RXM983051:RXN983052 SHI983051:SHJ983052 SRE983051:SRF983052 TBA983051:TBB983052 TKW983051:TKX983052 TUS983051:TUT983052 UEO983051:UEP983052 UOK983051:UOL983052 UYG983051:UYH983052 VIC983051:VID983052 VRY983051:VRZ983052 WBU983051:WBV983052 WLQ983051:WLR983052 WVM983051:WVN983052 E14:F15 JA14:JB15 SW14:SX15 ACS14:ACT15 AMO14:AMP15 AWK14:AWL15 BGG14:BGH15 BQC14:BQD15 BZY14:BZZ15 CJU14:CJV15 CTQ14:CTR15 DDM14:DDN15 DNI14:DNJ15 DXE14:DXF15 EHA14:EHB15 EQW14:EQX15 FAS14:FAT15 FKO14:FKP15 FUK14:FUL15 GEG14:GEH15 GOC14:GOD15 GXY14:GXZ15 HHU14:HHV15 HRQ14:HRR15 IBM14:IBN15 ILI14:ILJ15 IVE14:IVF15 JFA14:JFB15 JOW14:JOX15 JYS14:JYT15 KIO14:KIP15 KSK14:KSL15 LCG14:LCH15 LMC14:LMD15 LVY14:LVZ15 MFU14:MFV15 MPQ14:MPR15 MZM14:MZN15 NJI14:NJJ15 NTE14:NTF15 ODA14:ODB15 OMW14:OMX15 OWS14:OWT15 PGO14:PGP15 PQK14:PQL15 QAG14:QAH15 QKC14:QKD15 QTY14:QTZ15 RDU14:RDV15 RNQ14:RNR15 RXM14:RXN15 SHI14:SHJ15 SRE14:SRF15 TBA14:TBB15 TKW14:TKX15 TUS14:TUT15 UEO14:UEP15 UOK14:UOL15 UYG14:UYH15 VIC14:VID15 VRY14:VRZ15 WBU14:WBV15 WLQ14:WLR15 WVM14:WVN15 E65550:F65551 JA65550:JB65551 SW65550:SX65551 ACS65550:ACT65551 AMO65550:AMP65551 AWK65550:AWL65551 BGG65550:BGH65551 BQC65550:BQD65551 BZY65550:BZZ65551 CJU65550:CJV65551 CTQ65550:CTR65551 DDM65550:DDN65551 DNI65550:DNJ65551 DXE65550:DXF65551 EHA65550:EHB65551 EQW65550:EQX65551 FAS65550:FAT65551 FKO65550:FKP65551 FUK65550:FUL65551 GEG65550:GEH65551 GOC65550:GOD65551 GXY65550:GXZ65551 HHU65550:HHV65551 HRQ65550:HRR65551 IBM65550:IBN65551 ILI65550:ILJ65551 IVE65550:IVF65551 JFA65550:JFB65551 JOW65550:JOX65551 JYS65550:JYT65551 KIO65550:KIP65551 KSK65550:KSL65551 LCG65550:LCH65551 LMC65550:LMD65551 LVY65550:LVZ65551 MFU65550:MFV65551 MPQ65550:MPR65551 MZM65550:MZN65551 NJI65550:NJJ65551 NTE65550:NTF65551 ODA65550:ODB65551 OMW65550:OMX65551 OWS65550:OWT65551 PGO65550:PGP65551 PQK65550:PQL65551 QAG65550:QAH65551 QKC65550:QKD65551 QTY65550:QTZ65551 RDU65550:RDV65551 RNQ65550:RNR65551 RXM65550:RXN65551 SHI65550:SHJ65551 SRE65550:SRF65551 TBA65550:TBB65551 TKW65550:TKX65551 TUS65550:TUT65551 UEO65550:UEP65551 UOK65550:UOL65551 UYG65550:UYH65551 VIC65550:VID65551 VRY65550:VRZ65551 WBU65550:WBV65551 WLQ65550:WLR65551 WVM65550:WVN65551 E131086:F131087 JA131086:JB131087 SW131086:SX131087 ACS131086:ACT131087 AMO131086:AMP131087 AWK131086:AWL131087 BGG131086:BGH131087 BQC131086:BQD131087 BZY131086:BZZ131087 CJU131086:CJV131087 CTQ131086:CTR131087 DDM131086:DDN131087 DNI131086:DNJ131087 DXE131086:DXF131087 EHA131086:EHB131087 EQW131086:EQX131087 FAS131086:FAT131087 FKO131086:FKP131087 FUK131086:FUL131087 GEG131086:GEH131087 GOC131086:GOD131087 GXY131086:GXZ131087 HHU131086:HHV131087 HRQ131086:HRR131087 IBM131086:IBN131087 ILI131086:ILJ131087 IVE131086:IVF131087 JFA131086:JFB131087 JOW131086:JOX131087 JYS131086:JYT131087 KIO131086:KIP131087 KSK131086:KSL131087 LCG131086:LCH131087 LMC131086:LMD131087 LVY131086:LVZ131087 MFU131086:MFV131087 MPQ131086:MPR131087 MZM131086:MZN131087 NJI131086:NJJ131087 NTE131086:NTF131087 ODA131086:ODB131087 OMW131086:OMX131087 OWS131086:OWT131087 PGO131086:PGP131087 PQK131086:PQL131087 QAG131086:QAH131087 QKC131086:QKD131087 QTY131086:QTZ131087 RDU131086:RDV131087 RNQ131086:RNR131087 RXM131086:RXN131087 SHI131086:SHJ131087 SRE131086:SRF131087 TBA131086:TBB131087 TKW131086:TKX131087 TUS131086:TUT131087 UEO131086:UEP131087 UOK131086:UOL131087 UYG131086:UYH131087 VIC131086:VID131087 VRY131086:VRZ131087 WBU131086:WBV131087 WLQ131086:WLR131087 WVM131086:WVN131087 E196622:F196623 JA196622:JB196623 SW196622:SX196623 ACS196622:ACT196623 AMO196622:AMP196623 AWK196622:AWL196623 BGG196622:BGH196623 BQC196622:BQD196623 BZY196622:BZZ196623 CJU196622:CJV196623 CTQ196622:CTR196623 DDM196622:DDN196623 DNI196622:DNJ196623 DXE196622:DXF196623 EHA196622:EHB196623 EQW196622:EQX196623 FAS196622:FAT196623 FKO196622:FKP196623 FUK196622:FUL196623 GEG196622:GEH196623 GOC196622:GOD196623 GXY196622:GXZ196623 HHU196622:HHV196623 HRQ196622:HRR196623 IBM196622:IBN196623 ILI196622:ILJ196623 IVE196622:IVF196623 JFA196622:JFB196623 JOW196622:JOX196623 JYS196622:JYT196623 KIO196622:KIP196623 KSK196622:KSL196623 LCG196622:LCH196623 LMC196622:LMD196623 LVY196622:LVZ196623 MFU196622:MFV196623 MPQ196622:MPR196623 MZM196622:MZN196623 NJI196622:NJJ196623 NTE196622:NTF196623 ODA196622:ODB196623 OMW196622:OMX196623 OWS196622:OWT196623 PGO196622:PGP196623 PQK196622:PQL196623 QAG196622:QAH196623 QKC196622:QKD196623 QTY196622:QTZ196623 RDU196622:RDV196623 RNQ196622:RNR196623 RXM196622:RXN196623 SHI196622:SHJ196623 SRE196622:SRF196623 TBA196622:TBB196623 TKW196622:TKX196623 TUS196622:TUT196623 UEO196622:UEP196623 UOK196622:UOL196623 UYG196622:UYH196623 VIC196622:VID196623 VRY196622:VRZ196623 WBU196622:WBV196623 WLQ196622:WLR196623 WVM196622:WVN196623 E262158:F262159 JA262158:JB262159 SW262158:SX262159 ACS262158:ACT262159 AMO262158:AMP262159 AWK262158:AWL262159 BGG262158:BGH262159 BQC262158:BQD262159 BZY262158:BZZ262159 CJU262158:CJV262159 CTQ262158:CTR262159 DDM262158:DDN262159 DNI262158:DNJ262159 DXE262158:DXF262159 EHA262158:EHB262159 EQW262158:EQX262159 FAS262158:FAT262159 FKO262158:FKP262159 FUK262158:FUL262159 GEG262158:GEH262159 GOC262158:GOD262159 GXY262158:GXZ262159 HHU262158:HHV262159 HRQ262158:HRR262159 IBM262158:IBN262159 ILI262158:ILJ262159 IVE262158:IVF262159 JFA262158:JFB262159 JOW262158:JOX262159 JYS262158:JYT262159 KIO262158:KIP262159 KSK262158:KSL262159 LCG262158:LCH262159 LMC262158:LMD262159 LVY262158:LVZ262159 MFU262158:MFV262159 MPQ262158:MPR262159 MZM262158:MZN262159 NJI262158:NJJ262159 NTE262158:NTF262159 ODA262158:ODB262159 OMW262158:OMX262159 OWS262158:OWT262159 PGO262158:PGP262159 PQK262158:PQL262159 QAG262158:QAH262159 QKC262158:QKD262159 QTY262158:QTZ262159 RDU262158:RDV262159 RNQ262158:RNR262159 RXM262158:RXN262159 SHI262158:SHJ262159 SRE262158:SRF262159 TBA262158:TBB262159 TKW262158:TKX262159 TUS262158:TUT262159 UEO262158:UEP262159 UOK262158:UOL262159 UYG262158:UYH262159 VIC262158:VID262159 VRY262158:VRZ262159 WBU262158:WBV262159 WLQ262158:WLR262159 WVM262158:WVN262159 E327694:F327695 JA327694:JB327695 SW327694:SX327695 ACS327694:ACT327695 AMO327694:AMP327695 AWK327694:AWL327695 BGG327694:BGH327695 BQC327694:BQD327695 BZY327694:BZZ327695 CJU327694:CJV327695 CTQ327694:CTR327695 DDM327694:DDN327695 DNI327694:DNJ327695 DXE327694:DXF327695 EHA327694:EHB327695 EQW327694:EQX327695 FAS327694:FAT327695 FKO327694:FKP327695 FUK327694:FUL327695 GEG327694:GEH327695 GOC327694:GOD327695 GXY327694:GXZ327695 HHU327694:HHV327695 HRQ327694:HRR327695 IBM327694:IBN327695 ILI327694:ILJ327695 IVE327694:IVF327695 JFA327694:JFB327695 JOW327694:JOX327695 JYS327694:JYT327695 KIO327694:KIP327695 KSK327694:KSL327695 LCG327694:LCH327695 LMC327694:LMD327695 LVY327694:LVZ327695 MFU327694:MFV327695 MPQ327694:MPR327695 MZM327694:MZN327695 NJI327694:NJJ327695 NTE327694:NTF327695 ODA327694:ODB327695 OMW327694:OMX327695 OWS327694:OWT327695 PGO327694:PGP327695 PQK327694:PQL327695 QAG327694:QAH327695 QKC327694:QKD327695 QTY327694:QTZ327695 RDU327694:RDV327695 RNQ327694:RNR327695 RXM327694:RXN327695 SHI327694:SHJ327695 SRE327694:SRF327695 TBA327694:TBB327695 TKW327694:TKX327695 TUS327694:TUT327695 UEO327694:UEP327695 UOK327694:UOL327695 UYG327694:UYH327695 VIC327694:VID327695 VRY327694:VRZ327695 WBU327694:WBV327695 WLQ327694:WLR327695 WVM327694:WVN327695 E393230:F393231 JA393230:JB393231 SW393230:SX393231 ACS393230:ACT393231 AMO393230:AMP393231 AWK393230:AWL393231 BGG393230:BGH393231 BQC393230:BQD393231 BZY393230:BZZ393231 CJU393230:CJV393231 CTQ393230:CTR393231 DDM393230:DDN393231 DNI393230:DNJ393231 DXE393230:DXF393231 EHA393230:EHB393231 EQW393230:EQX393231 FAS393230:FAT393231 FKO393230:FKP393231 FUK393230:FUL393231 GEG393230:GEH393231 GOC393230:GOD393231 GXY393230:GXZ393231 HHU393230:HHV393231 HRQ393230:HRR393231 IBM393230:IBN393231 ILI393230:ILJ393231 IVE393230:IVF393231 JFA393230:JFB393231 JOW393230:JOX393231 JYS393230:JYT393231 KIO393230:KIP393231 KSK393230:KSL393231 LCG393230:LCH393231 LMC393230:LMD393231 LVY393230:LVZ393231 MFU393230:MFV393231 MPQ393230:MPR393231 MZM393230:MZN393231 NJI393230:NJJ393231 NTE393230:NTF393231 ODA393230:ODB393231 OMW393230:OMX393231 OWS393230:OWT393231 PGO393230:PGP393231 PQK393230:PQL393231 QAG393230:QAH393231 QKC393230:QKD393231 QTY393230:QTZ393231 RDU393230:RDV393231 RNQ393230:RNR393231 RXM393230:RXN393231 SHI393230:SHJ393231 SRE393230:SRF393231 TBA393230:TBB393231 TKW393230:TKX393231 TUS393230:TUT393231 UEO393230:UEP393231 UOK393230:UOL393231 UYG393230:UYH393231 VIC393230:VID393231 VRY393230:VRZ393231 WBU393230:WBV393231 WLQ393230:WLR393231 WVM393230:WVN393231 E458766:F458767 JA458766:JB458767 SW458766:SX458767 ACS458766:ACT458767 AMO458766:AMP458767 AWK458766:AWL458767 BGG458766:BGH458767 BQC458766:BQD458767 BZY458766:BZZ458767 CJU458766:CJV458767 CTQ458766:CTR458767 DDM458766:DDN458767 DNI458766:DNJ458767 DXE458766:DXF458767 EHA458766:EHB458767 EQW458766:EQX458767 FAS458766:FAT458767 FKO458766:FKP458767 FUK458766:FUL458767 GEG458766:GEH458767 GOC458766:GOD458767 GXY458766:GXZ458767 HHU458766:HHV458767 HRQ458766:HRR458767 IBM458766:IBN458767 ILI458766:ILJ458767 IVE458766:IVF458767 JFA458766:JFB458767 JOW458766:JOX458767 JYS458766:JYT458767 KIO458766:KIP458767 KSK458766:KSL458767 LCG458766:LCH458767 LMC458766:LMD458767 LVY458766:LVZ458767 MFU458766:MFV458767 MPQ458766:MPR458767 MZM458766:MZN458767 NJI458766:NJJ458767 NTE458766:NTF458767 ODA458766:ODB458767 OMW458766:OMX458767 OWS458766:OWT458767 PGO458766:PGP458767 PQK458766:PQL458767 QAG458766:QAH458767 QKC458766:QKD458767 QTY458766:QTZ458767 RDU458766:RDV458767 RNQ458766:RNR458767 RXM458766:RXN458767 SHI458766:SHJ458767 SRE458766:SRF458767 TBA458766:TBB458767 TKW458766:TKX458767 TUS458766:TUT458767 UEO458766:UEP458767 UOK458766:UOL458767 UYG458766:UYH458767 VIC458766:VID458767 VRY458766:VRZ458767 WBU458766:WBV458767 WLQ458766:WLR458767 WVM458766:WVN458767 E524302:F524303 JA524302:JB524303 SW524302:SX524303 ACS524302:ACT524303 AMO524302:AMP524303 AWK524302:AWL524303 BGG524302:BGH524303 BQC524302:BQD524303 BZY524302:BZZ524303 CJU524302:CJV524303 CTQ524302:CTR524303 DDM524302:DDN524303 DNI524302:DNJ524303 DXE524302:DXF524303 EHA524302:EHB524303 EQW524302:EQX524303 FAS524302:FAT524303 FKO524302:FKP524303 FUK524302:FUL524303 GEG524302:GEH524303 GOC524302:GOD524303 GXY524302:GXZ524303 HHU524302:HHV524303 HRQ524302:HRR524303 IBM524302:IBN524303 ILI524302:ILJ524303 IVE524302:IVF524303 JFA524302:JFB524303 JOW524302:JOX524303 JYS524302:JYT524303 KIO524302:KIP524303 KSK524302:KSL524303 LCG524302:LCH524303 LMC524302:LMD524303 LVY524302:LVZ524303 MFU524302:MFV524303 MPQ524302:MPR524303 MZM524302:MZN524303 NJI524302:NJJ524303 NTE524302:NTF524303 ODA524302:ODB524303 OMW524302:OMX524303 OWS524302:OWT524303 PGO524302:PGP524303 PQK524302:PQL524303 QAG524302:QAH524303 QKC524302:QKD524303 QTY524302:QTZ524303 RDU524302:RDV524303 RNQ524302:RNR524303 RXM524302:RXN524303 SHI524302:SHJ524303 SRE524302:SRF524303 TBA524302:TBB524303 TKW524302:TKX524303 TUS524302:TUT524303 UEO524302:UEP524303 UOK524302:UOL524303 UYG524302:UYH524303 VIC524302:VID524303 VRY524302:VRZ524303 WBU524302:WBV524303 WLQ524302:WLR524303 WVM524302:WVN524303 E589838:F589839 JA589838:JB589839 SW589838:SX589839 ACS589838:ACT589839 AMO589838:AMP589839 AWK589838:AWL589839 BGG589838:BGH589839 BQC589838:BQD589839 BZY589838:BZZ589839 CJU589838:CJV589839 CTQ589838:CTR589839 DDM589838:DDN589839 DNI589838:DNJ589839 DXE589838:DXF589839 EHA589838:EHB589839 EQW589838:EQX589839 FAS589838:FAT589839 FKO589838:FKP589839 FUK589838:FUL589839 GEG589838:GEH589839 GOC589838:GOD589839 GXY589838:GXZ589839 HHU589838:HHV589839 HRQ589838:HRR589839 IBM589838:IBN589839 ILI589838:ILJ589839 IVE589838:IVF589839 JFA589838:JFB589839 JOW589838:JOX589839 JYS589838:JYT589839 KIO589838:KIP589839 KSK589838:KSL589839 LCG589838:LCH589839 LMC589838:LMD589839 LVY589838:LVZ589839 MFU589838:MFV589839 MPQ589838:MPR589839 MZM589838:MZN589839 NJI589838:NJJ589839 NTE589838:NTF589839 ODA589838:ODB589839 OMW589838:OMX589839 OWS589838:OWT589839 PGO589838:PGP589839 PQK589838:PQL589839 QAG589838:QAH589839 QKC589838:QKD589839 QTY589838:QTZ589839 RDU589838:RDV589839 RNQ589838:RNR589839 RXM589838:RXN589839 SHI589838:SHJ589839 SRE589838:SRF589839 TBA589838:TBB589839 TKW589838:TKX589839 TUS589838:TUT589839 UEO589838:UEP589839 UOK589838:UOL589839 UYG589838:UYH589839 VIC589838:VID589839 VRY589838:VRZ589839 WBU589838:WBV589839 WLQ589838:WLR589839 WVM589838:WVN589839 E655374:F655375 JA655374:JB655375 SW655374:SX655375 ACS655374:ACT655375 AMO655374:AMP655375 AWK655374:AWL655375 BGG655374:BGH655375 BQC655374:BQD655375 BZY655374:BZZ655375 CJU655374:CJV655375 CTQ655374:CTR655375 DDM655374:DDN655375 DNI655374:DNJ655375 DXE655374:DXF655375 EHA655374:EHB655375 EQW655374:EQX655375 FAS655374:FAT655375 FKO655374:FKP655375 FUK655374:FUL655375 GEG655374:GEH655375 GOC655374:GOD655375 GXY655374:GXZ655375 HHU655374:HHV655375 HRQ655374:HRR655375 IBM655374:IBN655375 ILI655374:ILJ655375 IVE655374:IVF655375 JFA655374:JFB655375 JOW655374:JOX655375 JYS655374:JYT655375 KIO655374:KIP655375 KSK655374:KSL655375 LCG655374:LCH655375 LMC655374:LMD655375 LVY655374:LVZ655375 MFU655374:MFV655375 MPQ655374:MPR655375 MZM655374:MZN655375 NJI655374:NJJ655375 NTE655374:NTF655375 ODA655374:ODB655375 OMW655374:OMX655375 OWS655374:OWT655375 PGO655374:PGP655375 PQK655374:PQL655375 QAG655374:QAH655375 QKC655374:QKD655375 QTY655374:QTZ655375 RDU655374:RDV655375 RNQ655374:RNR655375 RXM655374:RXN655375 SHI655374:SHJ655375 SRE655374:SRF655375 TBA655374:TBB655375 TKW655374:TKX655375 TUS655374:TUT655375 UEO655374:UEP655375 UOK655374:UOL655375 UYG655374:UYH655375 VIC655374:VID655375 VRY655374:VRZ655375 WBU655374:WBV655375 WLQ655374:WLR655375 WVM655374:WVN655375 E720910:F720911 JA720910:JB720911 SW720910:SX720911 ACS720910:ACT720911 AMO720910:AMP720911 AWK720910:AWL720911 BGG720910:BGH720911 BQC720910:BQD720911 BZY720910:BZZ720911 CJU720910:CJV720911 CTQ720910:CTR720911 DDM720910:DDN720911 DNI720910:DNJ720911 DXE720910:DXF720911 EHA720910:EHB720911 EQW720910:EQX720911 FAS720910:FAT720911 FKO720910:FKP720911 FUK720910:FUL720911 GEG720910:GEH720911 GOC720910:GOD720911 GXY720910:GXZ720911 HHU720910:HHV720911 HRQ720910:HRR720911 IBM720910:IBN720911 ILI720910:ILJ720911 IVE720910:IVF720911 JFA720910:JFB720911 JOW720910:JOX720911 JYS720910:JYT720911 KIO720910:KIP720911 KSK720910:KSL720911 LCG720910:LCH720911 LMC720910:LMD720911 LVY720910:LVZ720911 MFU720910:MFV720911 MPQ720910:MPR720911 MZM720910:MZN720911 NJI720910:NJJ720911 NTE720910:NTF720911 ODA720910:ODB720911 OMW720910:OMX720911 OWS720910:OWT720911 PGO720910:PGP720911 PQK720910:PQL720911 QAG720910:QAH720911 QKC720910:QKD720911 QTY720910:QTZ720911 RDU720910:RDV720911 RNQ720910:RNR720911 RXM720910:RXN720911 SHI720910:SHJ720911 SRE720910:SRF720911 TBA720910:TBB720911 TKW720910:TKX720911 TUS720910:TUT720911 UEO720910:UEP720911 UOK720910:UOL720911 UYG720910:UYH720911 VIC720910:VID720911 VRY720910:VRZ720911 WBU720910:WBV720911 WLQ720910:WLR720911 WVM720910:WVN720911 E786446:F786447 JA786446:JB786447 SW786446:SX786447 ACS786446:ACT786447 AMO786446:AMP786447 AWK786446:AWL786447 BGG786446:BGH786447 BQC786446:BQD786447 BZY786446:BZZ786447 CJU786446:CJV786447 CTQ786446:CTR786447 DDM786446:DDN786447 DNI786446:DNJ786447 DXE786446:DXF786447 EHA786446:EHB786447 EQW786446:EQX786447 FAS786446:FAT786447 FKO786446:FKP786447 FUK786446:FUL786447 GEG786446:GEH786447 GOC786446:GOD786447 GXY786446:GXZ786447 HHU786446:HHV786447 HRQ786446:HRR786447 IBM786446:IBN786447 ILI786446:ILJ786447 IVE786446:IVF786447 JFA786446:JFB786447 JOW786446:JOX786447 JYS786446:JYT786447 KIO786446:KIP786447 KSK786446:KSL786447 LCG786446:LCH786447 LMC786446:LMD786447 LVY786446:LVZ786447 MFU786446:MFV786447 MPQ786446:MPR786447 MZM786446:MZN786447 NJI786446:NJJ786447 NTE786446:NTF786447 ODA786446:ODB786447 OMW786446:OMX786447 OWS786446:OWT786447 PGO786446:PGP786447 PQK786446:PQL786447 QAG786446:QAH786447 QKC786446:QKD786447 QTY786446:QTZ786447 RDU786446:RDV786447 RNQ786446:RNR786447 RXM786446:RXN786447 SHI786446:SHJ786447 SRE786446:SRF786447 TBA786446:TBB786447 TKW786446:TKX786447 TUS786446:TUT786447 UEO786446:UEP786447 UOK786446:UOL786447 UYG786446:UYH786447 VIC786446:VID786447 VRY786446:VRZ786447 WBU786446:WBV786447 WLQ786446:WLR786447 WVM786446:WVN786447 E851982:F851983 JA851982:JB851983 SW851982:SX851983 ACS851982:ACT851983 AMO851982:AMP851983 AWK851982:AWL851983 BGG851982:BGH851983 BQC851982:BQD851983 BZY851982:BZZ851983 CJU851982:CJV851983 CTQ851982:CTR851983 DDM851982:DDN851983 DNI851982:DNJ851983 DXE851982:DXF851983 EHA851982:EHB851983 EQW851982:EQX851983 FAS851982:FAT851983 FKO851982:FKP851983 FUK851982:FUL851983 GEG851982:GEH851983 GOC851982:GOD851983 GXY851982:GXZ851983 HHU851982:HHV851983 HRQ851982:HRR851983 IBM851982:IBN851983 ILI851982:ILJ851983 IVE851982:IVF851983 JFA851982:JFB851983 JOW851982:JOX851983 JYS851982:JYT851983 KIO851982:KIP851983 KSK851982:KSL851983 LCG851982:LCH851983 LMC851982:LMD851983 LVY851982:LVZ851983 MFU851982:MFV851983 MPQ851982:MPR851983 MZM851982:MZN851983 NJI851982:NJJ851983 NTE851982:NTF851983 ODA851982:ODB851983 OMW851982:OMX851983 OWS851982:OWT851983 PGO851982:PGP851983 PQK851982:PQL851983 QAG851982:QAH851983 QKC851982:QKD851983 QTY851982:QTZ851983 RDU851982:RDV851983 RNQ851982:RNR851983 RXM851982:RXN851983 SHI851982:SHJ851983 SRE851982:SRF851983 TBA851982:TBB851983 TKW851982:TKX851983 TUS851982:TUT851983 UEO851982:UEP851983 UOK851982:UOL851983 UYG851982:UYH851983 VIC851982:VID851983 VRY851982:VRZ851983 WBU851982:WBV851983 WLQ851982:WLR851983 WVM851982:WVN851983 E917518:F917519 JA917518:JB917519 SW917518:SX917519 ACS917518:ACT917519 AMO917518:AMP917519 AWK917518:AWL917519 BGG917518:BGH917519 BQC917518:BQD917519 BZY917518:BZZ917519 CJU917518:CJV917519 CTQ917518:CTR917519 DDM917518:DDN917519 DNI917518:DNJ917519 DXE917518:DXF917519 EHA917518:EHB917519 EQW917518:EQX917519 FAS917518:FAT917519 FKO917518:FKP917519 FUK917518:FUL917519 GEG917518:GEH917519 GOC917518:GOD917519 GXY917518:GXZ917519 HHU917518:HHV917519 HRQ917518:HRR917519 IBM917518:IBN917519 ILI917518:ILJ917519 IVE917518:IVF917519 JFA917518:JFB917519 JOW917518:JOX917519 JYS917518:JYT917519 KIO917518:KIP917519 KSK917518:KSL917519 LCG917518:LCH917519 LMC917518:LMD917519 LVY917518:LVZ917519 MFU917518:MFV917519 MPQ917518:MPR917519 MZM917518:MZN917519 NJI917518:NJJ917519 NTE917518:NTF917519 ODA917518:ODB917519 OMW917518:OMX917519 OWS917518:OWT917519 PGO917518:PGP917519 PQK917518:PQL917519 QAG917518:QAH917519 QKC917518:QKD917519 QTY917518:QTZ917519 RDU917518:RDV917519 RNQ917518:RNR917519 RXM917518:RXN917519 SHI917518:SHJ917519 SRE917518:SRF917519 TBA917518:TBB917519 TKW917518:TKX917519 TUS917518:TUT917519 UEO917518:UEP917519 UOK917518:UOL917519 UYG917518:UYH917519 VIC917518:VID917519 VRY917518:VRZ917519 WBU917518:WBV917519 WLQ917518:WLR917519 WVM917518:WVN917519 E983054:F983055 JA983054:JB983055 SW983054:SX983055 ACS983054:ACT983055 AMO983054:AMP983055 AWK983054:AWL983055 BGG983054:BGH983055 BQC983054:BQD983055 BZY983054:BZZ983055 CJU983054:CJV983055 CTQ983054:CTR983055 DDM983054:DDN983055 DNI983054:DNJ983055 DXE983054:DXF983055 EHA983054:EHB983055 EQW983054:EQX983055 FAS983054:FAT983055 FKO983054:FKP983055 FUK983054:FUL983055 GEG983054:GEH983055 GOC983054:GOD983055 GXY983054:GXZ983055 HHU983054:HHV983055 HRQ983054:HRR983055 IBM983054:IBN983055 ILI983054:ILJ983055 IVE983054:IVF983055 JFA983054:JFB983055 JOW983054:JOX983055 JYS983054:JYT983055 KIO983054:KIP983055 KSK983054:KSL983055 LCG983054:LCH983055 LMC983054:LMD983055 LVY983054:LVZ983055 MFU983054:MFV983055 MPQ983054:MPR983055 MZM983054:MZN983055 NJI983054:NJJ983055 NTE983054:NTF983055 ODA983054:ODB983055 OMW983054:OMX983055 OWS983054:OWT983055 PGO983054:PGP983055 PQK983054:PQL983055 QAG983054:QAH983055 QKC983054:QKD983055 QTY983054:QTZ983055 RDU983054:RDV983055 RNQ983054:RNR983055 RXM983054:RXN983055 SHI983054:SHJ983055 SRE983054:SRF983055 TBA983054:TBB983055 TKW983054:TKX983055 TUS983054:TUT983055 UEO983054:UEP983055 UOK983054:UOL983055 UYG983054:UYH983055 VIC983054:VID983055 VRY983054:VRZ983055 WBU983054:WBV983055 WLQ983054:WLR983055 WVM983054:WVN983055 E17:F18 JA17:JB18 SW17:SX18 ACS17:ACT18 AMO17:AMP18 AWK17:AWL18 BGG17:BGH18 BQC17:BQD18 BZY17:BZZ18 CJU17:CJV18 CTQ17:CTR18 DDM17:DDN18 DNI17:DNJ18 DXE17:DXF18 EHA17:EHB18 EQW17:EQX18 FAS17:FAT18 FKO17:FKP18 FUK17:FUL18 GEG17:GEH18 GOC17:GOD18 GXY17:GXZ18 HHU17:HHV18 HRQ17:HRR18 IBM17:IBN18 ILI17:ILJ18 IVE17:IVF18 JFA17:JFB18 JOW17:JOX18 JYS17:JYT18 KIO17:KIP18 KSK17:KSL18 LCG17:LCH18 LMC17:LMD18 LVY17:LVZ18 MFU17:MFV18 MPQ17:MPR18 MZM17:MZN18 NJI17:NJJ18 NTE17:NTF18 ODA17:ODB18 OMW17:OMX18 OWS17:OWT18 PGO17:PGP18 PQK17:PQL18 QAG17:QAH18 QKC17:QKD18 QTY17:QTZ18 RDU17:RDV18 RNQ17:RNR18 RXM17:RXN18 SHI17:SHJ18 SRE17:SRF18 TBA17:TBB18 TKW17:TKX18 TUS17:TUT18 UEO17:UEP18 UOK17:UOL18 UYG17:UYH18 VIC17:VID18 VRY17:VRZ18 WBU17:WBV18 WLQ17:WLR18 WVM17:WVN18 E65553:F65554 JA65553:JB65554 SW65553:SX65554 ACS65553:ACT65554 AMO65553:AMP65554 AWK65553:AWL65554 BGG65553:BGH65554 BQC65553:BQD65554 BZY65553:BZZ65554 CJU65553:CJV65554 CTQ65553:CTR65554 DDM65553:DDN65554 DNI65553:DNJ65554 DXE65553:DXF65554 EHA65553:EHB65554 EQW65553:EQX65554 FAS65553:FAT65554 FKO65553:FKP65554 FUK65553:FUL65554 GEG65553:GEH65554 GOC65553:GOD65554 GXY65553:GXZ65554 HHU65553:HHV65554 HRQ65553:HRR65554 IBM65553:IBN65554 ILI65553:ILJ65554 IVE65553:IVF65554 JFA65553:JFB65554 JOW65553:JOX65554 JYS65553:JYT65554 KIO65553:KIP65554 KSK65553:KSL65554 LCG65553:LCH65554 LMC65553:LMD65554 LVY65553:LVZ65554 MFU65553:MFV65554 MPQ65553:MPR65554 MZM65553:MZN65554 NJI65553:NJJ65554 NTE65553:NTF65554 ODA65553:ODB65554 OMW65553:OMX65554 OWS65553:OWT65554 PGO65553:PGP65554 PQK65553:PQL65554 QAG65553:QAH65554 QKC65553:QKD65554 QTY65553:QTZ65554 RDU65553:RDV65554 RNQ65553:RNR65554 RXM65553:RXN65554 SHI65553:SHJ65554 SRE65553:SRF65554 TBA65553:TBB65554 TKW65553:TKX65554 TUS65553:TUT65554 UEO65553:UEP65554 UOK65553:UOL65554 UYG65553:UYH65554 VIC65553:VID65554 VRY65553:VRZ65554 WBU65553:WBV65554 WLQ65553:WLR65554 WVM65553:WVN65554 E131089:F131090 JA131089:JB131090 SW131089:SX131090 ACS131089:ACT131090 AMO131089:AMP131090 AWK131089:AWL131090 BGG131089:BGH131090 BQC131089:BQD131090 BZY131089:BZZ131090 CJU131089:CJV131090 CTQ131089:CTR131090 DDM131089:DDN131090 DNI131089:DNJ131090 DXE131089:DXF131090 EHA131089:EHB131090 EQW131089:EQX131090 FAS131089:FAT131090 FKO131089:FKP131090 FUK131089:FUL131090 GEG131089:GEH131090 GOC131089:GOD131090 GXY131089:GXZ131090 HHU131089:HHV131090 HRQ131089:HRR131090 IBM131089:IBN131090 ILI131089:ILJ131090 IVE131089:IVF131090 JFA131089:JFB131090 JOW131089:JOX131090 JYS131089:JYT131090 KIO131089:KIP131090 KSK131089:KSL131090 LCG131089:LCH131090 LMC131089:LMD131090 LVY131089:LVZ131090 MFU131089:MFV131090 MPQ131089:MPR131090 MZM131089:MZN131090 NJI131089:NJJ131090 NTE131089:NTF131090 ODA131089:ODB131090 OMW131089:OMX131090 OWS131089:OWT131090 PGO131089:PGP131090 PQK131089:PQL131090 QAG131089:QAH131090 QKC131089:QKD131090 QTY131089:QTZ131090 RDU131089:RDV131090 RNQ131089:RNR131090 RXM131089:RXN131090 SHI131089:SHJ131090 SRE131089:SRF131090 TBA131089:TBB131090 TKW131089:TKX131090 TUS131089:TUT131090 UEO131089:UEP131090 UOK131089:UOL131090 UYG131089:UYH131090 VIC131089:VID131090 VRY131089:VRZ131090 WBU131089:WBV131090 WLQ131089:WLR131090 WVM131089:WVN131090 E196625:F196626 JA196625:JB196626 SW196625:SX196626 ACS196625:ACT196626 AMO196625:AMP196626 AWK196625:AWL196626 BGG196625:BGH196626 BQC196625:BQD196626 BZY196625:BZZ196626 CJU196625:CJV196626 CTQ196625:CTR196626 DDM196625:DDN196626 DNI196625:DNJ196626 DXE196625:DXF196626 EHA196625:EHB196626 EQW196625:EQX196626 FAS196625:FAT196626 FKO196625:FKP196626 FUK196625:FUL196626 GEG196625:GEH196626 GOC196625:GOD196626 GXY196625:GXZ196626 HHU196625:HHV196626 HRQ196625:HRR196626 IBM196625:IBN196626 ILI196625:ILJ196626 IVE196625:IVF196626 JFA196625:JFB196626 JOW196625:JOX196626 JYS196625:JYT196626 KIO196625:KIP196626 KSK196625:KSL196626 LCG196625:LCH196626 LMC196625:LMD196626 LVY196625:LVZ196626 MFU196625:MFV196626 MPQ196625:MPR196626 MZM196625:MZN196626 NJI196625:NJJ196626 NTE196625:NTF196626 ODA196625:ODB196626 OMW196625:OMX196626 OWS196625:OWT196626 PGO196625:PGP196626 PQK196625:PQL196626 QAG196625:QAH196626 QKC196625:QKD196626 QTY196625:QTZ196626 RDU196625:RDV196626 RNQ196625:RNR196626 RXM196625:RXN196626 SHI196625:SHJ196626 SRE196625:SRF196626 TBA196625:TBB196626 TKW196625:TKX196626 TUS196625:TUT196626 UEO196625:UEP196626 UOK196625:UOL196626 UYG196625:UYH196626 VIC196625:VID196626 VRY196625:VRZ196626 WBU196625:WBV196626 WLQ196625:WLR196626 WVM196625:WVN196626 E262161:F262162 JA262161:JB262162 SW262161:SX262162 ACS262161:ACT262162 AMO262161:AMP262162 AWK262161:AWL262162 BGG262161:BGH262162 BQC262161:BQD262162 BZY262161:BZZ262162 CJU262161:CJV262162 CTQ262161:CTR262162 DDM262161:DDN262162 DNI262161:DNJ262162 DXE262161:DXF262162 EHA262161:EHB262162 EQW262161:EQX262162 FAS262161:FAT262162 FKO262161:FKP262162 FUK262161:FUL262162 GEG262161:GEH262162 GOC262161:GOD262162 GXY262161:GXZ262162 HHU262161:HHV262162 HRQ262161:HRR262162 IBM262161:IBN262162 ILI262161:ILJ262162 IVE262161:IVF262162 JFA262161:JFB262162 JOW262161:JOX262162 JYS262161:JYT262162 KIO262161:KIP262162 KSK262161:KSL262162 LCG262161:LCH262162 LMC262161:LMD262162 LVY262161:LVZ262162 MFU262161:MFV262162 MPQ262161:MPR262162 MZM262161:MZN262162 NJI262161:NJJ262162 NTE262161:NTF262162 ODA262161:ODB262162 OMW262161:OMX262162 OWS262161:OWT262162 PGO262161:PGP262162 PQK262161:PQL262162 QAG262161:QAH262162 QKC262161:QKD262162 QTY262161:QTZ262162 RDU262161:RDV262162 RNQ262161:RNR262162 RXM262161:RXN262162 SHI262161:SHJ262162 SRE262161:SRF262162 TBA262161:TBB262162 TKW262161:TKX262162 TUS262161:TUT262162 UEO262161:UEP262162 UOK262161:UOL262162 UYG262161:UYH262162 VIC262161:VID262162 VRY262161:VRZ262162 WBU262161:WBV262162 WLQ262161:WLR262162 WVM262161:WVN262162 E327697:F327698 JA327697:JB327698 SW327697:SX327698 ACS327697:ACT327698 AMO327697:AMP327698 AWK327697:AWL327698 BGG327697:BGH327698 BQC327697:BQD327698 BZY327697:BZZ327698 CJU327697:CJV327698 CTQ327697:CTR327698 DDM327697:DDN327698 DNI327697:DNJ327698 DXE327697:DXF327698 EHA327697:EHB327698 EQW327697:EQX327698 FAS327697:FAT327698 FKO327697:FKP327698 FUK327697:FUL327698 GEG327697:GEH327698 GOC327697:GOD327698 GXY327697:GXZ327698 HHU327697:HHV327698 HRQ327697:HRR327698 IBM327697:IBN327698 ILI327697:ILJ327698 IVE327697:IVF327698 JFA327697:JFB327698 JOW327697:JOX327698 JYS327697:JYT327698 KIO327697:KIP327698 KSK327697:KSL327698 LCG327697:LCH327698 LMC327697:LMD327698 LVY327697:LVZ327698 MFU327697:MFV327698 MPQ327697:MPR327698 MZM327697:MZN327698 NJI327697:NJJ327698 NTE327697:NTF327698 ODA327697:ODB327698 OMW327697:OMX327698 OWS327697:OWT327698 PGO327697:PGP327698 PQK327697:PQL327698 QAG327697:QAH327698 QKC327697:QKD327698 QTY327697:QTZ327698 RDU327697:RDV327698 RNQ327697:RNR327698 RXM327697:RXN327698 SHI327697:SHJ327698 SRE327697:SRF327698 TBA327697:TBB327698 TKW327697:TKX327698 TUS327697:TUT327698 UEO327697:UEP327698 UOK327697:UOL327698 UYG327697:UYH327698 VIC327697:VID327698 VRY327697:VRZ327698 WBU327697:WBV327698 WLQ327697:WLR327698 WVM327697:WVN327698 E393233:F393234 JA393233:JB393234 SW393233:SX393234 ACS393233:ACT393234 AMO393233:AMP393234 AWK393233:AWL393234 BGG393233:BGH393234 BQC393233:BQD393234 BZY393233:BZZ393234 CJU393233:CJV393234 CTQ393233:CTR393234 DDM393233:DDN393234 DNI393233:DNJ393234 DXE393233:DXF393234 EHA393233:EHB393234 EQW393233:EQX393234 FAS393233:FAT393234 FKO393233:FKP393234 FUK393233:FUL393234 GEG393233:GEH393234 GOC393233:GOD393234 GXY393233:GXZ393234 HHU393233:HHV393234 HRQ393233:HRR393234 IBM393233:IBN393234 ILI393233:ILJ393234 IVE393233:IVF393234 JFA393233:JFB393234 JOW393233:JOX393234 JYS393233:JYT393234 KIO393233:KIP393234 KSK393233:KSL393234 LCG393233:LCH393234 LMC393233:LMD393234 LVY393233:LVZ393234 MFU393233:MFV393234 MPQ393233:MPR393234 MZM393233:MZN393234 NJI393233:NJJ393234 NTE393233:NTF393234 ODA393233:ODB393234 OMW393233:OMX393234 OWS393233:OWT393234 PGO393233:PGP393234 PQK393233:PQL393234 QAG393233:QAH393234 QKC393233:QKD393234 QTY393233:QTZ393234 RDU393233:RDV393234 RNQ393233:RNR393234 RXM393233:RXN393234 SHI393233:SHJ393234 SRE393233:SRF393234 TBA393233:TBB393234 TKW393233:TKX393234 TUS393233:TUT393234 UEO393233:UEP393234 UOK393233:UOL393234 UYG393233:UYH393234 VIC393233:VID393234 VRY393233:VRZ393234 WBU393233:WBV393234 WLQ393233:WLR393234 WVM393233:WVN393234 E458769:F458770 JA458769:JB458770 SW458769:SX458770 ACS458769:ACT458770 AMO458769:AMP458770 AWK458769:AWL458770 BGG458769:BGH458770 BQC458769:BQD458770 BZY458769:BZZ458770 CJU458769:CJV458770 CTQ458769:CTR458770 DDM458769:DDN458770 DNI458769:DNJ458770 DXE458769:DXF458770 EHA458769:EHB458770 EQW458769:EQX458770 FAS458769:FAT458770 FKO458769:FKP458770 FUK458769:FUL458770 GEG458769:GEH458770 GOC458769:GOD458770 GXY458769:GXZ458770 HHU458769:HHV458770 HRQ458769:HRR458770 IBM458769:IBN458770 ILI458769:ILJ458770 IVE458769:IVF458770 JFA458769:JFB458770 JOW458769:JOX458770 JYS458769:JYT458770 KIO458769:KIP458770 KSK458769:KSL458770 LCG458769:LCH458770 LMC458769:LMD458770 LVY458769:LVZ458770 MFU458769:MFV458770 MPQ458769:MPR458770 MZM458769:MZN458770 NJI458769:NJJ458770 NTE458769:NTF458770 ODA458769:ODB458770 OMW458769:OMX458770 OWS458769:OWT458770 PGO458769:PGP458770 PQK458769:PQL458770 QAG458769:QAH458770 QKC458769:QKD458770 QTY458769:QTZ458770 RDU458769:RDV458770 RNQ458769:RNR458770 RXM458769:RXN458770 SHI458769:SHJ458770 SRE458769:SRF458770 TBA458769:TBB458770 TKW458769:TKX458770 TUS458769:TUT458770 UEO458769:UEP458770 UOK458769:UOL458770 UYG458769:UYH458770 VIC458769:VID458770 VRY458769:VRZ458770 WBU458769:WBV458770 WLQ458769:WLR458770 WVM458769:WVN458770 E524305:F524306 JA524305:JB524306 SW524305:SX524306 ACS524305:ACT524306 AMO524305:AMP524306 AWK524305:AWL524306 BGG524305:BGH524306 BQC524305:BQD524306 BZY524305:BZZ524306 CJU524305:CJV524306 CTQ524305:CTR524306 DDM524305:DDN524306 DNI524305:DNJ524306 DXE524305:DXF524306 EHA524305:EHB524306 EQW524305:EQX524306 FAS524305:FAT524306 FKO524305:FKP524306 FUK524305:FUL524306 GEG524305:GEH524306 GOC524305:GOD524306 GXY524305:GXZ524306 HHU524305:HHV524306 HRQ524305:HRR524306 IBM524305:IBN524306 ILI524305:ILJ524306 IVE524305:IVF524306 JFA524305:JFB524306 JOW524305:JOX524306 JYS524305:JYT524306 KIO524305:KIP524306 KSK524305:KSL524306 LCG524305:LCH524306 LMC524305:LMD524306 LVY524305:LVZ524306 MFU524305:MFV524306 MPQ524305:MPR524306 MZM524305:MZN524306 NJI524305:NJJ524306 NTE524305:NTF524306 ODA524305:ODB524306 OMW524305:OMX524306 OWS524305:OWT524306 PGO524305:PGP524306 PQK524305:PQL524306 QAG524305:QAH524306 QKC524305:QKD524306 QTY524305:QTZ524306 RDU524305:RDV524306 RNQ524305:RNR524306 RXM524305:RXN524306 SHI524305:SHJ524306 SRE524305:SRF524306 TBA524305:TBB524306 TKW524305:TKX524306 TUS524305:TUT524306 UEO524305:UEP524306 UOK524305:UOL524306 UYG524305:UYH524306 VIC524305:VID524306 VRY524305:VRZ524306 WBU524305:WBV524306 WLQ524305:WLR524306 WVM524305:WVN524306 E589841:F589842 JA589841:JB589842 SW589841:SX589842 ACS589841:ACT589842 AMO589841:AMP589842 AWK589841:AWL589842 BGG589841:BGH589842 BQC589841:BQD589842 BZY589841:BZZ589842 CJU589841:CJV589842 CTQ589841:CTR589842 DDM589841:DDN589842 DNI589841:DNJ589842 DXE589841:DXF589842 EHA589841:EHB589842 EQW589841:EQX589842 FAS589841:FAT589842 FKO589841:FKP589842 FUK589841:FUL589842 GEG589841:GEH589842 GOC589841:GOD589842 GXY589841:GXZ589842 HHU589841:HHV589842 HRQ589841:HRR589842 IBM589841:IBN589842 ILI589841:ILJ589842 IVE589841:IVF589842 JFA589841:JFB589842 JOW589841:JOX589842 JYS589841:JYT589842 KIO589841:KIP589842 KSK589841:KSL589842 LCG589841:LCH589842 LMC589841:LMD589842 LVY589841:LVZ589842 MFU589841:MFV589842 MPQ589841:MPR589842 MZM589841:MZN589842 NJI589841:NJJ589842 NTE589841:NTF589842 ODA589841:ODB589842 OMW589841:OMX589842 OWS589841:OWT589842 PGO589841:PGP589842 PQK589841:PQL589842 QAG589841:QAH589842 QKC589841:QKD589842 QTY589841:QTZ589842 RDU589841:RDV589842 RNQ589841:RNR589842 RXM589841:RXN589842 SHI589841:SHJ589842 SRE589841:SRF589842 TBA589841:TBB589842 TKW589841:TKX589842 TUS589841:TUT589842 UEO589841:UEP589842 UOK589841:UOL589842 UYG589841:UYH589842 VIC589841:VID589842 VRY589841:VRZ589842 WBU589841:WBV589842 WLQ589841:WLR589842 WVM589841:WVN589842 E655377:F655378 JA655377:JB655378 SW655377:SX655378 ACS655377:ACT655378 AMO655377:AMP655378 AWK655377:AWL655378 BGG655377:BGH655378 BQC655377:BQD655378 BZY655377:BZZ655378 CJU655377:CJV655378 CTQ655377:CTR655378 DDM655377:DDN655378 DNI655377:DNJ655378 DXE655377:DXF655378 EHA655377:EHB655378 EQW655377:EQX655378 FAS655377:FAT655378 FKO655377:FKP655378 FUK655377:FUL655378 GEG655377:GEH655378 GOC655377:GOD655378 GXY655377:GXZ655378 HHU655377:HHV655378 HRQ655377:HRR655378 IBM655377:IBN655378 ILI655377:ILJ655378 IVE655377:IVF655378 JFA655377:JFB655378 JOW655377:JOX655378 JYS655377:JYT655378 KIO655377:KIP655378 KSK655377:KSL655378 LCG655377:LCH655378 LMC655377:LMD655378 LVY655377:LVZ655378 MFU655377:MFV655378 MPQ655377:MPR655378 MZM655377:MZN655378 NJI655377:NJJ655378 NTE655377:NTF655378 ODA655377:ODB655378 OMW655377:OMX655378 OWS655377:OWT655378 PGO655377:PGP655378 PQK655377:PQL655378 QAG655377:QAH655378 QKC655377:QKD655378 QTY655377:QTZ655378 RDU655377:RDV655378 RNQ655377:RNR655378 RXM655377:RXN655378 SHI655377:SHJ655378 SRE655377:SRF655378 TBA655377:TBB655378 TKW655377:TKX655378 TUS655377:TUT655378 UEO655377:UEP655378 UOK655377:UOL655378 UYG655377:UYH655378 VIC655377:VID655378 VRY655377:VRZ655378 WBU655377:WBV655378 WLQ655377:WLR655378 WVM655377:WVN655378 E720913:F720914 JA720913:JB720914 SW720913:SX720914 ACS720913:ACT720914 AMO720913:AMP720914 AWK720913:AWL720914 BGG720913:BGH720914 BQC720913:BQD720914 BZY720913:BZZ720914 CJU720913:CJV720914 CTQ720913:CTR720914 DDM720913:DDN720914 DNI720913:DNJ720914 DXE720913:DXF720914 EHA720913:EHB720914 EQW720913:EQX720914 FAS720913:FAT720914 FKO720913:FKP720914 FUK720913:FUL720914 GEG720913:GEH720914 GOC720913:GOD720914 GXY720913:GXZ720914 HHU720913:HHV720914 HRQ720913:HRR720914 IBM720913:IBN720914 ILI720913:ILJ720914 IVE720913:IVF720914 JFA720913:JFB720914 JOW720913:JOX720914 JYS720913:JYT720914 KIO720913:KIP720914 KSK720913:KSL720914 LCG720913:LCH720914 LMC720913:LMD720914 LVY720913:LVZ720914 MFU720913:MFV720914 MPQ720913:MPR720914 MZM720913:MZN720914 NJI720913:NJJ720914 NTE720913:NTF720914 ODA720913:ODB720914 OMW720913:OMX720914 OWS720913:OWT720914 PGO720913:PGP720914 PQK720913:PQL720914 QAG720913:QAH720914 QKC720913:QKD720914 QTY720913:QTZ720914 RDU720913:RDV720914 RNQ720913:RNR720914 RXM720913:RXN720914 SHI720913:SHJ720914 SRE720913:SRF720914 TBA720913:TBB720914 TKW720913:TKX720914 TUS720913:TUT720914 UEO720913:UEP720914 UOK720913:UOL720914 UYG720913:UYH720914 VIC720913:VID720914 VRY720913:VRZ720914 WBU720913:WBV720914 WLQ720913:WLR720914 WVM720913:WVN720914 E786449:F786450 JA786449:JB786450 SW786449:SX786450 ACS786449:ACT786450 AMO786449:AMP786450 AWK786449:AWL786450 BGG786449:BGH786450 BQC786449:BQD786450 BZY786449:BZZ786450 CJU786449:CJV786450 CTQ786449:CTR786450 DDM786449:DDN786450 DNI786449:DNJ786450 DXE786449:DXF786450 EHA786449:EHB786450 EQW786449:EQX786450 FAS786449:FAT786450 FKO786449:FKP786450 FUK786449:FUL786450 GEG786449:GEH786450 GOC786449:GOD786450 GXY786449:GXZ786450 HHU786449:HHV786450 HRQ786449:HRR786450 IBM786449:IBN786450 ILI786449:ILJ786450 IVE786449:IVF786450 JFA786449:JFB786450 JOW786449:JOX786450 JYS786449:JYT786450 KIO786449:KIP786450 KSK786449:KSL786450 LCG786449:LCH786450 LMC786449:LMD786450 LVY786449:LVZ786450 MFU786449:MFV786450 MPQ786449:MPR786450 MZM786449:MZN786450 NJI786449:NJJ786450 NTE786449:NTF786450 ODA786449:ODB786450 OMW786449:OMX786450 OWS786449:OWT786450 PGO786449:PGP786450 PQK786449:PQL786450 QAG786449:QAH786450 QKC786449:QKD786450 QTY786449:QTZ786450 RDU786449:RDV786450 RNQ786449:RNR786450 RXM786449:RXN786450 SHI786449:SHJ786450 SRE786449:SRF786450 TBA786449:TBB786450 TKW786449:TKX786450 TUS786449:TUT786450 UEO786449:UEP786450 UOK786449:UOL786450 UYG786449:UYH786450 VIC786449:VID786450 VRY786449:VRZ786450 WBU786449:WBV786450 WLQ786449:WLR786450 WVM786449:WVN786450 E851985:F851986 JA851985:JB851986 SW851985:SX851986 ACS851985:ACT851986 AMO851985:AMP851986 AWK851985:AWL851986 BGG851985:BGH851986 BQC851985:BQD851986 BZY851985:BZZ851986 CJU851985:CJV851986 CTQ851985:CTR851986 DDM851985:DDN851986 DNI851985:DNJ851986 DXE851985:DXF851986 EHA851985:EHB851986 EQW851985:EQX851986 FAS851985:FAT851986 FKO851985:FKP851986 FUK851985:FUL851986 GEG851985:GEH851986 GOC851985:GOD851986 GXY851985:GXZ851986 HHU851985:HHV851986 HRQ851985:HRR851986 IBM851985:IBN851986 ILI851985:ILJ851986 IVE851985:IVF851986 JFA851985:JFB851986 JOW851985:JOX851986 JYS851985:JYT851986 KIO851985:KIP851986 KSK851985:KSL851986 LCG851985:LCH851986 LMC851985:LMD851986 LVY851985:LVZ851986 MFU851985:MFV851986 MPQ851985:MPR851986 MZM851985:MZN851986 NJI851985:NJJ851986 NTE851985:NTF851986 ODA851985:ODB851986 OMW851985:OMX851986 OWS851985:OWT851986 PGO851985:PGP851986 PQK851985:PQL851986 QAG851985:QAH851986 QKC851985:QKD851986 QTY851985:QTZ851986 RDU851985:RDV851986 RNQ851985:RNR851986 RXM851985:RXN851986 SHI851985:SHJ851986 SRE851985:SRF851986 TBA851985:TBB851986 TKW851985:TKX851986 TUS851985:TUT851986 UEO851985:UEP851986 UOK851985:UOL851986 UYG851985:UYH851986 VIC851985:VID851986 VRY851985:VRZ851986 WBU851985:WBV851986 WLQ851985:WLR851986 WVM851985:WVN851986 E917521:F917522 JA917521:JB917522 SW917521:SX917522 ACS917521:ACT917522 AMO917521:AMP917522 AWK917521:AWL917522 BGG917521:BGH917522 BQC917521:BQD917522 BZY917521:BZZ917522 CJU917521:CJV917522 CTQ917521:CTR917522 DDM917521:DDN917522 DNI917521:DNJ917522 DXE917521:DXF917522 EHA917521:EHB917522 EQW917521:EQX917522 FAS917521:FAT917522 FKO917521:FKP917522 FUK917521:FUL917522 GEG917521:GEH917522 GOC917521:GOD917522 GXY917521:GXZ917522 HHU917521:HHV917522 HRQ917521:HRR917522 IBM917521:IBN917522 ILI917521:ILJ917522 IVE917521:IVF917522 JFA917521:JFB917522 JOW917521:JOX917522 JYS917521:JYT917522 KIO917521:KIP917522 KSK917521:KSL917522 LCG917521:LCH917522 LMC917521:LMD917522 LVY917521:LVZ917522 MFU917521:MFV917522 MPQ917521:MPR917522 MZM917521:MZN917522 NJI917521:NJJ917522 NTE917521:NTF917522 ODA917521:ODB917522 OMW917521:OMX917522 OWS917521:OWT917522 PGO917521:PGP917522 PQK917521:PQL917522 QAG917521:QAH917522 QKC917521:QKD917522 QTY917521:QTZ917522 RDU917521:RDV917522 RNQ917521:RNR917522 RXM917521:RXN917522 SHI917521:SHJ917522 SRE917521:SRF917522 TBA917521:TBB917522 TKW917521:TKX917522 TUS917521:TUT917522 UEO917521:UEP917522 UOK917521:UOL917522 UYG917521:UYH917522 VIC917521:VID917522 VRY917521:VRZ917522 WBU917521:WBV917522 WLQ917521:WLR917522 WVM917521:WVN917522 E983057:F983058 JA983057:JB983058 SW983057:SX983058 ACS983057:ACT983058 AMO983057:AMP983058 AWK983057:AWL983058 BGG983057:BGH983058 BQC983057:BQD983058 BZY983057:BZZ983058 CJU983057:CJV983058 CTQ983057:CTR983058 DDM983057:DDN983058 DNI983057:DNJ983058 DXE983057:DXF983058 EHA983057:EHB983058 EQW983057:EQX983058 FAS983057:FAT983058 FKO983057:FKP983058 FUK983057:FUL983058 GEG983057:GEH983058 GOC983057:GOD983058 GXY983057:GXZ983058 HHU983057:HHV983058 HRQ983057:HRR983058 IBM983057:IBN983058 ILI983057:ILJ983058 IVE983057:IVF983058 JFA983057:JFB983058 JOW983057:JOX983058 JYS983057:JYT983058 KIO983057:KIP983058 KSK983057:KSL983058 LCG983057:LCH983058 LMC983057:LMD983058 LVY983057:LVZ983058 MFU983057:MFV983058 MPQ983057:MPR983058 MZM983057:MZN983058 NJI983057:NJJ983058 NTE983057:NTF983058 ODA983057:ODB983058 OMW983057:OMX983058 OWS983057:OWT983058 PGO983057:PGP983058 PQK983057:PQL983058 QAG983057:QAH983058 QKC983057:QKD983058 QTY983057:QTZ983058 RDU983057:RDV983058 RNQ983057:RNR983058 RXM983057:RXN983058 SHI983057:SHJ983058 SRE983057:SRF983058 TBA983057:TBB983058 TKW983057:TKX983058 TUS983057:TUT983058 UEO983057:UEP983058 UOK983057:UOL983058 UYG983057:UYH983058 VIC983057:VID983058 VRY983057:VRZ983058 WBU983057:WBV983058 WLQ983057:WLR983058 WVM983057:WVN983058 E20:F21 JA20:JB21 SW20:SX21 ACS20:ACT21 AMO20:AMP21 AWK20:AWL21 BGG20:BGH21 BQC20:BQD21 BZY20:BZZ21 CJU20:CJV21 CTQ20:CTR21 DDM20:DDN21 DNI20:DNJ21 DXE20:DXF21 EHA20:EHB21 EQW20:EQX21 FAS20:FAT21 FKO20:FKP21 FUK20:FUL21 GEG20:GEH21 GOC20:GOD21 GXY20:GXZ21 HHU20:HHV21 HRQ20:HRR21 IBM20:IBN21 ILI20:ILJ21 IVE20:IVF21 JFA20:JFB21 JOW20:JOX21 JYS20:JYT21 KIO20:KIP21 KSK20:KSL21 LCG20:LCH21 LMC20:LMD21 LVY20:LVZ21 MFU20:MFV21 MPQ20:MPR21 MZM20:MZN21 NJI20:NJJ21 NTE20:NTF21 ODA20:ODB21 OMW20:OMX21 OWS20:OWT21 PGO20:PGP21 PQK20:PQL21 QAG20:QAH21 QKC20:QKD21 QTY20:QTZ21 RDU20:RDV21 RNQ20:RNR21 RXM20:RXN21 SHI20:SHJ21 SRE20:SRF21 TBA20:TBB21 TKW20:TKX21 TUS20:TUT21 UEO20:UEP21 UOK20:UOL21 UYG20:UYH21 VIC20:VID21 VRY20:VRZ21 WBU20:WBV21 WLQ20:WLR21 WVM20:WVN21 E65556:F65557 JA65556:JB65557 SW65556:SX65557 ACS65556:ACT65557 AMO65556:AMP65557 AWK65556:AWL65557 BGG65556:BGH65557 BQC65556:BQD65557 BZY65556:BZZ65557 CJU65556:CJV65557 CTQ65556:CTR65557 DDM65556:DDN65557 DNI65556:DNJ65557 DXE65556:DXF65557 EHA65556:EHB65557 EQW65556:EQX65557 FAS65556:FAT65557 FKO65556:FKP65557 FUK65556:FUL65557 GEG65556:GEH65557 GOC65556:GOD65557 GXY65556:GXZ65557 HHU65556:HHV65557 HRQ65556:HRR65557 IBM65556:IBN65557 ILI65556:ILJ65557 IVE65556:IVF65557 JFA65556:JFB65557 JOW65556:JOX65557 JYS65556:JYT65557 KIO65556:KIP65557 KSK65556:KSL65557 LCG65556:LCH65557 LMC65556:LMD65557 LVY65556:LVZ65557 MFU65556:MFV65557 MPQ65556:MPR65557 MZM65556:MZN65557 NJI65556:NJJ65557 NTE65556:NTF65557 ODA65556:ODB65557 OMW65556:OMX65557 OWS65556:OWT65557 PGO65556:PGP65557 PQK65556:PQL65557 QAG65556:QAH65557 QKC65556:QKD65557 QTY65556:QTZ65557 RDU65556:RDV65557 RNQ65556:RNR65557 RXM65556:RXN65557 SHI65556:SHJ65557 SRE65556:SRF65557 TBA65556:TBB65557 TKW65556:TKX65557 TUS65556:TUT65557 UEO65556:UEP65557 UOK65556:UOL65557 UYG65556:UYH65557 VIC65556:VID65557 VRY65556:VRZ65557 WBU65556:WBV65557 WLQ65556:WLR65557 WVM65556:WVN65557 E131092:F131093 JA131092:JB131093 SW131092:SX131093 ACS131092:ACT131093 AMO131092:AMP131093 AWK131092:AWL131093 BGG131092:BGH131093 BQC131092:BQD131093 BZY131092:BZZ131093 CJU131092:CJV131093 CTQ131092:CTR131093 DDM131092:DDN131093 DNI131092:DNJ131093 DXE131092:DXF131093 EHA131092:EHB131093 EQW131092:EQX131093 FAS131092:FAT131093 FKO131092:FKP131093 FUK131092:FUL131093 GEG131092:GEH131093 GOC131092:GOD131093 GXY131092:GXZ131093 HHU131092:HHV131093 HRQ131092:HRR131093 IBM131092:IBN131093 ILI131092:ILJ131093 IVE131092:IVF131093 JFA131092:JFB131093 JOW131092:JOX131093 JYS131092:JYT131093 KIO131092:KIP131093 KSK131092:KSL131093 LCG131092:LCH131093 LMC131092:LMD131093 LVY131092:LVZ131093 MFU131092:MFV131093 MPQ131092:MPR131093 MZM131092:MZN131093 NJI131092:NJJ131093 NTE131092:NTF131093 ODA131092:ODB131093 OMW131092:OMX131093 OWS131092:OWT131093 PGO131092:PGP131093 PQK131092:PQL131093 QAG131092:QAH131093 QKC131092:QKD131093 QTY131092:QTZ131093 RDU131092:RDV131093 RNQ131092:RNR131093 RXM131092:RXN131093 SHI131092:SHJ131093 SRE131092:SRF131093 TBA131092:TBB131093 TKW131092:TKX131093 TUS131092:TUT131093 UEO131092:UEP131093 UOK131092:UOL131093 UYG131092:UYH131093 VIC131092:VID131093 VRY131092:VRZ131093 WBU131092:WBV131093 WLQ131092:WLR131093 WVM131092:WVN131093 E196628:F196629 JA196628:JB196629 SW196628:SX196629 ACS196628:ACT196629 AMO196628:AMP196629 AWK196628:AWL196629 BGG196628:BGH196629 BQC196628:BQD196629 BZY196628:BZZ196629 CJU196628:CJV196629 CTQ196628:CTR196629 DDM196628:DDN196629 DNI196628:DNJ196629 DXE196628:DXF196629 EHA196628:EHB196629 EQW196628:EQX196629 FAS196628:FAT196629 FKO196628:FKP196629 FUK196628:FUL196629 GEG196628:GEH196629 GOC196628:GOD196629 GXY196628:GXZ196629 HHU196628:HHV196629 HRQ196628:HRR196629 IBM196628:IBN196629 ILI196628:ILJ196629 IVE196628:IVF196629 JFA196628:JFB196629 JOW196628:JOX196629 JYS196628:JYT196629 KIO196628:KIP196629 KSK196628:KSL196629 LCG196628:LCH196629 LMC196628:LMD196629 LVY196628:LVZ196629 MFU196628:MFV196629 MPQ196628:MPR196629 MZM196628:MZN196629 NJI196628:NJJ196629 NTE196628:NTF196629 ODA196628:ODB196629 OMW196628:OMX196629 OWS196628:OWT196629 PGO196628:PGP196629 PQK196628:PQL196629 QAG196628:QAH196629 QKC196628:QKD196629 QTY196628:QTZ196629 RDU196628:RDV196629 RNQ196628:RNR196629 RXM196628:RXN196629 SHI196628:SHJ196629 SRE196628:SRF196629 TBA196628:TBB196629 TKW196628:TKX196629 TUS196628:TUT196629 UEO196628:UEP196629 UOK196628:UOL196629 UYG196628:UYH196629 VIC196628:VID196629 VRY196628:VRZ196629 WBU196628:WBV196629 WLQ196628:WLR196629 WVM196628:WVN196629 E262164:F262165 JA262164:JB262165 SW262164:SX262165 ACS262164:ACT262165 AMO262164:AMP262165 AWK262164:AWL262165 BGG262164:BGH262165 BQC262164:BQD262165 BZY262164:BZZ262165 CJU262164:CJV262165 CTQ262164:CTR262165 DDM262164:DDN262165 DNI262164:DNJ262165 DXE262164:DXF262165 EHA262164:EHB262165 EQW262164:EQX262165 FAS262164:FAT262165 FKO262164:FKP262165 FUK262164:FUL262165 GEG262164:GEH262165 GOC262164:GOD262165 GXY262164:GXZ262165 HHU262164:HHV262165 HRQ262164:HRR262165 IBM262164:IBN262165 ILI262164:ILJ262165 IVE262164:IVF262165 JFA262164:JFB262165 JOW262164:JOX262165 JYS262164:JYT262165 KIO262164:KIP262165 KSK262164:KSL262165 LCG262164:LCH262165 LMC262164:LMD262165 LVY262164:LVZ262165 MFU262164:MFV262165 MPQ262164:MPR262165 MZM262164:MZN262165 NJI262164:NJJ262165 NTE262164:NTF262165 ODA262164:ODB262165 OMW262164:OMX262165 OWS262164:OWT262165 PGO262164:PGP262165 PQK262164:PQL262165 QAG262164:QAH262165 QKC262164:QKD262165 QTY262164:QTZ262165 RDU262164:RDV262165 RNQ262164:RNR262165 RXM262164:RXN262165 SHI262164:SHJ262165 SRE262164:SRF262165 TBA262164:TBB262165 TKW262164:TKX262165 TUS262164:TUT262165 UEO262164:UEP262165 UOK262164:UOL262165 UYG262164:UYH262165 VIC262164:VID262165 VRY262164:VRZ262165 WBU262164:WBV262165 WLQ262164:WLR262165 WVM262164:WVN262165 E327700:F327701 JA327700:JB327701 SW327700:SX327701 ACS327700:ACT327701 AMO327700:AMP327701 AWK327700:AWL327701 BGG327700:BGH327701 BQC327700:BQD327701 BZY327700:BZZ327701 CJU327700:CJV327701 CTQ327700:CTR327701 DDM327700:DDN327701 DNI327700:DNJ327701 DXE327700:DXF327701 EHA327700:EHB327701 EQW327700:EQX327701 FAS327700:FAT327701 FKO327700:FKP327701 FUK327700:FUL327701 GEG327700:GEH327701 GOC327700:GOD327701 GXY327700:GXZ327701 HHU327700:HHV327701 HRQ327700:HRR327701 IBM327700:IBN327701 ILI327700:ILJ327701 IVE327700:IVF327701 JFA327700:JFB327701 JOW327700:JOX327701 JYS327700:JYT327701 KIO327700:KIP327701 KSK327700:KSL327701 LCG327700:LCH327701 LMC327700:LMD327701 LVY327700:LVZ327701 MFU327700:MFV327701 MPQ327700:MPR327701 MZM327700:MZN327701 NJI327700:NJJ327701 NTE327700:NTF327701 ODA327700:ODB327701 OMW327700:OMX327701 OWS327700:OWT327701 PGO327700:PGP327701 PQK327700:PQL327701 QAG327700:QAH327701 QKC327700:QKD327701 QTY327700:QTZ327701 RDU327700:RDV327701 RNQ327700:RNR327701 RXM327700:RXN327701 SHI327700:SHJ327701 SRE327700:SRF327701 TBA327700:TBB327701 TKW327700:TKX327701 TUS327700:TUT327701 UEO327700:UEP327701 UOK327700:UOL327701 UYG327700:UYH327701 VIC327700:VID327701 VRY327700:VRZ327701 WBU327700:WBV327701 WLQ327700:WLR327701 WVM327700:WVN327701 E393236:F393237 JA393236:JB393237 SW393236:SX393237 ACS393236:ACT393237 AMO393236:AMP393237 AWK393236:AWL393237 BGG393236:BGH393237 BQC393236:BQD393237 BZY393236:BZZ393237 CJU393236:CJV393237 CTQ393236:CTR393237 DDM393236:DDN393237 DNI393236:DNJ393237 DXE393236:DXF393237 EHA393236:EHB393237 EQW393236:EQX393237 FAS393236:FAT393237 FKO393236:FKP393237 FUK393236:FUL393237 GEG393236:GEH393237 GOC393236:GOD393237 GXY393236:GXZ393237 HHU393236:HHV393237 HRQ393236:HRR393237 IBM393236:IBN393237 ILI393236:ILJ393237 IVE393236:IVF393237 JFA393236:JFB393237 JOW393236:JOX393237 JYS393236:JYT393237 KIO393236:KIP393237 KSK393236:KSL393237 LCG393236:LCH393237 LMC393236:LMD393237 LVY393236:LVZ393237 MFU393236:MFV393237 MPQ393236:MPR393237 MZM393236:MZN393237 NJI393236:NJJ393237 NTE393236:NTF393237 ODA393236:ODB393237 OMW393236:OMX393237 OWS393236:OWT393237 PGO393236:PGP393237 PQK393236:PQL393237 QAG393236:QAH393237 QKC393236:QKD393237 QTY393236:QTZ393237 RDU393236:RDV393237 RNQ393236:RNR393237 RXM393236:RXN393237 SHI393236:SHJ393237 SRE393236:SRF393237 TBA393236:TBB393237 TKW393236:TKX393237 TUS393236:TUT393237 UEO393236:UEP393237 UOK393236:UOL393237 UYG393236:UYH393237 VIC393236:VID393237 VRY393236:VRZ393237 WBU393236:WBV393237 WLQ393236:WLR393237 WVM393236:WVN393237 E458772:F458773 JA458772:JB458773 SW458772:SX458773 ACS458772:ACT458773 AMO458772:AMP458773 AWK458772:AWL458773 BGG458772:BGH458773 BQC458772:BQD458773 BZY458772:BZZ458773 CJU458772:CJV458773 CTQ458772:CTR458773 DDM458772:DDN458773 DNI458772:DNJ458773 DXE458772:DXF458773 EHA458772:EHB458773 EQW458772:EQX458773 FAS458772:FAT458773 FKO458772:FKP458773 FUK458772:FUL458773 GEG458772:GEH458773 GOC458772:GOD458773 GXY458772:GXZ458773 HHU458772:HHV458773 HRQ458772:HRR458773 IBM458772:IBN458773 ILI458772:ILJ458773 IVE458772:IVF458773 JFA458772:JFB458773 JOW458772:JOX458773 JYS458772:JYT458773 KIO458772:KIP458773 KSK458772:KSL458773 LCG458772:LCH458773 LMC458772:LMD458773 LVY458772:LVZ458773 MFU458772:MFV458773 MPQ458772:MPR458773 MZM458772:MZN458773 NJI458772:NJJ458773 NTE458772:NTF458773 ODA458772:ODB458773 OMW458772:OMX458773 OWS458772:OWT458773 PGO458772:PGP458773 PQK458772:PQL458773 QAG458772:QAH458773 QKC458772:QKD458773 QTY458772:QTZ458773 RDU458772:RDV458773 RNQ458772:RNR458773 RXM458772:RXN458773 SHI458772:SHJ458773 SRE458772:SRF458773 TBA458772:TBB458773 TKW458772:TKX458773 TUS458772:TUT458773 UEO458772:UEP458773 UOK458772:UOL458773 UYG458772:UYH458773 VIC458772:VID458773 VRY458772:VRZ458773 WBU458772:WBV458773 WLQ458772:WLR458773 WVM458772:WVN458773 E524308:F524309 JA524308:JB524309 SW524308:SX524309 ACS524308:ACT524309 AMO524308:AMP524309 AWK524308:AWL524309 BGG524308:BGH524309 BQC524308:BQD524309 BZY524308:BZZ524309 CJU524308:CJV524309 CTQ524308:CTR524309 DDM524308:DDN524309 DNI524308:DNJ524309 DXE524308:DXF524309 EHA524308:EHB524309 EQW524308:EQX524309 FAS524308:FAT524309 FKO524308:FKP524309 FUK524308:FUL524309 GEG524308:GEH524309 GOC524308:GOD524309 GXY524308:GXZ524309 HHU524308:HHV524309 HRQ524308:HRR524309 IBM524308:IBN524309 ILI524308:ILJ524309 IVE524308:IVF524309 JFA524308:JFB524309 JOW524308:JOX524309 JYS524308:JYT524309 KIO524308:KIP524309 KSK524308:KSL524309 LCG524308:LCH524309 LMC524308:LMD524309 LVY524308:LVZ524309 MFU524308:MFV524309 MPQ524308:MPR524309 MZM524308:MZN524309 NJI524308:NJJ524309 NTE524308:NTF524309 ODA524308:ODB524309 OMW524308:OMX524309 OWS524308:OWT524309 PGO524308:PGP524309 PQK524308:PQL524309 QAG524308:QAH524309 QKC524308:QKD524309 QTY524308:QTZ524309 RDU524308:RDV524309 RNQ524308:RNR524309 RXM524308:RXN524309 SHI524308:SHJ524309 SRE524308:SRF524309 TBA524308:TBB524309 TKW524308:TKX524309 TUS524308:TUT524309 UEO524308:UEP524309 UOK524308:UOL524309 UYG524308:UYH524309 VIC524308:VID524309 VRY524308:VRZ524309 WBU524308:WBV524309 WLQ524308:WLR524309 WVM524308:WVN524309 E589844:F589845 JA589844:JB589845 SW589844:SX589845 ACS589844:ACT589845 AMO589844:AMP589845 AWK589844:AWL589845 BGG589844:BGH589845 BQC589844:BQD589845 BZY589844:BZZ589845 CJU589844:CJV589845 CTQ589844:CTR589845 DDM589844:DDN589845 DNI589844:DNJ589845 DXE589844:DXF589845 EHA589844:EHB589845 EQW589844:EQX589845 FAS589844:FAT589845 FKO589844:FKP589845 FUK589844:FUL589845 GEG589844:GEH589845 GOC589844:GOD589845 GXY589844:GXZ589845 HHU589844:HHV589845 HRQ589844:HRR589845 IBM589844:IBN589845 ILI589844:ILJ589845 IVE589844:IVF589845 JFA589844:JFB589845 JOW589844:JOX589845 JYS589844:JYT589845 KIO589844:KIP589845 KSK589844:KSL589845 LCG589844:LCH589845 LMC589844:LMD589845 LVY589844:LVZ589845 MFU589844:MFV589845 MPQ589844:MPR589845 MZM589844:MZN589845 NJI589844:NJJ589845 NTE589844:NTF589845 ODA589844:ODB589845 OMW589844:OMX589845 OWS589844:OWT589845 PGO589844:PGP589845 PQK589844:PQL589845 QAG589844:QAH589845 QKC589844:QKD589845 QTY589844:QTZ589845 RDU589844:RDV589845 RNQ589844:RNR589845 RXM589844:RXN589845 SHI589844:SHJ589845 SRE589844:SRF589845 TBA589844:TBB589845 TKW589844:TKX589845 TUS589844:TUT589845 UEO589844:UEP589845 UOK589844:UOL589845 UYG589844:UYH589845 VIC589844:VID589845 VRY589844:VRZ589845 WBU589844:WBV589845 WLQ589844:WLR589845 WVM589844:WVN589845 E655380:F655381 JA655380:JB655381 SW655380:SX655381 ACS655380:ACT655381 AMO655380:AMP655381 AWK655380:AWL655381 BGG655380:BGH655381 BQC655380:BQD655381 BZY655380:BZZ655381 CJU655380:CJV655381 CTQ655380:CTR655381 DDM655380:DDN655381 DNI655380:DNJ655381 DXE655380:DXF655381 EHA655380:EHB655381 EQW655380:EQX655381 FAS655380:FAT655381 FKO655380:FKP655381 FUK655380:FUL655381 GEG655380:GEH655381 GOC655380:GOD655381 GXY655380:GXZ655381 HHU655380:HHV655381 HRQ655380:HRR655381 IBM655380:IBN655381 ILI655380:ILJ655381 IVE655380:IVF655381 JFA655380:JFB655381 JOW655380:JOX655381 JYS655380:JYT655381 KIO655380:KIP655381 KSK655380:KSL655381 LCG655380:LCH655381 LMC655380:LMD655381 LVY655380:LVZ655381 MFU655380:MFV655381 MPQ655380:MPR655381 MZM655380:MZN655381 NJI655380:NJJ655381 NTE655380:NTF655381 ODA655380:ODB655381 OMW655380:OMX655381 OWS655380:OWT655381 PGO655380:PGP655381 PQK655380:PQL655381 QAG655380:QAH655381 QKC655380:QKD655381 QTY655380:QTZ655381 RDU655380:RDV655381 RNQ655380:RNR655381 RXM655380:RXN655381 SHI655380:SHJ655381 SRE655380:SRF655381 TBA655380:TBB655381 TKW655380:TKX655381 TUS655380:TUT655381 UEO655380:UEP655381 UOK655380:UOL655381 UYG655380:UYH655381 VIC655380:VID655381 VRY655380:VRZ655381 WBU655380:WBV655381 WLQ655380:WLR655381 WVM655380:WVN655381 E720916:F720917 JA720916:JB720917 SW720916:SX720917 ACS720916:ACT720917 AMO720916:AMP720917 AWK720916:AWL720917 BGG720916:BGH720917 BQC720916:BQD720917 BZY720916:BZZ720917 CJU720916:CJV720917 CTQ720916:CTR720917 DDM720916:DDN720917 DNI720916:DNJ720917 DXE720916:DXF720917 EHA720916:EHB720917 EQW720916:EQX720917 FAS720916:FAT720917 FKO720916:FKP720917 FUK720916:FUL720917 GEG720916:GEH720917 GOC720916:GOD720917 GXY720916:GXZ720917 HHU720916:HHV720917 HRQ720916:HRR720917 IBM720916:IBN720917 ILI720916:ILJ720917 IVE720916:IVF720917 JFA720916:JFB720917 JOW720916:JOX720917 JYS720916:JYT720917 KIO720916:KIP720917 KSK720916:KSL720917 LCG720916:LCH720917 LMC720916:LMD720917 LVY720916:LVZ720917 MFU720916:MFV720917 MPQ720916:MPR720917 MZM720916:MZN720917 NJI720916:NJJ720917 NTE720916:NTF720917 ODA720916:ODB720917 OMW720916:OMX720917 OWS720916:OWT720917 PGO720916:PGP720917 PQK720916:PQL720917 QAG720916:QAH720917 QKC720916:QKD720917 QTY720916:QTZ720917 RDU720916:RDV720917 RNQ720916:RNR720917 RXM720916:RXN720917 SHI720916:SHJ720917 SRE720916:SRF720917 TBA720916:TBB720917 TKW720916:TKX720917 TUS720916:TUT720917 UEO720916:UEP720917 UOK720916:UOL720917 UYG720916:UYH720917 VIC720916:VID720917 VRY720916:VRZ720917 WBU720916:WBV720917 WLQ720916:WLR720917 WVM720916:WVN720917 E786452:F786453 JA786452:JB786453 SW786452:SX786453 ACS786452:ACT786453 AMO786452:AMP786453 AWK786452:AWL786453 BGG786452:BGH786453 BQC786452:BQD786453 BZY786452:BZZ786453 CJU786452:CJV786453 CTQ786452:CTR786453 DDM786452:DDN786453 DNI786452:DNJ786453 DXE786452:DXF786453 EHA786452:EHB786453 EQW786452:EQX786453 FAS786452:FAT786453 FKO786452:FKP786453 FUK786452:FUL786453 GEG786452:GEH786453 GOC786452:GOD786453 GXY786452:GXZ786453 HHU786452:HHV786453 HRQ786452:HRR786453 IBM786452:IBN786453 ILI786452:ILJ786453 IVE786452:IVF786453 JFA786452:JFB786453 JOW786452:JOX786453 JYS786452:JYT786453 KIO786452:KIP786453 KSK786452:KSL786453 LCG786452:LCH786453 LMC786452:LMD786453 LVY786452:LVZ786453 MFU786452:MFV786453 MPQ786452:MPR786453 MZM786452:MZN786453 NJI786452:NJJ786453 NTE786452:NTF786453 ODA786452:ODB786453 OMW786452:OMX786453 OWS786452:OWT786453 PGO786452:PGP786453 PQK786452:PQL786453 QAG786452:QAH786453 QKC786452:QKD786453 QTY786452:QTZ786453 RDU786452:RDV786453 RNQ786452:RNR786453 RXM786452:RXN786453 SHI786452:SHJ786453 SRE786452:SRF786453 TBA786452:TBB786453 TKW786452:TKX786453 TUS786452:TUT786453 UEO786452:UEP786453 UOK786452:UOL786453 UYG786452:UYH786453 VIC786452:VID786453 VRY786452:VRZ786453 WBU786452:WBV786453 WLQ786452:WLR786453 WVM786452:WVN786453 E851988:F851989 JA851988:JB851989 SW851988:SX851989 ACS851988:ACT851989 AMO851988:AMP851989 AWK851988:AWL851989 BGG851988:BGH851989 BQC851988:BQD851989 BZY851988:BZZ851989 CJU851988:CJV851989 CTQ851988:CTR851989 DDM851988:DDN851989 DNI851988:DNJ851989 DXE851988:DXF851989 EHA851988:EHB851989 EQW851988:EQX851989 FAS851988:FAT851989 FKO851988:FKP851989 FUK851988:FUL851989 GEG851988:GEH851989 GOC851988:GOD851989 GXY851988:GXZ851989 HHU851988:HHV851989 HRQ851988:HRR851989 IBM851988:IBN851989 ILI851988:ILJ851989 IVE851988:IVF851989 JFA851988:JFB851989 JOW851988:JOX851989 JYS851988:JYT851989 KIO851988:KIP851989 KSK851988:KSL851989 LCG851988:LCH851989 LMC851988:LMD851989 LVY851988:LVZ851989 MFU851988:MFV851989 MPQ851988:MPR851989 MZM851988:MZN851989 NJI851988:NJJ851989 NTE851988:NTF851989 ODA851988:ODB851989 OMW851988:OMX851989 OWS851988:OWT851989 PGO851988:PGP851989 PQK851988:PQL851989 QAG851988:QAH851989 QKC851988:QKD851989 QTY851988:QTZ851989 RDU851988:RDV851989 RNQ851988:RNR851989 RXM851988:RXN851989 SHI851988:SHJ851989 SRE851988:SRF851989 TBA851988:TBB851989 TKW851988:TKX851989 TUS851988:TUT851989 UEO851988:UEP851989 UOK851988:UOL851989 UYG851988:UYH851989 VIC851988:VID851989 VRY851988:VRZ851989 WBU851988:WBV851989 WLQ851988:WLR851989 WVM851988:WVN851989 E917524:F917525 JA917524:JB917525 SW917524:SX917525 ACS917524:ACT917525 AMO917524:AMP917525 AWK917524:AWL917525 BGG917524:BGH917525 BQC917524:BQD917525 BZY917524:BZZ917525 CJU917524:CJV917525 CTQ917524:CTR917525 DDM917524:DDN917525 DNI917524:DNJ917525 DXE917524:DXF917525 EHA917524:EHB917525 EQW917524:EQX917525 FAS917524:FAT917525 FKO917524:FKP917525 FUK917524:FUL917525 GEG917524:GEH917525 GOC917524:GOD917525 GXY917524:GXZ917525 HHU917524:HHV917525 HRQ917524:HRR917525 IBM917524:IBN917525 ILI917524:ILJ917525 IVE917524:IVF917525 JFA917524:JFB917525 JOW917524:JOX917525 JYS917524:JYT917525 KIO917524:KIP917525 KSK917524:KSL917525 LCG917524:LCH917525 LMC917524:LMD917525 LVY917524:LVZ917525 MFU917524:MFV917525 MPQ917524:MPR917525 MZM917524:MZN917525 NJI917524:NJJ917525 NTE917524:NTF917525 ODA917524:ODB917525 OMW917524:OMX917525 OWS917524:OWT917525 PGO917524:PGP917525 PQK917524:PQL917525 QAG917524:QAH917525 QKC917524:QKD917525 QTY917524:QTZ917525 RDU917524:RDV917525 RNQ917524:RNR917525 RXM917524:RXN917525 SHI917524:SHJ917525 SRE917524:SRF917525 TBA917524:TBB917525 TKW917524:TKX917525 TUS917524:TUT917525 UEO917524:UEP917525 UOK917524:UOL917525 UYG917524:UYH917525 VIC917524:VID917525 VRY917524:VRZ917525 WBU917524:WBV917525 WLQ917524:WLR917525 WVM917524:WVN917525 E983060:F983061 JA983060:JB983061 SW983060:SX983061 ACS983060:ACT983061 AMO983060:AMP983061 AWK983060:AWL983061 BGG983060:BGH983061 BQC983060:BQD983061 BZY983060:BZZ983061 CJU983060:CJV983061 CTQ983060:CTR983061 DDM983060:DDN983061 DNI983060:DNJ983061 DXE983060:DXF983061 EHA983060:EHB983061 EQW983060:EQX983061 FAS983060:FAT983061 FKO983060:FKP983061 FUK983060:FUL983061 GEG983060:GEH983061 GOC983060:GOD983061 GXY983060:GXZ983061 HHU983060:HHV983061 HRQ983060:HRR983061 IBM983060:IBN983061 ILI983060:ILJ983061 IVE983060:IVF983061 JFA983060:JFB983061 JOW983060:JOX983061 JYS983060:JYT983061 KIO983060:KIP983061 KSK983060:KSL983061 LCG983060:LCH983061 LMC983060:LMD983061 LVY983060:LVZ983061 MFU983060:MFV983061 MPQ983060:MPR983061 MZM983060:MZN983061 NJI983060:NJJ983061 NTE983060:NTF983061 ODA983060:ODB983061 OMW983060:OMX983061 OWS983060:OWT983061 PGO983060:PGP983061 PQK983060:PQL983061 QAG983060:QAH983061 QKC983060:QKD983061 QTY983060:QTZ983061 RDU983060:RDV983061 RNQ983060:RNR983061 RXM983060:RXN983061 SHI983060:SHJ983061 SRE983060:SRF983061 TBA983060:TBB983061 TKW983060:TKX983061 TUS983060:TUT983061 UEO983060:UEP983061 UOK983060:UOL983061 UYG983060:UYH983061 VIC983060:VID983061 VRY983060:VRZ983061 WBU983060:WBV983061 WLQ983060:WLR983061 WVM983060:WVN983061 E23:F26 JA23:JB26 SW23:SX26 ACS23:ACT26 AMO23:AMP26 AWK23:AWL26 BGG23:BGH26 BQC23:BQD26 BZY23:BZZ26 CJU23:CJV26 CTQ23:CTR26 DDM23:DDN26 DNI23:DNJ26 DXE23:DXF26 EHA23:EHB26 EQW23:EQX26 FAS23:FAT26 FKO23:FKP26 FUK23:FUL26 GEG23:GEH26 GOC23:GOD26 GXY23:GXZ26 HHU23:HHV26 HRQ23:HRR26 IBM23:IBN26 ILI23:ILJ26 IVE23:IVF26 JFA23:JFB26 JOW23:JOX26 JYS23:JYT26 KIO23:KIP26 KSK23:KSL26 LCG23:LCH26 LMC23:LMD26 LVY23:LVZ26 MFU23:MFV26 MPQ23:MPR26 MZM23:MZN26 NJI23:NJJ26 NTE23:NTF26 ODA23:ODB26 OMW23:OMX26 OWS23:OWT26 PGO23:PGP26 PQK23:PQL26 QAG23:QAH26 QKC23:QKD26 QTY23:QTZ26 RDU23:RDV26 RNQ23:RNR26 RXM23:RXN26 SHI23:SHJ26 SRE23:SRF26 TBA23:TBB26 TKW23:TKX26 TUS23:TUT26 UEO23:UEP26 UOK23:UOL26 UYG23:UYH26 VIC23:VID26 VRY23:VRZ26 WBU23:WBV26 WLQ23:WLR26 WVM23:WVN26 E65559:F65562 JA65559:JB65562 SW65559:SX65562 ACS65559:ACT65562 AMO65559:AMP65562 AWK65559:AWL65562 BGG65559:BGH65562 BQC65559:BQD65562 BZY65559:BZZ65562 CJU65559:CJV65562 CTQ65559:CTR65562 DDM65559:DDN65562 DNI65559:DNJ65562 DXE65559:DXF65562 EHA65559:EHB65562 EQW65559:EQX65562 FAS65559:FAT65562 FKO65559:FKP65562 FUK65559:FUL65562 GEG65559:GEH65562 GOC65559:GOD65562 GXY65559:GXZ65562 HHU65559:HHV65562 HRQ65559:HRR65562 IBM65559:IBN65562 ILI65559:ILJ65562 IVE65559:IVF65562 JFA65559:JFB65562 JOW65559:JOX65562 JYS65559:JYT65562 KIO65559:KIP65562 KSK65559:KSL65562 LCG65559:LCH65562 LMC65559:LMD65562 LVY65559:LVZ65562 MFU65559:MFV65562 MPQ65559:MPR65562 MZM65559:MZN65562 NJI65559:NJJ65562 NTE65559:NTF65562 ODA65559:ODB65562 OMW65559:OMX65562 OWS65559:OWT65562 PGO65559:PGP65562 PQK65559:PQL65562 QAG65559:QAH65562 QKC65559:QKD65562 QTY65559:QTZ65562 RDU65559:RDV65562 RNQ65559:RNR65562 RXM65559:RXN65562 SHI65559:SHJ65562 SRE65559:SRF65562 TBA65559:TBB65562 TKW65559:TKX65562 TUS65559:TUT65562 UEO65559:UEP65562 UOK65559:UOL65562 UYG65559:UYH65562 VIC65559:VID65562 VRY65559:VRZ65562 WBU65559:WBV65562 WLQ65559:WLR65562 WVM65559:WVN65562 E131095:F131098 JA131095:JB131098 SW131095:SX131098 ACS131095:ACT131098 AMO131095:AMP131098 AWK131095:AWL131098 BGG131095:BGH131098 BQC131095:BQD131098 BZY131095:BZZ131098 CJU131095:CJV131098 CTQ131095:CTR131098 DDM131095:DDN131098 DNI131095:DNJ131098 DXE131095:DXF131098 EHA131095:EHB131098 EQW131095:EQX131098 FAS131095:FAT131098 FKO131095:FKP131098 FUK131095:FUL131098 GEG131095:GEH131098 GOC131095:GOD131098 GXY131095:GXZ131098 HHU131095:HHV131098 HRQ131095:HRR131098 IBM131095:IBN131098 ILI131095:ILJ131098 IVE131095:IVF131098 JFA131095:JFB131098 JOW131095:JOX131098 JYS131095:JYT131098 KIO131095:KIP131098 KSK131095:KSL131098 LCG131095:LCH131098 LMC131095:LMD131098 LVY131095:LVZ131098 MFU131095:MFV131098 MPQ131095:MPR131098 MZM131095:MZN131098 NJI131095:NJJ131098 NTE131095:NTF131098 ODA131095:ODB131098 OMW131095:OMX131098 OWS131095:OWT131098 PGO131095:PGP131098 PQK131095:PQL131098 QAG131095:QAH131098 QKC131095:QKD131098 QTY131095:QTZ131098 RDU131095:RDV131098 RNQ131095:RNR131098 RXM131095:RXN131098 SHI131095:SHJ131098 SRE131095:SRF131098 TBA131095:TBB131098 TKW131095:TKX131098 TUS131095:TUT131098 UEO131095:UEP131098 UOK131095:UOL131098 UYG131095:UYH131098 VIC131095:VID131098 VRY131095:VRZ131098 WBU131095:WBV131098 WLQ131095:WLR131098 WVM131095:WVN131098 E196631:F196634 JA196631:JB196634 SW196631:SX196634 ACS196631:ACT196634 AMO196631:AMP196634 AWK196631:AWL196634 BGG196631:BGH196634 BQC196631:BQD196634 BZY196631:BZZ196634 CJU196631:CJV196634 CTQ196631:CTR196634 DDM196631:DDN196634 DNI196631:DNJ196634 DXE196631:DXF196634 EHA196631:EHB196634 EQW196631:EQX196634 FAS196631:FAT196634 FKO196631:FKP196634 FUK196631:FUL196634 GEG196631:GEH196634 GOC196631:GOD196634 GXY196631:GXZ196634 HHU196631:HHV196634 HRQ196631:HRR196634 IBM196631:IBN196634 ILI196631:ILJ196634 IVE196631:IVF196634 JFA196631:JFB196634 JOW196631:JOX196634 JYS196631:JYT196634 KIO196631:KIP196634 KSK196631:KSL196634 LCG196631:LCH196634 LMC196631:LMD196634 LVY196631:LVZ196634 MFU196631:MFV196634 MPQ196631:MPR196634 MZM196631:MZN196634 NJI196631:NJJ196634 NTE196631:NTF196634 ODA196631:ODB196634 OMW196631:OMX196634 OWS196631:OWT196634 PGO196631:PGP196634 PQK196631:PQL196634 QAG196631:QAH196634 QKC196631:QKD196634 QTY196631:QTZ196634 RDU196631:RDV196634 RNQ196631:RNR196634 RXM196631:RXN196634 SHI196631:SHJ196634 SRE196631:SRF196634 TBA196631:TBB196634 TKW196631:TKX196634 TUS196631:TUT196634 UEO196631:UEP196634 UOK196631:UOL196634 UYG196631:UYH196634 VIC196631:VID196634 VRY196631:VRZ196634 WBU196631:WBV196634 WLQ196631:WLR196634 WVM196631:WVN196634 E262167:F262170 JA262167:JB262170 SW262167:SX262170 ACS262167:ACT262170 AMO262167:AMP262170 AWK262167:AWL262170 BGG262167:BGH262170 BQC262167:BQD262170 BZY262167:BZZ262170 CJU262167:CJV262170 CTQ262167:CTR262170 DDM262167:DDN262170 DNI262167:DNJ262170 DXE262167:DXF262170 EHA262167:EHB262170 EQW262167:EQX262170 FAS262167:FAT262170 FKO262167:FKP262170 FUK262167:FUL262170 GEG262167:GEH262170 GOC262167:GOD262170 GXY262167:GXZ262170 HHU262167:HHV262170 HRQ262167:HRR262170 IBM262167:IBN262170 ILI262167:ILJ262170 IVE262167:IVF262170 JFA262167:JFB262170 JOW262167:JOX262170 JYS262167:JYT262170 KIO262167:KIP262170 KSK262167:KSL262170 LCG262167:LCH262170 LMC262167:LMD262170 LVY262167:LVZ262170 MFU262167:MFV262170 MPQ262167:MPR262170 MZM262167:MZN262170 NJI262167:NJJ262170 NTE262167:NTF262170 ODA262167:ODB262170 OMW262167:OMX262170 OWS262167:OWT262170 PGO262167:PGP262170 PQK262167:PQL262170 QAG262167:QAH262170 QKC262167:QKD262170 QTY262167:QTZ262170 RDU262167:RDV262170 RNQ262167:RNR262170 RXM262167:RXN262170 SHI262167:SHJ262170 SRE262167:SRF262170 TBA262167:TBB262170 TKW262167:TKX262170 TUS262167:TUT262170 UEO262167:UEP262170 UOK262167:UOL262170 UYG262167:UYH262170 VIC262167:VID262170 VRY262167:VRZ262170 WBU262167:WBV262170 WLQ262167:WLR262170 WVM262167:WVN262170 E327703:F327706 JA327703:JB327706 SW327703:SX327706 ACS327703:ACT327706 AMO327703:AMP327706 AWK327703:AWL327706 BGG327703:BGH327706 BQC327703:BQD327706 BZY327703:BZZ327706 CJU327703:CJV327706 CTQ327703:CTR327706 DDM327703:DDN327706 DNI327703:DNJ327706 DXE327703:DXF327706 EHA327703:EHB327706 EQW327703:EQX327706 FAS327703:FAT327706 FKO327703:FKP327706 FUK327703:FUL327706 GEG327703:GEH327706 GOC327703:GOD327706 GXY327703:GXZ327706 HHU327703:HHV327706 HRQ327703:HRR327706 IBM327703:IBN327706 ILI327703:ILJ327706 IVE327703:IVF327706 JFA327703:JFB327706 JOW327703:JOX327706 JYS327703:JYT327706 KIO327703:KIP327706 KSK327703:KSL327706 LCG327703:LCH327706 LMC327703:LMD327706 LVY327703:LVZ327706 MFU327703:MFV327706 MPQ327703:MPR327706 MZM327703:MZN327706 NJI327703:NJJ327706 NTE327703:NTF327706 ODA327703:ODB327706 OMW327703:OMX327706 OWS327703:OWT327706 PGO327703:PGP327706 PQK327703:PQL327706 QAG327703:QAH327706 QKC327703:QKD327706 QTY327703:QTZ327706 RDU327703:RDV327706 RNQ327703:RNR327706 RXM327703:RXN327706 SHI327703:SHJ327706 SRE327703:SRF327706 TBA327703:TBB327706 TKW327703:TKX327706 TUS327703:TUT327706 UEO327703:UEP327706 UOK327703:UOL327706 UYG327703:UYH327706 VIC327703:VID327706 VRY327703:VRZ327706 WBU327703:WBV327706 WLQ327703:WLR327706 WVM327703:WVN327706 E393239:F393242 JA393239:JB393242 SW393239:SX393242 ACS393239:ACT393242 AMO393239:AMP393242 AWK393239:AWL393242 BGG393239:BGH393242 BQC393239:BQD393242 BZY393239:BZZ393242 CJU393239:CJV393242 CTQ393239:CTR393242 DDM393239:DDN393242 DNI393239:DNJ393242 DXE393239:DXF393242 EHA393239:EHB393242 EQW393239:EQX393242 FAS393239:FAT393242 FKO393239:FKP393242 FUK393239:FUL393242 GEG393239:GEH393242 GOC393239:GOD393242 GXY393239:GXZ393242 HHU393239:HHV393242 HRQ393239:HRR393242 IBM393239:IBN393242 ILI393239:ILJ393242 IVE393239:IVF393242 JFA393239:JFB393242 JOW393239:JOX393242 JYS393239:JYT393242 KIO393239:KIP393242 KSK393239:KSL393242 LCG393239:LCH393242 LMC393239:LMD393242 LVY393239:LVZ393242 MFU393239:MFV393242 MPQ393239:MPR393242 MZM393239:MZN393242 NJI393239:NJJ393242 NTE393239:NTF393242 ODA393239:ODB393242 OMW393239:OMX393242 OWS393239:OWT393242 PGO393239:PGP393242 PQK393239:PQL393242 QAG393239:QAH393242 QKC393239:QKD393242 QTY393239:QTZ393242 RDU393239:RDV393242 RNQ393239:RNR393242 RXM393239:RXN393242 SHI393239:SHJ393242 SRE393239:SRF393242 TBA393239:TBB393242 TKW393239:TKX393242 TUS393239:TUT393242 UEO393239:UEP393242 UOK393239:UOL393242 UYG393239:UYH393242 VIC393239:VID393242 VRY393239:VRZ393242 WBU393239:WBV393242 WLQ393239:WLR393242 WVM393239:WVN393242 E458775:F458778 JA458775:JB458778 SW458775:SX458778 ACS458775:ACT458778 AMO458775:AMP458778 AWK458775:AWL458778 BGG458775:BGH458778 BQC458775:BQD458778 BZY458775:BZZ458778 CJU458775:CJV458778 CTQ458775:CTR458778 DDM458775:DDN458778 DNI458775:DNJ458778 DXE458775:DXF458778 EHA458775:EHB458778 EQW458775:EQX458778 FAS458775:FAT458778 FKO458775:FKP458778 FUK458775:FUL458778 GEG458775:GEH458778 GOC458775:GOD458778 GXY458775:GXZ458778 HHU458775:HHV458778 HRQ458775:HRR458778 IBM458775:IBN458778 ILI458775:ILJ458778 IVE458775:IVF458778 JFA458775:JFB458778 JOW458775:JOX458778 JYS458775:JYT458778 KIO458775:KIP458778 KSK458775:KSL458778 LCG458775:LCH458778 LMC458775:LMD458778 LVY458775:LVZ458778 MFU458775:MFV458778 MPQ458775:MPR458778 MZM458775:MZN458778 NJI458775:NJJ458778 NTE458775:NTF458778 ODA458775:ODB458778 OMW458775:OMX458778 OWS458775:OWT458778 PGO458775:PGP458778 PQK458775:PQL458778 QAG458775:QAH458778 QKC458775:QKD458778 QTY458775:QTZ458778 RDU458775:RDV458778 RNQ458775:RNR458778 RXM458775:RXN458778 SHI458775:SHJ458778 SRE458775:SRF458778 TBA458775:TBB458778 TKW458775:TKX458778 TUS458775:TUT458778 UEO458775:UEP458778 UOK458775:UOL458778 UYG458775:UYH458778 VIC458775:VID458778 VRY458775:VRZ458778 WBU458775:WBV458778 WLQ458775:WLR458778 WVM458775:WVN458778 E524311:F524314 JA524311:JB524314 SW524311:SX524314 ACS524311:ACT524314 AMO524311:AMP524314 AWK524311:AWL524314 BGG524311:BGH524314 BQC524311:BQD524314 BZY524311:BZZ524314 CJU524311:CJV524314 CTQ524311:CTR524314 DDM524311:DDN524314 DNI524311:DNJ524314 DXE524311:DXF524314 EHA524311:EHB524314 EQW524311:EQX524314 FAS524311:FAT524314 FKO524311:FKP524314 FUK524311:FUL524314 GEG524311:GEH524314 GOC524311:GOD524314 GXY524311:GXZ524314 HHU524311:HHV524314 HRQ524311:HRR524314 IBM524311:IBN524314 ILI524311:ILJ524314 IVE524311:IVF524314 JFA524311:JFB524314 JOW524311:JOX524314 JYS524311:JYT524314 KIO524311:KIP524314 KSK524311:KSL524314 LCG524311:LCH524314 LMC524311:LMD524314 LVY524311:LVZ524314 MFU524311:MFV524314 MPQ524311:MPR524314 MZM524311:MZN524314 NJI524311:NJJ524314 NTE524311:NTF524314 ODA524311:ODB524314 OMW524311:OMX524314 OWS524311:OWT524314 PGO524311:PGP524314 PQK524311:PQL524314 QAG524311:QAH524314 QKC524311:QKD524314 QTY524311:QTZ524314 RDU524311:RDV524314 RNQ524311:RNR524314 RXM524311:RXN524314 SHI524311:SHJ524314 SRE524311:SRF524314 TBA524311:TBB524314 TKW524311:TKX524314 TUS524311:TUT524314 UEO524311:UEP524314 UOK524311:UOL524314 UYG524311:UYH524314 VIC524311:VID524314 VRY524311:VRZ524314 WBU524311:WBV524314 WLQ524311:WLR524314 WVM524311:WVN524314 E589847:F589850 JA589847:JB589850 SW589847:SX589850 ACS589847:ACT589850 AMO589847:AMP589850 AWK589847:AWL589850 BGG589847:BGH589850 BQC589847:BQD589850 BZY589847:BZZ589850 CJU589847:CJV589850 CTQ589847:CTR589850 DDM589847:DDN589850 DNI589847:DNJ589850 DXE589847:DXF589850 EHA589847:EHB589850 EQW589847:EQX589850 FAS589847:FAT589850 FKO589847:FKP589850 FUK589847:FUL589850 GEG589847:GEH589850 GOC589847:GOD589850 GXY589847:GXZ589850 HHU589847:HHV589850 HRQ589847:HRR589850 IBM589847:IBN589850 ILI589847:ILJ589850 IVE589847:IVF589850 JFA589847:JFB589850 JOW589847:JOX589850 JYS589847:JYT589850 KIO589847:KIP589850 KSK589847:KSL589850 LCG589847:LCH589850 LMC589847:LMD589850 LVY589847:LVZ589850 MFU589847:MFV589850 MPQ589847:MPR589850 MZM589847:MZN589850 NJI589847:NJJ589850 NTE589847:NTF589850 ODA589847:ODB589850 OMW589847:OMX589850 OWS589847:OWT589850 PGO589847:PGP589850 PQK589847:PQL589850 QAG589847:QAH589850 QKC589847:QKD589850 QTY589847:QTZ589850 RDU589847:RDV589850 RNQ589847:RNR589850 RXM589847:RXN589850 SHI589847:SHJ589850 SRE589847:SRF589850 TBA589847:TBB589850 TKW589847:TKX589850 TUS589847:TUT589850 UEO589847:UEP589850 UOK589847:UOL589850 UYG589847:UYH589850 VIC589847:VID589850 VRY589847:VRZ589850 WBU589847:WBV589850 WLQ589847:WLR589850 WVM589847:WVN589850 E655383:F655386 JA655383:JB655386 SW655383:SX655386 ACS655383:ACT655386 AMO655383:AMP655386 AWK655383:AWL655386 BGG655383:BGH655386 BQC655383:BQD655386 BZY655383:BZZ655386 CJU655383:CJV655386 CTQ655383:CTR655386 DDM655383:DDN655386 DNI655383:DNJ655386 DXE655383:DXF655386 EHA655383:EHB655386 EQW655383:EQX655386 FAS655383:FAT655386 FKO655383:FKP655386 FUK655383:FUL655386 GEG655383:GEH655386 GOC655383:GOD655386 GXY655383:GXZ655386 HHU655383:HHV655386 HRQ655383:HRR655386 IBM655383:IBN655386 ILI655383:ILJ655386 IVE655383:IVF655386 JFA655383:JFB655386 JOW655383:JOX655386 JYS655383:JYT655386 KIO655383:KIP655386 KSK655383:KSL655386 LCG655383:LCH655386 LMC655383:LMD655386 LVY655383:LVZ655386 MFU655383:MFV655386 MPQ655383:MPR655386 MZM655383:MZN655386 NJI655383:NJJ655386 NTE655383:NTF655386 ODA655383:ODB655386 OMW655383:OMX655386 OWS655383:OWT655386 PGO655383:PGP655386 PQK655383:PQL655386 QAG655383:QAH655386 QKC655383:QKD655386 QTY655383:QTZ655386 RDU655383:RDV655386 RNQ655383:RNR655386 RXM655383:RXN655386 SHI655383:SHJ655386 SRE655383:SRF655386 TBA655383:TBB655386 TKW655383:TKX655386 TUS655383:TUT655386 UEO655383:UEP655386 UOK655383:UOL655386 UYG655383:UYH655386 VIC655383:VID655386 VRY655383:VRZ655386 WBU655383:WBV655386 WLQ655383:WLR655386 WVM655383:WVN655386 E720919:F720922 JA720919:JB720922 SW720919:SX720922 ACS720919:ACT720922 AMO720919:AMP720922 AWK720919:AWL720922 BGG720919:BGH720922 BQC720919:BQD720922 BZY720919:BZZ720922 CJU720919:CJV720922 CTQ720919:CTR720922 DDM720919:DDN720922 DNI720919:DNJ720922 DXE720919:DXF720922 EHA720919:EHB720922 EQW720919:EQX720922 FAS720919:FAT720922 FKO720919:FKP720922 FUK720919:FUL720922 GEG720919:GEH720922 GOC720919:GOD720922 GXY720919:GXZ720922 HHU720919:HHV720922 HRQ720919:HRR720922 IBM720919:IBN720922 ILI720919:ILJ720922 IVE720919:IVF720922 JFA720919:JFB720922 JOW720919:JOX720922 JYS720919:JYT720922 KIO720919:KIP720922 KSK720919:KSL720922 LCG720919:LCH720922 LMC720919:LMD720922 LVY720919:LVZ720922 MFU720919:MFV720922 MPQ720919:MPR720922 MZM720919:MZN720922 NJI720919:NJJ720922 NTE720919:NTF720922 ODA720919:ODB720922 OMW720919:OMX720922 OWS720919:OWT720922 PGO720919:PGP720922 PQK720919:PQL720922 QAG720919:QAH720922 QKC720919:QKD720922 QTY720919:QTZ720922 RDU720919:RDV720922 RNQ720919:RNR720922 RXM720919:RXN720922 SHI720919:SHJ720922 SRE720919:SRF720922 TBA720919:TBB720922 TKW720919:TKX720922 TUS720919:TUT720922 UEO720919:UEP720922 UOK720919:UOL720922 UYG720919:UYH720922 VIC720919:VID720922 VRY720919:VRZ720922 WBU720919:WBV720922 WLQ720919:WLR720922 WVM720919:WVN720922 E786455:F786458 JA786455:JB786458 SW786455:SX786458 ACS786455:ACT786458 AMO786455:AMP786458 AWK786455:AWL786458 BGG786455:BGH786458 BQC786455:BQD786458 BZY786455:BZZ786458 CJU786455:CJV786458 CTQ786455:CTR786458 DDM786455:DDN786458 DNI786455:DNJ786458 DXE786455:DXF786458 EHA786455:EHB786458 EQW786455:EQX786458 FAS786455:FAT786458 FKO786455:FKP786458 FUK786455:FUL786458 GEG786455:GEH786458 GOC786455:GOD786458 GXY786455:GXZ786458 HHU786455:HHV786458 HRQ786455:HRR786458 IBM786455:IBN786458 ILI786455:ILJ786458 IVE786455:IVF786458 JFA786455:JFB786458 JOW786455:JOX786458 JYS786455:JYT786458 KIO786455:KIP786458 KSK786455:KSL786458 LCG786455:LCH786458 LMC786455:LMD786458 LVY786455:LVZ786458 MFU786455:MFV786458 MPQ786455:MPR786458 MZM786455:MZN786458 NJI786455:NJJ786458 NTE786455:NTF786458 ODA786455:ODB786458 OMW786455:OMX786458 OWS786455:OWT786458 PGO786455:PGP786458 PQK786455:PQL786458 QAG786455:QAH786458 QKC786455:QKD786458 QTY786455:QTZ786458 RDU786455:RDV786458 RNQ786455:RNR786458 RXM786455:RXN786458 SHI786455:SHJ786458 SRE786455:SRF786458 TBA786455:TBB786458 TKW786455:TKX786458 TUS786455:TUT786458 UEO786455:UEP786458 UOK786455:UOL786458 UYG786455:UYH786458 VIC786455:VID786458 VRY786455:VRZ786458 WBU786455:WBV786458 WLQ786455:WLR786458 WVM786455:WVN786458 E851991:F851994 JA851991:JB851994 SW851991:SX851994 ACS851991:ACT851994 AMO851991:AMP851994 AWK851991:AWL851994 BGG851991:BGH851994 BQC851991:BQD851994 BZY851991:BZZ851994 CJU851991:CJV851994 CTQ851991:CTR851994 DDM851991:DDN851994 DNI851991:DNJ851994 DXE851991:DXF851994 EHA851991:EHB851994 EQW851991:EQX851994 FAS851991:FAT851994 FKO851991:FKP851994 FUK851991:FUL851994 GEG851991:GEH851994 GOC851991:GOD851994 GXY851991:GXZ851994 HHU851991:HHV851994 HRQ851991:HRR851994 IBM851991:IBN851994 ILI851991:ILJ851994 IVE851991:IVF851994 JFA851991:JFB851994 JOW851991:JOX851994 JYS851991:JYT851994 KIO851991:KIP851994 KSK851991:KSL851994 LCG851991:LCH851994 LMC851991:LMD851994 LVY851991:LVZ851994 MFU851991:MFV851994 MPQ851991:MPR851994 MZM851991:MZN851994 NJI851991:NJJ851994 NTE851991:NTF851994 ODA851991:ODB851994 OMW851991:OMX851994 OWS851991:OWT851994 PGO851991:PGP851994 PQK851991:PQL851994 QAG851991:QAH851994 QKC851991:QKD851994 QTY851991:QTZ851994 RDU851991:RDV851994 RNQ851991:RNR851994 RXM851991:RXN851994 SHI851991:SHJ851994 SRE851991:SRF851994 TBA851991:TBB851994 TKW851991:TKX851994 TUS851991:TUT851994 UEO851991:UEP851994 UOK851991:UOL851994 UYG851991:UYH851994 VIC851991:VID851994 VRY851991:VRZ851994 WBU851991:WBV851994 WLQ851991:WLR851994 WVM851991:WVN851994 E917527:F917530 JA917527:JB917530 SW917527:SX917530 ACS917527:ACT917530 AMO917527:AMP917530 AWK917527:AWL917530 BGG917527:BGH917530 BQC917527:BQD917530 BZY917527:BZZ917530 CJU917527:CJV917530 CTQ917527:CTR917530 DDM917527:DDN917530 DNI917527:DNJ917530 DXE917527:DXF917530 EHA917527:EHB917530 EQW917527:EQX917530 FAS917527:FAT917530 FKO917527:FKP917530 FUK917527:FUL917530 GEG917527:GEH917530 GOC917527:GOD917530 GXY917527:GXZ917530 HHU917527:HHV917530 HRQ917527:HRR917530 IBM917527:IBN917530 ILI917527:ILJ917530 IVE917527:IVF917530 JFA917527:JFB917530 JOW917527:JOX917530 JYS917527:JYT917530 KIO917527:KIP917530 KSK917527:KSL917530 LCG917527:LCH917530 LMC917527:LMD917530 LVY917527:LVZ917530 MFU917527:MFV917530 MPQ917527:MPR917530 MZM917527:MZN917530 NJI917527:NJJ917530 NTE917527:NTF917530 ODA917527:ODB917530 OMW917527:OMX917530 OWS917527:OWT917530 PGO917527:PGP917530 PQK917527:PQL917530 QAG917527:QAH917530 QKC917527:QKD917530 QTY917527:QTZ917530 RDU917527:RDV917530 RNQ917527:RNR917530 RXM917527:RXN917530 SHI917527:SHJ917530 SRE917527:SRF917530 TBA917527:TBB917530 TKW917527:TKX917530 TUS917527:TUT917530 UEO917527:UEP917530 UOK917527:UOL917530 UYG917527:UYH917530 VIC917527:VID917530 VRY917527:VRZ917530 WBU917527:WBV917530 WLQ917527:WLR917530 WVM917527:WVN917530 E983063:F983066 JA983063:JB983066 SW983063:SX983066 ACS983063:ACT983066 AMO983063:AMP983066 AWK983063:AWL983066 BGG983063:BGH983066 BQC983063:BQD983066 BZY983063:BZZ983066 CJU983063:CJV983066 CTQ983063:CTR983066 DDM983063:DDN983066 DNI983063:DNJ983066 DXE983063:DXF983066 EHA983063:EHB983066 EQW983063:EQX983066 FAS983063:FAT983066 FKO983063:FKP983066 FUK983063:FUL983066 GEG983063:GEH983066 GOC983063:GOD983066 GXY983063:GXZ983066 HHU983063:HHV983066 HRQ983063:HRR983066 IBM983063:IBN983066 ILI983063:ILJ983066 IVE983063:IVF983066 JFA983063:JFB983066 JOW983063:JOX983066 JYS983063:JYT983066 KIO983063:KIP983066 KSK983063:KSL983066 LCG983063:LCH983066 LMC983063:LMD983066 LVY983063:LVZ983066 MFU983063:MFV983066 MPQ983063:MPR983066 MZM983063:MZN983066 NJI983063:NJJ983066 NTE983063:NTF983066 ODA983063:ODB983066 OMW983063:OMX983066 OWS983063:OWT983066 PGO983063:PGP983066 PQK983063:PQL983066 QAG983063:QAH983066 QKC983063:QKD983066 QTY983063:QTZ983066 RDU983063:RDV983066 RNQ983063:RNR983066 RXM983063:RXN983066 SHI983063:SHJ983066 SRE983063:SRF983066 TBA983063:TBB983066 TKW983063:TKX983066 TUS983063:TUT983066 UEO983063:UEP983066 UOK983063:UOL983066 UYG983063:UYH983066 VIC983063:VID983066 VRY983063:VRZ983066 WBU983063:WBV983066 WLQ983063:WLR983066 WVM983063:WVN983066 E29:F30 JA29:JB30 SW29:SX30 ACS29:ACT30 AMO29:AMP30 AWK29:AWL30 BGG29:BGH30 BQC29:BQD30 BZY29:BZZ30 CJU29:CJV30 CTQ29:CTR30 DDM29:DDN30 DNI29:DNJ30 DXE29:DXF30 EHA29:EHB30 EQW29:EQX30 FAS29:FAT30 FKO29:FKP30 FUK29:FUL30 GEG29:GEH30 GOC29:GOD30 GXY29:GXZ30 HHU29:HHV30 HRQ29:HRR30 IBM29:IBN30 ILI29:ILJ30 IVE29:IVF30 JFA29:JFB30 JOW29:JOX30 JYS29:JYT30 KIO29:KIP30 KSK29:KSL30 LCG29:LCH30 LMC29:LMD30 LVY29:LVZ30 MFU29:MFV30 MPQ29:MPR30 MZM29:MZN30 NJI29:NJJ30 NTE29:NTF30 ODA29:ODB30 OMW29:OMX30 OWS29:OWT30 PGO29:PGP30 PQK29:PQL30 QAG29:QAH30 QKC29:QKD30 QTY29:QTZ30 RDU29:RDV30 RNQ29:RNR30 RXM29:RXN30 SHI29:SHJ30 SRE29:SRF30 TBA29:TBB30 TKW29:TKX30 TUS29:TUT30 UEO29:UEP30 UOK29:UOL30 UYG29:UYH30 VIC29:VID30 VRY29:VRZ30 WBU29:WBV30 WLQ29:WLR30 WVM29:WVN30 E65565:F65566 JA65565:JB65566 SW65565:SX65566 ACS65565:ACT65566 AMO65565:AMP65566 AWK65565:AWL65566 BGG65565:BGH65566 BQC65565:BQD65566 BZY65565:BZZ65566 CJU65565:CJV65566 CTQ65565:CTR65566 DDM65565:DDN65566 DNI65565:DNJ65566 DXE65565:DXF65566 EHA65565:EHB65566 EQW65565:EQX65566 FAS65565:FAT65566 FKO65565:FKP65566 FUK65565:FUL65566 GEG65565:GEH65566 GOC65565:GOD65566 GXY65565:GXZ65566 HHU65565:HHV65566 HRQ65565:HRR65566 IBM65565:IBN65566 ILI65565:ILJ65566 IVE65565:IVF65566 JFA65565:JFB65566 JOW65565:JOX65566 JYS65565:JYT65566 KIO65565:KIP65566 KSK65565:KSL65566 LCG65565:LCH65566 LMC65565:LMD65566 LVY65565:LVZ65566 MFU65565:MFV65566 MPQ65565:MPR65566 MZM65565:MZN65566 NJI65565:NJJ65566 NTE65565:NTF65566 ODA65565:ODB65566 OMW65565:OMX65566 OWS65565:OWT65566 PGO65565:PGP65566 PQK65565:PQL65566 QAG65565:QAH65566 QKC65565:QKD65566 QTY65565:QTZ65566 RDU65565:RDV65566 RNQ65565:RNR65566 RXM65565:RXN65566 SHI65565:SHJ65566 SRE65565:SRF65566 TBA65565:TBB65566 TKW65565:TKX65566 TUS65565:TUT65566 UEO65565:UEP65566 UOK65565:UOL65566 UYG65565:UYH65566 VIC65565:VID65566 VRY65565:VRZ65566 WBU65565:WBV65566 WLQ65565:WLR65566 WVM65565:WVN65566 E131101:F131102 JA131101:JB131102 SW131101:SX131102 ACS131101:ACT131102 AMO131101:AMP131102 AWK131101:AWL131102 BGG131101:BGH131102 BQC131101:BQD131102 BZY131101:BZZ131102 CJU131101:CJV131102 CTQ131101:CTR131102 DDM131101:DDN131102 DNI131101:DNJ131102 DXE131101:DXF131102 EHA131101:EHB131102 EQW131101:EQX131102 FAS131101:FAT131102 FKO131101:FKP131102 FUK131101:FUL131102 GEG131101:GEH131102 GOC131101:GOD131102 GXY131101:GXZ131102 HHU131101:HHV131102 HRQ131101:HRR131102 IBM131101:IBN131102 ILI131101:ILJ131102 IVE131101:IVF131102 JFA131101:JFB131102 JOW131101:JOX131102 JYS131101:JYT131102 KIO131101:KIP131102 KSK131101:KSL131102 LCG131101:LCH131102 LMC131101:LMD131102 LVY131101:LVZ131102 MFU131101:MFV131102 MPQ131101:MPR131102 MZM131101:MZN131102 NJI131101:NJJ131102 NTE131101:NTF131102 ODA131101:ODB131102 OMW131101:OMX131102 OWS131101:OWT131102 PGO131101:PGP131102 PQK131101:PQL131102 QAG131101:QAH131102 QKC131101:QKD131102 QTY131101:QTZ131102 RDU131101:RDV131102 RNQ131101:RNR131102 RXM131101:RXN131102 SHI131101:SHJ131102 SRE131101:SRF131102 TBA131101:TBB131102 TKW131101:TKX131102 TUS131101:TUT131102 UEO131101:UEP131102 UOK131101:UOL131102 UYG131101:UYH131102 VIC131101:VID131102 VRY131101:VRZ131102 WBU131101:WBV131102 WLQ131101:WLR131102 WVM131101:WVN131102 E196637:F196638 JA196637:JB196638 SW196637:SX196638 ACS196637:ACT196638 AMO196637:AMP196638 AWK196637:AWL196638 BGG196637:BGH196638 BQC196637:BQD196638 BZY196637:BZZ196638 CJU196637:CJV196638 CTQ196637:CTR196638 DDM196637:DDN196638 DNI196637:DNJ196638 DXE196637:DXF196638 EHA196637:EHB196638 EQW196637:EQX196638 FAS196637:FAT196638 FKO196637:FKP196638 FUK196637:FUL196638 GEG196637:GEH196638 GOC196637:GOD196638 GXY196637:GXZ196638 HHU196637:HHV196638 HRQ196637:HRR196638 IBM196637:IBN196638 ILI196637:ILJ196638 IVE196637:IVF196638 JFA196637:JFB196638 JOW196637:JOX196638 JYS196637:JYT196638 KIO196637:KIP196638 KSK196637:KSL196638 LCG196637:LCH196638 LMC196637:LMD196638 LVY196637:LVZ196638 MFU196637:MFV196638 MPQ196637:MPR196638 MZM196637:MZN196638 NJI196637:NJJ196638 NTE196637:NTF196638 ODA196637:ODB196638 OMW196637:OMX196638 OWS196637:OWT196638 PGO196637:PGP196638 PQK196637:PQL196638 QAG196637:QAH196638 QKC196637:QKD196638 QTY196637:QTZ196638 RDU196637:RDV196638 RNQ196637:RNR196638 RXM196637:RXN196638 SHI196637:SHJ196638 SRE196637:SRF196638 TBA196637:TBB196638 TKW196637:TKX196638 TUS196637:TUT196638 UEO196637:UEP196638 UOK196637:UOL196638 UYG196637:UYH196638 VIC196637:VID196638 VRY196637:VRZ196638 WBU196637:WBV196638 WLQ196637:WLR196638 WVM196637:WVN196638 E262173:F262174 JA262173:JB262174 SW262173:SX262174 ACS262173:ACT262174 AMO262173:AMP262174 AWK262173:AWL262174 BGG262173:BGH262174 BQC262173:BQD262174 BZY262173:BZZ262174 CJU262173:CJV262174 CTQ262173:CTR262174 DDM262173:DDN262174 DNI262173:DNJ262174 DXE262173:DXF262174 EHA262173:EHB262174 EQW262173:EQX262174 FAS262173:FAT262174 FKO262173:FKP262174 FUK262173:FUL262174 GEG262173:GEH262174 GOC262173:GOD262174 GXY262173:GXZ262174 HHU262173:HHV262174 HRQ262173:HRR262174 IBM262173:IBN262174 ILI262173:ILJ262174 IVE262173:IVF262174 JFA262173:JFB262174 JOW262173:JOX262174 JYS262173:JYT262174 KIO262173:KIP262174 KSK262173:KSL262174 LCG262173:LCH262174 LMC262173:LMD262174 LVY262173:LVZ262174 MFU262173:MFV262174 MPQ262173:MPR262174 MZM262173:MZN262174 NJI262173:NJJ262174 NTE262173:NTF262174 ODA262173:ODB262174 OMW262173:OMX262174 OWS262173:OWT262174 PGO262173:PGP262174 PQK262173:PQL262174 QAG262173:QAH262174 QKC262173:QKD262174 QTY262173:QTZ262174 RDU262173:RDV262174 RNQ262173:RNR262174 RXM262173:RXN262174 SHI262173:SHJ262174 SRE262173:SRF262174 TBA262173:TBB262174 TKW262173:TKX262174 TUS262173:TUT262174 UEO262173:UEP262174 UOK262173:UOL262174 UYG262173:UYH262174 VIC262173:VID262174 VRY262173:VRZ262174 WBU262173:WBV262174 WLQ262173:WLR262174 WVM262173:WVN262174 E327709:F327710 JA327709:JB327710 SW327709:SX327710 ACS327709:ACT327710 AMO327709:AMP327710 AWK327709:AWL327710 BGG327709:BGH327710 BQC327709:BQD327710 BZY327709:BZZ327710 CJU327709:CJV327710 CTQ327709:CTR327710 DDM327709:DDN327710 DNI327709:DNJ327710 DXE327709:DXF327710 EHA327709:EHB327710 EQW327709:EQX327710 FAS327709:FAT327710 FKO327709:FKP327710 FUK327709:FUL327710 GEG327709:GEH327710 GOC327709:GOD327710 GXY327709:GXZ327710 HHU327709:HHV327710 HRQ327709:HRR327710 IBM327709:IBN327710 ILI327709:ILJ327710 IVE327709:IVF327710 JFA327709:JFB327710 JOW327709:JOX327710 JYS327709:JYT327710 KIO327709:KIP327710 KSK327709:KSL327710 LCG327709:LCH327710 LMC327709:LMD327710 LVY327709:LVZ327710 MFU327709:MFV327710 MPQ327709:MPR327710 MZM327709:MZN327710 NJI327709:NJJ327710 NTE327709:NTF327710 ODA327709:ODB327710 OMW327709:OMX327710 OWS327709:OWT327710 PGO327709:PGP327710 PQK327709:PQL327710 QAG327709:QAH327710 QKC327709:QKD327710 QTY327709:QTZ327710 RDU327709:RDV327710 RNQ327709:RNR327710 RXM327709:RXN327710 SHI327709:SHJ327710 SRE327709:SRF327710 TBA327709:TBB327710 TKW327709:TKX327710 TUS327709:TUT327710 UEO327709:UEP327710 UOK327709:UOL327710 UYG327709:UYH327710 VIC327709:VID327710 VRY327709:VRZ327710 WBU327709:WBV327710 WLQ327709:WLR327710 WVM327709:WVN327710 E393245:F393246 JA393245:JB393246 SW393245:SX393246 ACS393245:ACT393246 AMO393245:AMP393246 AWK393245:AWL393246 BGG393245:BGH393246 BQC393245:BQD393246 BZY393245:BZZ393246 CJU393245:CJV393246 CTQ393245:CTR393246 DDM393245:DDN393246 DNI393245:DNJ393246 DXE393245:DXF393246 EHA393245:EHB393246 EQW393245:EQX393246 FAS393245:FAT393246 FKO393245:FKP393246 FUK393245:FUL393246 GEG393245:GEH393246 GOC393245:GOD393246 GXY393245:GXZ393246 HHU393245:HHV393246 HRQ393245:HRR393246 IBM393245:IBN393246 ILI393245:ILJ393246 IVE393245:IVF393246 JFA393245:JFB393246 JOW393245:JOX393246 JYS393245:JYT393246 KIO393245:KIP393246 KSK393245:KSL393246 LCG393245:LCH393246 LMC393245:LMD393246 LVY393245:LVZ393246 MFU393245:MFV393246 MPQ393245:MPR393246 MZM393245:MZN393246 NJI393245:NJJ393246 NTE393245:NTF393246 ODA393245:ODB393246 OMW393245:OMX393246 OWS393245:OWT393246 PGO393245:PGP393246 PQK393245:PQL393246 QAG393245:QAH393246 QKC393245:QKD393246 QTY393245:QTZ393246 RDU393245:RDV393246 RNQ393245:RNR393246 RXM393245:RXN393246 SHI393245:SHJ393246 SRE393245:SRF393246 TBA393245:TBB393246 TKW393245:TKX393246 TUS393245:TUT393246 UEO393245:UEP393246 UOK393245:UOL393246 UYG393245:UYH393246 VIC393245:VID393246 VRY393245:VRZ393246 WBU393245:WBV393246 WLQ393245:WLR393246 WVM393245:WVN393246 E458781:F458782 JA458781:JB458782 SW458781:SX458782 ACS458781:ACT458782 AMO458781:AMP458782 AWK458781:AWL458782 BGG458781:BGH458782 BQC458781:BQD458782 BZY458781:BZZ458782 CJU458781:CJV458782 CTQ458781:CTR458782 DDM458781:DDN458782 DNI458781:DNJ458782 DXE458781:DXF458782 EHA458781:EHB458782 EQW458781:EQX458782 FAS458781:FAT458782 FKO458781:FKP458782 FUK458781:FUL458782 GEG458781:GEH458782 GOC458781:GOD458782 GXY458781:GXZ458782 HHU458781:HHV458782 HRQ458781:HRR458782 IBM458781:IBN458782 ILI458781:ILJ458782 IVE458781:IVF458782 JFA458781:JFB458782 JOW458781:JOX458782 JYS458781:JYT458782 KIO458781:KIP458782 KSK458781:KSL458782 LCG458781:LCH458782 LMC458781:LMD458782 LVY458781:LVZ458782 MFU458781:MFV458782 MPQ458781:MPR458782 MZM458781:MZN458782 NJI458781:NJJ458782 NTE458781:NTF458782 ODA458781:ODB458782 OMW458781:OMX458782 OWS458781:OWT458782 PGO458781:PGP458782 PQK458781:PQL458782 QAG458781:QAH458782 QKC458781:QKD458782 QTY458781:QTZ458782 RDU458781:RDV458782 RNQ458781:RNR458782 RXM458781:RXN458782 SHI458781:SHJ458782 SRE458781:SRF458782 TBA458781:TBB458782 TKW458781:TKX458782 TUS458781:TUT458782 UEO458781:UEP458782 UOK458781:UOL458782 UYG458781:UYH458782 VIC458781:VID458782 VRY458781:VRZ458782 WBU458781:WBV458782 WLQ458781:WLR458782 WVM458781:WVN458782 E524317:F524318 JA524317:JB524318 SW524317:SX524318 ACS524317:ACT524318 AMO524317:AMP524318 AWK524317:AWL524318 BGG524317:BGH524318 BQC524317:BQD524318 BZY524317:BZZ524318 CJU524317:CJV524318 CTQ524317:CTR524318 DDM524317:DDN524318 DNI524317:DNJ524318 DXE524317:DXF524318 EHA524317:EHB524318 EQW524317:EQX524318 FAS524317:FAT524318 FKO524317:FKP524318 FUK524317:FUL524318 GEG524317:GEH524318 GOC524317:GOD524318 GXY524317:GXZ524318 HHU524317:HHV524318 HRQ524317:HRR524318 IBM524317:IBN524318 ILI524317:ILJ524318 IVE524317:IVF524318 JFA524317:JFB524318 JOW524317:JOX524318 JYS524317:JYT524318 KIO524317:KIP524318 KSK524317:KSL524318 LCG524317:LCH524318 LMC524317:LMD524318 LVY524317:LVZ524318 MFU524317:MFV524318 MPQ524317:MPR524318 MZM524317:MZN524318 NJI524317:NJJ524318 NTE524317:NTF524318 ODA524317:ODB524318 OMW524317:OMX524318 OWS524317:OWT524318 PGO524317:PGP524318 PQK524317:PQL524318 QAG524317:QAH524318 QKC524317:QKD524318 QTY524317:QTZ524318 RDU524317:RDV524318 RNQ524317:RNR524318 RXM524317:RXN524318 SHI524317:SHJ524318 SRE524317:SRF524318 TBA524317:TBB524318 TKW524317:TKX524318 TUS524317:TUT524318 UEO524317:UEP524318 UOK524317:UOL524318 UYG524317:UYH524318 VIC524317:VID524318 VRY524317:VRZ524318 WBU524317:WBV524318 WLQ524317:WLR524318 WVM524317:WVN524318 E589853:F589854 JA589853:JB589854 SW589853:SX589854 ACS589853:ACT589854 AMO589853:AMP589854 AWK589853:AWL589854 BGG589853:BGH589854 BQC589853:BQD589854 BZY589853:BZZ589854 CJU589853:CJV589854 CTQ589853:CTR589854 DDM589853:DDN589854 DNI589853:DNJ589854 DXE589853:DXF589854 EHA589853:EHB589854 EQW589853:EQX589854 FAS589853:FAT589854 FKO589853:FKP589854 FUK589853:FUL589854 GEG589853:GEH589854 GOC589853:GOD589854 GXY589853:GXZ589854 HHU589853:HHV589854 HRQ589853:HRR589854 IBM589853:IBN589854 ILI589853:ILJ589854 IVE589853:IVF589854 JFA589853:JFB589854 JOW589853:JOX589854 JYS589853:JYT589854 KIO589853:KIP589854 KSK589853:KSL589854 LCG589853:LCH589854 LMC589853:LMD589854 LVY589853:LVZ589854 MFU589853:MFV589854 MPQ589853:MPR589854 MZM589853:MZN589854 NJI589853:NJJ589854 NTE589853:NTF589854 ODA589853:ODB589854 OMW589853:OMX589854 OWS589853:OWT589854 PGO589853:PGP589854 PQK589853:PQL589854 QAG589853:QAH589854 QKC589853:QKD589854 QTY589853:QTZ589854 RDU589853:RDV589854 RNQ589853:RNR589854 RXM589853:RXN589854 SHI589853:SHJ589854 SRE589853:SRF589854 TBA589853:TBB589854 TKW589853:TKX589854 TUS589853:TUT589854 UEO589853:UEP589854 UOK589853:UOL589854 UYG589853:UYH589854 VIC589853:VID589854 VRY589853:VRZ589854 WBU589853:WBV589854 WLQ589853:WLR589854 WVM589853:WVN589854 E655389:F655390 JA655389:JB655390 SW655389:SX655390 ACS655389:ACT655390 AMO655389:AMP655390 AWK655389:AWL655390 BGG655389:BGH655390 BQC655389:BQD655390 BZY655389:BZZ655390 CJU655389:CJV655390 CTQ655389:CTR655390 DDM655389:DDN655390 DNI655389:DNJ655390 DXE655389:DXF655390 EHA655389:EHB655390 EQW655389:EQX655390 FAS655389:FAT655390 FKO655389:FKP655390 FUK655389:FUL655390 GEG655389:GEH655390 GOC655389:GOD655390 GXY655389:GXZ655390 HHU655389:HHV655390 HRQ655389:HRR655390 IBM655389:IBN655390 ILI655389:ILJ655390 IVE655389:IVF655390 JFA655389:JFB655390 JOW655389:JOX655390 JYS655389:JYT655390 KIO655389:KIP655390 KSK655389:KSL655390 LCG655389:LCH655390 LMC655389:LMD655390 LVY655389:LVZ655390 MFU655389:MFV655390 MPQ655389:MPR655390 MZM655389:MZN655390 NJI655389:NJJ655390 NTE655389:NTF655390 ODA655389:ODB655390 OMW655389:OMX655390 OWS655389:OWT655390 PGO655389:PGP655390 PQK655389:PQL655390 QAG655389:QAH655390 QKC655389:QKD655390 QTY655389:QTZ655390 RDU655389:RDV655390 RNQ655389:RNR655390 RXM655389:RXN655390 SHI655389:SHJ655390 SRE655389:SRF655390 TBA655389:TBB655390 TKW655389:TKX655390 TUS655389:TUT655390 UEO655389:UEP655390 UOK655389:UOL655390 UYG655389:UYH655390 VIC655389:VID655390 VRY655389:VRZ655390 WBU655389:WBV655390 WLQ655389:WLR655390 WVM655389:WVN655390 E720925:F720926 JA720925:JB720926 SW720925:SX720926 ACS720925:ACT720926 AMO720925:AMP720926 AWK720925:AWL720926 BGG720925:BGH720926 BQC720925:BQD720926 BZY720925:BZZ720926 CJU720925:CJV720926 CTQ720925:CTR720926 DDM720925:DDN720926 DNI720925:DNJ720926 DXE720925:DXF720926 EHA720925:EHB720926 EQW720925:EQX720926 FAS720925:FAT720926 FKO720925:FKP720926 FUK720925:FUL720926 GEG720925:GEH720926 GOC720925:GOD720926 GXY720925:GXZ720926 HHU720925:HHV720926 HRQ720925:HRR720926 IBM720925:IBN720926 ILI720925:ILJ720926 IVE720925:IVF720926 JFA720925:JFB720926 JOW720925:JOX720926 JYS720925:JYT720926 KIO720925:KIP720926 KSK720925:KSL720926 LCG720925:LCH720926 LMC720925:LMD720926 LVY720925:LVZ720926 MFU720925:MFV720926 MPQ720925:MPR720926 MZM720925:MZN720926 NJI720925:NJJ720926 NTE720925:NTF720926 ODA720925:ODB720926 OMW720925:OMX720926 OWS720925:OWT720926 PGO720925:PGP720926 PQK720925:PQL720926 QAG720925:QAH720926 QKC720925:QKD720926 QTY720925:QTZ720926 RDU720925:RDV720926 RNQ720925:RNR720926 RXM720925:RXN720926 SHI720925:SHJ720926 SRE720925:SRF720926 TBA720925:TBB720926 TKW720925:TKX720926 TUS720925:TUT720926 UEO720925:UEP720926 UOK720925:UOL720926 UYG720925:UYH720926 VIC720925:VID720926 VRY720925:VRZ720926 WBU720925:WBV720926 WLQ720925:WLR720926 WVM720925:WVN720926 E786461:F786462 JA786461:JB786462 SW786461:SX786462 ACS786461:ACT786462 AMO786461:AMP786462 AWK786461:AWL786462 BGG786461:BGH786462 BQC786461:BQD786462 BZY786461:BZZ786462 CJU786461:CJV786462 CTQ786461:CTR786462 DDM786461:DDN786462 DNI786461:DNJ786462 DXE786461:DXF786462 EHA786461:EHB786462 EQW786461:EQX786462 FAS786461:FAT786462 FKO786461:FKP786462 FUK786461:FUL786462 GEG786461:GEH786462 GOC786461:GOD786462 GXY786461:GXZ786462 HHU786461:HHV786462 HRQ786461:HRR786462 IBM786461:IBN786462 ILI786461:ILJ786462 IVE786461:IVF786462 JFA786461:JFB786462 JOW786461:JOX786462 JYS786461:JYT786462 KIO786461:KIP786462 KSK786461:KSL786462 LCG786461:LCH786462 LMC786461:LMD786462 LVY786461:LVZ786462 MFU786461:MFV786462 MPQ786461:MPR786462 MZM786461:MZN786462 NJI786461:NJJ786462 NTE786461:NTF786462 ODA786461:ODB786462 OMW786461:OMX786462 OWS786461:OWT786462 PGO786461:PGP786462 PQK786461:PQL786462 QAG786461:QAH786462 QKC786461:QKD786462 QTY786461:QTZ786462 RDU786461:RDV786462 RNQ786461:RNR786462 RXM786461:RXN786462 SHI786461:SHJ786462 SRE786461:SRF786462 TBA786461:TBB786462 TKW786461:TKX786462 TUS786461:TUT786462 UEO786461:UEP786462 UOK786461:UOL786462 UYG786461:UYH786462 VIC786461:VID786462 VRY786461:VRZ786462 WBU786461:WBV786462 WLQ786461:WLR786462 WVM786461:WVN786462 E851997:F851998 JA851997:JB851998 SW851997:SX851998 ACS851997:ACT851998 AMO851997:AMP851998 AWK851997:AWL851998 BGG851997:BGH851998 BQC851997:BQD851998 BZY851997:BZZ851998 CJU851997:CJV851998 CTQ851997:CTR851998 DDM851997:DDN851998 DNI851997:DNJ851998 DXE851997:DXF851998 EHA851997:EHB851998 EQW851997:EQX851998 FAS851997:FAT851998 FKO851997:FKP851998 FUK851997:FUL851998 GEG851997:GEH851998 GOC851997:GOD851998 GXY851997:GXZ851998 HHU851997:HHV851998 HRQ851997:HRR851998 IBM851997:IBN851998 ILI851997:ILJ851998 IVE851997:IVF851998 JFA851997:JFB851998 JOW851997:JOX851998 JYS851997:JYT851998 KIO851997:KIP851998 KSK851997:KSL851998 LCG851997:LCH851998 LMC851997:LMD851998 LVY851997:LVZ851998 MFU851997:MFV851998 MPQ851997:MPR851998 MZM851997:MZN851998 NJI851997:NJJ851998 NTE851997:NTF851998 ODA851997:ODB851998 OMW851997:OMX851998 OWS851997:OWT851998 PGO851997:PGP851998 PQK851997:PQL851998 QAG851997:QAH851998 QKC851997:QKD851998 QTY851997:QTZ851998 RDU851997:RDV851998 RNQ851997:RNR851998 RXM851997:RXN851998 SHI851997:SHJ851998 SRE851997:SRF851998 TBA851997:TBB851998 TKW851997:TKX851998 TUS851997:TUT851998 UEO851997:UEP851998 UOK851997:UOL851998 UYG851997:UYH851998 VIC851997:VID851998 VRY851997:VRZ851998 WBU851997:WBV851998 WLQ851997:WLR851998 WVM851997:WVN851998 E917533:F917534 JA917533:JB917534 SW917533:SX917534 ACS917533:ACT917534 AMO917533:AMP917534 AWK917533:AWL917534 BGG917533:BGH917534 BQC917533:BQD917534 BZY917533:BZZ917534 CJU917533:CJV917534 CTQ917533:CTR917534 DDM917533:DDN917534 DNI917533:DNJ917534 DXE917533:DXF917534 EHA917533:EHB917534 EQW917533:EQX917534 FAS917533:FAT917534 FKO917533:FKP917534 FUK917533:FUL917534 GEG917533:GEH917534 GOC917533:GOD917534 GXY917533:GXZ917534 HHU917533:HHV917534 HRQ917533:HRR917534 IBM917533:IBN917534 ILI917533:ILJ917534 IVE917533:IVF917534 JFA917533:JFB917534 JOW917533:JOX917534 JYS917533:JYT917534 KIO917533:KIP917534 KSK917533:KSL917534 LCG917533:LCH917534 LMC917533:LMD917534 LVY917533:LVZ917534 MFU917533:MFV917534 MPQ917533:MPR917534 MZM917533:MZN917534 NJI917533:NJJ917534 NTE917533:NTF917534 ODA917533:ODB917534 OMW917533:OMX917534 OWS917533:OWT917534 PGO917533:PGP917534 PQK917533:PQL917534 QAG917533:QAH917534 QKC917533:QKD917534 QTY917533:QTZ917534 RDU917533:RDV917534 RNQ917533:RNR917534 RXM917533:RXN917534 SHI917533:SHJ917534 SRE917533:SRF917534 TBA917533:TBB917534 TKW917533:TKX917534 TUS917533:TUT917534 UEO917533:UEP917534 UOK917533:UOL917534 UYG917533:UYH917534 VIC917533:VID917534 VRY917533:VRZ917534 WBU917533:WBV917534 WLQ917533:WLR917534 WVM917533:WVN917534 E983069:F983070 JA983069:JB983070 SW983069:SX983070 ACS983069:ACT983070 AMO983069:AMP983070 AWK983069:AWL983070 BGG983069:BGH983070 BQC983069:BQD983070 BZY983069:BZZ983070 CJU983069:CJV983070 CTQ983069:CTR983070 DDM983069:DDN983070 DNI983069:DNJ983070 DXE983069:DXF983070 EHA983069:EHB983070 EQW983069:EQX983070 FAS983069:FAT983070 FKO983069:FKP983070 FUK983069:FUL983070 GEG983069:GEH983070 GOC983069:GOD983070 GXY983069:GXZ983070 HHU983069:HHV983070 HRQ983069:HRR983070 IBM983069:IBN983070 ILI983069:ILJ983070 IVE983069:IVF983070 JFA983069:JFB983070 JOW983069:JOX983070 JYS983069:JYT983070 KIO983069:KIP983070 KSK983069:KSL983070 LCG983069:LCH983070 LMC983069:LMD983070 LVY983069:LVZ983070 MFU983069:MFV983070 MPQ983069:MPR983070 MZM983069:MZN983070 NJI983069:NJJ983070 NTE983069:NTF983070 ODA983069:ODB983070 OMW983069:OMX983070 OWS983069:OWT983070 PGO983069:PGP983070 PQK983069:PQL983070 QAG983069:QAH983070 QKC983069:QKD983070 QTY983069:QTZ983070 RDU983069:RDV983070 RNQ983069:RNR983070 RXM983069:RXN983070 SHI983069:SHJ983070 SRE983069:SRF983070 TBA983069:TBB983070 TKW983069:TKX983070 TUS983069:TUT983070 UEO983069:UEP983070 UOK983069:UOL983070 UYG983069:UYH983070 VIC983069:VID983070 VRY983069:VRZ983070 WBU983069:WBV983070 WLQ983069:WLR983070 WVM983069:WVN983070 E32:F33 JA32:JB33 SW32:SX33 ACS32:ACT33 AMO32:AMP33 AWK32:AWL33 BGG32:BGH33 BQC32:BQD33 BZY32:BZZ33 CJU32:CJV33 CTQ32:CTR33 DDM32:DDN33 DNI32:DNJ33 DXE32:DXF33 EHA32:EHB33 EQW32:EQX33 FAS32:FAT33 FKO32:FKP33 FUK32:FUL33 GEG32:GEH33 GOC32:GOD33 GXY32:GXZ33 HHU32:HHV33 HRQ32:HRR33 IBM32:IBN33 ILI32:ILJ33 IVE32:IVF33 JFA32:JFB33 JOW32:JOX33 JYS32:JYT33 KIO32:KIP33 KSK32:KSL33 LCG32:LCH33 LMC32:LMD33 LVY32:LVZ33 MFU32:MFV33 MPQ32:MPR33 MZM32:MZN33 NJI32:NJJ33 NTE32:NTF33 ODA32:ODB33 OMW32:OMX33 OWS32:OWT33 PGO32:PGP33 PQK32:PQL33 QAG32:QAH33 QKC32:QKD33 QTY32:QTZ33 RDU32:RDV33 RNQ32:RNR33 RXM32:RXN33 SHI32:SHJ33 SRE32:SRF33 TBA32:TBB33 TKW32:TKX33 TUS32:TUT33 UEO32:UEP33 UOK32:UOL33 UYG32:UYH33 VIC32:VID33 VRY32:VRZ33 WBU32:WBV33 WLQ32:WLR33 WVM32:WVN33 E65568:F65569 JA65568:JB65569 SW65568:SX65569 ACS65568:ACT65569 AMO65568:AMP65569 AWK65568:AWL65569 BGG65568:BGH65569 BQC65568:BQD65569 BZY65568:BZZ65569 CJU65568:CJV65569 CTQ65568:CTR65569 DDM65568:DDN65569 DNI65568:DNJ65569 DXE65568:DXF65569 EHA65568:EHB65569 EQW65568:EQX65569 FAS65568:FAT65569 FKO65568:FKP65569 FUK65568:FUL65569 GEG65568:GEH65569 GOC65568:GOD65569 GXY65568:GXZ65569 HHU65568:HHV65569 HRQ65568:HRR65569 IBM65568:IBN65569 ILI65568:ILJ65569 IVE65568:IVF65569 JFA65568:JFB65569 JOW65568:JOX65569 JYS65568:JYT65569 KIO65568:KIP65569 KSK65568:KSL65569 LCG65568:LCH65569 LMC65568:LMD65569 LVY65568:LVZ65569 MFU65568:MFV65569 MPQ65568:MPR65569 MZM65568:MZN65569 NJI65568:NJJ65569 NTE65568:NTF65569 ODA65568:ODB65569 OMW65568:OMX65569 OWS65568:OWT65569 PGO65568:PGP65569 PQK65568:PQL65569 QAG65568:QAH65569 QKC65568:QKD65569 QTY65568:QTZ65569 RDU65568:RDV65569 RNQ65568:RNR65569 RXM65568:RXN65569 SHI65568:SHJ65569 SRE65568:SRF65569 TBA65568:TBB65569 TKW65568:TKX65569 TUS65568:TUT65569 UEO65568:UEP65569 UOK65568:UOL65569 UYG65568:UYH65569 VIC65568:VID65569 VRY65568:VRZ65569 WBU65568:WBV65569 WLQ65568:WLR65569 WVM65568:WVN65569 E131104:F131105 JA131104:JB131105 SW131104:SX131105 ACS131104:ACT131105 AMO131104:AMP131105 AWK131104:AWL131105 BGG131104:BGH131105 BQC131104:BQD131105 BZY131104:BZZ131105 CJU131104:CJV131105 CTQ131104:CTR131105 DDM131104:DDN131105 DNI131104:DNJ131105 DXE131104:DXF131105 EHA131104:EHB131105 EQW131104:EQX131105 FAS131104:FAT131105 FKO131104:FKP131105 FUK131104:FUL131105 GEG131104:GEH131105 GOC131104:GOD131105 GXY131104:GXZ131105 HHU131104:HHV131105 HRQ131104:HRR131105 IBM131104:IBN131105 ILI131104:ILJ131105 IVE131104:IVF131105 JFA131104:JFB131105 JOW131104:JOX131105 JYS131104:JYT131105 KIO131104:KIP131105 KSK131104:KSL131105 LCG131104:LCH131105 LMC131104:LMD131105 LVY131104:LVZ131105 MFU131104:MFV131105 MPQ131104:MPR131105 MZM131104:MZN131105 NJI131104:NJJ131105 NTE131104:NTF131105 ODA131104:ODB131105 OMW131104:OMX131105 OWS131104:OWT131105 PGO131104:PGP131105 PQK131104:PQL131105 QAG131104:QAH131105 QKC131104:QKD131105 QTY131104:QTZ131105 RDU131104:RDV131105 RNQ131104:RNR131105 RXM131104:RXN131105 SHI131104:SHJ131105 SRE131104:SRF131105 TBA131104:TBB131105 TKW131104:TKX131105 TUS131104:TUT131105 UEO131104:UEP131105 UOK131104:UOL131105 UYG131104:UYH131105 VIC131104:VID131105 VRY131104:VRZ131105 WBU131104:WBV131105 WLQ131104:WLR131105 WVM131104:WVN131105 E196640:F196641 JA196640:JB196641 SW196640:SX196641 ACS196640:ACT196641 AMO196640:AMP196641 AWK196640:AWL196641 BGG196640:BGH196641 BQC196640:BQD196641 BZY196640:BZZ196641 CJU196640:CJV196641 CTQ196640:CTR196641 DDM196640:DDN196641 DNI196640:DNJ196641 DXE196640:DXF196641 EHA196640:EHB196641 EQW196640:EQX196641 FAS196640:FAT196641 FKO196640:FKP196641 FUK196640:FUL196641 GEG196640:GEH196641 GOC196640:GOD196641 GXY196640:GXZ196641 HHU196640:HHV196641 HRQ196640:HRR196641 IBM196640:IBN196641 ILI196640:ILJ196641 IVE196640:IVF196641 JFA196640:JFB196641 JOW196640:JOX196641 JYS196640:JYT196641 KIO196640:KIP196641 KSK196640:KSL196641 LCG196640:LCH196641 LMC196640:LMD196641 LVY196640:LVZ196641 MFU196640:MFV196641 MPQ196640:MPR196641 MZM196640:MZN196641 NJI196640:NJJ196641 NTE196640:NTF196641 ODA196640:ODB196641 OMW196640:OMX196641 OWS196640:OWT196641 PGO196640:PGP196641 PQK196640:PQL196641 QAG196640:QAH196641 QKC196640:QKD196641 QTY196640:QTZ196641 RDU196640:RDV196641 RNQ196640:RNR196641 RXM196640:RXN196641 SHI196640:SHJ196641 SRE196640:SRF196641 TBA196640:TBB196641 TKW196640:TKX196641 TUS196640:TUT196641 UEO196640:UEP196641 UOK196640:UOL196641 UYG196640:UYH196641 VIC196640:VID196641 VRY196640:VRZ196641 WBU196640:WBV196641 WLQ196640:WLR196641 WVM196640:WVN196641 E262176:F262177 JA262176:JB262177 SW262176:SX262177 ACS262176:ACT262177 AMO262176:AMP262177 AWK262176:AWL262177 BGG262176:BGH262177 BQC262176:BQD262177 BZY262176:BZZ262177 CJU262176:CJV262177 CTQ262176:CTR262177 DDM262176:DDN262177 DNI262176:DNJ262177 DXE262176:DXF262177 EHA262176:EHB262177 EQW262176:EQX262177 FAS262176:FAT262177 FKO262176:FKP262177 FUK262176:FUL262177 GEG262176:GEH262177 GOC262176:GOD262177 GXY262176:GXZ262177 HHU262176:HHV262177 HRQ262176:HRR262177 IBM262176:IBN262177 ILI262176:ILJ262177 IVE262176:IVF262177 JFA262176:JFB262177 JOW262176:JOX262177 JYS262176:JYT262177 KIO262176:KIP262177 KSK262176:KSL262177 LCG262176:LCH262177 LMC262176:LMD262177 LVY262176:LVZ262177 MFU262176:MFV262177 MPQ262176:MPR262177 MZM262176:MZN262177 NJI262176:NJJ262177 NTE262176:NTF262177 ODA262176:ODB262177 OMW262176:OMX262177 OWS262176:OWT262177 PGO262176:PGP262177 PQK262176:PQL262177 QAG262176:QAH262177 QKC262176:QKD262177 QTY262176:QTZ262177 RDU262176:RDV262177 RNQ262176:RNR262177 RXM262176:RXN262177 SHI262176:SHJ262177 SRE262176:SRF262177 TBA262176:TBB262177 TKW262176:TKX262177 TUS262176:TUT262177 UEO262176:UEP262177 UOK262176:UOL262177 UYG262176:UYH262177 VIC262176:VID262177 VRY262176:VRZ262177 WBU262176:WBV262177 WLQ262176:WLR262177 WVM262176:WVN262177 E327712:F327713 JA327712:JB327713 SW327712:SX327713 ACS327712:ACT327713 AMO327712:AMP327713 AWK327712:AWL327713 BGG327712:BGH327713 BQC327712:BQD327713 BZY327712:BZZ327713 CJU327712:CJV327713 CTQ327712:CTR327713 DDM327712:DDN327713 DNI327712:DNJ327713 DXE327712:DXF327713 EHA327712:EHB327713 EQW327712:EQX327713 FAS327712:FAT327713 FKO327712:FKP327713 FUK327712:FUL327713 GEG327712:GEH327713 GOC327712:GOD327713 GXY327712:GXZ327713 HHU327712:HHV327713 HRQ327712:HRR327713 IBM327712:IBN327713 ILI327712:ILJ327713 IVE327712:IVF327713 JFA327712:JFB327713 JOW327712:JOX327713 JYS327712:JYT327713 KIO327712:KIP327713 KSK327712:KSL327713 LCG327712:LCH327713 LMC327712:LMD327713 LVY327712:LVZ327713 MFU327712:MFV327713 MPQ327712:MPR327713 MZM327712:MZN327713 NJI327712:NJJ327713 NTE327712:NTF327713 ODA327712:ODB327713 OMW327712:OMX327713 OWS327712:OWT327713 PGO327712:PGP327713 PQK327712:PQL327713 QAG327712:QAH327713 QKC327712:QKD327713 QTY327712:QTZ327713 RDU327712:RDV327713 RNQ327712:RNR327713 RXM327712:RXN327713 SHI327712:SHJ327713 SRE327712:SRF327713 TBA327712:TBB327713 TKW327712:TKX327713 TUS327712:TUT327713 UEO327712:UEP327713 UOK327712:UOL327713 UYG327712:UYH327713 VIC327712:VID327713 VRY327712:VRZ327713 WBU327712:WBV327713 WLQ327712:WLR327713 WVM327712:WVN327713 E393248:F393249 JA393248:JB393249 SW393248:SX393249 ACS393248:ACT393249 AMO393248:AMP393249 AWK393248:AWL393249 BGG393248:BGH393249 BQC393248:BQD393249 BZY393248:BZZ393249 CJU393248:CJV393249 CTQ393248:CTR393249 DDM393248:DDN393249 DNI393248:DNJ393249 DXE393248:DXF393249 EHA393248:EHB393249 EQW393248:EQX393249 FAS393248:FAT393249 FKO393248:FKP393249 FUK393248:FUL393249 GEG393248:GEH393249 GOC393248:GOD393249 GXY393248:GXZ393249 HHU393248:HHV393249 HRQ393248:HRR393249 IBM393248:IBN393249 ILI393248:ILJ393249 IVE393248:IVF393249 JFA393248:JFB393249 JOW393248:JOX393249 JYS393248:JYT393249 KIO393248:KIP393249 KSK393248:KSL393249 LCG393248:LCH393249 LMC393248:LMD393249 LVY393248:LVZ393249 MFU393248:MFV393249 MPQ393248:MPR393249 MZM393248:MZN393249 NJI393248:NJJ393249 NTE393248:NTF393249 ODA393248:ODB393249 OMW393248:OMX393249 OWS393248:OWT393249 PGO393248:PGP393249 PQK393248:PQL393249 QAG393248:QAH393249 QKC393248:QKD393249 QTY393248:QTZ393249 RDU393248:RDV393249 RNQ393248:RNR393249 RXM393248:RXN393249 SHI393248:SHJ393249 SRE393248:SRF393249 TBA393248:TBB393249 TKW393248:TKX393249 TUS393248:TUT393249 UEO393248:UEP393249 UOK393248:UOL393249 UYG393248:UYH393249 VIC393248:VID393249 VRY393248:VRZ393249 WBU393248:WBV393249 WLQ393248:WLR393249 WVM393248:WVN393249 E458784:F458785 JA458784:JB458785 SW458784:SX458785 ACS458784:ACT458785 AMO458784:AMP458785 AWK458784:AWL458785 BGG458784:BGH458785 BQC458784:BQD458785 BZY458784:BZZ458785 CJU458784:CJV458785 CTQ458784:CTR458785 DDM458784:DDN458785 DNI458784:DNJ458785 DXE458784:DXF458785 EHA458784:EHB458785 EQW458784:EQX458785 FAS458784:FAT458785 FKO458784:FKP458785 FUK458784:FUL458785 GEG458784:GEH458785 GOC458784:GOD458785 GXY458784:GXZ458785 HHU458784:HHV458785 HRQ458784:HRR458785 IBM458784:IBN458785 ILI458784:ILJ458785 IVE458784:IVF458785 JFA458784:JFB458785 JOW458784:JOX458785 JYS458784:JYT458785 KIO458784:KIP458785 KSK458784:KSL458785 LCG458784:LCH458785 LMC458784:LMD458785 LVY458784:LVZ458785 MFU458784:MFV458785 MPQ458784:MPR458785 MZM458784:MZN458785 NJI458784:NJJ458785 NTE458784:NTF458785 ODA458784:ODB458785 OMW458784:OMX458785 OWS458784:OWT458785 PGO458784:PGP458785 PQK458784:PQL458785 QAG458784:QAH458785 QKC458784:QKD458785 QTY458784:QTZ458785 RDU458784:RDV458785 RNQ458784:RNR458785 RXM458784:RXN458785 SHI458784:SHJ458785 SRE458784:SRF458785 TBA458784:TBB458785 TKW458784:TKX458785 TUS458784:TUT458785 UEO458784:UEP458785 UOK458784:UOL458785 UYG458784:UYH458785 VIC458784:VID458785 VRY458784:VRZ458785 WBU458784:WBV458785 WLQ458784:WLR458785 WVM458784:WVN458785 E524320:F524321 JA524320:JB524321 SW524320:SX524321 ACS524320:ACT524321 AMO524320:AMP524321 AWK524320:AWL524321 BGG524320:BGH524321 BQC524320:BQD524321 BZY524320:BZZ524321 CJU524320:CJV524321 CTQ524320:CTR524321 DDM524320:DDN524321 DNI524320:DNJ524321 DXE524320:DXF524321 EHA524320:EHB524321 EQW524320:EQX524321 FAS524320:FAT524321 FKO524320:FKP524321 FUK524320:FUL524321 GEG524320:GEH524321 GOC524320:GOD524321 GXY524320:GXZ524321 HHU524320:HHV524321 HRQ524320:HRR524321 IBM524320:IBN524321 ILI524320:ILJ524321 IVE524320:IVF524321 JFA524320:JFB524321 JOW524320:JOX524321 JYS524320:JYT524321 KIO524320:KIP524321 KSK524320:KSL524321 LCG524320:LCH524321 LMC524320:LMD524321 LVY524320:LVZ524321 MFU524320:MFV524321 MPQ524320:MPR524321 MZM524320:MZN524321 NJI524320:NJJ524321 NTE524320:NTF524321 ODA524320:ODB524321 OMW524320:OMX524321 OWS524320:OWT524321 PGO524320:PGP524321 PQK524320:PQL524321 QAG524320:QAH524321 QKC524320:QKD524321 QTY524320:QTZ524321 RDU524320:RDV524321 RNQ524320:RNR524321 RXM524320:RXN524321 SHI524320:SHJ524321 SRE524320:SRF524321 TBA524320:TBB524321 TKW524320:TKX524321 TUS524320:TUT524321 UEO524320:UEP524321 UOK524320:UOL524321 UYG524320:UYH524321 VIC524320:VID524321 VRY524320:VRZ524321 WBU524320:WBV524321 WLQ524320:WLR524321 WVM524320:WVN524321 E589856:F589857 JA589856:JB589857 SW589856:SX589857 ACS589856:ACT589857 AMO589856:AMP589857 AWK589856:AWL589857 BGG589856:BGH589857 BQC589856:BQD589857 BZY589856:BZZ589857 CJU589856:CJV589857 CTQ589856:CTR589857 DDM589856:DDN589857 DNI589856:DNJ589857 DXE589856:DXF589857 EHA589856:EHB589857 EQW589856:EQX589857 FAS589856:FAT589857 FKO589856:FKP589857 FUK589856:FUL589857 GEG589856:GEH589857 GOC589856:GOD589857 GXY589856:GXZ589857 HHU589856:HHV589857 HRQ589856:HRR589857 IBM589856:IBN589857 ILI589856:ILJ589857 IVE589856:IVF589857 JFA589856:JFB589857 JOW589856:JOX589857 JYS589856:JYT589857 KIO589856:KIP589857 KSK589856:KSL589857 LCG589856:LCH589857 LMC589856:LMD589857 LVY589856:LVZ589857 MFU589856:MFV589857 MPQ589856:MPR589857 MZM589856:MZN589857 NJI589856:NJJ589857 NTE589856:NTF589857 ODA589856:ODB589857 OMW589856:OMX589857 OWS589856:OWT589857 PGO589856:PGP589857 PQK589856:PQL589857 QAG589856:QAH589857 QKC589856:QKD589857 QTY589856:QTZ589857 RDU589856:RDV589857 RNQ589856:RNR589857 RXM589856:RXN589857 SHI589856:SHJ589857 SRE589856:SRF589857 TBA589856:TBB589857 TKW589856:TKX589857 TUS589856:TUT589857 UEO589856:UEP589857 UOK589856:UOL589857 UYG589856:UYH589857 VIC589856:VID589857 VRY589856:VRZ589857 WBU589856:WBV589857 WLQ589856:WLR589857 WVM589856:WVN589857 E655392:F655393 JA655392:JB655393 SW655392:SX655393 ACS655392:ACT655393 AMO655392:AMP655393 AWK655392:AWL655393 BGG655392:BGH655393 BQC655392:BQD655393 BZY655392:BZZ655393 CJU655392:CJV655393 CTQ655392:CTR655393 DDM655392:DDN655393 DNI655392:DNJ655393 DXE655392:DXF655393 EHA655392:EHB655393 EQW655392:EQX655393 FAS655392:FAT655393 FKO655392:FKP655393 FUK655392:FUL655393 GEG655392:GEH655393 GOC655392:GOD655393 GXY655392:GXZ655393 HHU655392:HHV655393 HRQ655392:HRR655393 IBM655392:IBN655393 ILI655392:ILJ655393 IVE655392:IVF655393 JFA655392:JFB655393 JOW655392:JOX655393 JYS655392:JYT655393 KIO655392:KIP655393 KSK655392:KSL655393 LCG655392:LCH655393 LMC655392:LMD655393 LVY655392:LVZ655393 MFU655392:MFV655393 MPQ655392:MPR655393 MZM655392:MZN655393 NJI655392:NJJ655393 NTE655392:NTF655393 ODA655392:ODB655393 OMW655392:OMX655393 OWS655392:OWT655393 PGO655392:PGP655393 PQK655392:PQL655393 QAG655392:QAH655393 QKC655392:QKD655393 QTY655392:QTZ655393 RDU655392:RDV655393 RNQ655392:RNR655393 RXM655392:RXN655393 SHI655392:SHJ655393 SRE655392:SRF655393 TBA655392:TBB655393 TKW655392:TKX655393 TUS655392:TUT655393 UEO655392:UEP655393 UOK655392:UOL655393 UYG655392:UYH655393 VIC655392:VID655393 VRY655392:VRZ655393 WBU655392:WBV655393 WLQ655392:WLR655393 WVM655392:WVN655393 E720928:F720929 JA720928:JB720929 SW720928:SX720929 ACS720928:ACT720929 AMO720928:AMP720929 AWK720928:AWL720929 BGG720928:BGH720929 BQC720928:BQD720929 BZY720928:BZZ720929 CJU720928:CJV720929 CTQ720928:CTR720929 DDM720928:DDN720929 DNI720928:DNJ720929 DXE720928:DXF720929 EHA720928:EHB720929 EQW720928:EQX720929 FAS720928:FAT720929 FKO720928:FKP720929 FUK720928:FUL720929 GEG720928:GEH720929 GOC720928:GOD720929 GXY720928:GXZ720929 HHU720928:HHV720929 HRQ720928:HRR720929 IBM720928:IBN720929 ILI720928:ILJ720929 IVE720928:IVF720929 JFA720928:JFB720929 JOW720928:JOX720929 JYS720928:JYT720929 KIO720928:KIP720929 KSK720928:KSL720929 LCG720928:LCH720929 LMC720928:LMD720929 LVY720928:LVZ720929 MFU720928:MFV720929 MPQ720928:MPR720929 MZM720928:MZN720929 NJI720928:NJJ720929 NTE720928:NTF720929 ODA720928:ODB720929 OMW720928:OMX720929 OWS720928:OWT720929 PGO720928:PGP720929 PQK720928:PQL720929 QAG720928:QAH720929 QKC720928:QKD720929 QTY720928:QTZ720929 RDU720928:RDV720929 RNQ720928:RNR720929 RXM720928:RXN720929 SHI720928:SHJ720929 SRE720928:SRF720929 TBA720928:TBB720929 TKW720928:TKX720929 TUS720928:TUT720929 UEO720928:UEP720929 UOK720928:UOL720929 UYG720928:UYH720929 VIC720928:VID720929 VRY720928:VRZ720929 WBU720928:WBV720929 WLQ720928:WLR720929 WVM720928:WVN720929 E786464:F786465 JA786464:JB786465 SW786464:SX786465 ACS786464:ACT786465 AMO786464:AMP786465 AWK786464:AWL786465 BGG786464:BGH786465 BQC786464:BQD786465 BZY786464:BZZ786465 CJU786464:CJV786465 CTQ786464:CTR786465 DDM786464:DDN786465 DNI786464:DNJ786465 DXE786464:DXF786465 EHA786464:EHB786465 EQW786464:EQX786465 FAS786464:FAT786465 FKO786464:FKP786465 FUK786464:FUL786465 GEG786464:GEH786465 GOC786464:GOD786465 GXY786464:GXZ786465 HHU786464:HHV786465 HRQ786464:HRR786465 IBM786464:IBN786465 ILI786464:ILJ786465 IVE786464:IVF786465 JFA786464:JFB786465 JOW786464:JOX786465 JYS786464:JYT786465 KIO786464:KIP786465 KSK786464:KSL786465 LCG786464:LCH786465 LMC786464:LMD786465 LVY786464:LVZ786465 MFU786464:MFV786465 MPQ786464:MPR786465 MZM786464:MZN786465 NJI786464:NJJ786465 NTE786464:NTF786465 ODA786464:ODB786465 OMW786464:OMX786465 OWS786464:OWT786465 PGO786464:PGP786465 PQK786464:PQL786465 QAG786464:QAH786465 QKC786464:QKD786465 QTY786464:QTZ786465 RDU786464:RDV786465 RNQ786464:RNR786465 RXM786464:RXN786465 SHI786464:SHJ786465 SRE786464:SRF786465 TBA786464:TBB786465 TKW786464:TKX786465 TUS786464:TUT786465 UEO786464:UEP786465 UOK786464:UOL786465 UYG786464:UYH786465 VIC786464:VID786465 VRY786464:VRZ786465 WBU786464:WBV786465 WLQ786464:WLR786465 WVM786464:WVN786465 E852000:F852001 JA852000:JB852001 SW852000:SX852001 ACS852000:ACT852001 AMO852000:AMP852001 AWK852000:AWL852001 BGG852000:BGH852001 BQC852000:BQD852001 BZY852000:BZZ852001 CJU852000:CJV852001 CTQ852000:CTR852001 DDM852000:DDN852001 DNI852000:DNJ852001 DXE852000:DXF852001 EHA852000:EHB852001 EQW852000:EQX852001 FAS852000:FAT852001 FKO852000:FKP852001 FUK852000:FUL852001 GEG852000:GEH852001 GOC852000:GOD852001 GXY852000:GXZ852001 HHU852000:HHV852001 HRQ852000:HRR852001 IBM852000:IBN852001 ILI852000:ILJ852001 IVE852000:IVF852001 JFA852000:JFB852001 JOW852000:JOX852001 JYS852000:JYT852001 KIO852000:KIP852001 KSK852000:KSL852001 LCG852000:LCH852001 LMC852000:LMD852001 LVY852000:LVZ852001 MFU852000:MFV852001 MPQ852000:MPR852001 MZM852000:MZN852001 NJI852000:NJJ852001 NTE852000:NTF852001 ODA852000:ODB852001 OMW852000:OMX852001 OWS852000:OWT852001 PGO852000:PGP852001 PQK852000:PQL852001 QAG852000:QAH852001 QKC852000:QKD852001 QTY852000:QTZ852001 RDU852000:RDV852001 RNQ852000:RNR852001 RXM852000:RXN852001 SHI852000:SHJ852001 SRE852000:SRF852001 TBA852000:TBB852001 TKW852000:TKX852001 TUS852000:TUT852001 UEO852000:UEP852001 UOK852000:UOL852001 UYG852000:UYH852001 VIC852000:VID852001 VRY852000:VRZ852001 WBU852000:WBV852001 WLQ852000:WLR852001 WVM852000:WVN852001 E917536:F917537 JA917536:JB917537 SW917536:SX917537 ACS917536:ACT917537 AMO917536:AMP917537 AWK917536:AWL917537 BGG917536:BGH917537 BQC917536:BQD917537 BZY917536:BZZ917537 CJU917536:CJV917537 CTQ917536:CTR917537 DDM917536:DDN917537 DNI917536:DNJ917537 DXE917536:DXF917537 EHA917536:EHB917537 EQW917536:EQX917537 FAS917536:FAT917537 FKO917536:FKP917537 FUK917536:FUL917537 GEG917536:GEH917537 GOC917536:GOD917537 GXY917536:GXZ917537 HHU917536:HHV917537 HRQ917536:HRR917537 IBM917536:IBN917537 ILI917536:ILJ917537 IVE917536:IVF917537 JFA917536:JFB917537 JOW917536:JOX917537 JYS917536:JYT917537 KIO917536:KIP917537 KSK917536:KSL917537 LCG917536:LCH917537 LMC917536:LMD917537 LVY917536:LVZ917537 MFU917536:MFV917537 MPQ917536:MPR917537 MZM917536:MZN917537 NJI917536:NJJ917537 NTE917536:NTF917537 ODA917536:ODB917537 OMW917536:OMX917537 OWS917536:OWT917537 PGO917536:PGP917537 PQK917536:PQL917537 QAG917536:QAH917537 QKC917536:QKD917537 QTY917536:QTZ917537 RDU917536:RDV917537 RNQ917536:RNR917537 RXM917536:RXN917537 SHI917536:SHJ917537 SRE917536:SRF917537 TBA917536:TBB917537 TKW917536:TKX917537 TUS917536:TUT917537 UEO917536:UEP917537 UOK917536:UOL917537 UYG917536:UYH917537 VIC917536:VID917537 VRY917536:VRZ917537 WBU917536:WBV917537 WLQ917536:WLR917537 WVM917536:WVN917537 E983072:F983073 JA983072:JB983073 SW983072:SX983073 ACS983072:ACT983073 AMO983072:AMP983073 AWK983072:AWL983073 BGG983072:BGH983073 BQC983072:BQD983073 BZY983072:BZZ983073 CJU983072:CJV983073 CTQ983072:CTR983073 DDM983072:DDN983073 DNI983072:DNJ983073 DXE983072:DXF983073 EHA983072:EHB983073 EQW983072:EQX983073 FAS983072:FAT983073 FKO983072:FKP983073 FUK983072:FUL983073 GEG983072:GEH983073 GOC983072:GOD983073 GXY983072:GXZ983073 HHU983072:HHV983073 HRQ983072:HRR983073 IBM983072:IBN983073 ILI983072:ILJ983073 IVE983072:IVF983073 JFA983072:JFB983073 JOW983072:JOX983073 JYS983072:JYT983073 KIO983072:KIP983073 KSK983072:KSL983073 LCG983072:LCH983073 LMC983072:LMD983073 LVY983072:LVZ983073 MFU983072:MFV983073 MPQ983072:MPR983073 MZM983072:MZN983073 NJI983072:NJJ983073 NTE983072:NTF983073 ODA983072:ODB983073 OMW983072:OMX983073 OWS983072:OWT983073 PGO983072:PGP983073 PQK983072:PQL983073 QAG983072:QAH983073 QKC983072:QKD983073 QTY983072:QTZ983073 RDU983072:RDV983073 RNQ983072:RNR983073 RXM983072:RXN983073 SHI983072:SHJ983073 SRE983072:SRF983073 TBA983072:TBB983073 TKW983072:TKX983073 TUS983072:TUT983073 UEO983072:UEP983073 UOK983072:UOL983073 UYG983072:UYH983073 VIC983072:VID983073 VRY983072:VRZ983073 WBU983072:WBV983073 WLQ983072:WLR983073 WVM983072:WVN983073 E35:F37 JA35:JB37 SW35:SX37 ACS35:ACT37 AMO35:AMP37 AWK35:AWL37 BGG35:BGH37 BQC35:BQD37 BZY35:BZZ37 CJU35:CJV37 CTQ35:CTR37 DDM35:DDN37 DNI35:DNJ37 DXE35:DXF37 EHA35:EHB37 EQW35:EQX37 FAS35:FAT37 FKO35:FKP37 FUK35:FUL37 GEG35:GEH37 GOC35:GOD37 GXY35:GXZ37 HHU35:HHV37 HRQ35:HRR37 IBM35:IBN37 ILI35:ILJ37 IVE35:IVF37 JFA35:JFB37 JOW35:JOX37 JYS35:JYT37 KIO35:KIP37 KSK35:KSL37 LCG35:LCH37 LMC35:LMD37 LVY35:LVZ37 MFU35:MFV37 MPQ35:MPR37 MZM35:MZN37 NJI35:NJJ37 NTE35:NTF37 ODA35:ODB37 OMW35:OMX37 OWS35:OWT37 PGO35:PGP37 PQK35:PQL37 QAG35:QAH37 QKC35:QKD37 QTY35:QTZ37 RDU35:RDV37 RNQ35:RNR37 RXM35:RXN37 SHI35:SHJ37 SRE35:SRF37 TBA35:TBB37 TKW35:TKX37 TUS35:TUT37 UEO35:UEP37 UOK35:UOL37 UYG35:UYH37 VIC35:VID37 VRY35:VRZ37 WBU35:WBV37 WLQ35:WLR37 WVM35:WVN37 E65571:F65573 JA65571:JB65573 SW65571:SX65573 ACS65571:ACT65573 AMO65571:AMP65573 AWK65571:AWL65573 BGG65571:BGH65573 BQC65571:BQD65573 BZY65571:BZZ65573 CJU65571:CJV65573 CTQ65571:CTR65573 DDM65571:DDN65573 DNI65571:DNJ65573 DXE65571:DXF65573 EHA65571:EHB65573 EQW65571:EQX65573 FAS65571:FAT65573 FKO65571:FKP65573 FUK65571:FUL65573 GEG65571:GEH65573 GOC65571:GOD65573 GXY65571:GXZ65573 HHU65571:HHV65573 HRQ65571:HRR65573 IBM65571:IBN65573 ILI65571:ILJ65573 IVE65571:IVF65573 JFA65571:JFB65573 JOW65571:JOX65573 JYS65571:JYT65573 KIO65571:KIP65573 KSK65571:KSL65573 LCG65571:LCH65573 LMC65571:LMD65573 LVY65571:LVZ65573 MFU65571:MFV65573 MPQ65571:MPR65573 MZM65571:MZN65573 NJI65571:NJJ65573 NTE65571:NTF65573 ODA65571:ODB65573 OMW65571:OMX65573 OWS65571:OWT65573 PGO65571:PGP65573 PQK65571:PQL65573 QAG65571:QAH65573 QKC65571:QKD65573 QTY65571:QTZ65573 RDU65571:RDV65573 RNQ65571:RNR65573 RXM65571:RXN65573 SHI65571:SHJ65573 SRE65571:SRF65573 TBA65571:TBB65573 TKW65571:TKX65573 TUS65571:TUT65573 UEO65571:UEP65573 UOK65571:UOL65573 UYG65571:UYH65573 VIC65571:VID65573 VRY65571:VRZ65573 WBU65571:WBV65573 WLQ65571:WLR65573 WVM65571:WVN65573 E131107:F131109 JA131107:JB131109 SW131107:SX131109 ACS131107:ACT131109 AMO131107:AMP131109 AWK131107:AWL131109 BGG131107:BGH131109 BQC131107:BQD131109 BZY131107:BZZ131109 CJU131107:CJV131109 CTQ131107:CTR131109 DDM131107:DDN131109 DNI131107:DNJ131109 DXE131107:DXF131109 EHA131107:EHB131109 EQW131107:EQX131109 FAS131107:FAT131109 FKO131107:FKP131109 FUK131107:FUL131109 GEG131107:GEH131109 GOC131107:GOD131109 GXY131107:GXZ131109 HHU131107:HHV131109 HRQ131107:HRR131109 IBM131107:IBN131109 ILI131107:ILJ131109 IVE131107:IVF131109 JFA131107:JFB131109 JOW131107:JOX131109 JYS131107:JYT131109 KIO131107:KIP131109 KSK131107:KSL131109 LCG131107:LCH131109 LMC131107:LMD131109 LVY131107:LVZ131109 MFU131107:MFV131109 MPQ131107:MPR131109 MZM131107:MZN131109 NJI131107:NJJ131109 NTE131107:NTF131109 ODA131107:ODB131109 OMW131107:OMX131109 OWS131107:OWT131109 PGO131107:PGP131109 PQK131107:PQL131109 QAG131107:QAH131109 QKC131107:QKD131109 QTY131107:QTZ131109 RDU131107:RDV131109 RNQ131107:RNR131109 RXM131107:RXN131109 SHI131107:SHJ131109 SRE131107:SRF131109 TBA131107:TBB131109 TKW131107:TKX131109 TUS131107:TUT131109 UEO131107:UEP131109 UOK131107:UOL131109 UYG131107:UYH131109 VIC131107:VID131109 VRY131107:VRZ131109 WBU131107:WBV131109 WLQ131107:WLR131109 WVM131107:WVN131109 E196643:F196645 JA196643:JB196645 SW196643:SX196645 ACS196643:ACT196645 AMO196643:AMP196645 AWK196643:AWL196645 BGG196643:BGH196645 BQC196643:BQD196645 BZY196643:BZZ196645 CJU196643:CJV196645 CTQ196643:CTR196645 DDM196643:DDN196645 DNI196643:DNJ196645 DXE196643:DXF196645 EHA196643:EHB196645 EQW196643:EQX196645 FAS196643:FAT196645 FKO196643:FKP196645 FUK196643:FUL196645 GEG196643:GEH196645 GOC196643:GOD196645 GXY196643:GXZ196645 HHU196643:HHV196645 HRQ196643:HRR196645 IBM196643:IBN196645 ILI196643:ILJ196645 IVE196643:IVF196645 JFA196643:JFB196645 JOW196643:JOX196645 JYS196643:JYT196645 KIO196643:KIP196645 KSK196643:KSL196645 LCG196643:LCH196645 LMC196643:LMD196645 LVY196643:LVZ196645 MFU196643:MFV196645 MPQ196643:MPR196645 MZM196643:MZN196645 NJI196643:NJJ196645 NTE196643:NTF196645 ODA196643:ODB196645 OMW196643:OMX196645 OWS196643:OWT196645 PGO196643:PGP196645 PQK196643:PQL196645 QAG196643:QAH196645 QKC196643:QKD196645 QTY196643:QTZ196645 RDU196643:RDV196645 RNQ196643:RNR196645 RXM196643:RXN196645 SHI196643:SHJ196645 SRE196643:SRF196645 TBA196643:TBB196645 TKW196643:TKX196645 TUS196643:TUT196645 UEO196643:UEP196645 UOK196643:UOL196645 UYG196643:UYH196645 VIC196643:VID196645 VRY196643:VRZ196645 WBU196643:WBV196645 WLQ196643:WLR196645 WVM196643:WVN196645 E262179:F262181 JA262179:JB262181 SW262179:SX262181 ACS262179:ACT262181 AMO262179:AMP262181 AWK262179:AWL262181 BGG262179:BGH262181 BQC262179:BQD262181 BZY262179:BZZ262181 CJU262179:CJV262181 CTQ262179:CTR262181 DDM262179:DDN262181 DNI262179:DNJ262181 DXE262179:DXF262181 EHA262179:EHB262181 EQW262179:EQX262181 FAS262179:FAT262181 FKO262179:FKP262181 FUK262179:FUL262181 GEG262179:GEH262181 GOC262179:GOD262181 GXY262179:GXZ262181 HHU262179:HHV262181 HRQ262179:HRR262181 IBM262179:IBN262181 ILI262179:ILJ262181 IVE262179:IVF262181 JFA262179:JFB262181 JOW262179:JOX262181 JYS262179:JYT262181 KIO262179:KIP262181 KSK262179:KSL262181 LCG262179:LCH262181 LMC262179:LMD262181 LVY262179:LVZ262181 MFU262179:MFV262181 MPQ262179:MPR262181 MZM262179:MZN262181 NJI262179:NJJ262181 NTE262179:NTF262181 ODA262179:ODB262181 OMW262179:OMX262181 OWS262179:OWT262181 PGO262179:PGP262181 PQK262179:PQL262181 QAG262179:QAH262181 QKC262179:QKD262181 QTY262179:QTZ262181 RDU262179:RDV262181 RNQ262179:RNR262181 RXM262179:RXN262181 SHI262179:SHJ262181 SRE262179:SRF262181 TBA262179:TBB262181 TKW262179:TKX262181 TUS262179:TUT262181 UEO262179:UEP262181 UOK262179:UOL262181 UYG262179:UYH262181 VIC262179:VID262181 VRY262179:VRZ262181 WBU262179:WBV262181 WLQ262179:WLR262181 WVM262179:WVN262181 E327715:F327717 JA327715:JB327717 SW327715:SX327717 ACS327715:ACT327717 AMO327715:AMP327717 AWK327715:AWL327717 BGG327715:BGH327717 BQC327715:BQD327717 BZY327715:BZZ327717 CJU327715:CJV327717 CTQ327715:CTR327717 DDM327715:DDN327717 DNI327715:DNJ327717 DXE327715:DXF327717 EHA327715:EHB327717 EQW327715:EQX327717 FAS327715:FAT327717 FKO327715:FKP327717 FUK327715:FUL327717 GEG327715:GEH327717 GOC327715:GOD327717 GXY327715:GXZ327717 HHU327715:HHV327717 HRQ327715:HRR327717 IBM327715:IBN327717 ILI327715:ILJ327717 IVE327715:IVF327717 JFA327715:JFB327717 JOW327715:JOX327717 JYS327715:JYT327717 KIO327715:KIP327717 KSK327715:KSL327717 LCG327715:LCH327717 LMC327715:LMD327717 LVY327715:LVZ327717 MFU327715:MFV327717 MPQ327715:MPR327717 MZM327715:MZN327717 NJI327715:NJJ327717 NTE327715:NTF327717 ODA327715:ODB327717 OMW327715:OMX327717 OWS327715:OWT327717 PGO327715:PGP327717 PQK327715:PQL327717 QAG327715:QAH327717 QKC327715:QKD327717 QTY327715:QTZ327717 RDU327715:RDV327717 RNQ327715:RNR327717 RXM327715:RXN327717 SHI327715:SHJ327717 SRE327715:SRF327717 TBA327715:TBB327717 TKW327715:TKX327717 TUS327715:TUT327717 UEO327715:UEP327717 UOK327715:UOL327717 UYG327715:UYH327717 VIC327715:VID327717 VRY327715:VRZ327717 WBU327715:WBV327717 WLQ327715:WLR327717 WVM327715:WVN327717 E393251:F393253 JA393251:JB393253 SW393251:SX393253 ACS393251:ACT393253 AMO393251:AMP393253 AWK393251:AWL393253 BGG393251:BGH393253 BQC393251:BQD393253 BZY393251:BZZ393253 CJU393251:CJV393253 CTQ393251:CTR393253 DDM393251:DDN393253 DNI393251:DNJ393253 DXE393251:DXF393253 EHA393251:EHB393253 EQW393251:EQX393253 FAS393251:FAT393253 FKO393251:FKP393253 FUK393251:FUL393253 GEG393251:GEH393253 GOC393251:GOD393253 GXY393251:GXZ393253 HHU393251:HHV393253 HRQ393251:HRR393253 IBM393251:IBN393253 ILI393251:ILJ393253 IVE393251:IVF393253 JFA393251:JFB393253 JOW393251:JOX393253 JYS393251:JYT393253 KIO393251:KIP393253 KSK393251:KSL393253 LCG393251:LCH393253 LMC393251:LMD393253 LVY393251:LVZ393253 MFU393251:MFV393253 MPQ393251:MPR393253 MZM393251:MZN393253 NJI393251:NJJ393253 NTE393251:NTF393253 ODA393251:ODB393253 OMW393251:OMX393253 OWS393251:OWT393253 PGO393251:PGP393253 PQK393251:PQL393253 QAG393251:QAH393253 QKC393251:QKD393253 QTY393251:QTZ393253 RDU393251:RDV393253 RNQ393251:RNR393253 RXM393251:RXN393253 SHI393251:SHJ393253 SRE393251:SRF393253 TBA393251:TBB393253 TKW393251:TKX393253 TUS393251:TUT393253 UEO393251:UEP393253 UOK393251:UOL393253 UYG393251:UYH393253 VIC393251:VID393253 VRY393251:VRZ393253 WBU393251:WBV393253 WLQ393251:WLR393253 WVM393251:WVN393253 E458787:F458789 JA458787:JB458789 SW458787:SX458789 ACS458787:ACT458789 AMO458787:AMP458789 AWK458787:AWL458789 BGG458787:BGH458789 BQC458787:BQD458789 BZY458787:BZZ458789 CJU458787:CJV458789 CTQ458787:CTR458789 DDM458787:DDN458789 DNI458787:DNJ458789 DXE458787:DXF458789 EHA458787:EHB458789 EQW458787:EQX458789 FAS458787:FAT458789 FKO458787:FKP458789 FUK458787:FUL458789 GEG458787:GEH458789 GOC458787:GOD458789 GXY458787:GXZ458789 HHU458787:HHV458789 HRQ458787:HRR458789 IBM458787:IBN458789 ILI458787:ILJ458789 IVE458787:IVF458789 JFA458787:JFB458789 JOW458787:JOX458789 JYS458787:JYT458789 KIO458787:KIP458789 KSK458787:KSL458789 LCG458787:LCH458789 LMC458787:LMD458789 LVY458787:LVZ458789 MFU458787:MFV458789 MPQ458787:MPR458789 MZM458787:MZN458789 NJI458787:NJJ458789 NTE458787:NTF458789 ODA458787:ODB458789 OMW458787:OMX458789 OWS458787:OWT458789 PGO458787:PGP458789 PQK458787:PQL458789 QAG458787:QAH458789 QKC458787:QKD458789 QTY458787:QTZ458789 RDU458787:RDV458789 RNQ458787:RNR458789 RXM458787:RXN458789 SHI458787:SHJ458789 SRE458787:SRF458789 TBA458787:TBB458789 TKW458787:TKX458789 TUS458787:TUT458789 UEO458787:UEP458789 UOK458787:UOL458789 UYG458787:UYH458789 VIC458787:VID458789 VRY458787:VRZ458789 WBU458787:WBV458789 WLQ458787:WLR458789 WVM458787:WVN458789 E524323:F524325 JA524323:JB524325 SW524323:SX524325 ACS524323:ACT524325 AMO524323:AMP524325 AWK524323:AWL524325 BGG524323:BGH524325 BQC524323:BQD524325 BZY524323:BZZ524325 CJU524323:CJV524325 CTQ524323:CTR524325 DDM524323:DDN524325 DNI524323:DNJ524325 DXE524323:DXF524325 EHA524323:EHB524325 EQW524323:EQX524325 FAS524323:FAT524325 FKO524323:FKP524325 FUK524323:FUL524325 GEG524323:GEH524325 GOC524323:GOD524325 GXY524323:GXZ524325 HHU524323:HHV524325 HRQ524323:HRR524325 IBM524323:IBN524325 ILI524323:ILJ524325 IVE524323:IVF524325 JFA524323:JFB524325 JOW524323:JOX524325 JYS524323:JYT524325 KIO524323:KIP524325 KSK524323:KSL524325 LCG524323:LCH524325 LMC524323:LMD524325 LVY524323:LVZ524325 MFU524323:MFV524325 MPQ524323:MPR524325 MZM524323:MZN524325 NJI524323:NJJ524325 NTE524323:NTF524325 ODA524323:ODB524325 OMW524323:OMX524325 OWS524323:OWT524325 PGO524323:PGP524325 PQK524323:PQL524325 QAG524323:QAH524325 QKC524323:QKD524325 QTY524323:QTZ524325 RDU524323:RDV524325 RNQ524323:RNR524325 RXM524323:RXN524325 SHI524323:SHJ524325 SRE524323:SRF524325 TBA524323:TBB524325 TKW524323:TKX524325 TUS524323:TUT524325 UEO524323:UEP524325 UOK524323:UOL524325 UYG524323:UYH524325 VIC524323:VID524325 VRY524323:VRZ524325 WBU524323:WBV524325 WLQ524323:WLR524325 WVM524323:WVN524325 E589859:F589861 JA589859:JB589861 SW589859:SX589861 ACS589859:ACT589861 AMO589859:AMP589861 AWK589859:AWL589861 BGG589859:BGH589861 BQC589859:BQD589861 BZY589859:BZZ589861 CJU589859:CJV589861 CTQ589859:CTR589861 DDM589859:DDN589861 DNI589859:DNJ589861 DXE589859:DXF589861 EHA589859:EHB589861 EQW589859:EQX589861 FAS589859:FAT589861 FKO589859:FKP589861 FUK589859:FUL589861 GEG589859:GEH589861 GOC589859:GOD589861 GXY589859:GXZ589861 HHU589859:HHV589861 HRQ589859:HRR589861 IBM589859:IBN589861 ILI589859:ILJ589861 IVE589859:IVF589861 JFA589859:JFB589861 JOW589859:JOX589861 JYS589859:JYT589861 KIO589859:KIP589861 KSK589859:KSL589861 LCG589859:LCH589861 LMC589859:LMD589861 LVY589859:LVZ589861 MFU589859:MFV589861 MPQ589859:MPR589861 MZM589859:MZN589861 NJI589859:NJJ589861 NTE589859:NTF589861 ODA589859:ODB589861 OMW589859:OMX589861 OWS589859:OWT589861 PGO589859:PGP589861 PQK589859:PQL589861 QAG589859:QAH589861 QKC589859:QKD589861 QTY589859:QTZ589861 RDU589859:RDV589861 RNQ589859:RNR589861 RXM589859:RXN589861 SHI589859:SHJ589861 SRE589859:SRF589861 TBA589859:TBB589861 TKW589859:TKX589861 TUS589859:TUT589861 UEO589859:UEP589861 UOK589859:UOL589861 UYG589859:UYH589861 VIC589859:VID589861 VRY589859:VRZ589861 WBU589859:WBV589861 WLQ589859:WLR589861 WVM589859:WVN589861 E655395:F655397 JA655395:JB655397 SW655395:SX655397 ACS655395:ACT655397 AMO655395:AMP655397 AWK655395:AWL655397 BGG655395:BGH655397 BQC655395:BQD655397 BZY655395:BZZ655397 CJU655395:CJV655397 CTQ655395:CTR655397 DDM655395:DDN655397 DNI655395:DNJ655397 DXE655395:DXF655397 EHA655395:EHB655397 EQW655395:EQX655397 FAS655395:FAT655397 FKO655395:FKP655397 FUK655395:FUL655397 GEG655395:GEH655397 GOC655395:GOD655397 GXY655395:GXZ655397 HHU655395:HHV655397 HRQ655395:HRR655397 IBM655395:IBN655397 ILI655395:ILJ655397 IVE655395:IVF655397 JFA655395:JFB655397 JOW655395:JOX655397 JYS655395:JYT655397 KIO655395:KIP655397 KSK655395:KSL655397 LCG655395:LCH655397 LMC655395:LMD655397 LVY655395:LVZ655397 MFU655395:MFV655397 MPQ655395:MPR655397 MZM655395:MZN655397 NJI655395:NJJ655397 NTE655395:NTF655397 ODA655395:ODB655397 OMW655395:OMX655397 OWS655395:OWT655397 PGO655395:PGP655397 PQK655395:PQL655397 QAG655395:QAH655397 QKC655395:QKD655397 QTY655395:QTZ655397 RDU655395:RDV655397 RNQ655395:RNR655397 RXM655395:RXN655397 SHI655395:SHJ655397 SRE655395:SRF655397 TBA655395:TBB655397 TKW655395:TKX655397 TUS655395:TUT655397 UEO655395:UEP655397 UOK655395:UOL655397 UYG655395:UYH655397 VIC655395:VID655397 VRY655395:VRZ655397 WBU655395:WBV655397 WLQ655395:WLR655397 WVM655395:WVN655397 E720931:F720933 JA720931:JB720933 SW720931:SX720933 ACS720931:ACT720933 AMO720931:AMP720933 AWK720931:AWL720933 BGG720931:BGH720933 BQC720931:BQD720933 BZY720931:BZZ720933 CJU720931:CJV720933 CTQ720931:CTR720933 DDM720931:DDN720933 DNI720931:DNJ720933 DXE720931:DXF720933 EHA720931:EHB720933 EQW720931:EQX720933 FAS720931:FAT720933 FKO720931:FKP720933 FUK720931:FUL720933 GEG720931:GEH720933 GOC720931:GOD720933 GXY720931:GXZ720933 HHU720931:HHV720933 HRQ720931:HRR720933 IBM720931:IBN720933 ILI720931:ILJ720933 IVE720931:IVF720933 JFA720931:JFB720933 JOW720931:JOX720933 JYS720931:JYT720933 KIO720931:KIP720933 KSK720931:KSL720933 LCG720931:LCH720933 LMC720931:LMD720933 LVY720931:LVZ720933 MFU720931:MFV720933 MPQ720931:MPR720933 MZM720931:MZN720933 NJI720931:NJJ720933 NTE720931:NTF720933 ODA720931:ODB720933 OMW720931:OMX720933 OWS720931:OWT720933 PGO720931:PGP720933 PQK720931:PQL720933 QAG720931:QAH720933 QKC720931:QKD720933 QTY720931:QTZ720933 RDU720931:RDV720933 RNQ720931:RNR720933 RXM720931:RXN720933 SHI720931:SHJ720933 SRE720931:SRF720933 TBA720931:TBB720933 TKW720931:TKX720933 TUS720931:TUT720933 UEO720931:UEP720933 UOK720931:UOL720933 UYG720931:UYH720933 VIC720931:VID720933 VRY720931:VRZ720933 WBU720931:WBV720933 WLQ720931:WLR720933 WVM720931:WVN720933 E786467:F786469 JA786467:JB786469 SW786467:SX786469 ACS786467:ACT786469 AMO786467:AMP786469 AWK786467:AWL786469 BGG786467:BGH786469 BQC786467:BQD786469 BZY786467:BZZ786469 CJU786467:CJV786469 CTQ786467:CTR786469 DDM786467:DDN786469 DNI786467:DNJ786469 DXE786467:DXF786469 EHA786467:EHB786469 EQW786467:EQX786469 FAS786467:FAT786469 FKO786467:FKP786469 FUK786467:FUL786469 GEG786467:GEH786469 GOC786467:GOD786469 GXY786467:GXZ786469 HHU786467:HHV786469 HRQ786467:HRR786469 IBM786467:IBN786469 ILI786467:ILJ786469 IVE786467:IVF786469 JFA786467:JFB786469 JOW786467:JOX786469 JYS786467:JYT786469 KIO786467:KIP786469 KSK786467:KSL786469 LCG786467:LCH786469 LMC786467:LMD786469 LVY786467:LVZ786469 MFU786467:MFV786469 MPQ786467:MPR786469 MZM786467:MZN786469 NJI786467:NJJ786469 NTE786467:NTF786469 ODA786467:ODB786469 OMW786467:OMX786469 OWS786467:OWT786469 PGO786467:PGP786469 PQK786467:PQL786469 QAG786467:QAH786469 QKC786467:QKD786469 QTY786467:QTZ786469 RDU786467:RDV786469 RNQ786467:RNR786469 RXM786467:RXN786469 SHI786467:SHJ786469 SRE786467:SRF786469 TBA786467:TBB786469 TKW786467:TKX786469 TUS786467:TUT786469 UEO786467:UEP786469 UOK786467:UOL786469 UYG786467:UYH786469 VIC786467:VID786469 VRY786467:VRZ786469 WBU786467:WBV786469 WLQ786467:WLR786469 WVM786467:WVN786469 E852003:F852005 JA852003:JB852005 SW852003:SX852005 ACS852003:ACT852005 AMO852003:AMP852005 AWK852003:AWL852005 BGG852003:BGH852005 BQC852003:BQD852005 BZY852003:BZZ852005 CJU852003:CJV852005 CTQ852003:CTR852005 DDM852003:DDN852005 DNI852003:DNJ852005 DXE852003:DXF852005 EHA852003:EHB852005 EQW852003:EQX852005 FAS852003:FAT852005 FKO852003:FKP852005 FUK852003:FUL852005 GEG852003:GEH852005 GOC852003:GOD852005 GXY852003:GXZ852005 HHU852003:HHV852005 HRQ852003:HRR852005 IBM852003:IBN852005 ILI852003:ILJ852005 IVE852003:IVF852005 JFA852003:JFB852005 JOW852003:JOX852005 JYS852003:JYT852005 KIO852003:KIP852005 KSK852003:KSL852005 LCG852003:LCH852005 LMC852003:LMD852005 LVY852003:LVZ852005 MFU852003:MFV852005 MPQ852003:MPR852005 MZM852003:MZN852005 NJI852003:NJJ852005 NTE852003:NTF852005 ODA852003:ODB852005 OMW852003:OMX852005 OWS852003:OWT852005 PGO852003:PGP852005 PQK852003:PQL852005 QAG852003:QAH852005 QKC852003:QKD852005 QTY852003:QTZ852005 RDU852003:RDV852005 RNQ852003:RNR852005 RXM852003:RXN852005 SHI852003:SHJ852005 SRE852003:SRF852005 TBA852003:TBB852005 TKW852003:TKX852005 TUS852003:TUT852005 UEO852003:UEP852005 UOK852003:UOL852005 UYG852003:UYH852005 VIC852003:VID852005 VRY852003:VRZ852005 WBU852003:WBV852005 WLQ852003:WLR852005 WVM852003:WVN852005 E917539:F917541 JA917539:JB917541 SW917539:SX917541 ACS917539:ACT917541 AMO917539:AMP917541 AWK917539:AWL917541 BGG917539:BGH917541 BQC917539:BQD917541 BZY917539:BZZ917541 CJU917539:CJV917541 CTQ917539:CTR917541 DDM917539:DDN917541 DNI917539:DNJ917541 DXE917539:DXF917541 EHA917539:EHB917541 EQW917539:EQX917541 FAS917539:FAT917541 FKO917539:FKP917541 FUK917539:FUL917541 GEG917539:GEH917541 GOC917539:GOD917541 GXY917539:GXZ917541 HHU917539:HHV917541 HRQ917539:HRR917541 IBM917539:IBN917541 ILI917539:ILJ917541 IVE917539:IVF917541 JFA917539:JFB917541 JOW917539:JOX917541 JYS917539:JYT917541 KIO917539:KIP917541 KSK917539:KSL917541 LCG917539:LCH917541 LMC917539:LMD917541 LVY917539:LVZ917541 MFU917539:MFV917541 MPQ917539:MPR917541 MZM917539:MZN917541 NJI917539:NJJ917541 NTE917539:NTF917541 ODA917539:ODB917541 OMW917539:OMX917541 OWS917539:OWT917541 PGO917539:PGP917541 PQK917539:PQL917541 QAG917539:QAH917541 QKC917539:QKD917541 QTY917539:QTZ917541 RDU917539:RDV917541 RNQ917539:RNR917541 RXM917539:RXN917541 SHI917539:SHJ917541 SRE917539:SRF917541 TBA917539:TBB917541 TKW917539:TKX917541 TUS917539:TUT917541 UEO917539:UEP917541 UOK917539:UOL917541 UYG917539:UYH917541 VIC917539:VID917541 VRY917539:VRZ917541 WBU917539:WBV917541 WLQ917539:WLR917541 WVM917539:WVN917541 E983075:F983077 JA983075:JB983077 SW983075:SX983077 ACS983075:ACT983077 AMO983075:AMP983077 AWK983075:AWL983077 BGG983075:BGH983077 BQC983075:BQD983077 BZY983075:BZZ983077 CJU983075:CJV983077 CTQ983075:CTR983077 DDM983075:DDN983077 DNI983075:DNJ983077 DXE983075:DXF983077 EHA983075:EHB983077 EQW983075:EQX983077 FAS983075:FAT983077 FKO983075:FKP983077 FUK983075:FUL983077 GEG983075:GEH983077 GOC983075:GOD983077 GXY983075:GXZ983077 HHU983075:HHV983077 HRQ983075:HRR983077 IBM983075:IBN983077 ILI983075:ILJ983077 IVE983075:IVF983077 JFA983075:JFB983077 JOW983075:JOX983077 JYS983075:JYT983077 KIO983075:KIP983077 KSK983075:KSL983077 LCG983075:LCH983077 LMC983075:LMD983077 LVY983075:LVZ983077 MFU983075:MFV983077 MPQ983075:MPR983077 MZM983075:MZN983077 NJI983075:NJJ983077 NTE983075:NTF983077 ODA983075:ODB983077 OMW983075:OMX983077 OWS983075:OWT983077 PGO983075:PGP983077 PQK983075:PQL983077 QAG983075:QAH983077 QKC983075:QKD983077 QTY983075:QTZ983077 RDU983075:RDV983077 RNQ983075:RNR983077 RXM983075:RXN983077 SHI983075:SHJ983077 SRE983075:SRF983077 TBA983075:TBB983077 TKW983075:TKX983077 TUS983075:TUT983077 UEO983075:UEP983077 UOK983075:UOL983077 UYG983075:UYH983077 VIC983075:VID983077 VRY983075:VRZ983077 WBU983075:WBV983077 WLQ983075:WLR983077 WVM983075:WVN983077 E39:F41 JA39:JB41 SW39:SX41 ACS39:ACT41 AMO39:AMP41 AWK39:AWL41 BGG39:BGH41 BQC39:BQD41 BZY39:BZZ41 CJU39:CJV41 CTQ39:CTR41 DDM39:DDN41 DNI39:DNJ41 DXE39:DXF41 EHA39:EHB41 EQW39:EQX41 FAS39:FAT41 FKO39:FKP41 FUK39:FUL41 GEG39:GEH41 GOC39:GOD41 GXY39:GXZ41 HHU39:HHV41 HRQ39:HRR41 IBM39:IBN41 ILI39:ILJ41 IVE39:IVF41 JFA39:JFB41 JOW39:JOX41 JYS39:JYT41 KIO39:KIP41 KSK39:KSL41 LCG39:LCH41 LMC39:LMD41 LVY39:LVZ41 MFU39:MFV41 MPQ39:MPR41 MZM39:MZN41 NJI39:NJJ41 NTE39:NTF41 ODA39:ODB41 OMW39:OMX41 OWS39:OWT41 PGO39:PGP41 PQK39:PQL41 QAG39:QAH41 QKC39:QKD41 QTY39:QTZ41 RDU39:RDV41 RNQ39:RNR41 RXM39:RXN41 SHI39:SHJ41 SRE39:SRF41 TBA39:TBB41 TKW39:TKX41 TUS39:TUT41 UEO39:UEP41 UOK39:UOL41 UYG39:UYH41 VIC39:VID41 VRY39:VRZ41 WBU39:WBV41 WLQ39:WLR41 WVM39:WVN41 E65575:F65577 JA65575:JB65577 SW65575:SX65577 ACS65575:ACT65577 AMO65575:AMP65577 AWK65575:AWL65577 BGG65575:BGH65577 BQC65575:BQD65577 BZY65575:BZZ65577 CJU65575:CJV65577 CTQ65575:CTR65577 DDM65575:DDN65577 DNI65575:DNJ65577 DXE65575:DXF65577 EHA65575:EHB65577 EQW65575:EQX65577 FAS65575:FAT65577 FKO65575:FKP65577 FUK65575:FUL65577 GEG65575:GEH65577 GOC65575:GOD65577 GXY65575:GXZ65577 HHU65575:HHV65577 HRQ65575:HRR65577 IBM65575:IBN65577 ILI65575:ILJ65577 IVE65575:IVF65577 JFA65575:JFB65577 JOW65575:JOX65577 JYS65575:JYT65577 KIO65575:KIP65577 KSK65575:KSL65577 LCG65575:LCH65577 LMC65575:LMD65577 LVY65575:LVZ65577 MFU65575:MFV65577 MPQ65575:MPR65577 MZM65575:MZN65577 NJI65575:NJJ65577 NTE65575:NTF65577 ODA65575:ODB65577 OMW65575:OMX65577 OWS65575:OWT65577 PGO65575:PGP65577 PQK65575:PQL65577 QAG65575:QAH65577 QKC65575:QKD65577 QTY65575:QTZ65577 RDU65575:RDV65577 RNQ65575:RNR65577 RXM65575:RXN65577 SHI65575:SHJ65577 SRE65575:SRF65577 TBA65575:TBB65577 TKW65575:TKX65577 TUS65575:TUT65577 UEO65575:UEP65577 UOK65575:UOL65577 UYG65575:UYH65577 VIC65575:VID65577 VRY65575:VRZ65577 WBU65575:WBV65577 WLQ65575:WLR65577 WVM65575:WVN65577 E131111:F131113 JA131111:JB131113 SW131111:SX131113 ACS131111:ACT131113 AMO131111:AMP131113 AWK131111:AWL131113 BGG131111:BGH131113 BQC131111:BQD131113 BZY131111:BZZ131113 CJU131111:CJV131113 CTQ131111:CTR131113 DDM131111:DDN131113 DNI131111:DNJ131113 DXE131111:DXF131113 EHA131111:EHB131113 EQW131111:EQX131113 FAS131111:FAT131113 FKO131111:FKP131113 FUK131111:FUL131113 GEG131111:GEH131113 GOC131111:GOD131113 GXY131111:GXZ131113 HHU131111:HHV131113 HRQ131111:HRR131113 IBM131111:IBN131113 ILI131111:ILJ131113 IVE131111:IVF131113 JFA131111:JFB131113 JOW131111:JOX131113 JYS131111:JYT131113 KIO131111:KIP131113 KSK131111:KSL131113 LCG131111:LCH131113 LMC131111:LMD131113 LVY131111:LVZ131113 MFU131111:MFV131113 MPQ131111:MPR131113 MZM131111:MZN131113 NJI131111:NJJ131113 NTE131111:NTF131113 ODA131111:ODB131113 OMW131111:OMX131113 OWS131111:OWT131113 PGO131111:PGP131113 PQK131111:PQL131113 QAG131111:QAH131113 QKC131111:QKD131113 QTY131111:QTZ131113 RDU131111:RDV131113 RNQ131111:RNR131113 RXM131111:RXN131113 SHI131111:SHJ131113 SRE131111:SRF131113 TBA131111:TBB131113 TKW131111:TKX131113 TUS131111:TUT131113 UEO131111:UEP131113 UOK131111:UOL131113 UYG131111:UYH131113 VIC131111:VID131113 VRY131111:VRZ131113 WBU131111:WBV131113 WLQ131111:WLR131113 WVM131111:WVN131113 E196647:F196649 JA196647:JB196649 SW196647:SX196649 ACS196647:ACT196649 AMO196647:AMP196649 AWK196647:AWL196649 BGG196647:BGH196649 BQC196647:BQD196649 BZY196647:BZZ196649 CJU196647:CJV196649 CTQ196647:CTR196649 DDM196647:DDN196649 DNI196647:DNJ196649 DXE196647:DXF196649 EHA196647:EHB196649 EQW196647:EQX196649 FAS196647:FAT196649 FKO196647:FKP196649 FUK196647:FUL196649 GEG196647:GEH196649 GOC196647:GOD196649 GXY196647:GXZ196649 HHU196647:HHV196649 HRQ196647:HRR196649 IBM196647:IBN196649 ILI196647:ILJ196649 IVE196647:IVF196649 JFA196647:JFB196649 JOW196647:JOX196649 JYS196647:JYT196649 KIO196647:KIP196649 KSK196647:KSL196649 LCG196647:LCH196649 LMC196647:LMD196649 LVY196647:LVZ196649 MFU196647:MFV196649 MPQ196647:MPR196649 MZM196647:MZN196649 NJI196647:NJJ196649 NTE196647:NTF196649 ODA196647:ODB196649 OMW196647:OMX196649 OWS196647:OWT196649 PGO196647:PGP196649 PQK196647:PQL196649 QAG196647:QAH196649 QKC196647:QKD196649 QTY196647:QTZ196649 RDU196647:RDV196649 RNQ196647:RNR196649 RXM196647:RXN196649 SHI196647:SHJ196649 SRE196647:SRF196649 TBA196647:TBB196649 TKW196647:TKX196649 TUS196647:TUT196649 UEO196647:UEP196649 UOK196647:UOL196649 UYG196647:UYH196649 VIC196647:VID196649 VRY196647:VRZ196649 WBU196647:WBV196649 WLQ196647:WLR196649 WVM196647:WVN196649 E262183:F262185 JA262183:JB262185 SW262183:SX262185 ACS262183:ACT262185 AMO262183:AMP262185 AWK262183:AWL262185 BGG262183:BGH262185 BQC262183:BQD262185 BZY262183:BZZ262185 CJU262183:CJV262185 CTQ262183:CTR262185 DDM262183:DDN262185 DNI262183:DNJ262185 DXE262183:DXF262185 EHA262183:EHB262185 EQW262183:EQX262185 FAS262183:FAT262185 FKO262183:FKP262185 FUK262183:FUL262185 GEG262183:GEH262185 GOC262183:GOD262185 GXY262183:GXZ262185 HHU262183:HHV262185 HRQ262183:HRR262185 IBM262183:IBN262185 ILI262183:ILJ262185 IVE262183:IVF262185 JFA262183:JFB262185 JOW262183:JOX262185 JYS262183:JYT262185 KIO262183:KIP262185 KSK262183:KSL262185 LCG262183:LCH262185 LMC262183:LMD262185 LVY262183:LVZ262185 MFU262183:MFV262185 MPQ262183:MPR262185 MZM262183:MZN262185 NJI262183:NJJ262185 NTE262183:NTF262185 ODA262183:ODB262185 OMW262183:OMX262185 OWS262183:OWT262185 PGO262183:PGP262185 PQK262183:PQL262185 QAG262183:QAH262185 QKC262183:QKD262185 QTY262183:QTZ262185 RDU262183:RDV262185 RNQ262183:RNR262185 RXM262183:RXN262185 SHI262183:SHJ262185 SRE262183:SRF262185 TBA262183:TBB262185 TKW262183:TKX262185 TUS262183:TUT262185 UEO262183:UEP262185 UOK262183:UOL262185 UYG262183:UYH262185 VIC262183:VID262185 VRY262183:VRZ262185 WBU262183:WBV262185 WLQ262183:WLR262185 WVM262183:WVN262185 E327719:F327721 JA327719:JB327721 SW327719:SX327721 ACS327719:ACT327721 AMO327719:AMP327721 AWK327719:AWL327721 BGG327719:BGH327721 BQC327719:BQD327721 BZY327719:BZZ327721 CJU327719:CJV327721 CTQ327719:CTR327721 DDM327719:DDN327721 DNI327719:DNJ327721 DXE327719:DXF327721 EHA327719:EHB327721 EQW327719:EQX327721 FAS327719:FAT327721 FKO327719:FKP327721 FUK327719:FUL327721 GEG327719:GEH327721 GOC327719:GOD327721 GXY327719:GXZ327721 HHU327719:HHV327721 HRQ327719:HRR327721 IBM327719:IBN327721 ILI327719:ILJ327721 IVE327719:IVF327721 JFA327719:JFB327721 JOW327719:JOX327721 JYS327719:JYT327721 KIO327719:KIP327721 KSK327719:KSL327721 LCG327719:LCH327721 LMC327719:LMD327721 LVY327719:LVZ327721 MFU327719:MFV327721 MPQ327719:MPR327721 MZM327719:MZN327721 NJI327719:NJJ327721 NTE327719:NTF327721 ODA327719:ODB327721 OMW327719:OMX327721 OWS327719:OWT327721 PGO327719:PGP327721 PQK327719:PQL327721 QAG327719:QAH327721 QKC327719:QKD327721 QTY327719:QTZ327721 RDU327719:RDV327721 RNQ327719:RNR327721 RXM327719:RXN327721 SHI327719:SHJ327721 SRE327719:SRF327721 TBA327719:TBB327721 TKW327719:TKX327721 TUS327719:TUT327721 UEO327719:UEP327721 UOK327719:UOL327721 UYG327719:UYH327721 VIC327719:VID327721 VRY327719:VRZ327721 WBU327719:WBV327721 WLQ327719:WLR327721 WVM327719:WVN327721 E393255:F393257 JA393255:JB393257 SW393255:SX393257 ACS393255:ACT393257 AMO393255:AMP393257 AWK393255:AWL393257 BGG393255:BGH393257 BQC393255:BQD393257 BZY393255:BZZ393257 CJU393255:CJV393257 CTQ393255:CTR393257 DDM393255:DDN393257 DNI393255:DNJ393257 DXE393255:DXF393257 EHA393255:EHB393257 EQW393255:EQX393257 FAS393255:FAT393257 FKO393255:FKP393257 FUK393255:FUL393257 GEG393255:GEH393257 GOC393255:GOD393257 GXY393255:GXZ393257 HHU393255:HHV393257 HRQ393255:HRR393257 IBM393255:IBN393257 ILI393255:ILJ393257 IVE393255:IVF393257 JFA393255:JFB393257 JOW393255:JOX393257 JYS393255:JYT393257 KIO393255:KIP393257 KSK393255:KSL393257 LCG393255:LCH393257 LMC393255:LMD393257 LVY393255:LVZ393257 MFU393255:MFV393257 MPQ393255:MPR393257 MZM393255:MZN393257 NJI393255:NJJ393257 NTE393255:NTF393257 ODA393255:ODB393257 OMW393255:OMX393257 OWS393255:OWT393257 PGO393255:PGP393257 PQK393255:PQL393257 QAG393255:QAH393257 QKC393255:QKD393257 QTY393255:QTZ393257 RDU393255:RDV393257 RNQ393255:RNR393257 RXM393255:RXN393257 SHI393255:SHJ393257 SRE393255:SRF393257 TBA393255:TBB393257 TKW393255:TKX393257 TUS393255:TUT393257 UEO393255:UEP393257 UOK393255:UOL393257 UYG393255:UYH393257 VIC393255:VID393257 VRY393255:VRZ393257 WBU393255:WBV393257 WLQ393255:WLR393257 WVM393255:WVN393257 E458791:F458793 JA458791:JB458793 SW458791:SX458793 ACS458791:ACT458793 AMO458791:AMP458793 AWK458791:AWL458793 BGG458791:BGH458793 BQC458791:BQD458793 BZY458791:BZZ458793 CJU458791:CJV458793 CTQ458791:CTR458793 DDM458791:DDN458793 DNI458791:DNJ458793 DXE458791:DXF458793 EHA458791:EHB458793 EQW458791:EQX458793 FAS458791:FAT458793 FKO458791:FKP458793 FUK458791:FUL458793 GEG458791:GEH458793 GOC458791:GOD458793 GXY458791:GXZ458793 HHU458791:HHV458793 HRQ458791:HRR458793 IBM458791:IBN458793 ILI458791:ILJ458793 IVE458791:IVF458793 JFA458791:JFB458793 JOW458791:JOX458793 JYS458791:JYT458793 KIO458791:KIP458793 KSK458791:KSL458793 LCG458791:LCH458793 LMC458791:LMD458793 LVY458791:LVZ458793 MFU458791:MFV458793 MPQ458791:MPR458793 MZM458791:MZN458793 NJI458791:NJJ458793 NTE458791:NTF458793 ODA458791:ODB458793 OMW458791:OMX458793 OWS458791:OWT458793 PGO458791:PGP458793 PQK458791:PQL458793 QAG458791:QAH458793 QKC458791:QKD458793 QTY458791:QTZ458793 RDU458791:RDV458793 RNQ458791:RNR458793 RXM458791:RXN458793 SHI458791:SHJ458793 SRE458791:SRF458793 TBA458791:TBB458793 TKW458791:TKX458793 TUS458791:TUT458793 UEO458791:UEP458793 UOK458791:UOL458793 UYG458791:UYH458793 VIC458791:VID458793 VRY458791:VRZ458793 WBU458791:WBV458793 WLQ458791:WLR458793 WVM458791:WVN458793 E524327:F524329 JA524327:JB524329 SW524327:SX524329 ACS524327:ACT524329 AMO524327:AMP524329 AWK524327:AWL524329 BGG524327:BGH524329 BQC524327:BQD524329 BZY524327:BZZ524329 CJU524327:CJV524329 CTQ524327:CTR524329 DDM524327:DDN524329 DNI524327:DNJ524329 DXE524327:DXF524329 EHA524327:EHB524329 EQW524327:EQX524329 FAS524327:FAT524329 FKO524327:FKP524329 FUK524327:FUL524329 GEG524327:GEH524329 GOC524327:GOD524329 GXY524327:GXZ524329 HHU524327:HHV524329 HRQ524327:HRR524329 IBM524327:IBN524329 ILI524327:ILJ524329 IVE524327:IVF524329 JFA524327:JFB524329 JOW524327:JOX524329 JYS524327:JYT524329 KIO524327:KIP524329 KSK524327:KSL524329 LCG524327:LCH524329 LMC524327:LMD524329 LVY524327:LVZ524329 MFU524327:MFV524329 MPQ524327:MPR524329 MZM524327:MZN524329 NJI524327:NJJ524329 NTE524327:NTF524329 ODA524327:ODB524329 OMW524327:OMX524329 OWS524327:OWT524329 PGO524327:PGP524329 PQK524327:PQL524329 QAG524327:QAH524329 QKC524327:QKD524329 QTY524327:QTZ524329 RDU524327:RDV524329 RNQ524327:RNR524329 RXM524327:RXN524329 SHI524327:SHJ524329 SRE524327:SRF524329 TBA524327:TBB524329 TKW524327:TKX524329 TUS524327:TUT524329 UEO524327:UEP524329 UOK524327:UOL524329 UYG524327:UYH524329 VIC524327:VID524329 VRY524327:VRZ524329 WBU524327:WBV524329 WLQ524327:WLR524329 WVM524327:WVN524329 E589863:F589865 JA589863:JB589865 SW589863:SX589865 ACS589863:ACT589865 AMO589863:AMP589865 AWK589863:AWL589865 BGG589863:BGH589865 BQC589863:BQD589865 BZY589863:BZZ589865 CJU589863:CJV589865 CTQ589863:CTR589865 DDM589863:DDN589865 DNI589863:DNJ589865 DXE589863:DXF589865 EHA589863:EHB589865 EQW589863:EQX589865 FAS589863:FAT589865 FKO589863:FKP589865 FUK589863:FUL589865 GEG589863:GEH589865 GOC589863:GOD589865 GXY589863:GXZ589865 HHU589863:HHV589865 HRQ589863:HRR589865 IBM589863:IBN589865 ILI589863:ILJ589865 IVE589863:IVF589865 JFA589863:JFB589865 JOW589863:JOX589865 JYS589863:JYT589865 KIO589863:KIP589865 KSK589863:KSL589865 LCG589863:LCH589865 LMC589863:LMD589865 LVY589863:LVZ589865 MFU589863:MFV589865 MPQ589863:MPR589865 MZM589863:MZN589865 NJI589863:NJJ589865 NTE589863:NTF589865 ODA589863:ODB589865 OMW589863:OMX589865 OWS589863:OWT589865 PGO589863:PGP589865 PQK589863:PQL589865 QAG589863:QAH589865 QKC589863:QKD589865 QTY589863:QTZ589865 RDU589863:RDV589865 RNQ589863:RNR589865 RXM589863:RXN589865 SHI589863:SHJ589865 SRE589863:SRF589865 TBA589863:TBB589865 TKW589863:TKX589865 TUS589863:TUT589865 UEO589863:UEP589865 UOK589863:UOL589865 UYG589863:UYH589865 VIC589863:VID589865 VRY589863:VRZ589865 WBU589863:WBV589865 WLQ589863:WLR589865 WVM589863:WVN589865 E655399:F655401 JA655399:JB655401 SW655399:SX655401 ACS655399:ACT655401 AMO655399:AMP655401 AWK655399:AWL655401 BGG655399:BGH655401 BQC655399:BQD655401 BZY655399:BZZ655401 CJU655399:CJV655401 CTQ655399:CTR655401 DDM655399:DDN655401 DNI655399:DNJ655401 DXE655399:DXF655401 EHA655399:EHB655401 EQW655399:EQX655401 FAS655399:FAT655401 FKO655399:FKP655401 FUK655399:FUL655401 GEG655399:GEH655401 GOC655399:GOD655401 GXY655399:GXZ655401 HHU655399:HHV655401 HRQ655399:HRR655401 IBM655399:IBN655401 ILI655399:ILJ655401 IVE655399:IVF655401 JFA655399:JFB655401 JOW655399:JOX655401 JYS655399:JYT655401 KIO655399:KIP655401 KSK655399:KSL655401 LCG655399:LCH655401 LMC655399:LMD655401 LVY655399:LVZ655401 MFU655399:MFV655401 MPQ655399:MPR655401 MZM655399:MZN655401 NJI655399:NJJ655401 NTE655399:NTF655401 ODA655399:ODB655401 OMW655399:OMX655401 OWS655399:OWT655401 PGO655399:PGP655401 PQK655399:PQL655401 QAG655399:QAH655401 QKC655399:QKD655401 QTY655399:QTZ655401 RDU655399:RDV655401 RNQ655399:RNR655401 RXM655399:RXN655401 SHI655399:SHJ655401 SRE655399:SRF655401 TBA655399:TBB655401 TKW655399:TKX655401 TUS655399:TUT655401 UEO655399:UEP655401 UOK655399:UOL655401 UYG655399:UYH655401 VIC655399:VID655401 VRY655399:VRZ655401 WBU655399:WBV655401 WLQ655399:WLR655401 WVM655399:WVN655401 E720935:F720937 JA720935:JB720937 SW720935:SX720937 ACS720935:ACT720937 AMO720935:AMP720937 AWK720935:AWL720937 BGG720935:BGH720937 BQC720935:BQD720937 BZY720935:BZZ720937 CJU720935:CJV720937 CTQ720935:CTR720937 DDM720935:DDN720937 DNI720935:DNJ720937 DXE720935:DXF720937 EHA720935:EHB720937 EQW720935:EQX720937 FAS720935:FAT720937 FKO720935:FKP720937 FUK720935:FUL720937 GEG720935:GEH720937 GOC720935:GOD720937 GXY720935:GXZ720937 HHU720935:HHV720937 HRQ720935:HRR720937 IBM720935:IBN720937 ILI720935:ILJ720937 IVE720935:IVF720937 JFA720935:JFB720937 JOW720935:JOX720937 JYS720935:JYT720937 KIO720935:KIP720937 KSK720935:KSL720937 LCG720935:LCH720937 LMC720935:LMD720937 LVY720935:LVZ720937 MFU720935:MFV720937 MPQ720935:MPR720937 MZM720935:MZN720937 NJI720935:NJJ720937 NTE720935:NTF720937 ODA720935:ODB720937 OMW720935:OMX720937 OWS720935:OWT720937 PGO720935:PGP720937 PQK720935:PQL720937 QAG720935:QAH720937 QKC720935:QKD720937 QTY720935:QTZ720937 RDU720935:RDV720937 RNQ720935:RNR720937 RXM720935:RXN720937 SHI720935:SHJ720937 SRE720935:SRF720937 TBA720935:TBB720937 TKW720935:TKX720937 TUS720935:TUT720937 UEO720935:UEP720937 UOK720935:UOL720937 UYG720935:UYH720937 VIC720935:VID720937 VRY720935:VRZ720937 WBU720935:WBV720937 WLQ720935:WLR720937 WVM720935:WVN720937 E786471:F786473 JA786471:JB786473 SW786471:SX786473 ACS786471:ACT786473 AMO786471:AMP786473 AWK786471:AWL786473 BGG786471:BGH786473 BQC786471:BQD786473 BZY786471:BZZ786473 CJU786471:CJV786473 CTQ786471:CTR786473 DDM786471:DDN786473 DNI786471:DNJ786473 DXE786471:DXF786473 EHA786471:EHB786473 EQW786471:EQX786473 FAS786471:FAT786473 FKO786471:FKP786473 FUK786471:FUL786473 GEG786471:GEH786473 GOC786471:GOD786473 GXY786471:GXZ786473 HHU786471:HHV786473 HRQ786471:HRR786473 IBM786471:IBN786473 ILI786471:ILJ786473 IVE786471:IVF786473 JFA786471:JFB786473 JOW786471:JOX786473 JYS786471:JYT786473 KIO786471:KIP786473 KSK786471:KSL786473 LCG786471:LCH786473 LMC786471:LMD786473 LVY786471:LVZ786473 MFU786471:MFV786473 MPQ786471:MPR786473 MZM786471:MZN786473 NJI786471:NJJ786473 NTE786471:NTF786473 ODA786471:ODB786473 OMW786471:OMX786473 OWS786471:OWT786473 PGO786471:PGP786473 PQK786471:PQL786473 QAG786471:QAH786473 QKC786471:QKD786473 QTY786471:QTZ786473 RDU786471:RDV786473 RNQ786471:RNR786473 RXM786471:RXN786473 SHI786471:SHJ786473 SRE786471:SRF786473 TBA786471:TBB786473 TKW786471:TKX786473 TUS786471:TUT786473 UEO786471:UEP786473 UOK786471:UOL786473 UYG786471:UYH786473 VIC786471:VID786473 VRY786471:VRZ786473 WBU786471:WBV786473 WLQ786471:WLR786473 WVM786471:WVN786473 E852007:F852009 JA852007:JB852009 SW852007:SX852009 ACS852007:ACT852009 AMO852007:AMP852009 AWK852007:AWL852009 BGG852007:BGH852009 BQC852007:BQD852009 BZY852007:BZZ852009 CJU852007:CJV852009 CTQ852007:CTR852009 DDM852007:DDN852009 DNI852007:DNJ852009 DXE852007:DXF852009 EHA852007:EHB852009 EQW852007:EQX852009 FAS852007:FAT852009 FKO852007:FKP852009 FUK852007:FUL852009 GEG852007:GEH852009 GOC852007:GOD852009 GXY852007:GXZ852009 HHU852007:HHV852009 HRQ852007:HRR852009 IBM852007:IBN852009 ILI852007:ILJ852009 IVE852007:IVF852009 JFA852007:JFB852009 JOW852007:JOX852009 JYS852007:JYT852009 KIO852007:KIP852009 KSK852007:KSL852009 LCG852007:LCH852009 LMC852007:LMD852009 LVY852007:LVZ852009 MFU852007:MFV852009 MPQ852007:MPR852009 MZM852007:MZN852009 NJI852007:NJJ852009 NTE852007:NTF852009 ODA852007:ODB852009 OMW852007:OMX852009 OWS852007:OWT852009 PGO852007:PGP852009 PQK852007:PQL852009 QAG852007:QAH852009 QKC852007:QKD852009 QTY852007:QTZ852009 RDU852007:RDV852009 RNQ852007:RNR852009 RXM852007:RXN852009 SHI852007:SHJ852009 SRE852007:SRF852009 TBA852007:TBB852009 TKW852007:TKX852009 TUS852007:TUT852009 UEO852007:UEP852009 UOK852007:UOL852009 UYG852007:UYH852009 VIC852007:VID852009 VRY852007:VRZ852009 WBU852007:WBV852009 WLQ852007:WLR852009 WVM852007:WVN852009 E917543:F917545 JA917543:JB917545 SW917543:SX917545 ACS917543:ACT917545 AMO917543:AMP917545 AWK917543:AWL917545 BGG917543:BGH917545 BQC917543:BQD917545 BZY917543:BZZ917545 CJU917543:CJV917545 CTQ917543:CTR917545 DDM917543:DDN917545 DNI917543:DNJ917545 DXE917543:DXF917545 EHA917543:EHB917545 EQW917543:EQX917545 FAS917543:FAT917545 FKO917543:FKP917545 FUK917543:FUL917545 GEG917543:GEH917545 GOC917543:GOD917545 GXY917543:GXZ917545 HHU917543:HHV917545 HRQ917543:HRR917545 IBM917543:IBN917545 ILI917543:ILJ917545 IVE917543:IVF917545 JFA917543:JFB917545 JOW917543:JOX917545 JYS917543:JYT917545 KIO917543:KIP917545 KSK917543:KSL917545 LCG917543:LCH917545 LMC917543:LMD917545 LVY917543:LVZ917545 MFU917543:MFV917545 MPQ917543:MPR917545 MZM917543:MZN917545 NJI917543:NJJ917545 NTE917543:NTF917545 ODA917543:ODB917545 OMW917543:OMX917545 OWS917543:OWT917545 PGO917543:PGP917545 PQK917543:PQL917545 QAG917543:QAH917545 QKC917543:QKD917545 QTY917543:QTZ917545 RDU917543:RDV917545 RNQ917543:RNR917545 RXM917543:RXN917545 SHI917543:SHJ917545 SRE917543:SRF917545 TBA917543:TBB917545 TKW917543:TKX917545 TUS917543:TUT917545 UEO917543:UEP917545 UOK917543:UOL917545 UYG917543:UYH917545 VIC917543:VID917545 VRY917543:VRZ917545 WBU917543:WBV917545 WLQ917543:WLR917545 WVM917543:WVN917545 E983079:F983081 JA983079:JB983081 SW983079:SX983081 ACS983079:ACT983081 AMO983079:AMP983081 AWK983079:AWL983081 BGG983079:BGH983081 BQC983079:BQD983081 BZY983079:BZZ983081 CJU983079:CJV983081 CTQ983079:CTR983081 DDM983079:DDN983081 DNI983079:DNJ983081 DXE983079:DXF983081 EHA983079:EHB983081 EQW983079:EQX983081 FAS983079:FAT983081 FKO983079:FKP983081 FUK983079:FUL983081 GEG983079:GEH983081 GOC983079:GOD983081 GXY983079:GXZ983081 HHU983079:HHV983081 HRQ983079:HRR983081 IBM983079:IBN983081 ILI983079:ILJ983081 IVE983079:IVF983081 JFA983079:JFB983081 JOW983079:JOX983081 JYS983079:JYT983081 KIO983079:KIP983081 KSK983079:KSL983081 LCG983079:LCH983081 LMC983079:LMD983081 LVY983079:LVZ983081 MFU983079:MFV983081 MPQ983079:MPR983081 MZM983079:MZN983081 NJI983079:NJJ983081 NTE983079:NTF983081 ODA983079:ODB983081 OMW983079:OMX983081 OWS983079:OWT983081 PGO983079:PGP983081 PQK983079:PQL983081 QAG983079:QAH983081 QKC983079:QKD983081 QTY983079:QTZ983081 RDU983079:RDV983081 RNQ983079:RNR983081 RXM983079:RXN983081 SHI983079:SHJ983081 SRE983079:SRF983081 TBA983079:TBB983081 TKW983079:TKX983081 TUS983079:TUT983081 UEO983079:UEP983081 UOK983079:UOL983081 UYG983079:UYH983081 VIC983079:VID983081 VRY983079:VRZ983081 WBU983079:WBV983081 WLQ983079:WLR983081 WVM983079:WVN983081 E43:F44 JA43:JB44 SW43:SX44 ACS43:ACT44 AMO43:AMP44 AWK43:AWL44 BGG43:BGH44 BQC43:BQD44 BZY43:BZZ44 CJU43:CJV44 CTQ43:CTR44 DDM43:DDN44 DNI43:DNJ44 DXE43:DXF44 EHA43:EHB44 EQW43:EQX44 FAS43:FAT44 FKO43:FKP44 FUK43:FUL44 GEG43:GEH44 GOC43:GOD44 GXY43:GXZ44 HHU43:HHV44 HRQ43:HRR44 IBM43:IBN44 ILI43:ILJ44 IVE43:IVF44 JFA43:JFB44 JOW43:JOX44 JYS43:JYT44 KIO43:KIP44 KSK43:KSL44 LCG43:LCH44 LMC43:LMD44 LVY43:LVZ44 MFU43:MFV44 MPQ43:MPR44 MZM43:MZN44 NJI43:NJJ44 NTE43:NTF44 ODA43:ODB44 OMW43:OMX44 OWS43:OWT44 PGO43:PGP44 PQK43:PQL44 QAG43:QAH44 QKC43:QKD44 QTY43:QTZ44 RDU43:RDV44 RNQ43:RNR44 RXM43:RXN44 SHI43:SHJ44 SRE43:SRF44 TBA43:TBB44 TKW43:TKX44 TUS43:TUT44 UEO43:UEP44 UOK43:UOL44 UYG43:UYH44 VIC43:VID44 VRY43:VRZ44 WBU43:WBV44 WLQ43:WLR44 WVM43:WVN44 E65579:F65580 JA65579:JB65580 SW65579:SX65580 ACS65579:ACT65580 AMO65579:AMP65580 AWK65579:AWL65580 BGG65579:BGH65580 BQC65579:BQD65580 BZY65579:BZZ65580 CJU65579:CJV65580 CTQ65579:CTR65580 DDM65579:DDN65580 DNI65579:DNJ65580 DXE65579:DXF65580 EHA65579:EHB65580 EQW65579:EQX65580 FAS65579:FAT65580 FKO65579:FKP65580 FUK65579:FUL65580 GEG65579:GEH65580 GOC65579:GOD65580 GXY65579:GXZ65580 HHU65579:HHV65580 HRQ65579:HRR65580 IBM65579:IBN65580 ILI65579:ILJ65580 IVE65579:IVF65580 JFA65579:JFB65580 JOW65579:JOX65580 JYS65579:JYT65580 KIO65579:KIP65580 KSK65579:KSL65580 LCG65579:LCH65580 LMC65579:LMD65580 LVY65579:LVZ65580 MFU65579:MFV65580 MPQ65579:MPR65580 MZM65579:MZN65580 NJI65579:NJJ65580 NTE65579:NTF65580 ODA65579:ODB65580 OMW65579:OMX65580 OWS65579:OWT65580 PGO65579:PGP65580 PQK65579:PQL65580 QAG65579:QAH65580 QKC65579:QKD65580 QTY65579:QTZ65580 RDU65579:RDV65580 RNQ65579:RNR65580 RXM65579:RXN65580 SHI65579:SHJ65580 SRE65579:SRF65580 TBA65579:TBB65580 TKW65579:TKX65580 TUS65579:TUT65580 UEO65579:UEP65580 UOK65579:UOL65580 UYG65579:UYH65580 VIC65579:VID65580 VRY65579:VRZ65580 WBU65579:WBV65580 WLQ65579:WLR65580 WVM65579:WVN65580 E131115:F131116 JA131115:JB131116 SW131115:SX131116 ACS131115:ACT131116 AMO131115:AMP131116 AWK131115:AWL131116 BGG131115:BGH131116 BQC131115:BQD131116 BZY131115:BZZ131116 CJU131115:CJV131116 CTQ131115:CTR131116 DDM131115:DDN131116 DNI131115:DNJ131116 DXE131115:DXF131116 EHA131115:EHB131116 EQW131115:EQX131116 FAS131115:FAT131116 FKO131115:FKP131116 FUK131115:FUL131116 GEG131115:GEH131116 GOC131115:GOD131116 GXY131115:GXZ131116 HHU131115:HHV131116 HRQ131115:HRR131116 IBM131115:IBN131116 ILI131115:ILJ131116 IVE131115:IVF131116 JFA131115:JFB131116 JOW131115:JOX131116 JYS131115:JYT131116 KIO131115:KIP131116 KSK131115:KSL131116 LCG131115:LCH131116 LMC131115:LMD131116 LVY131115:LVZ131116 MFU131115:MFV131116 MPQ131115:MPR131116 MZM131115:MZN131116 NJI131115:NJJ131116 NTE131115:NTF131116 ODA131115:ODB131116 OMW131115:OMX131116 OWS131115:OWT131116 PGO131115:PGP131116 PQK131115:PQL131116 QAG131115:QAH131116 QKC131115:QKD131116 QTY131115:QTZ131116 RDU131115:RDV131116 RNQ131115:RNR131116 RXM131115:RXN131116 SHI131115:SHJ131116 SRE131115:SRF131116 TBA131115:TBB131116 TKW131115:TKX131116 TUS131115:TUT131116 UEO131115:UEP131116 UOK131115:UOL131116 UYG131115:UYH131116 VIC131115:VID131116 VRY131115:VRZ131116 WBU131115:WBV131116 WLQ131115:WLR131116 WVM131115:WVN131116 E196651:F196652 JA196651:JB196652 SW196651:SX196652 ACS196651:ACT196652 AMO196651:AMP196652 AWK196651:AWL196652 BGG196651:BGH196652 BQC196651:BQD196652 BZY196651:BZZ196652 CJU196651:CJV196652 CTQ196651:CTR196652 DDM196651:DDN196652 DNI196651:DNJ196652 DXE196651:DXF196652 EHA196651:EHB196652 EQW196651:EQX196652 FAS196651:FAT196652 FKO196651:FKP196652 FUK196651:FUL196652 GEG196651:GEH196652 GOC196651:GOD196652 GXY196651:GXZ196652 HHU196651:HHV196652 HRQ196651:HRR196652 IBM196651:IBN196652 ILI196651:ILJ196652 IVE196651:IVF196652 JFA196651:JFB196652 JOW196651:JOX196652 JYS196651:JYT196652 KIO196651:KIP196652 KSK196651:KSL196652 LCG196651:LCH196652 LMC196651:LMD196652 LVY196651:LVZ196652 MFU196651:MFV196652 MPQ196651:MPR196652 MZM196651:MZN196652 NJI196651:NJJ196652 NTE196651:NTF196652 ODA196651:ODB196652 OMW196651:OMX196652 OWS196651:OWT196652 PGO196651:PGP196652 PQK196651:PQL196652 QAG196651:QAH196652 QKC196651:QKD196652 QTY196651:QTZ196652 RDU196651:RDV196652 RNQ196651:RNR196652 RXM196651:RXN196652 SHI196651:SHJ196652 SRE196651:SRF196652 TBA196651:TBB196652 TKW196651:TKX196652 TUS196651:TUT196652 UEO196651:UEP196652 UOK196651:UOL196652 UYG196651:UYH196652 VIC196651:VID196652 VRY196651:VRZ196652 WBU196651:WBV196652 WLQ196651:WLR196652 WVM196651:WVN196652 E262187:F262188 JA262187:JB262188 SW262187:SX262188 ACS262187:ACT262188 AMO262187:AMP262188 AWK262187:AWL262188 BGG262187:BGH262188 BQC262187:BQD262188 BZY262187:BZZ262188 CJU262187:CJV262188 CTQ262187:CTR262188 DDM262187:DDN262188 DNI262187:DNJ262188 DXE262187:DXF262188 EHA262187:EHB262188 EQW262187:EQX262188 FAS262187:FAT262188 FKO262187:FKP262188 FUK262187:FUL262188 GEG262187:GEH262188 GOC262187:GOD262188 GXY262187:GXZ262188 HHU262187:HHV262188 HRQ262187:HRR262188 IBM262187:IBN262188 ILI262187:ILJ262188 IVE262187:IVF262188 JFA262187:JFB262188 JOW262187:JOX262188 JYS262187:JYT262188 KIO262187:KIP262188 KSK262187:KSL262188 LCG262187:LCH262188 LMC262187:LMD262188 LVY262187:LVZ262188 MFU262187:MFV262188 MPQ262187:MPR262188 MZM262187:MZN262188 NJI262187:NJJ262188 NTE262187:NTF262188 ODA262187:ODB262188 OMW262187:OMX262188 OWS262187:OWT262188 PGO262187:PGP262188 PQK262187:PQL262188 QAG262187:QAH262188 QKC262187:QKD262188 QTY262187:QTZ262188 RDU262187:RDV262188 RNQ262187:RNR262188 RXM262187:RXN262188 SHI262187:SHJ262188 SRE262187:SRF262188 TBA262187:TBB262188 TKW262187:TKX262188 TUS262187:TUT262188 UEO262187:UEP262188 UOK262187:UOL262188 UYG262187:UYH262188 VIC262187:VID262188 VRY262187:VRZ262188 WBU262187:WBV262188 WLQ262187:WLR262188 WVM262187:WVN262188 E327723:F327724 JA327723:JB327724 SW327723:SX327724 ACS327723:ACT327724 AMO327723:AMP327724 AWK327723:AWL327724 BGG327723:BGH327724 BQC327723:BQD327724 BZY327723:BZZ327724 CJU327723:CJV327724 CTQ327723:CTR327724 DDM327723:DDN327724 DNI327723:DNJ327724 DXE327723:DXF327724 EHA327723:EHB327724 EQW327723:EQX327724 FAS327723:FAT327724 FKO327723:FKP327724 FUK327723:FUL327724 GEG327723:GEH327724 GOC327723:GOD327724 GXY327723:GXZ327724 HHU327723:HHV327724 HRQ327723:HRR327724 IBM327723:IBN327724 ILI327723:ILJ327724 IVE327723:IVF327724 JFA327723:JFB327724 JOW327723:JOX327724 JYS327723:JYT327724 KIO327723:KIP327724 KSK327723:KSL327724 LCG327723:LCH327724 LMC327723:LMD327724 LVY327723:LVZ327724 MFU327723:MFV327724 MPQ327723:MPR327724 MZM327723:MZN327724 NJI327723:NJJ327724 NTE327723:NTF327724 ODA327723:ODB327724 OMW327723:OMX327724 OWS327723:OWT327724 PGO327723:PGP327724 PQK327723:PQL327724 QAG327723:QAH327724 QKC327723:QKD327724 QTY327723:QTZ327724 RDU327723:RDV327724 RNQ327723:RNR327724 RXM327723:RXN327724 SHI327723:SHJ327724 SRE327723:SRF327724 TBA327723:TBB327724 TKW327723:TKX327724 TUS327723:TUT327724 UEO327723:UEP327724 UOK327723:UOL327724 UYG327723:UYH327724 VIC327723:VID327724 VRY327723:VRZ327724 WBU327723:WBV327724 WLQ327723:WLR327724 WVM327723:WVN327724 E393259:F393260 JA393259:JB393260 SW393259:SX393260 ACS393259:ACT393260 AMO393259:AMP393260 AWK393259:AWL393260 BGG393259:BGH393260 BQC393259:BQD393260 BZY393259:BZZ393260 CJU393259:CJV393260 CTQ393259:CTR393260 DDM393259:DDN393260 DNI393259:DNJ393260 DXE393259:DXF393260 EHA393259:EHB393260 EQW393259:EQX393260 FAS393259:FAT393260 FKO393259:FKP393260 FUK393259:FUL393260 GEG393259:GEH393260 GOC393259:GOD393260 GXY393259:GXZ393260 HHU393259:HHV393260 HRQ393259:HRR393260 IBM393259:IBN393260 ILI393259:ILJ393260 IVE393259:IVF393260 JFA393259:JFB393260 JOW393259:JOX393260 JYS393259:JYT393260 KIO393259:KIP393260 KSK393259:KSL393260 LCG393259:LCH393260 LMC393259:LMD393260 LVY393259:LVZ393260 MFU393259:MFV393260 MPQ393259:MPR393260 MZM393259:MZN393260 NJI393259:NJJ393260 NTE393259:NTF393260 ODA393259:ODB393260 OMW393259:OMX393260 OWS393259:OWT393260 PGO393259:PGP393260 PQK393259:PQL393260 QAG393259:QAH393260 QKC393259:QKD393260 QTY393259:QTZ393260 RDU393259:RDV393260 RNQ393259:RNR393260 RXM393259:RXN393260 SHI393259:SHJ393260 SRE393259:SRF393260 TBA393259:TBB393260 TKW393259:TKX393260 TUS393259:TUT393260 UEO393259:UEP393260 UOK393259:UOL393260 UYG393259:UYH393260 VIC393259:VID393260 VRY393259:VRZ393260 WBU393259:WBV393260 WLQ393259:WLR393260 WVM393259:WVN393260 E458795:F458796 JA458795:JB458796 SW458795:SX458796 ACS458795:ACT458796 AMO458795:AMP458796 AWK458795:AWL458796 BGG458795:BGH458796 BQC458795:BQD458796 BZY458795:BZZ458796 CJU458795:CJV458796 CTQ458795:CTR458796 DDM458795:DDN458796 DNI458795:DNJ458796 DXE458795:DXF458796 EHA458795:EHB458796 EQW458795:EQX458796 FAS458795:FAT458796 FKO458795:FKP458796 FUK458795:FUL458796 GEG458795:GEH458796 GOC458795:GOD458796 GXY458795:GXZ458796 HHU458795:HHV458796 HRQ458795:HRR458796 IBM458795:IBN458796 ILI458795:ILJ458796 IVE458795:IVF458796 JFA458795:JFB458796 JOW458795:JOX458796 JYS458795:JYT458796 KIO458795:KIP458796 KSK458795:KSL458796 LCG458795:LCH458796 LMC458795:LMD458796 LVY458795:LVZ458796 MFU458795:MFV458796 MPQ458795:MPR458796 MZM458795:MZN458796 NJI458795:NJJ458796 NTE458795:NTF458796 ODA458795:ODB458796 OMW458795:OMX458796 OWS458795:OWT458796 PGO458795:PGP458796 PQK458795:PQL458796 QAG458795:QAH458796 QKC458795:QKD458796 QTY458795:QTZ458796 RDU458795:RDV458796 RNQ458795:RNR458796 RXM458795:RXN458796 SHI458795:SHJ458796 SRE458795:SRF458796 TBA458795:TBB458796 TKW458795:TKX458796 TUS458795:TUT458796 UEO458795:UEP458796 UOK458795:UOL458796 UYG458795:UYH458796 VIC458795:VID458796 VRY458795:VRZ458796 WBU458795:WBV458796 WLQ458795:WLR458796 WVM458795:WVN458796 E524331:F524332 JA524331:JB524332 SW524331:SX524332 ACS524331:ACT524332 AMO524331:AMP524332 AWK524331:AWL524332 BGG524331:BGH524332 BQC524331:BQD524332 BZY524331:BZZ524332 CJU524331:CJV524332 CTQ524331:CTR524332 DDM524331:DDN524332 DNI524331:DNJ524332 DXE524331:DXF524332 EHA524331:EHB524332 EQW524331:EQX524332 FAS524331:FAT524332 FKO524331:FKP524332 FUK524331:FUL524332 GEG524331:GEH524332 GOC524331:GOD524332 GXY524331:GXZ524332 HHU524331:HHV524332 HRQ524331:HRR524332 IBM524331:IBN524332 ILI524331:ILJ524332 IVE524331:IVF524332 JFA524331:JFB524332 JOW524331:JOX524332 JYS524331:JYT524332 KIO524331:KIP524332 KSK524331:KSL524332 LCG524331:LCH524332 LMC524331:LMD524332 LVY524331:LVZ524332 MFU524331:MFV524332 MPQ524331:MPR524332 MZM524331:MZN524332 NJI524331:NJJ524332 NTE524331:NTF524332 ODA524331:ODB524332 OMW524331:OMX524332 OWS524331:OWT524332 PGO524331:PGP524332 PQK524331:PQL524332 QAG524331:QAH524332 QKC524331:QKD524332 QTY524331:QTZ524332 RDU524331:RDV524332 RNQ524331:RNR524332 RXM524331:RXN524332 SHI524331:SHJ524332 SRE524331:SRF524332 TBA524331:TBB524332 TKW524331:TKX524332 TUS524331:TUT524332 UEO524331:UEP524332 UOK524331:UOL524332 UYG524331:UYH524332 VIC524331:VID524332 VRY524331:VRZ524332 WBU524331:WBV524332 WLQ524331:WLR524332 WVM524331:WVN524332 E589867:F589868 JA589867:JB589868 SW589867:SX589868 ACS589867:ACT589868 AMO589867:AMP589868 AWK589867:AWL589868 BGG589867:BGH589868 BQC589867:BQD589868 BZY589867:BZZ589868 CJU589867:CJV589868 CTQ589867:CTR589868 DDM589867:DDN589868 DNI589867:DNJ589868 DXE589867:DXF589868 EHA589867:EHB589868 EQW589867:EQX589868 FAS589867:FAT589868 FKO589867:FKP589868 FUK589867:FUL589868 GEG589867:GEH589868 GOC589867:GOD589868 GXY589867:GXZ589868 HHU589867:HHV589868 HRQ589867:HRR589868 IBM589867:IBN589868 ILI589867:ILJ589868 IVE589867:IVF589868 JFA589867:JFB589868 JOW589867:JOX589868 JYS589867:JYT589868 KIO589867:KIP589868 KSK589867:KSL589868 LCG589867:LCH589868 LMC589867:LMD589868 LVY589867:LVZ589868 MFU589867:MFV589868 MPQ589867:MPR589868 MZM589867:MZN589868 NJI589867:NJJ589868 NTE589867:NTF589868 ODA589867:ODB589868 OMW589867:OMX589868 OWS589867:OWT589868 PGO589867:PGP589868 PQK589867:PQL589868 QAG589867:QAH589868 QKC589867:QKD589868 QTY589867:QTZ589868 RDU589867:RDV589868 RNQ589867:RNR589868 RXM589867:RXN589868 SHI589867:SHJ589868 SRE589867:SRF589868 TBA589867:TBB589868 TKW589867:TKX589868 TUS589867:TUT589868 UEO589867:UEP589868 UOK589867:UOL589868 UYG589867:UYH589868 VIC589867:VID589868 VRY589867:VRZ589868 WBU589867:WBV589868 WLQ589867:WLR589868 WVM589867:WVN589868 E655403:F655404 JA655403:JB655404 SW655403:SX655404 ACS655403:ACT655404 AMO655403:AMP655404 AWK655403:AWL655404 BGG655403:BGH655404 BQC655403:BQD655404 BZY655403:BZZ655404 CJU655403:CJV655404 CTQ655403:CTR655404 DDM655403:DDN655404 DNI655403:DNJ655404 DXE655403:DXF655404 EHA655403:EHB655404 EQW655403:EQX655404 FAS655403:FAT655404 FKO655403:FKP655404 FUK655403:FUL655404 GEG655403:GEH655404 GOC655403:GOD655404 GXY655403:GXZ655404 HHU655403:HHV655404 HRQ655403:HRR655404 IBM655403:IBN655404 ILI655403:ILJ655404 IVE655403:IVF655404 JFA655403:JFB655404 JOW655403:JOX655404 JYS655403:JYT655404 KIO655403:KIP655404 KSK655403:KSL655404 LCG655403:LCH655404 LMC655403:LMD655404 LVY655403:LVZ655404 MFU655403:MFV655404 MPQ655403:MPR655404 MZM655403:MZN655404 NJI655403:NJJ655404 NTE655403:NTF655404 ODA655403:ODB655404 OMW655403:OMX655404 OWS655403:OWT655404 PGO655403:PGP655404 PQK655403:PQL655404 QAG655403:QAH655404 QKC655403:QKD655404 QTY655403:QTZ655404 RDU655403:RDV655404 RNQ655403:RNR655404 RXM655403:RXN655404 SHI655403:SHJ655404 SRE655403:SRF655404 TBA655403:TBB655404 TKW655403:TKX655404 TUS655403:TUT655404 UEO655403:UEP655404 UOK655403:UOL655404 UYG655403:UYH655404 VIC655403:VID655404 VRY655403:VRZ655404 WBU655403:WBV655404 WLQ655403:WLR655404 WVM655403:WVN655404 E720939:F720940 JA720939:JB720940 SW720939:SX720940 ACS720939:ACT720940 AMO720939:AMP720940 AWK720939:AWL720940 BGG720939:BGH720940 BQC720939:BQD720940 BZY720939:BZZ720940 CJU720939:CJV720940 CTQ720939:CTR720940 DDM720939:DDN720940 DNI720939:DNJ720940 DXE720939:DXF720940 EHA720939:EHB720940 EQW720939:EQX720940 FAS720939:FAT720940 FKO720939:FKP720940 FUK720939:FUL720940 GEG720939:GEH720940 GOC720939:GOD720940 GXY720939:GXZ720940 HHU720939:HHV720940 HRQ720939:HRR720940 IBM720939:IBN720940 ILI720939:ILJ720940 IVE720939:IVF720940 JFA720939:JFB720940 JOW720939:JOX720940 JYS720939:JYT720940 KIO720939:KIP720940 KSK720939:KSL720940 LCG720939:LCH720940 LMC720939:LMD720940 LVY720939:LVZ720940 MFU720939:MFV720940 MPQ720939:MPR720940 MZM720939:MZN720940 NJI720939:NJJ720940 NTE720939:NTF720940 ODA720939:ODB720940 OMW720939:OMX720940 OWS720939:OWT720940 PGO720939:PGP720940 PQK720939:PQL720940 QAG720939:QAH720940 QKC720939:QKD720940 QTY720939:QTZ720940 RDU720939:RDV720940 RNQ720939:RNR720940 RXM720939:RXN720940 SHI720939:SHJ720940 SRE720939:SRF720940 TBA720939:TBB720940 TKW720939:TKX720940 TUS720939:TUT720940 UEO720939:UEP720940 UOK720939:UOL720940 UYG720939:UYH720940 VIC720939:VID720940 VRY720939:VRZ720940 WBU720939:WBV720940 WLQ720939:WLR720940 WVM720939:WVN720940 E786475:F786476 JA786475:JB786476 SW786475:SX786476 ACS786475:ACT786476 AMO786475:AMP786476 AWK786475:AWL786476 BGG786475:BGH786476 BQC786475:BQD786476 BZY786475:BZZ786476 CJU786475:CJV786476 CTQ786475:CTR786476 DDM786475:DDN786476 DNI786475:DNJ786476 DXE786475:DXF786476 EHA786475:EHB786476 EQW786475:EQX786476 FAS786475:FAT786476 FKO786475:FKP786476 FUK786475:FUL786476 GEG786475:GEH786476 GOC786475:GOD786476 GXY786475:GXZ786476 HHU786475:HHV786476 HRQ786475:HRR786476 IBM786475:IBN786476 ILI786475:ILJ786476 IVE786475:IVF786476 JFA786475:JFB786476 JOW786475:JOX786476 JYS786475:JYT786476 KIO786475:KIP786476 KSK786475:KSL786476 LCG786475:LCH786476 LMC786475:LMD786476 LVY786475:LVZ786476 MFU786475:MFV786476 MPQ786475:MPR786476 MZM786475:MZN786476 NJI786475:NJJ786476 NTE786475:NTF786476 ODA786475:ODB786476 OMW786475:OMX786476 OWS786475:OWT786476 PGO786475:PGP786476 PQK786475:PQL786476 QAG786475:QAH786476 QKC786475:QKD786476 QTY786475:QTZ786476 RDU786475:RDV786476 RNQ786475:RNR786476 RXM786475:RXN786476 SHI786475:SHJ786476 SRE786475:SRF786476 TBA786475:TBB786476 TKW786475:TKX786476 TUS786475:TUT786476 UEO786475:UEP786476 UOK786475:UOL786476 UYG786475:UYH786476 VIC786475:VID786476 VRY786475:VRZ786476 WBU786475:WBV786476 WLQ786475:WLR786476 WVM786475:WVN786476 E852011:F852012 JA852011:JB852012 SW852011:SX852012 ACS852011:ACT852012 AMO852011:AMP852012 AWK852011:AWL852012 BGG852011:BGH852012 BQC852011:BQD852012 BZY852011:BZZ852012 CJU852011:CJV852012 CTQ852011:CTR852012 DDM852011:DDN852012 DNI852011:DNJ852012 DXE852011:DXF852012 EHA852011:EHB852012 EQW852011:EQX852012 FAS852011:FAT852012 FKO852011:FKP852012 FUK852011:FUL852012 GEG852011:GEH852012 GOC852011:GOD852012 GXY852011:GXZ852012 HHU852011:HHV852012 HRQ852011:HRR852012 IBM852011:IBN852012 ILI852011:ILJ852012 IVE852011:IVF852012 JFA852011:JFB852012 JOW852011:JOX852012 JYS852011:JYT852012 KIO852011:KIP852012 KSK852011:KSL852012 LCG852011:LCH852012 LMC852011:LMD852012 LVY852011:LVZ852012 MFU852011:MFV852012 MPQ852011:MPR852012 MZM852011:MZN852012 NJI852011:NJJ852012 NTE852011:NTF852012 ODA852011:ODB852012 OMW852011:OMX852012 OWS852011:OWT852012 PGO852011:PGP852012 PQK852011:PQL852012 QAG852011:QAH852012 QKC852011:QKD852012 QTY852011:QTZ852012 RDU852011:RDV852012 RNQ852011:RNR852012 RXM852011:RXN852012 SHI852011:SHJ852012 SRE852011:SRF852012 TBA852011:TBB852012 TKW852011:TKX852012 TUS852011:TUT852012 UEO852011:UEP852012 UOK852011:UOL852012 UYG852011:UYH852012 VIC852011:VID852012 VRY852011:VRZ852012 WBU852011:WBV852012 WLQ852011:WLR852012 WVM852011:WVN852012 E917547:F917548 JA917547:JB917548 SW917547:SX917548 ACS917547:ACT917548 AMO917547:AMP917548 AWK917547:AWL917548 BGG917547:BGH917548 BQC917547:BQD917548 BZY917547:BZZ917548 CJU917547:CJV917548 CTQ917547:CTR917548 DDM917547:DDN917548 DNI917547:DNJ917548 DXE917547:DXF917548 EHA917547:EHB917548 EQW917547:EQX917548 FAS917547:FAT917548 FKO917547:FKP917548 FUK917547:FUL917548 GEG917547:GEH917548 GOC917547:GOD917548 GXY917547:GXZ917548 HHU917547:HHV917548 HRQ917547:HRR917548 IBM917547:IBN917548 ILI917547:ILJ917548 IVE917547:IVF917548 JFA917547:JFB917548 JOW917547:JOX917548 JYS917547:JYT917548 KIO917547:KIP917548 KSK917547:KSL917548 LCG917547:LCH917548 LMC917547:LMD917548 LVY917547:LVZ917548 MFU917547:MFV917548 MPQ917547:MPR917548 MZM917547:MZN917548 NJI917547:NJJ917548 NTE917547:NTF917548 ODA917547:ODB917548 OMW917547:OMX917548 OWS917547:OWT917548 PGO917547:PGP917548 PQK917547:PQL917548 QAG917547:QAH917548 QKC917547:QKD917548 QTY917547:QTZ917548 RDU917547:RDV917548 RNQ917547:RNR917548 RXM917547:RXN917548 SHI917547:SHJ917548 SRE917547:SRF917548 TBA917547:TBB917548 TKW917547:TKX917548 TUS917547:TUT917548 UEO917547:UEP917548 UOK917547:UOL917548 UYG917547:UYH917548 VIC917547:VID917548 VRY917547:VRZ917548 WBU917547:WBV917548 WLQ917547:WLR917548 WVM917547:WVN917548 E983083:F983084 JA983083:JB983084 SW983083:SX983084 ACS983083:ACT983084 AMO983083:AMP983084 AWK983083:AWL983084 BGG983083:BGH983084 BQC983083:BQD983084 BZY983083:BZZ983084 CJU983083:CJV983084 CTQ983083:CTR983084 DDM983083:DDN983084 DNI983083:DNJ983084 DXE983083:DXF983084 EHA983083:EHB983084 EQW983083:EQX983084 FAS983083:FAT983084 FKO983083:FKP983084 FUK983083:FUL983084 GEG983083:GEH983084 GOC983083:GOD983084 GXY983083:GXZ983084 HHU983083:HHV983084 HRQ983083:HRR983084 IBM983083:IBN983084 ILI983083:ILJ983084 IVE983083:IVF983084 JFA983083:JFB983084 JOW983083:JOX983084 JYS983083:JYT983084 KIO983083:KIP983084 KSK983083:KSL983084 LCG983083:LCH983084 LMC983083:LMD983084 LVY983083:LVZ983084 MFU983083:MFV983084 MPQ983083:MPR983084 MZM983083:MZN983084 NJI983083:NJJ983084 NTE983083:NTF983084 ODA983083:ODB983084 OMW983083:OMX983084 OWS983083:OWT983084 PGO983083:PGP983084 PQK983083:PQL983084 QAG983083:QAH983084 QKC983083:QKD983084 QTY983083:QTZ983084 RDU983083:RDV983084 RNQ983083:RNR983084 RXM983083:RXN983084 SHI983083:SHJ983084 SRE983083:SRF983084 TBA983083:TBB983084 TKW983083:TKX983084 TUS983083:TUT983084 UEO983083:UEP983084 UOK983083:UOL983084 UYG983083:UYH983084 VIC983083:VID983084 VRY983083:VRZ983084 WBU983083:WBV983084 WLQ983083:WLR983084 WVM983083:WVN983084 E46:F47 JA46:JB47 SW46:SX47 ACS46:ACT47 AMO46:AMP47 AWK46:AWL47 BGG46:BGH47 BQC46:BQD47 BZY46:BZZ47 CJU46:CJV47 CTQ46:CTR47 DDM46:DDN47 DNI46:DNJ47 DXE46:DXF47 EHA46:EHB47 EQW46:EQX47 FAS46:FAT47 FKO46:FKP47 FUK46:FUL47 GEG46:GEH47 GOC46:GOD47 GXY46:GXZ47 HHU46:HHV47 HRQ46:HRR47 IBM46:IBN47 ILI46:ILJ47 IVE46:IVF47 JFA46:JFB47 JOW46:JOX47 JYS46:JYT47 KIO46:KIP47 KSK46:KSL47 LCG46:LCH47 LMC46:LMD47 LVY46:LVZ47 MFU46:MFV47 MPQ46:MPR47 MZM46:MZN47 NJI46:NJJ47 NTE46:NTF47 ODA46:ODB47 OMW46:OMX47 OWS46:OWT47 PGO46:PGP47 PQK46:PQL47 QAG46:QAH47 QKC46:QKD47 QTY46:QTZ47 RDU46:RDV47 RNQ46:RNR47 RXM46:RXN47 SHI46:SHJ47 SRE46:SRF47 TBA46:TBB47 TKW46:TKX47 TUS46:TUT47 UEO46:UEP47 UOK46:UOL47 UYG46:UYH47 VIC46:VID47 VRY46:VRZ47 WBU46:WBV47 WLQ46:WLR47 WVM46:WVN47 E65582:F65583 JA65582:JB65583 SW65582:SX65583 ACS65582:ACT65583 AMO65582:AMP65583 AWK65582:AWL65583 BGG65582:BGH65583 BQC65582:BQD65583 BZY65582:BZZ65583 CJU65582:CJV65583 CTQ65582:CTR65583 DDM65582:DDN65583 DNI65582:DNJ65583 DXE65582:DXF65583 EHA65582:EHB65583 EQW65582:EQX65583 FAS65582:FAT65583 FKO65582:FKP65583 FUK65582:FUL65583 GEG65582:GEH65583 GOC65582:GOD65583 GXY65582:GXZ65583 HHU65582:HHV65583 HRQ65582:HRR65583 IBM65582:IBN65583 ILI65582:ILJ65583 IVE65582:IVF65583 JFA65582:JFB65583 JOW65582:JOX65583 JYS65582:JYT65583 KIO65582:KIP65583 KSK65582:KSL65583 LCG65582:LCH65583 LMC65582:LMD65583 LVY65582:LVZ65583 MFU65582:MFV65583 MPQ65582:MPR65583 MZM65582:MZN65583 NJI65582:NJJ65583 NTE65582:NTF65583 ODA65582:ODB65583 OMW65582:OMX65583 OWS65582:OWT65583 PGO65582:PGP65583 PQK65582:PQL65583 QAG65582:QAH65583 QKC65582:QKD65583 QTY65582:QTZ65583 RDU65582:RDV65583 RNQ65582:RNR65583 RXM65582:RXN65583 SHI65582:SHJ65583 SRE65582:SRF65583 TBA65582:TBB65583 TKW65582:TKX65583 TUS65582:TUT65583 UEO65582:UEP65583 UOK65582:UOL65583 UYG65582:UYH65583 VIC65582:VID65583 VRY65582:VRZ65583 WBU65582:WBV65583 WLQ65582:WLR65583 WVM65582:WVN65583 E131118:F131119 JA131118:JB131119 SW131118:SX131119 ACS131118:ACT131119 AMO131118:AMP131119 AWK131118:AWL131119 BGG131118:BGH131119 BQC131118:BQD131119 BZY131118:BZZ131119 CJU131118:CJV131119 CTQ131118:CTR131119 DDM131118:DDN131119 DNI131118:DNJ131119 DXE131118:DXF131119 EHA131118:EHB131119 EQW131118:EQX131119 FAS131118:FAT131119 FKO131118:FKP131119 FUK131118:FUL131119 GEG131118:GEH131119 GOC131118:GOD131119 GXY131118:GXZ131119 HHU131118:HHV131119 HRQ131118:HRR131119 IBM131118:IBN131119 ILI131118:ILJ131119 IVE131118:IVF131119 JFA131118:JFB131119 JOW131118:JOX131119 JYS131118:JYT131119 KIO131118:KIP131119 KSK131118:KSL131119 LCG131118:LCH131119 LMC131118:LMD131119 LVY131118:LVZ131119 MFU131118:MFV131119 MPQ131118:MPR131119 MZM131118:MZN131119 NJI131118:NJJ131119 NTE131118:NTF131119 ODA131118:ODB131119 OMW131118:OMX131119 OWS131118:OWT131119 PGO131118:PGP131119 PQK131118:PQL131119 QAG131118:QAH131119 QKC131118:QKD131119 QTY131118:QTZ131119 RDU131118:RDV131119 RNQ131118:RNR131119 RXM131118:RXN131119 SHI131118:SHJ131119 SRE131118:SRF131119 TBA131118:TBB131119 TKW131118:TKX131119 TUS131118:TUT131119 UEO131118:UEP131119 UOK131118:UOL131119 UYG131118:UYH131119 VIC131118:VID131119 VRY131118:VRZ131119 WBU131118:WBV131119 WLQ131118:WLR131119 WVM131118:WVN131119 E196654:F196655 JA196654:JB196655 SW196654:SX196655 ACS196654:ACT196655 AMO196654:AMP196655 AWK196654:AWL196655 BGG196654:BGH196655 BQC196654:BQD196655 BZY196654:BZZ196655 CJU196654:CJV196655 CTQ196654:CTR196655 DDM196654:DDN196655 DNI196654:DNJ196655 DXE196654:DXF196655 EHA196654:EHB196655 EQW196654:EQX196655 FAS196654:FAT196655 FKO196654:FKP196655 FUK196654:FUL196655 GEG196654:GEH196655 GOC196654:GOD196655 GXY196654:GXZ196655 HHU196654:HHV196655 HRQ196654:HRR196655 IBM196654:IBN196655 ILI196654:ILJ196655 IVE196654:IVF196655 JFA196654:JFB196655 JOW196654:JOX196655 JYS196654:JYT196655 KIO196654:KIP196655 KSK196654:KSL196655 LCG196654:LCH196655 LMC196654:LMD196655 LVY196654:LVZ196655 MFU196654:MFV196655 MPQ196654:MPR196655 MZM196654:MZN196655 NJI196654:NJJ196655 NTE196654:NTF196655 ODA196654:ODB196655 OMW196654:OMX196655 OWS196654:OWT196655 PGO196654:PGP196655 PQK196654:PQL196655 QAG196654:QAH196655 QKC196654:QKD196655 QTY196654:QTZ196655 RDU196654:RDV196655 RNQ196654:RNR196655 RXM196654:RXN196655 SHI196654:SHJ196655 SRE196654:SRF196655 TBA196654:TBB196655 TKW196654:TKX196655 TUS196654:TUT196655 UEO196654:UEP196655 UOK196654:UOL196655 UYG196654:UYH196655 VIC196654:VID196655 VRY196654:VRZ196655 WBU196654:WBV196655 WLQ196654:WLR196655 WVM196654:WVN196655 E262190:F262191 JA262190:JB262191 SW262190:SX262191 ACS262190:ACT262191 AMO262190:AMP262191 AWK262190:AWL262191 BGG262190:BGH262191 BQC262190:BQD262191 BZY262190:BZZ262191 CJU262190:CJV262191 CTQ262190:CTR262191 DDM262190:DDN262191 DNI262190:DNJ262191 DXE262190:DXF262191 EHA262190:EHB262191 EQW262190:EQX262191 FAS262190:FAT262191 FKO262190:FKP262191 FUK262190:FUL262191 GEG262190:GEH262191 GOC262190:GOD262191 GXY262190:GXZ262191 HHU262190:HHV262191 HRQ262190:HRR262191 IBM262190:IBN262191 ILI262190:ILJ262191 IVE262190:IVF262191 JFA262190:JFB262191 JOW262190:JOX262191 JYS262190:JYT262191 KIO262190:KIP262191 KSK262190:KSL262191 LCG262190:LCH262191 LMC262190:LMD262191 LVY262190:LVZ262191 MFU262190:MFV262191 MPQ262190:MPR262191 MZM262190:MZN262191 NJI262190:NJJ262191 NTE262190:NTF262191 ODA262190:ODB262191 OMW262190:OMX262191 OWS262190:OWT262191 PGO262190:PGP262191 PQK262190:PQL262191 QAG262190:QAH262191 QKC262190:QKD262191 QTY262190:QTZ262191 RDU262190:RDV262191 RNQ262190:RNR262191 RXM262190:RXN262191 SHI262190:SHJ262191 SRE262190:SRF262191 TBA262190:TBB262191 TKW262190:TKX262191 TUS262190:TUT262191 UEO262190:UEP262191 UOK262190:UOL262191 UYG262190:UYH262191 VIC262190:VID262191 VRY262190:VRZ262191 WBU262190:WBV262191 WLQ262190:WLR262191 WVM262190:WVN262191 E327726:F327727 JA327726:JB327727 SW327726:SX327727 ACS327726:ACT327727 AMO327726:AMP327727 AWK327726:AWL327727 BGG327726:BGH327727 BQC327726:BQD327727 BZY327726:BZZ327727 CJU327726:CJV327727 CTQ327726:CTR327727 DDM327726:DDN327727 DNI327726:DNJ327727 DXE327726:DXF327727 EHA327726:EHB327727 EQW327726:EQX327727 FAS327726:FAT327727 FKO327726:FKP327727 FUK327726:FUL327727 GEG327726:GEH327727 GOC327726:GOD327727 GXY327726:GXZ327727 HHU327726:HHV327727 HRQ327726:HRR327727 IBM327726:IBN327727 ILI327726:ILJ327727 IVE327726:IVF327727 JFA327726:JFB327727 JOW327726:JOX327727 JYS327726:JYT327727 KIO327726:KIP327727 KSK327726:KSL327727 LCG327726:LCH327727 LMC327726:LMD327727 LVY327726:LVZ327727 MFU327726:MFV327727 MPQ327726:MPR327727 MZM327726:MZN327727 NJI327726:NJJ327727 NTE327726:NTF327727 ODA327726:ODB327727 OMW327726:OMX327727 OWS327726:OWT327727 PGO327726:PGP327727 PQK327726:PQL327727 QAG327726:QAH327727 QKC327726:QKD327727 QTY327726:QTZ327727 RDU327726:RDV327727 RNQ327726:RNR327727 RXM327726:RXN327727 SHI327726:SHJ327727 SRE327726:SRF327727 TBA327726:TBB327727 TKW327726:TKX327727 TUS327726:TUT327727 UEO327726:UEP327727 UOK327726:UOL327727 UYG327726:UYH327727 VIC327726:VID327727 VRY327726:VRZ327727 WBU327726:WBV327727 WLQ327726:WLR327727 WVM327726:WVN327727 E393262:F393263 JA393262:JB393263 SW393262:SX393263 ACS393262:ACT393263 AMO393262:AMP393263 AWK393262:AWL393263 BGG393262:BGH393263 BQC393262:BQD393263 BZY393262:BZZ393263 CJU393262:CJV393263 CTQ393262:CTR393263 DDM393262:DDN393263 DNI393262:DNJ393263 DXE393262:DXF393263 EHA393262:EHB393263 EQW393262:EQX393263 FAS393262:FAT393263 FKO393262:FKP393263 FUK393262:FUL393263 GEG393262:GEH393263 GOC393262:GOD393263 GXY393262:GXZ393263 HHU393262:HHV393263 HRQ393262:HRR393263 IBM393262:IBN393263 ILI393262:ILJ393263 IVE393262:IVF393263 JFA393262:JFB393263 JOW393262:JOX393263 JYS393262:JYT393263 KIO393262:KIP393263 KSK393262:KSL393263 LCG393262:LCH393263 LMC393262:LMD393263 LVY393262:LVZ393263 MFU393262:MFV393263 MPQ393262:MPR393263 MZM393262:MZN393263 NJI393262:NJJ393263 NTE393262:NTF393263 ODA393262:ODB393263 OMW393262:OMX393263 OWS393262:OWT393263 PGO393262:PGP393263 PQK393262:PQL393263 QAG393262:QAH393263 QKC393262:QKD393263 QTY393262:QTZ393263 RDU393262:RDV393263 RNQ393262:RNR393263 RXM393262:RXN393263 SHI393262:SHJ393263 SRE393262:SRF393263 TBA393262:TBB393263 TKW393262:TKX393263 TUS393262:TUT393263 UEO393262:UEP393263 UOK393262:UOL393263 UYG393262:UYH393263 VIC393262:VID393263 VRY393262:VRZ393263 WBU393262:WBV393263 WLQ393262:WLR393263 WVM393262:WVN393263 E458798:F458799 JA458798:JB458799 SW458798:SX458799 ACS458798:ACT458799 AMO458798:AMP458799 AWK458798:AWL458799 BGG458798:BGH458799 BQC458798:BQD458799 BZY458798:BZZ458799 CJU458798:CJV458799 CTQ458798:CTR458799 DDM458798:DDN458799 DNI458798:DNJ458799 DXE458798:DXF458799 EHA458798:EHB458799 EQW458798:EQX458799 FAS458798:FAT458799 FKO458798:FKP458799 FUK458798:FUL458799 GEG458798:GEH458799 GOC458798:GOD458799 GXY458798:GXZ458799 HHU458798:HHV458799 HRQ458798:HRR458799 IBM458798:IBN458799 ILI458798:ILJ458799 IVE458798:IVF458799 JFA458798:JFB458799 JOW458798:JOX458799 JYS458798:JYT458799 KIO458798:KIP458799 KSK458798:KSL458799 LCG458798:LCH458799 LMC458798:LMD458799 LVY458798:LVZ458799 MFU458798:MFV458799 MPQ458798:MPR458799 MZM458798:MZN458799 NJI458798:NJJ458799 NTE458798:NTF458799 ODA458798:ODB458799 OMW458798:OMX458799 OWS458798:OWT458799 PGO458798:PGP458799 PQK458798:PQL458799 QAG458798:QAH458799 QKC458798:QKD458799 QTY458798:QTZ458799 RDU458798:RDV458799 RNQ458798:RNR458799 RXM458798:RXN458799 SHI458798:SHJ458799 SRE458798:SRF458799 TBA458798:TBB458799 TKW458798:TKX458799 TUS458798:TUT458799 UEO458798:UEP458799 UOK458798:UOL458799 UYG458798:UYH458799 VIC458798:VID458799 VRY458798:VRZ458799 WBU458798:WBV458799 WLQ458798:WLR458799 WVM458798:WVN458799 E524334:F524335 JA524334:JB524335 SW524334:SX524335 ACS524334:ACT524335 AMO524334:AMP524335 AWK524334:AWL524335 BGG524334:BGH524335 BQC524334:BQD524335 BZY524334:BZZ524335 CJU524334:CJV524335 CTQ524334:CTR524335 DDM524334:DDN524335 DNI524334:DNJ524335 DXE524334:DXF524335 EHA524334:EHB524335 EQW524334:EQX524335 FAS524334:FAT524335 FKO524334:FKP524335 FUK524334:FUL524335 GEG524334:GEH524335 GOC524334:GOD524335 GXY524334:GXZ524335 HHU524334:HHV524335 HRQ524334:HRR524335 IBM524334:IBN524335 ILI524334:ILJ524335 IVE524334:IVF524335 JFA524334:JFB524335 JOW524334:JOX524335 JYS524334:JYT524335 KIO524334:KIP524335 KSK524334:KSL524335 LCG524334:LCH524335 LMC524334:LMD524335 LVY524334:LVZ524335 MFU524334:MFV524335 MPQ524334:MPR524335 MZM524334:MZN524335 NJI524334:NJJ524335 NTE524334:NTF524335 ODA524334:ODB524335 OMW524334:OMX524335 OWS524334:OWT524335 PGO524334:PGP524335 PQK524334:PQL524335 QAG524334:QAH524335 QKC524334:QKD524335 QTY524334:QTZ524335 RDU524334:RDV524335 RNQ524334:RNR524335 RXM524334:RXN524335 SHI524334:SHJ524335 SRE524334:SRF524335 TBA524334:TBB524335 TKW524334:TKX524335 TUS524334:TUT524335 UEO524334:UEP524335 UOK524334:UOL524335 UYG524334:UYH524335 VIC524334:VID524335 VRY524334:VRZ524335 WBU524334:WBV524335 WLQ524334:WLR524335 WVM524334:WVN524335 E589870:F589871 JA589870:JB589871 SW589870:SX589871 ACS589870:ACT589871 AMO589870:AMP589871 AWK589870:AWL589871 BGG589870:BGH589871 BQC589870:BQD589871 BZY589870:BZZ589871 CJU589870:CJV589871 CTQ589870:CTR589871 DDM589870:DDN589871 DNI589870:DNJ589871 DXE589870:DXF589871 EHA589870:EHB589871 EQW589870:EQX589871 FAS589870:FAT589871 FKO589870:FKP589871 FUK589870:FUL589871 GEG589870:GEH589871 GOC589870:GOD589871 GXY589870:GXZ589871 HHU589870:HHV589871 HRQ589870:HRR589871 IBM589870:IBN589871 ILI589870:ILJ589871 IVE589870:IVF589871 JFA589870:JFB589871 JOW589870:JOX589871 JYS589870:JYT589871 KIO589870:KIP589871 KSK589870:KSL589871 LCG589870:LCH589871 LMC589870:LMD589871 LVY589870:LVZ589871 MFU589870:MFV589871 MPQ589870:MPR589871 MZM589870:MZN589871 NJI589870:NJJ589871 NTE589870:NTF589871 ODA589870:ODB589871 OMW589870:OMX589871 OWS589870:OWT589871 PGO589870:PGP589871 PQK589870:PQL589871 QAG589870:QAH589871 QKC589870:QKD589871 QTY589870:QTZ589871 RDU589870:RDV589871 RNQ589870:RNR589871 RXM589870:RXN589871 SHI589870:SHJ589871 SRE589870:SRF589871 TBA589870:TBB589871 TKW589870:TKX589871 TUS589870:TUT589871 UEO589870:UEP589871 UOK589870:UOL589871 UYG589870:UYH589871 VIC589870:VID589871 VRY589870:VRZ589871 WBU589870:WBV589871 WLQ589870:WLR589871 WVM589870:WVN589871 E655406:F655407 JA655406:JB655407 SW655406:SX655407 ACS655406:ACT655407 AMO655406:AMP655407 AWK655406:AWL655407 BGG655406:BGH655407 BQC655406:BQD655407 BZY655406:BZZ655407 CJU655406:CJV655407 CTQ655406:CTR655407 DDM655406:DDN655407 DNI655406:DNJ655407 DXE655406:DXF655407 EHA655406:EHB655407 EQW655406:EQX655407 FAS655406:FAT655407 FKO655406:FKP655407 FUK655406:FUL655407 GEG655406:GEH655407 GOC655406:GOD655407 GXY655406:GXZ655407 HHU655406:HHV655407 HRQ655406:HRR655407 IBM655406:IBN655407 ILI655406:ILJ655407 IVE655406:IVF655407 JFA655406:JFB655407 JOW655406:JOX655407 JYS655406:JYT655407 KIO655406:KIP655407 KSK655406:KSL655407 LCG655406:LCH655407 LMC655406:LMD655407 LVY655406:LVZ655407 MFU655406:MFV655407 MPQ655406:MPR655407 MZM655406:MZN655407 NJI655406:NJJ655407 NTE655406:NTF655407 ODA655406:ODB655407 OMW655406:OMX655407 OWS655406:OWT655407 PGO655406:PGP655407 PQK655406:PQL655407 QAG655406:QAH655407 QKC655406:QKD655407 QTY655406:QTZ655407 RDU655406:RDV655407 RNQ655406:RNR655407 RXM655406:RXN655407 SHI655406:SHJ655407 SRE655406:SRF655407 TBA655406:TBB655407 TKW655406:TKX655407 TUS655406:TUT655407 UEO655406:UEP655407 UOK655406:UOL655407 UYG655406:UYH655407 VIC655406:VID655407 VRY655406:VRZ655407 WBU655406:WBV655407 WLQ655406:WLR655407 WVM655406:WVN655407 E720942:F720943 JA720942:JB720943 SW720942:SX720943 ACS720942:ACT720943 AMO720942:AMP720943 AWK720942:AWL720943 BGG720942:BGH720943 BQC720942:BQD720943 BZY720942:BZZ720943 CJU720942:CJV720943 CTQ720942:CTR720943 DDM720942:DDN720943 DNI720942:DNJ720943 DXE720942:DXF720943 EHA720942:EHB720943 EQW720942:EQX720943 FAS720942:FAT720943 FKO720942:FKP720943 FUK720942:FUL720943 GEG720942:GEH720943 GOC720942:GOD720943 GXY720942:GXZ720943 HHU720942:HHV720943 HRQ720942:HRR720943 IBM720942:IBN720943 ILI720942:ILJ720943 IVE720942:IVF720943 JFA720942:JFB720943 JOW720942:JOX720943 JYS720942:JYT720943 KIO720942:KIP720943 KSK720942:KSL720943 LCG720942:LCH720943 LMC720942:LMD720943 LVY720942:LVZ720943 MFU720942:MFV720943 MPQ720942:MPR720943 MZM720942:MZN720943 NJI720942:NJJ720943 NTE720942:NTF720943 ODA720942:ODB720943 OMW720942:OMX720943 OWS720942:OWT720943 PGO720942:PGP720943 PQK720942:PQL720943 QAG720942:QAH720943 QKC720942:QKD720943 QTY720942:QTZ720943 RDU720942:RDV720943 RNQ720942:RNR720943 RXM720942:RXN720943 SHI720942:SHJ720943 SRE720942:SRF720943 TBA720942:TBB720943 TKW720942:TKX720943 TUS720942:TUT720943 UEO720942:UEP720943 UOK720942:UOL720943 UYG720942:UYH720943 VIC720942:VID720943 VRY720942:VRZ720943 WBU720942:WBV720943 WLQ720942:WLR720943 WVM720942:WVN720943 E786478:F786479 JA786478:JB786479 SW786478:SX786479 ACS786478:ACT786479 AMO786478:AMP786479 AWK786478:AWL786479 BGG786478:BGH786479 BQC786478:BQD786479 BZY786478:BZZ786479 CJU786478:CJV786479 CTQ786478:CTR786479 DDM786478:DDN786479 DNI786478:DNJ786479 DXE786478:DXF786479 EHA786478:EHB786479 EQW786478:EQX786479 FAS786478:FAT786479 FKO786478:FKP786479 FUK786478:FUL786479 GEG786478:GEH786479 GOC786478:GOD786479 GXY786478:GXZ786479 HHU786478:HHV786479 HRQ786478:HRR786479 IBM786478:IBN786479 ILI786478:ILJ786479 IVE786478:IVF786479 JFA786478:JFB786479 JOW786478:JOX786479 JYS786478:JYT786479 KIO786478:KIP786479 KSK786478:KSL786479 LCG786478:LCH786479 LMC786478:LMD786479 LVY786478:LVZ786479 MFU786478:MFV786479 MPQ786478:MPR786479 MZM786478:MZN786479 NJI786478:NJJ786479 NTE786478:NTF786479 ODA786478:ODB786479 OMW786478:OMX786479 OWS786478:OWT786479 PGO786478:PGP786479 PQK786478:PQL786479 QAG786478:QAH786479 QKC786478:QKD786479 QTY786478:QTZ786479 RDU786478:RDV786479 RNQ786478:RNR786479 RXM786478:RXN786479 SHI786478:SHJ786479 SRE786478:SRF786479 TBA786478:TBB786479 TKW786478:TKX786479 TUS786478:TUT786479 UEO786478:UEP786479 UOK786478:UOL786479 UYG786478:UYH786479 VIC786478:VID786479 VRY786478:VRZ786479 WBU786478:WBV786479 WLQ786478:WLR786479 WVM786478:WVN786479 E852014:F852015 JA852014:JB852015 SW852014:SX852015 ACS852014:ACT852015 AMO852014:AMP852015 AWK852014:AWL852015 BGG852014:BGH852015 BQC852014:BQD852015 BZY852014:BZZ852015 CJU852014:CJV852015 CTQ852014:CTR852015 DDM852014:DDN852015 DNI852014:DNJ852015 DXE852014:DXF852015 EHA852014:EHB852015 EQW852014:EQX852015 FAS852014:FAT852015 FKO852014:FKP852015 FUK852014:FUL852015 GEG852014:GEH852015 GOC852014:GOD852015 GXY852014:GXZ852015 HHU852014:HHV852015 HRQ852014:HRR852015 IBM852014:IBN852015 ILI852014:ILJ852015 IVE852014:IVF852015 JFA852014:JFB852015 JOW852014:JOX852015 JYS852014:JYT852015 KIO852014:KIP852015 KSK852014:KSL852015 LCG852014:LCH852015 LMC852014:LMD852015 LVY852014:LVZ852015 MFU852014:MFV852015 MPQ852014:MPR852015 MZM852014:MZN852015 NJI852014:NJJ852015 NTE852014:NTF852015 ODA852014:ODB852015 OMW852014:OMX852015 OWS852014:OWT852015 PGO852014:PGP852015 PQK852014:PQL852015 QAG852014:QAH852015 QKC852014:QKD852015 QTY852014:QTZ852015 RDU852014:RDV852015 RNQ852014:RNR852015 RXM852014:RXN852015 SHI852014:SHJ852015 SRE852014:SRF852015 TBA852014:TBB852015 TKW852014:TKX852015 TUS852014:TUT852015 UEO852014:UEP852015 UOK852014:UOL852015 UYG852014:UYH852015 VIC852014:VID852015 VRY852014:VRZ852015 WBU852014:WBV852015 WLQ852014:WLR852015 WVM852014:WVN852015 E917550:F917551 JA917550:JB917551 SW917550:SX917551 ACS917550:ACT917551 AMO917550:AMP917551 AWK917550:AWL917551 BGG917550:BGH917551 BQC917550:BQD917551 BZY917550:BZZ917551 CJU917550:CJV917551 CTQ917550:CTR917551 DDM917550:DDN917551 DNI917550:DNJ917551 DXE917550:DXF917551 EHA917550:EHB917551 EQW917550:EQX917551 FAS917550:FAT917551 FKO917550:FKP917551 FUK917550:FUL917551 GEG917550:GEH917551 GOC917550:GOD917551 GXY917550:GXZ917551 HHU917550:HHV917551 HRQ917550:HRR917551 IBM917550:IBN917551 ILI917550:ILJ917551 IVE917550:IVF917551 JFA917550:JFB917551 JOW917550:JOX917551 JYS917550:JYT917551 KIO917550:KIP917551 KSK917550:KSL917551 LCG917550:LCH917551 LMC917550:LMD917551 LVY917550:LVZ917551 MFU917550:MFV917551 MPQ917550:MPR917551 MZM917550:MZN917551 NJI917550:NJJ917551 NTE917550:NTF917551 ODA917550:ODB917551 OMW917550:OMX917551 OWS917550:OWT917551 PGO917550:PGP917551 PQK917550:PQL917551 QAG917550:QAH917551 QKC917550:QKD917551 QTY917550:QTZ917551 RDU917550:RDV917551 RNQ917550:RNR917551 RXM917550:RXN917551 SHI917550:SHJ917551 SRE917550:SRF917551 TBA917550:TBB917551 TKW917550:TKX917551 TUS917550:TUT917551 UEO917550:UEP917551 UOK917550:UOL917551 UYG917550:UYH917551 VIC917550:VID917551 VRY917550:VRZ917551 WBU917550:WBV917551 WLQ917550:WLR917551 WVM917550:WVN917551 E983086:F983087 JA983086:JB983087 SW983086:SX983087 ACS983086:ACT983087 AMO983086:AMP983087 AWK983086:AWL983087 BGG983086:BGH983087 BQC983086:BQD983087 BZY983086:BZZ983087 CJU983086:CJV983087 CTQ983086:CTR983087 DDM983086:DDN983087 DNI983086:DNJ983087 DXE983086:DXF983087 EHA983086:EHB983087 EQW983086:EQX983087 FAS983086:FAT983087 FKO983086:FKP983087 FUK983086:FUL983087 GEG983086:GEH983087 GOC983086:GOD983087 GXY983086:GXZ983087 HHU983086:HHV983087 HRQ983086:HRR983087 IBM983086:IBN983087 ILI983086:ILJ983087 IVE983086:IVF983087 JFA983086:JFB983087 JOW983086:JOX983087 JYS983086:JYT983087 KIO983086:KIP983087 KSK983086:KSL983087 LCG983086:LCH983087 LMC983086:LMD983087 LVY983086:LVZ983087 MFU983086:MFV983087 MPQ983086:MPR983087 MZM983086:MZN983087 NJI983086:NJJ983087 NTE983086:NTF983087 ODA983086:ODB983087 OMW983086:OMX983087 OWS983086:OWT983087 PGO983086:PGP983087 PQK983086:PQL983087 QAG983086:QAH983087 QKC983086:QKD983087 QTY983086:QTZ983087 RDU983086:RDV983087 RNQ983086:RNR983087 RXM983086:RXN983087 SHI983086:SHJ983087 SRE983086:SRF983087 TBA983086:TBB983087 TKW983086:TKX983087 TUS983086:TUT983087 UEO983086:UEP983087 UOK983086:UOL983087 UYG983086:UYH983087 VIC983086:VID983087 VRY983086:VRZ983087 WBU983086:WBV983087 WLQ983086:WLR983087 WVM983086:WVN983087 E49:F50 JA49:JB50 SW49:SX50 ACS49:ACT50 AMO49:AMP50 AWK49:AWL50 BGG49:BGH50 BQC49:BQD50 BZY49:BZZ50 CJU49:CJV50 CTQ49:CTR50 DDM49:DDN50 DNI49:DNJ50 DXE49:DXF50 EHA49:EHB50 EQW49:EQX50 FAS49:FAT50 FKO49:FKP50 FUK49:FUL50 GEG49:GEH50 GOC49:GOD50 GXY49:GXZ50 HHU49:HHV50 HRQ49:HRR50 IBM49:IBN50 ILI49:ILJ50 IVE49:IVF50 JFA49:JFB50 JOW49:JOX50 JYS49:JYT50 KIO49:KIP50 KSK49:KSL50 LCG49:LCH50 LMC49:LMD50 LVY49:LVZ50 MFU49:MFV50 MPQ49:MPR50 MZM49:MZN50 NJI49:NJJ50 NTE49:NTF50 ODA49:ODB50 OMW49:OMX50 OWS49:OWT50 PGO49:PGP50 PQK49:PQL50 QAG49:QAH50 QKC49:QKD50 QTY49:QTZ50 RDU49:RDV50 RNQ49:RNR50 RXM49:RXN50 SHI49:SHJ50 SRE49:SRF50 TBA49:TBB50 TKW49:TKX50 TUS49:TUT50 UEO49:UEP50 UOK49:UOL50 UYG49:UYH50 VIC49:VID50 VRY49:VRZ50 WBU49:WBV50 WLQ49:WLR50 WVM49:WVN50 E65585:F65586 JA65585:JB65586 SW65585:SX65586 ACS65585:ACT65586 AMO65585:AMP65586 AWK65585:AWL65586 BGG65585:BGH65586 BQC65585:BQD65586 BZY65585:BZZ65586 CJU65585:CJV65586 CTQ65585:CTR65586 DDM65585:DDN65586 DNI65585:DNJ65586 DXE65585:DXF65586 EHA65585:EHB65586 EQW65585:EQX65586 FAS65585:FAT65586 FKO65585:FKP65586 FUK65585:FUL65586 GEG65585:GEH65586 GOC65585:GOD65586 GXY65585:GXZ65586 HHU65585:HHV65586 HRQ65585:HRR65586 IBM65585:IBN65586 ILI65585:ILJ65586 IVE65585:IVF65586 JFA65585:JFB65586 JOW65585:JOX65586 JYS65585:JYT65586 KIO65585:KIP65586 KSK65585:KSL65586 LCG65585:LCH65586 LMC65585:LMD65586 LVY65585:LVZ65586 MFU65585:MFV65586 MPQ65585:MPR65586 MZM65585:MZN65586 NJI65585:NJJ65586 NTE65585:NTF65586 ODA65585:ODB65586 OMW65585:OMX65586 OWS65585:OWT65586 PGO65585:PGP65586 PQK65585:PQL65586 QAG65585:QAH65586 QKC65585:QKD65586 QTY65585:QTZ65586 RDU65585:RDV65586 RNQ65585:RNR65586 RXM65585:RXN65586 SHI65585:SHJ65586 SRE65585:SRF65586 TBA65585:TBB65586 TKW65585:TKX65586 TUS65585:TUT65586 UEO65585:UEP65586 UOK65585:UOL65586 UYG65585:UYH65586 VIC65585:VID65586 VRY65585:VRZ65586 WBU65585:WBV65586 WLQ65585:WLR65586 WVM65585:WVN65586 E131121:F131122 JA131121:JB131122 SW131121:SX131122 ACS131121:ACT131122 AMO131121:AMP131122 AWK131121:AWL131122 BGG131121:BGH131122 BQC131121:BQD131122 BZY131121:BZZ131122 CJU131121:CJV131122 CTQ131121:CTR131122 DDM131121:DDN131122 DNI131121:DNJ131122 DXE131121:DXF131122 EHA131121:EHB131122 EQW131121:EQX131122 FAS131121:FAT131122 FKO131121:FKP131122 FUK131121:FUL131122 GEG131121:GEH131122 GOC131121:GOD131122 GXY131121:GXZ131122 HHU131121:HHV131122 HRQ131121:HRR131122 IBM131121:IBN131122 ILI131121:ILJ131122 IVE131121:IVF131122 JFA131121:JFB131122 JOW131121:JOX131122 JYS131121:JYT131122 KIO131121:KIP131122 KSK131121:KSL131122 LCG131121:LCH131122 LMC131121:LMD131122 LVY131121:LVZ131122 MFU131121:MFV131122 MPQ131121:MPR131122 MZM131121:MZN131122 NJI131121:NJJ131122 NTE131121:NTF131122 ODA131121:ODB131122 OMW131121:OMX131122 OWS131121:OWT131122 PGO131121:PGP131122 PQK131121:PQL131122 QAG131121:QAH131122 QKC131121:QKD131122 QTY131121:QTZ131122 RDU131121:RDV131122 RNQ131121:RNR131122 RXM131121:RXN131122 SHI131121:SHJ131122 SRE131121:SRF131122 TBA131121:TBB131122 TKW131121:TKX131122 TUS131121:TUT131122 UEO131121:UEP131122 UOK131121:UOL131122 UYG131121:UYH131122 VIC131121:VID131122 VRY131121:VRZ131122 WBU131121:WBV131122 WLQ131121:WLR131122 WVM131121:WVN131122 E196657:F196658 JA196657:JB196658 SW196657:SX196658 ACS196657:ACT196658 AMO196657:AMP196658 AWK196657:AWL196658 BGG196657:BGH196658 BQC196657:BQD196658 BZY196657:BZZ196658 CJU196657:CJV196658 CTQ196657:CTR196658 DDM196657:DDN196658 DNI196657:DNJ196658 DXE196657:DXF196658 EHA196657:EHB196658 EQW196657:EQX196658 FAS196657:FAT196658 FKO196657:FKP196658 FUK196657:FUL196658 GEG196657:GEH196658 GOC196657:GOD196658 GXY196657:GXZ196658 HHU196657:HHV196658 HRQ196657:HRR196658 IBM196657:IBN196658 ILI196657:ILJ196658 IVE196657:IVF196658 JFA196657:JFB196658 JOW196657:JOX196658 JYS196657:JYT196658 KIO196657:KIP196658 KSK196657:KSL196658 LCG196657:LCH196658 LMC196657:LMD196658 LVY196657:LVZ196658 MFU196657:MFV196658 MPQ196657:MPR196658 MZM196657:MZN196658 NJI196657:NJJ196658 NTE196657:NTF196658 ODA196657:ODB196658 OMW196657:OMX196658 OWS196657:OWT196658 PGO196657:PGP196658 PQK196657:PQL196658 QAG196657:QAH196658 QKC196657:QKD196658 QTY196657:QTZ196658 RDU196657:RDV196658 RNQ196657:RNR196658 RXM196657:RXN196658 SHI196657:SHJ196658 SRE196657:SRF196658 TBA196657:TBB196658 TKW196657:TKX196658 TUS196657:TUT196658 UEO196657:UEP196658 UOK196657:UOL196658 UYG196657:UYH196658 VIC196657:VID196658 VRY196657:VRZ196658 WBU196657:WBV196658 WLQ196657:WLR196658 WVM196657:WVN196658 E262193:F262194 JA262193:JB262194 SW262193:SX262194 ACS262193:ACT262194 AMO262193:AMP262194 AWK262193:AWL262194 BGG262193:BGH262194 BQC262193:BQD262194 BZY262193:BZZ262194 CJU262193:CJV262194 CTQ262193:CTR262194 DDM262193:DDN262194 DNI262193:DNJ262194 DXE262193:DXF262194 EHA262193:EHB262194 EQW262193:EQX262194 FAS262193:FAT262194 FKO262193:FKP262194 FUK262193:FUL262194 GEG262193:GEH262194 GOC262193:GOD262194 GXY262193:GXZ262194 HHU262193:HHV262194 HRQ262193:HRR262194 IBM262193:IBN262194 ILI262193:ILJ262194 IVE262193:IVF262194 JFA262193:JFB262194 JOW262193:JOX262194 JYS262193:JYT262194 KIO262193:KIP262194 KSK262193:KSL262194 LCG262193:LCH262194 LMC262193:LMD262194 LVY262193:LVZ262194 MFU262193:MFV262194 MPQ262193:MPR262194 MZM262193:MZN262194 NJI262193:NJJ262194 NTE262193:NTF262194 ODA262193:ODB262194 OMW262193:OMX262194 OWS262193:OWT262194 PGO262193:PGP262194 PQK262193:PQL262194 QAG262193:QAH262194 QKC262193:QKD262194 QTY262193:QTZ262194 RDU262193:RDV262194 RNQ262193:RNR262194 RXM262193:RXN262194 SHI262193:SHJ262194 SRE262193:SRF262194 TBA262193:TBB262194 TKW262193:TKX262194 TUS262193:TUT262194 UEO262193:UEP262194 UOK262193:UOL262194 UYG262193:UYH262194 VIC262193:VID262194 VRY262193:VRZ262194 WBU262193:WBV262194 WLQ262193:WLR262194 WVM262193:WVN262194 E327729:F327730 JA327729:JB327730 SW327729:SX327730 ACS327729:ACT327730 AMO327729:AMP327730 AWK327729:AWL327730 BGG327729:BGH327730 BQC327729:BQD327730 BZY327729:BZZ327730 CJU327729:CJV327730 CTQ327729:CTR327730 DDM327729:DDN327730 DNI327729:DNJ327730 DXE327729:DXF327730 EHA327729:EHB327730 EQW327729:EQX327730 FAS327729:FAT327730 FKO327729:FKP327730 FUK327729:FUL327730 GEG327729:GEH327730 GOC327729:GOD327730 GXY327729:GXZ327730 HHU327729:HHV327730 HRQ327729:HRR327730 IBM327729:IBN327730 ILI327729:ILJ327730 IVE327729:IVF327730 JFA327729:JFB327730 JOW327729:JOX327730 JYS327729:JYT327730 KIO327729:KIP327730 KSK327729:KSL327730 LCG327729:LCH327730 LMC327729:LMD327730 LVY327729:LVZ327730 MFU327729:MFV327730 MPQ327729:MPR327730 MZM327729:MZN327730 NJI327729:NJJ327730 NTE327729:NTF327730 ODA327729:ODB327730 OMW327729:OMX327730 OWS327729:OWT327730 PGO327729:PGP327730 PQK327729:PQL327730 QAG327729:QAH327730 QKC327729:QKD327730 QTY327729:QTZ327730 RDU327729:RDV327730 RNQ327729:RNR327730 RXM327729:RXN327730 SHI327729:SHJ327730 SRE327729:SRF327730 TBA327729:TBB327730 TKW327729:TKX327730 TUS327729:TUT327730 UEO327729:UEP327730 UOK327729:UOL327730 UYG327729:UYH327730 VIC327729:VID327730 VRY327729:VRZ327730 WBU327729:WBV327730 WLQ327729:WLR327730 WVM327729:WVN327730 E393265:F393266 JA393265:JB393266 SW393265:SX393266 ACS393265:ACT393266 AMO393265:AMP393266 AWK393265:AWL393266 BGG393265:BGH393266 BQC393265:BQD393266 BZY393265:BZZ393266 CJU393265:CJV393266 CTQ393265:CTR393266 DDM393265:DDN393266 DNI393265:DNJ393266 DXE393265:DXF393266 EHA393265:EHB393266 EQW393265:EQX393266 FAS393265:FAT393266 FKO393265:FKP393266 FUK393265:FUL393266 GEG393265:GEH393266 GOC393265:GOD393266 GXY393265:GXZ393266 HHU393265:HHV393266 HRQ393265:HRR393266 IBM393265:IBN393266 ILI393265:ILJ393266 IVE393265:IVF393266 JFA393265:JFB393266 JOW393265:JOX393266 JYS393265:JYT393266 KIO393265:KIP393266 KSK393265:KSL393266 LCG393265:LCH393266 LMC393265:LMD393266 LVY393265:LVZ393266 MFU393265:MFV393266 MPQ393265:MPR393266 MZM393265:MZN393266 NJI393265:NJJ393266 NTE393265:NTF393266 ODA393265:ODB393266 OMW393265:OMX393266 OWS393265:OWT393266 PGO393265:PGP393266 PQK393265:PQL393266 QAG393265:QAH393266 QKC393265:QKD393266 QTY393265:QTZ393266 RDU393265:RDV393266 RNQ393265:RNR393266 RXM393265:RXN393266 SHI393265:SHJ393266 SRE393265:SRF393266 TBA393265:TBB393266 TKW393265:TKX393266 TUS393265:TUT393266 UEO393265:UEP393266 UOK393265:UOL393266 UYG393265:UYH393266 VIC393265:VID393266 VRY393265:VRZ393266 WBU393265:WBV393266 WLQ393265:WLR393266 WVM393265:WVN393266 E458801:F458802 JA458801:JB458802 SW458801:SX458802 ACS458801:ACT458802 AMO458801:AMP458802 AWK458801:AWL458802 BGG458801:BGH458802 BQC458801:BQD458802 BZY458801:BZZ458802 CJU458801:CJV458802 CTQ458801:CTR458802 DDM458801:DDN458802 DNI458801:DNJ458802 DXE458801:DXF458802 EHA458801:EHB458802 EQW458801:EQX458802 FAS458801:FAT458802 FKO458801:FKP458802 FUK458801:FUL458802 GEG458801:GEH458802 GOC458801:GOD458802 GXY458801:GXZ458802 HHU458801:HHV458802 HRQ458801:HRR458802 IBM458801:IBN458802 ILI458801:ILJ458802 IVE458801:IVF458802 JFA458801:JFB458802 JOW458801:JOX458802 JYS458801:JYT458802 KIO458801:KIP458802 KSK458801:KSL458802 LCG458801:LCH458802 LMC458801:LMD458802 LVY458801:LVZ458802 MFU458801:MFV458802 MPQ458801:MPR458802 MZM458801:MZN458802 NJI458801:NJJ458802 NTE458801:NTF458802 ODA458801:ODB458802 OMW458801:OMX458802 OWS458801:OWT458802 PGO458801:PGP458802 PQK458801:PQL458802 QAG458801:QAH458802 QKC458801:QKD458802 QTY458801:QTZ458802 RDU458801:RDV458802 RNQ458801:RNR458802 RXM458801:RXN458802 SHI458801:SHJ458802 SRE458801:SRF458802 TBA458801:TBB458802 TKW458801:TKX458802 TUS458801:TUT458802 UEO458801:UEP458802 UOK458801:UOL458802 UYG458801:UYH458802 VIC458801:VID458802 VRY458801:VRZ458802 WBU458801:WBV458802 WLQ458801:WLR458802 WVM458801:WVN458802 E524337:F524338 JA524337:JB524338 SW524337:SX524338 ACS524337:ACT524338 AMO524337:AMP524338 AWK524337:AWL524338 BGG524337:BGH524338 BQC524337:BQD524338 BZY524337:BZZ524338 CJU524337:CJV524338 CTQ524337:CTR524338 DDM524337:DDN524338 DNI524337:DNJ524338 DXE524337:DXF524338 EHA524337:EHB524338 EQW524337:EQX524338 FAS524337:FAT524338 FKO524337:FKP524338 FUK524337:FUL524338 GEG524337:GEH524338 GOC524337:GOD524338 GXY524337:GXZ524338 HHU524337:HHV524338 HRQ524337:HRR524338 IBM524337:IBN524338 ILI524337:ILJ524338 IVE524337:IVF524338 JFA524337:JFB524338 JOW524337:JOX524338 JYS524337:JYT524338 KIO524337:KIP524338 KSK524337:KSL524338 LCG524337:LCH524338 LMC524337:LMD524338 LVY524337:LVZ524338 MFU524337:MFV524338 MPQ524337:MPR524338 MZM524337:MZN524338 NJI524337:NJJ524338 NTE524337:NTF524338 ODA524337:ODB524338 OMW524337:OMX524338 OWS524337:OWT524338 PGO524337:PGP524338 PQK524337:PQL524338 QAG524337:QAH524338 QKC524337:QKD524338 QTY524337:QTZ524338 RDU524337:RDV524338 RNQ524337:RNR524338 RXM524337:RXN524338 SHI524337:SHJ524338 SRE524337:SRF524338 TBA524337:TBB524338 TKW524337:TKX524338 TUS524337:TUT524338 UEO524337:UEP524338 UOK524337:UOL524338 UYG524337:UYH524338 VIC524337:VID524338 VRY524337:VRZ524338 WBU524337:WBV524338 WLQ524337:WLR524338 WVM524337:WVN524338 E589873:F589874 JA589873:JB589874 SW589873:SX589874 ACS589873:ACT589874 AMO589873:AMP589874 AWK589873:AWL589874 BGG589873:BGH589874 BQC589873:BQD589874 BZY589873:BZZ589874 CJU589873:CJV589874 CTQ589873:CTR589874 DDM589873:DDN589874 DNI589873:DNJ589874 DXE589873:DXF589874 EHA589873:EHB589874 EQW589873:EQX589874 FAS589873:FAT589874 FKO589873:FKP589874 FUK589873:FUL589874 GEG589873:GEH589874 GOC589873:GOD589874 GXY589873:GXZ589874 HHU589873:HHV589874 HRQ589873:HRR589874 IBM589873:IBN589874 ILI589873:ILJ589874 IVE589873:IVF589874 JFA589873:JFB589874 JOW589873:JOX589874 JYS589873:JYT589874 KIO589873:KIP589874 KSK589873:KSL589874 LCG589873:LCH589874 LMC589873:LMD589874 LVY589873:LVZ589874 MFU589873:MFV589874 MPQ589873:MPR589874 MZM589873:MZN589874 NJI589873:NJJ589874 NTE589873:NTF589874 ODA589873:ODB589874 OMW589873:OMX589874 OWS589873:OWT589874 PGO589873:PGP589874 PQK589873:PQL589874 QAG589873:QAH589874 QKC589873:QKD589874 QTY589873:QTZ589874 RDU589873:RDV589874 RNQ589873:RNR589874 RXM589873:RXN589874 SHI589873:SHJ589874 SRE589873:SRF589874 TBA589873:TBB589874 TKW589873:TKX589874 TUS589873:TUT589874 UEO589873:UEP589874 UOK589873:UOL589874 UYG589873:UYH589874 VIC589873:VID589874 VRY589873:VRZ589874 WBU589873:WBV589874 WLQ589873:WLR589874 WVM589873:WVN589874 E655409:F655410 JA655409:JB655410 SW655409:SX655410 ACS655409:ACT655410 AMO655409:AMP655410 AWK655409:AWL655410 BGG655409:BGH655410 BQC655409:BQD655410 BZY655409:BZZ655410 CJU655409:CJV655410 CTQ655409:CTR655410 DDM655409:DDN655410 DNI655409:DNJ655410 DXE655409:DXF655410 EHA655409:EHB655410 EQW655409:EQX655410 FAS655409:FAT655410 FKO655409:FKP655410 FUK655409:FUL655410 GEG655409:GEH655410 GOC655409:GOD655410 GXY655409:GXZ655410 HHU655409:HHV655410 HRQ655409:HRR655410 IBM655409:IBN655410 ILI655409:ILJ655410 IVE655409:IVF655410 JFA655409:JFB655410 JOW655409:JOX655410 JYS655409:JYT655410 KIO655409:KIP655410 KSK655409:KSL655410 LCG655409:LCH655410 LMC655409:LMD655410 LVY655409:LVZ655410 MFU655409:MFV655410 MPQ655409:MPR655410 MZM655409:MZN655410 NJI655409:NJJ655410 NTE655409:NTF655410 ODA655409:ODB655410 OMW655409:OMX655410 OWS655409:OWT655410 PGO655409:PGP655410 PQK655409:PQL655410 QAG655409:QAH655410 QKC655409:QKD655410 QTY655409:QTZ655410 RDU655409:RDV655410 RNQ655409:RNR655410 RXM655409:RXN655410 SHI655409:SHJ655410 SRE655409:SRF655410 TBA655409:TBB655410 TKW655409:TKX655410 TUS655409:TUT655410 UEO655409:UEP655410 UOK655409:UOL655410 UYG655409:UYH655410 VIC655409:VID655410 VRY655409:VRZ655410 WBU655409:WBV655410 WLQ655409:WLR655410 WVM655409:WVN655410 E720945:F720946 JA720945:JB720946 SW720945:SX720946 ACS720945:ACT720946 AMO720945:AMP720946 AWK720945:AWL720946 BGG720945:BGH720946 BQC720945:BQD720946 BZY720945:BZZ720946 CJU720945:CJV720946 CTQ720945:CTR720946 DDM720945:DDN720946 DNI720945:DNJ720946 DXE720945:DXF720946 EHA720945:EHB720946 EQW720945:EQX720946 FAS720945:FAT720946 FKO720945:FKP720946 FUK720945:FUL720946 GEG720945:GEH720946 GOC720945:GOD720946 GXY720945:GXZ720946 HHU720945:HHV720946 HRQ720945:HRR720946 IBM720945:IBN720946 ILI720945:ILJ720946 IVE720945:IVF720946 JFA720945:JFB720946 JOW720945:JOX720946 JYS720945:JYT720946 KIO720945:KIP720946 KSK720945:KSL720946 LCG720945:LCH720946 LMC720945:LMD720946 LVY720945:LVZ720946 MFU720945:MFV720946 MPQ720945:MPR720946 MZM720945:MZN720946 NJI720945:NJJ720946 NTE720945:NTF720946 ODA720945:ODB720946 OMW720945:OMX720946 OWS720945:OWT720946 PGO720945:PGP720946 PQK720945:PQL720946 QAG720945:QAH720946 QKC720945:QKD720946 QTY720945:QTZ720946 RDU720945:RDV720946 RNQ720945:RNR720946 RXM720945:RXN720946 SHI720945:SHJ720946 SRE720945:SRF720946 TBA720945:TBB720946 TKW720945:TKX720946 TUS720945:TUT720946 UEO720945:UEP720946 UOK720945:UOL720946 UYG720945:UYH720946 VIC720945:VID720946 VRY720945:VRZ720946 WBU720945:WBV720946 WLQ720945:WLR720946 WVM720945:WVN720946 E786481:F786482 JA786481:JB786482 SW786481:SX786482 ACS786481:ACT786482 AMO786481:AMP786482 AWK786481:AWL786482 BGG786481:BGH786482 BQC786481:BQD786482 BZY786481:BZZ786482 CJU786481:CJV786482 CTQ786481:CTR786482 DDM786481:DDN786482 DNI786481:DNJ786482 DXE786481:DXF786482 EHA786481:EHB786482 EQW786481:EQX786482 FAS786481:FAT786482 FKO786481:FKP786482 FUK786481:FUL786482 GEG786481:GEH786482 GOC786481:GOD786482 GXY786481:GXZ786482 HHU786481:HHV786482 HRQ786481:HRR786482 IBM786481:IBN786482 ILI786481:ILJ786482 IVE786481:IVF786482 JFA786481:JFB786482 JOW786481:JOX786482 JYS786481:JYT786482 KIO786481:KIP786482 KSK786481:KSL786482 LCG786481:LCH786482 LMC786481:LMD786482 LVY786481:LVZ786482 MFU786481:MFV786482 MPQ786481:MPR786482 MZM786481:MZN786482 NJI786481:NJJ786482 NTE786481:NTF786482 ODA786481:ODB786482 OMW786481:OMX786482 OWS786481:OWT786482 PGO786481:PGP786482 PQK786481:PQL786482 QAG786481:QAH786482 QKC786481:QKD786482 QTY786481:QTZ786482 RDU786481:RDV786482 RNQ786481:RNR786482 RXM786481:RXN786482 SHI786481:SHJ786482 SRE786481:SRF786482 TBA786481:TBB786482 TKW786481:TKX786482 TUS786481:TUT786482 UEO786481:UEP786482 UOK786481:UOL786482 UYG786481:UYH786482 VIC786481:VID786482 VRY786481:VRZ786482 WBU786481:WBV786482 WLQ786481:WLR786482 WVM786481:WVN786482 E852017:F852018 JA852017:JB852018 SW852017:SX852018 ACS852017:ACT852018 AMO852017:AMP852018 AWK852017:AWL852018 BGG852017:BGH852018 BQC852017:BQD852018 BZY852017:BZZ852018 CJU852017:CJV852018 CTQ852017:CTR852018 DDM852017:DDN852018 DNI852017:DNJ852018 DXE852017:DXF852018 EHA852017:EHB852018 EQW852017:EQX852018 FAS852017:FAT852018 FKO852017:FKP852018 FUK852017:FUL852018 GEG852017:GEH852018 GOC852017:GOD852018 GXY852017:GXZ852018 HHU852017:HHV852018 HRQ852017:HRR852018 IBM852017:IBN852018 ILI852017:ILJ852018 IVE852017:IVF852018 JFA852017:JFB852018 JOW852017:JOX852018 JYS852017:JYT852018 KIO852017:KIP852018 KSK852017:KSL852018 LCG852017:LCH852018 LMC852017:LMD852018 LVY852017:LVZ852018 MFU852017:MFV852018 MPQ852017:MPR852018 MZM852017:MZN852018 NJI852017:NJJ852018 NTE852017:NTF852018 ODA852017:ODB852018 OMW852017:OMX852018 OWS852017:OWT852018 PGO852017:PGP852018 PQK852017:PQL852018 QAG852017:QAH852018 QKC852017:QKD852018 QTY852017:QTZ852018 RDU852017:RDV852018 RNQ852017:RNR852018 RXM852017:RXN852018 SHI852017:SHJ852018 SRE852017:SRF852018 TBA852017:TBB852018 TKW852017:TKX852018 TUS852017:TUT852018 UEO852017:UEP852018 UOK852017:UOL852018 UYG852017:UYH852018 VIC852017:VID852018 VRY852017:VRZ852018 WBU852017:WBV852018 WLQ852017:WLR852018 WVM852017:WVN852018 E917553:F917554 JA917553:JB917554 SW917553:SX917554 ACS917553:ACT917554 AMO917553:AMP917554 AWK917553:AWL917554 BGG917553:BGH917554 BQC917553:BQD917554 BZY917553:BZZ917554 CJU917553:CJV917554 CTQ917553:CTR917554 DDM917553:DDN917554 DNI917553:DNJ917554 DXE917553:DXF917554 EHA917553:EHB917554 EQW917553:EQX917554 FAS917553:FAT917554 FKO917553:FKP917554 FUK917553:FUL917554 GEG917553:GEH917554 GOC917553:GOD917554 GXY917553:GXZ917554 HHU917553:HHV917554 HRQ917553:HRR917554 IBM917553:IBN917554 ILI917553:ILJ917554 IVE917553:IVF917554 JFA917553:JFB917554 JOW917553:JOX917554 JYS917553:JYT917554 KIO917553:KIP917554 KSK917553:KSL917554 LCG917553:LCH917554 LMC917553:LMD917554 LVY917553:LVZ917554 MFU917553:MFV917554 MPQ917553:MPR917554 MZM917553:MZN917554 NJI917553:NJJ917554 NTE917553:NTF917554 ODA917553:ODB917554 OMW917553:OMX917554 OWS917553:OWT917554 PGO917553:PGP917554 PQK917553:PQL917554 QAG917553:QAH917554 QKC917553:QKD917554 QTY917553:QTZ917554 RDU917553:RDV917554 RNQ917553:RNR917554 RXM917553:RXN917554 SHI917553:SHJ917554 SRE917553:SRF917554 TBA917553:TBB917554 TKW917553:TKX917554 TUS917553:TUT917554 UEO917553:UEP917554 UOK917553:UOL917554 UYG917553:UYH917554 VIC917553:VID917554 VRY917553:VRZ917554 WBU917553:WBV917554 WLQ917553:WLR917554 WVM917553:WVN917554 E983089:F983090 JA983089:JB983090 SW983089:SX983090 ACS983089:ACT983090 AMO983089:AMP983090 AWK983089:AWL983090 BGG983089:BGH983090 BQC983089:BQD983090 BZY983089:BZZ983090 CJU983089:CJV983090 CTQ983089:CTR983090 DDM983089:DDN983090 DNI983089:DNJ983090 DXE983089:DXF983090 EHA983089:EHB983090 EQW983089:EQX983090 FAS983089:FAT983090 FKO983089:FKP983090 FUK983089:FUL983090 GEG983089:GEH983090 GOC983089:GOD983090 GXY983089:GXZ983090 HHU983089:HHV983090 HRQ983089:HRR983090 IBM983089:IBN983090 ILI983089:ILJ983090 IVE983089:IVF983090 JFA983089:JFB983090 JOW983089:JOX983090 JYS983089:JYT983090 KIO983089:KIP983090 KSK983089:KSL983090 LCG983089:LCH983090 LMC983089:LMD983090 LVY983089:LVZ983090 MFU983089:MFV983090 MPQ983089:MPR983090 MZM983089:MZN983090 NJI983089:NJJ983090 NTE983089:NTF983090 ODA983089:ODB983090 OMW983089:OMX983090 OWS983089:OWT983090 PGO983089:PGP983090 PQK983089:PQL983090 QAG983089:QAH983090 QKC983089:QKD983090 QTY983089:QTZ983090 RDU983089:RDV983090 RNQ983089:RNR983090 RXM983089:RXN983090 SHI983089:SHJ983090 SRE983089:SRF983090 TBA983089:TBB983090 TKW983089:TKX983090 TUS983089:TUT983090 UEO983089:UEP983090 UOK983089:UOL983090 UYG983089:UYH983090 VIC983089:VID983090 VRY983089:VRZ983090 WBU983089:WBV983090 WLQ983089:WLR983090 WVM983089:WVN983090 E52:F53 JA52:JB53 SW52:SX53 ACS52:ACT53 AMO52:AMP53 AWK52:AWL53 BGG52:BGH53 BQC52:BQD53 BZY52:BZZ53 CJU52:CJV53 CTQ52:CTR53 DDM52:DDN53 DNI52:DNJ53 DXE52:DXF53 EHA52:EHB53 EQW52:EQX53 FAS52:FAT53 FKO52:FKP53 FUK52:FUL53 GEG52:GEH53 GOC52:GOD53 GXY52:GXZ53 HHU52:HHV53 HRQ52:HRR53 IBM52:IBN53 ILI52:ILJ53 IVE52:IVF53 JFA52:JFB53 JOW52:JOX53 JYS52:JYT53 KIO52:KIP53 KSK52:KSL53 LCG52:LCH53 LMC52:LMD53 LVY52:LVZ53 MFU52:MFV53 MPQ52:MPR53 MZM52:MZN53 NJI52:NJJ53 NTE52:NTF53 ODA52:ODB53 OMW52:OMX53 OWS52:OWT53 PGO52:PGP53 PQK52:PQL53 QAG52:QAH53 QKC52:QKD53 QTY52:QTZ53 RDU52:RDV53 RNQ52:RNR53 RXM52:RXN53 SHI52:SHJ53 SRE52:SRF53 TBA52:TBB53 TKW52:TKX53 TUS52:TUT53 UEO52:UEP53 UOK52:UOL53 UYG52:UYH53 VIC52:VID53 VRY52:VRZ53 WBU52:WBV53 WLQ52:WLR53 WVM52:WVN53 E65588:F65589 JA65588:JB65589 SW65588:SX65589 ACS65588:ACT65589 AMO65588:AMP65589 AWK65588:AWL65589 BGG65588:BGH65589 BQC65588:BQD65589 BZY65588:BZZ65589 CJU65588:CJV65589 CTQ65588:CTR65589 DDM65588:DDN65589 DNI65588:DNJ65589 DXE65588:DXF65589 EHA65588:EHB65589 EQW65588:EQX65589 FAS65588:FAT65589 FKO65588:FKP65589 FUK65588:FUL65589 GEG65588:GEH65589 GOC65588:GOD65589 GXY65588:GXZ65589 HHU65588:HHV65589 HRQ65588:HRR65589 IBM65588:IBN65589 ILI65588:ILJ65589 IVE65588:IVF65589 JFA65588:JFB65589 JOW65588:JOX65589 JYS65588:JYT65589 KIO65588:KIP65589 KSK65588:KSL65589 LCG65588:LCH65589 LMC65588:LMD65589 LVY65588:LVZ65589 MFU65588:MFV65589 MPQ65588:MPR65589 MZM65588:MZN65589 NJI65588:NJJ65589 NTE65588:NTF65589 ODA65588:ODB65589 OMW65588:OMX65589 OWS65588:OWT65589 PGO65588:PGP65589 PQK65588:PQL65589 QAG65588:QAH65589 QKC65588:QKD65589 QTY65588:QTZ65589 RDU65588:RDV65589 RNQ65588:RNR65589 RXM65588:RXN65589 SHI65588:SHJ65589 SRE65588:SRF65589 TBA65588:TBB65589 TKW65588:TKX65589 TUS65588:TUT65589 UEO65588:UEP65589 UOK65588:UOL65589 UYG65588:UYH65589 VIC65588:VID65589 VRY65588:VRZ65589 WBU65588:WBV65589 WLQ65588:WLR65589 WVM65588:WVN65589 E131124:F131125 JA131124:JB131125 SW131124:SX131125 ACS131124:ACT131125 AMO131124:AMP131125 AWK131124:AWL131125 BGG131124:BGH131125 BQC131124:BQD131125 BZY131124:BZZ131125 CJU131124:CJV131125 CTQ131124:CTR131125 DDM131124:DDN131125 DNI131124:DNJ131125 DXE131124:DXF131125 EHA131124:EHB131125 EQW131124:EQX131125 FAS131124:FAT131125 FKO131124:FKP131125 FUK131124:FUL131125 GEG131124:GEH131125 GOC131124:GOD131125 GXY131124:GXZ131125 HHU131124:HHV131125 HRQ131124:HRR131125 IBM131124:IBN131125 ILI131124:ILJ131125 IVE131124:IVF131125 JFA131124:JFB131125 JOW131124:JOX131125 JYS131124:JYT131125 KIO131124:KIP131125 KSK131124:KSL131125 LCG131124:LCH131125 LMC131124:LMD131125 LVY131124:LVZ131125 MFU131124:MFV131125 MPQ131124:MPR131125 MZM131124:MZN131125 NJI131124:NJJ131125 NTE131124:NTF131125 ODA131124:ODB131125 OMW131124:OMX131125 OWS131124:OWT131125 PGO131124:PGP131125 PQK131124:PQL131125 QAG131124:QAH131125 QKC131124:QKD131125 QTY131124:QTZ131125 RDU131124:RDV131125 RNQ131124:RNR131125 RXM131124:RXN131125 SHI131124:SHJ131125 SRE131124:SRF131125 TBA131124:TBB131125 TKW131124:TKX131125 TUS131124:TUT131125 UEO131124:UEP131125 UOK131124:UOL131125 UYG131124:UYH131125 VIC131124:VID131125 VRY131124:VRZ131125 WBU131124:WBV131125 WLQ131124:WLR131125 WVM131124:WVN131125 E196660:F196661 JA196660:JB196661 SW196660:SX196661 ACS196660:ACT196661 AMO196660:AMP196661 AWK196660:AWL196661 BGG196660:BGH196661 BQC196660:BQD196661 BZY196660:BZZ196661 CJU196660:CJV196661 CTQ196660:CTR196661 DDM196660:DDN196661 DNI196660:DNJ196661 DXE196660:DXF196661 EHA196660:EHB196661 EQW196660:EQX196661 FAS196660:FAT196661 FKO196660:FKP196661 FUK196660:FUL196661 GEG196660:GEH196661 GOC196660:GOD196661 GXY196660:GXZ196661 HHU196660:HHV196661 HRQ196660:HRR196661 IBM196660:IBN196661 ILI196660:ILJ196661 IVE196660:IVF196661 JFA196660:JFB196661 JOW196660:JOX196661 JYS196660:JYT196661 KIO196660:KIP196661 KSK196660:KSL196661 LCG196660:LCH196661 LMC196660:LMD196661 LVY196660:LVZ196661 MFU196660:MFV196661 MPQ196660:MPR196661 MZM196660:MZN196661 NJI196660:NJJ196661 NTE196660:NTF196661 ODA196660:ODB196661 OMW196660:OMX196661 OWS196660:OWT196661 PGO196660:PGP196661 PQK196660:PQL196661 QAG196660:QAH196661 QKC196660:QKD196661 QTY196660:QTZ196661 RDU196660:RDV196661 RNQ196660:RNR196661 RXM196660:RXN196661 SHI196660:SHJ196661 SRE196660:SRF196661 TBA196660:TBB196661 TKW196660:TKX196661 TUS196660:TUT196661 UEO196660:UEP196661 UOK196660:UOL196661 UYG196660:UYH196661 VIC196660:VID196661 VRY196660:VRZ196661 WBU196660:WBV196661 WLQ196660:WLR196661 WVM196660:WVN196661 E262196:F262197 JA262196:JB262197 SW262196:SX262197 ACS262196:ACT262197 AMO262196:AMP262197 AWK262196:AWL262197 BGG262196:BGH262197 BQC262196:BQD262197 BZY262196:BZZ262197 CJU262196:CJV262197 CTQ262196:CTR262197 DDM262196:DDN262197 DNI262196:DNJ262197 DXE262196:DXF262197 EHA262196:EHB262197 EQW262196:EQX262197 FAS262196:FAT262197 FKO262196:FKP262197 FUK262196:FUL262197 GEG262196:GEH262197 GOC262196:GOD262197 GXY262196:GXZ262197 HHU262196:HHV262197 HRQ262196:HRR262197 IBM262196:IBN262197 ILI262196:ILJ262197 IVE262196:IVF262197 JFA262196:JFB262197 JOW262196:JOX262197 JYS262196:JYT262197 KIO262196:KIP262197 KSK262196:KSL262197 LCG262196:LCH262197 LMC262196:LMD262197 LVY262196:LVZ262197 MFU262196:MFV262197 MPQ262196:MPR262197 MZM262196:MZN262197 NJI262196:NJJ262197 NTE262196:NTF262197 ODA262196:ODB262197 OMW262196:OMX262197 OWS262196:OWT262197 PGO262196:PGP262197 PQK262196:PQL262197 QAG262196:QAH262197 QKC262196:QKD262197 QTY262196:QTZ262197 RDU262196:RDV262197 RNQ262196:RNR262197 RXM262196:RXN262197 SHI262196:SHJ262197 SRE262196:SRF262197 TBA262196:TBB262197 TKW262196:TKX262197 TUS262196:TUT262197 UEO262196:UEP262197 UOK262196:UOL262197 UYG262196:UYH262197 VIC262196:VID262197 VRY262196:VRZ262197 WBU262196:WBV262197 WLQ262196:WLR262197 WVM262196:WVN262197 E327732:F327733 JA327732:JB327733 SW327732:SX327733 ACS327732:ACT327733 AMO327732:AMP327733 AWK327732:AWL327733 BGG327732:BGH327733 BQC327732:BQD327733 BZY327732:BZZ327733 CJU327732:CJV327733 CTQ327732:CTR327733 DDM327732:DDN327733 DNI327732:DNJ327733 DXE327732:DXF327733 EHA327732:EHB327733 EQW327732:EQX327733 FAS327732:FAT327733 FKO327732:FKP327733 FUK327732:FUL327733 GEG327732:GEH327733 GOC327732:GOD327733 GXY327732:GXZ327733 HHU327732:HHV327733 HRQ327732:HRR327733 IBM327732:IBN327733 ILI327732:ILJ327733 IVE327732:IVF327733 JFA327732:JFB327733 JOW327732:JOX327733 JYS327732:JYT327733 KIO327732:KIP327733 KSK327732:KSL327733 LCG327732:LCH327733 LMC327732:LMD327733 LVY327732:LVZ327733 MFU327732:MFV327733 MPQ327732:MPR327733 MZM327732:MZN327733 NJI327732:NJJ327733 NTE327732:NTF327733 ODA327732:ODB327733 OMW327732:OMX327733 OWS327732:OWT327733 PGO327732:PGP327733 PQK327732:PQL327733 QAG327732:QAH327733 QKC327732:QKD327733 QTY327732:QTZ327733 RDU327732:RDV327733 RNQ327732:RNR327733 RXM327732:RXN327733 SHI327732:SHJ327733 SRE327732:SRF327733 TBA327732:TBB327733 TKW327732:TKX327733 TUS327732:TUT327733 UEO327732:UEP327733 UOK327732:UOL327733 UYG327732:UYH327733 VIC327732:VID327733 VRY327732:VRZ327733 WBU327732:WBV327733 WLQ327732:WLR327733 WVM327732:WVN327733 E393268:F393269 JA393268:JB393269 SW393268:SX393269 ACS393268:ACT393269 AMO393268:AMP393269 AWK393268:AWL393269 BGG393268:BGH393269 BQC393268:BQD393269 BZY393268:BZZ393269 CJU393268:CJV393269 CTQ393268:CTR393269 DDM393268:DDN393269 DNI393268:DNJ393269 DXE393268:DXF393269 EHA393268:EHB393269 EQW393268:EQX393269 FAS393268:FAT393269 FKO393268:FKP393269 FUK393268:FUL393269 GEG393268:GEH393269 GOC393268:GOD393269 GXY393268:GXZ393269 HHU393268:HHV393269 HRQ393268:HRR393269 IBM393268:IBN393269 ILI393268:ILJ393269 IVE393268:IVF393269 JFA393268:JFB393269 JOW393268:JOX393269 JYS393268:JYT393269 KIO393268:KIP393269 KSK393268:KSL393269 LCG393268:LCH393269 LMC393268:LMD393269 LVY393268:LVZ393269 MFU393268:MFV393269 MPQ393268:MPR393269 MZM393268:MZN393269 NJI393268:NJJ393269 NTE393268:NTF393269 ODA393268:ODB393269 OMW393268:OMX393269 OWS393268:OWT393269 PGO393268:PGP393269 PQK393268:PQL393269 QAG393268:QAH393269 QKC393268:QKD393269 QTY393268:QTZ393269 RDU393268:RDV393269 RNQ393268:RNR393269 RXM393268:RXN393269 SHI393268:SHJ393269 SRE393268:SRF393269 TBA393268:TBB393269 TKW393268:TKX393269 TUS393268:TUT393269 UEO393268:UEP393269 UOK393268:UOL393269 UYG393268:UYH393269 VIC393268:VID393269 VRY393268:VRZ393269 WBU393268:WBV393269 WLQ393268:WLR393269 WVM393268:WVN393269 E458804:F458805 JA458804:JB458805 SW458804:SX458805 ACS458804:ACT458805 AMO458804:AMP458805 AWK458804:AWL458805 BGG458804:BGH458805 BQC458804:BQD458805 BZY458804:BZZ458805 CJU458804:CJV458805 CTQ458804:CTR458805 DDM458804:DDN458805 DNI458804:DNJ458805 DXE458804:DXF458805 EHA458804:EHB458805 EQW458804:EQX458805 FAS458804:FAT458805 FKO458804:FKP458805 FUK458804:FUL458805 GEG458804:GEH458805 GOC458804:GOD458805 GXY458804:GXZ458805 HHU458804:HHV458805 HRQ458804:HRR458805 IBM458804:IBN458805 ILI458804:ILJ458805 IVE458804:IVF458805 JFA458804:JFB458805 JOW458804:JOX458805 JYS458804:JYT458805 KIO458804:KIP458805 KSK458804:KSL458805 LCG458804:LCH458805 LMC458804:LMD458805 LVY458804:LVZ458805 MFU458804:MFV458805 MPQ458804:MPR458805 MZM458804:MZN458805 NJI458804:NJJ458805 NTE458804:NTF458805 ODA458804:ODB458805 OMW458804:OMX458805 OWS458804:OWT458805 PGO458804:PGP458805 PQK458804:PQL458805 QAG458804:QAH458805 QKC458804:QKD458805 QTY458804:QTZ458805 RDU458804:RDV458805 RNQ458804:RNR458805 RXM458804:RXN458805 SHI458804:SHJ458805 SRE458804:SRF458805 TBA458804:TBB458805 TKW458804:TKX458805 TUS458804:TUT458805 UEO458804:UEP458805 UOK458804:UOL458805 UYG458804:UYH458805 VIC458804:VID458805 VRY458804:VRZ458805 WBU458804:WBV458805 WLQ458804:WLR458805 WVM458804:WVN458805 E524340:F524341 JA524340:JB524341 SW524340:SX524341 ACS524340:ACT524341 AMO524340:AMP524341 AWK524340:AWL524341 BGG524340:BGH524341 BQC524340:BQD524341 BZY524340:BZZ524341 CJU524340:CJV524341 CTQ524340:CTR524341 DDM524340:DDN524341 DNI524340:DNJ524341 DXE524340:DXF524341 EHA524340:EHB524341 EQW524340:EQX524341 FAS524340:FAT524341 FKO524340:FKP524341 FUK524340:FUL524341 GEG524340:GEH524341 GOC524340:GOD524341 GXY524340:GXZ524341 HHU524340:HHV524341 HRQ524340:HRR524341 IBM524340:IBN524341 ILI524340:ILJ524341 IVE524340:IVF524341 JFA524340:JFB524341 JOW524340:JOX524341 JYS524340:JYT524341 KIO524340:KIP524341 KSK524340:KSL524341 LCG524340:LCH524341 LMC524340:LMD524341 LVY524340:LVZ524341 MFU524340:MFV524341 MPQ524340:MPR524341 MZM524340:MZN524341 NJI524340:NJJ524341 NTE524340:NTF524341 ODA524340:ODB524341 OMW524340:OMX524341 OWS524340:OWT524341 PGO524340:PGP524341 PQK524340:PQL524341 QAG524340:QAH524341 QKC524340:QKD524341 QTY524340:QTZ524341 RDU524340:RDV524341 RNQ524340:RNR524341 RXM524340:RXN524341 SHI524340:SHJ524341 SRE524340:SRF524341 TBA524340:TBB524341 TKW524340:TKX524341 TUS524340:TUT524341 UEO524340:UEP524341 UOK524340:UOL524341 UYG524340:UYH524341 VIC524340:VID524341 VRY524340:VRZ524341 WBU524340:WBV524341 WLQ524340:WLR524341 WVM524340:WVN524341 E589876:F589877 JA589876:JB589877 SW589876:SX589877 ACS589876:ACT589877 AMO589876:AMP589877 AWK589876:AWL589877 BGG589876:BGH589877 BQC589876:BQD589877 BZY589876:BZZ589877 CJU589876:CJV589877 CTQ589876:CTR589877 DDM589876:DDN589877 DNI589876:DNJ589877 DXE589876:DXF589877 EHA589876:EHB589877 EQW589876:EQX589877 FAS589876:FAT589877 FKO589876:FKP589877 FUK589876:FUL589877 GEG589876:GEH589877 GOC589876:GOD589877 GXY589876:GXZ589877 HHU589876:HHV589877 HRQ589876:HRR589877 IBM589876:IBN589877 ILI589876:ILJ589877 IVE589876:IVF589877 JFA589876:JFB589877 JOW589876:JOX589877 JYS589876:JYT589877 KIO589876:KIP589877 KSK589876:KSL589877 LCG589876:LCH589877 LMC589876:LMD589877 LVY589876:LVZ589877 MFU589876:MFV589877 MPQ589876:MPR589877 MZM589876:MZN589877 NJI589876:NJJ589877 NTE589876:NTF589877 ODA589876:ODB589877 OMW589876:OMX589877 OWS589876:OWT589877 PGO589876:PGP589877 PQK589876:PQL589877 QAG589876:QAH589877 QKC589876:QKD589877 QTY589876:QTZ589877 RDU589876:RDV589877 RNQ589876:RNR589877 RXM589876:RXN589877 SHI589876:SHJ589877 SRE589876:SRF589877 TBA589876:TBB589877 TKW589876:TKX589877 TUS589876:TUT589877 UEO589876:UEP589877 UOK589876:UOL589877 UYG589876:UYH589877 VIC589876:VID589877 VRY589876:VRZ589877 WBU589876:WBV589877 WLQ589876:WLR589877 WVM589876:WVN589877 E655412:F655413 JA655412:JB655413 SW655412:SX655413 ACS655412:ACT655413 AMO655412:AMP655413 AWK655412:AWL655413 BGG655412:BGH655413 BQC655412:BQD655413 BZY655412:BZZ655413 CJU655412:CJV655413 CTQ655412:CTR655413 DDM655412:DDN655413 DNI655412:DNJ655413 DXE655412:DXF655413 EHA655412:EHB655413 EQW655412:EQX655413 FAS655412:FAT655413 FKO655412:FKP655413 FUK655412:FUL655413 GEG655412:GEH655413 GOC655412:GOD655413 GXY655412:GXZ655413 HHU655412:HHV655413 HRQ655412:HRR655413 IBM655412:IBN655413 ILI655412:ILJ655413 IVE655412:IVF655413 JFA655412:JFB655413 JOW655412:JOX655413 JYS655412:JYT655413 KIO655412:KIP655413 KSK655412:KSL655413 LCG655412:LCH655413 LMC655412:LMD655413 LVY655412:LVZ655413 MFU655412:MFV655413 MPQ655412:MPR655413 MZM655412:MZN655413 NJI655412:NJJ655413 NTE655412:NTF655413 ODA655412:ODB655413 OMW655412:OMX655413 OWS655412:OWT655413 PGO655412:PGP655413 PQK655412:PQL655413 QAG655412:QAH655413 QKC655412:QKD655413 QTY655412:QTZ655413 RDU655412:RDV655413 RNQ655412:RNR655413 RXM655412:RXN655413 SHI655412:SHJ655413 SRE655412:SRF655413 TBA655412:TBB655413 TKW655412:TKX655413 TUS655412:TUT655413 UEO655412:UEP655413 UOK655412:UOL655413 UYG655412:UYH655413 VIC655412:VID655413 VRY655412:VRZ655413 WBU655412:WBV655413 WLQ655412:WLR655413 WVM655412:WVN655413 E720948:F720949 JA720948:JB720949 SW720948:SX720949 ACS720948:ACT720949 AMO720948:AMP720949 AWK720948:AWL720949 BGG720948:BGH720949 BQC720948:BQD720949 BZY720948:BZZ720949 CJU720948:CJV720949 CTQ720948:CTR720949 DDM720948:DDN720949 DNI720948:DNJ720949 DXE720948:DXF720949 EHA720948:EHB720949 EQW720948:EQX720949 FAS720948:FAT720949 FKO720948:FKP720949 FUK720948:FUL720949 GEG720948:GEH720949 GOC720948:GOD720949 GXY720948:GXZ720949 HHU720948:HHV720949 HRQ720948:HRR720949 IBM720948:IBN720949 ILI720948:ILJ720949 IVE720948:IVF720949 JFA720948:JFB720949 JOW720948:JOX720949 JYS720948:JYT720949 KIO720948:KIP720949 KSK720948:KSL720949 LCG720948:LCH720949 LMC720948:LMD720949 LVY720948:LVZ720949 MFU720948:MFV720949 MPQ720948:MPR720949 MZM720948:MZN720949 NJI720948:NJJ720949 NTE720948:NTF720949 ODA720948:ODB720949 OMW720948:OMX720949 OWS720948:OWT720949 PGO720948:PGP720949 PQK720948:PQL720949 QAG720948:QAH720949 QKC720948:QKD720949 QTY720948:QTZ720949 RDU720948:RDV720949 RNQ720948:RNR720949 RXM720948:RXN720949 SHI720948:SHJ720949 SRE720948:SRF720949 TBA720948:TBB720949 TKW720948:TKX720949 TUS720948:TUT720949 UEO720948:UEP720949 UOK720948:UOL720949 UYG720948:UYH720949 VIC720948:VID720949 VRY720948:VRZ720949 WBU720948:WBV720949 WLQ720948:WLR720949 WVM720948:WVN720949 E786484:F786485 JA786484:JB786485 SW786484:SX786485 ACS786484:ACT786485 AMO786484:AMP786485 AWK786484:AWL786485 BGG786484:BGH786485 BQC786484:BQD786485 BZY786484:BZZ786485 CJU786484:CJV786485 CTQ786484:CTR786485 DDM786484:DDN786485 DNI786484:DNJ786485 DXE786484:DXF786485 EHA786484:EHB786485 EQW786484:EQX786485 FAS786484:FAT786485 FKO786484:FKP786485 FUK786484:FUL786485 GEG786484:GEH786485 GOC786484:GOD786485 GXY786484:GXZ786485 HHU786484:HHV786485 HRQ786484:HRR786485 IBM786484:IBN786485 ILI786484:ILJ786485 IVE786484:IVF786485 JFA786484:JFB786485 JOW786484:JOX786485 JYS786484:JYT786485 KIO786484:KIP786485 KSK786484:KSL786485 LCG786484:LCH786485 LMC786484:LMD786485 LVY786484:LVZ786485 MFU786484:MFV786485 MPQ786484:MPR786485 MZM786484:MZN786485 NJI786484:NJJ786485 NTE786484:NTF786485 ODA786484:ODB786485 OMW786484:OMX786485 OWS786484:OWT786485 PGO786484:PGP786485 PQK786484:PQL786485 QAG786484:QAH786485 QKC786484:QKD786485 QTY786484:QTZ786485 RDU786484:RDV786485 RNQ786484:RNR786485 RXM786484:RXN786485 SHI786484:SHJ786485 SRE786484:SRF786485 TBA786484:TBB786485 TKW786484:TKX786485 TUS786484:TUT786485 UEO786484:UEP786485 UOK786484:UOL786485 UYG786484:UYH786485 VIC786484:VID786485 VRY786484:VRZ786485 WBU786484:WBV786485 WLQ786484:WLR786485 WVM786484:WVN786485 E852020:F852021 JA852020:JB852021 SW852020:SX852021 ACS852020:ACT852021 AMO852020:AMP852021 AWK852020:AWL852021 BGG852020:BGH852021 BQC852020:BQD852021 BZY852020:BZZ852021 CJU852020:CJV852021 CTQ852020:CTR852021 DDM852020:DDN852021 DNI852020:DNJ852021 DXE852020:DXF852021 EHA852020:EHB852021 EQW852020:EQX852021 FAS852020:FAT852021 FKO852020:FKP852021 FUK852020:FUL852021 GEG852020:GEH852021 GOC852020:GOD852021 GXY852020:GXZ852021 HHU852020:HHV852021 HRQ852020:HRR852021 IBM852020:IBN852021 ILI852020:ILJ852021 IVE852020:IVF852021 JFA852020:JFB852021 JOW852020:JOX852021 JYS852020:JYT852021 KIO852020:KIP852021 KSK852020:KSL852021 LCG852020:LCH852021 LMC852020:LMD852021 LVY852020:LVZ852021 MFU852020:MFV852021 MPQ852020:MPR852021 MZM852020:MZN852021 NJI852020:NJJ852021 NTE852020:NTF852021 ODA852020:ODB852021 OMW852020:OMX852021 OWS852020:OWT852021 PGO852020:PGP852021 PQK852020:PQL852021 QAG852020:QAH852021 QKC852020:QKD852021 QTY852020:QTZ852021 RDU852020:RDV852021 RNQ852020:RNR852021 RXM852020:RXN852021 SHI852020:SHJ852021 SRE852020:SRF852021 TBA852020:TBB852021 TKW852020:TKX852021 TUS852020:TUT852021 UEO852020:UEP852021 UOK852020:UOL852021 UYG852020:UYH852021 VIC852020:VID852021 VRY852020:VRZ852021 WBU852020:WBV852021 WLQ852020:WLR852021 WVM852020:WVN852021 E917556:F917557 JA917556:JB917557 SW917556:SX917557 ACS917556:ACT917557 AMO917556:AMP917557 AWK917556:AWL917557 BGG917556:BGH917557 BQC917556:BQD917557 BZY917556:BZZ917557 CJU917556:CJV917557 CTQ917556:CTR917557 DDM917556:DDN917557 DNI917556:DNJ917557 DXE917556:DXF917557 EHA917556:EHB917557 EQW917556:EQX917557 FAS917556:FAT917557 FKO917556:FKP917557 FUK917556:FUL917557 GEG917556:GEH917557 GOC917556:GOD917557 GXY917556:GXZ917557 HHU917556:HHV917557 HRQ917556:HRR917557 IBM917556:IBN917557 ILI917556:ILJ917557 IVE917556:IVF917557 JFA917556:JFB917557 JOW917556:JOX917557 JYS917556:JYT917557 KIO917556:KIP917557 KSK917556:KSL917557 LCG917556:LCH917557 LMC917556:LMD917557 LVY917556:LVZ917557 MFU917556:MFV917557 MPQ917556:MPR917557 MZM917556:MZN917557 NJI917556:NJJ917557 NTE917556:NTF917557 ODA917556:ODB917557 OMW917556:OMX917557 OWS917556:OWT917557 PGO917556:PGP917557 PQK917556:PQL917557 QAG917556:QAH917557 QKC917556:QKD917557 QTY917556:QTZ917557 RDU917556:RDV917557 RNQ917556:RNR917557 RXM917556:RXN917557 SHI917556:SHJ917557 SRE917556:SRF917557 TBA917556:TBB917557 TKW917556:TKX917557 TUS917556:TUT917557 UEO917556:UEP917557 UOK917556:UOL917557 UYG917556:UYH917557 VIC917556:VID917557 VRY917556:VRZ917557 WBU917556:WBV917557 WLQ917556:WLR917557 WVM917556:WVN917557 E983092:F983093 JA983092:JB983093 SW983092:SX983093 ACS983092:ACT983093 AMO983092:AMP983093 AWK983092:AWL983093 BGG983092:BGH983093 BQC983092:BQD983093 BZY983092:BZZ983093 CJU983092:CJV983093 CTQ983092:CTR983093 DDM983092:DDN983093 DNI983092:DNJ983093 DXE983092:DXF983093 EHA983092:EHB983093 EQW983092:EQX983093 FAS983092:FAT983093 FKO983092:FKP983093 FUK983092:FUL983093 GEG983092:GEH983093 GOC983092:GOD983093 GXY983092:GXZ983093 HHU983092:HHV983093 HRQ983092:HRR983093 IBM983092:IBN983093 ILI983092:ILJ983093 IVE983092:IVF983093 JFA983092:JFB983093 JOW983092:JOX983093 JYS983092:JYT983093 KIO983092:KIP983093 KSK983092:KSL983093 LCG983092:LCH983093 LMC983092:LMD983093 LVY983092:LVZ983093 MFU983092:MFV983093 MPQ983092:MPR983093 MZM983092:MZN983093 NJI983092:NJJ983093 NTE983092:NTF983093 ODA983092:ODB983093 OMW983092:OMX983093 OWS983092:OWT983093 PGO983092:PGP983093 PQK983092:PQL983093 QAG983092:QAH983093 QKC983092:QKD983093 QTY983092:QTZ983093 RDU983092:RDV983093 RNQ983092:RNR983093 RXM983092:RXN983093 SHI983092:SHJ983093 SRE983092:SRF983093 TBA983092:TBB983093 TKW983092:TKX983093 TUS983092:TUT983093 UEO983092:UEP983093 UOK983092:UOL983093 UYG983092:UYH983093 VIC983092:VID983093 VRY983092:VRZ983093 WBU983092:WBV983093 WLQ983092:WLR983093 WVM983092:WVN983093 E5:F5 JA5:JB5 SW5:SX5 ACS5:ACT5 AMO5:AMP5 AWK5:AWL5 BGG5:BGH5 BQC5:BQD5 BZY5:BZZ5 CJU5:CJV5 CTQ5:CTR5 DDM5:DDN5 DNI5:DNJ5 DXE5:DXF5 EHA5:EHB5 EQW5:EQX5 FAS5:FAT5 FKO5:FKP5 FUK5:FUL5 GEG5:GEH5 GOC5:GOD5 GXY5:GXZ5 HHU5:HHV5 HRQ5:HRR5 IBM5:IBN5 ILI5:ILJ5 IVE5:IVF5 JFA5:JFB5 JOW5:JOX5 JYS5:JYT5 KIO5:KIP5 KSK5:KSL5 LCG5:LCH5 LMC5:LMD5 LVY5:LVZ5 MFU5:MFV5 MPQ5:MPR5 MZM5:MZN5 NJI5:NJJ5 NTE5:NTF5 ODA5:ODB5 OMW5:OMX5 OWS5:OWT5 PGO5:PGP5 PQK5:PQL5 QAG5:QAH5 QKC5:QKD5 QTY5:QTZ5 RDU5:RDV5 RNQ5:RNR5 RXM5:RXN5 SHI5:SHJ5 SRE5:SRF5 TBA5:TBB5 TKW5:TKX5 TUS5:TUT5 UEO5:UEP5 UOK5:UOL5 UYG5:UYH5 VIC5:VID5 VRY5:VRZ5 WBU5:WBV5 WLQ5:WLR5 WVM5:WVN5 E65541:F65541 JA65541:JB65541 SW65541:SX65541 ACS65541:ACT65541 AMO65541:AMP65541 AWK65541:AWL65541 BGG65541:BGH65541 BQC65541:BQD65541 BZY65541:BZZ65541 CJU65541:CJV65541 CTQ65541:CTR65541 DDM65541:DDN65541 DNI65541:DNJ65541 DXE65541:DXF65541 EHA65541:EHB65541 EQW65541:EQX65541 FAS65541:FAT65541 FKO65541:FKP65541 FUK65541:FUL65541 GEG65541:GEH65541 GOC65541:GOD65541 GXY65541:GXZ65541 HHU65541:HHV65541 HRQ65541:HRR65541 IBM65541:IBN65541 ILI65541:ILJ65541 IVE65541:IVF65541 JFA65541:JFB65541 JOW65541:JOX65541 JYS65541:JYT65541 KIO65541:KIP65541 KSK65541:KSL65541 LCG65541:LCH65541 LMC65541:LMD65541 LVY65541:LVZ65541 MFU65541:MFV65541 MPQ65541:MPR65541 MZM65541:MZN65541 NJI65541:NJJ65541 NTE65541:NTF65541 ODA65541:ODB65541 OMW65541:OMX65541 OWS65541:OWT65541 PGO65541:PGP65541 PQK65541:PQL65541 QAG65541:QAH65541 QKC65541:QKD65541 QTY65541:QTZ65541 RDU65541:RDV65541 RNQ65541:RNR65541 RXM65541:RXN65541 SHI65541:SHJ65541 SRE65541:SRF65541 TBA65541:TBB65541 TKW65541:TKX65541 TUS65541:TUT65541 UEO65541:UEP65541 UOK65541:UOL65541 UYG65541:UYH65541 VIC65541:VID65541 VRY65541:VRZ65541 WBU65541:WBV65541 WLQ65541:WLR65541 WVM65541:WVN65541 E131077:F131077 JA131077:JB131077 SW131077:SX131077 ACS131077:ACT131077 AMO131077:AMP131077 AWK131077:AWL131077 BGG131077:BGH131077 BQC131077:BQD131077 BZY131077:BZZ131077 CJU131077:CJV131077 CTQ131077:CTR131077 DDM131077:DDN131077 DNI131077:DNJ131077 DXE131077:DXF131077 EHA131077:EHB131077 EQW131077:EQX131077 FAS131077:FAT131077 FKO131077:FKP131077 FUK131077:FUL131077 GEG131077:GEH131077 GOC131077:GOD131077 GXY131077:GXZ131077 HHU131077:HHV131077 HRQ131077:HRR131077 IBM131077:IBN131077 ILI131077:ILJ131077 IVE131077:IVF131077 JFA131077:JFB131077 JOW131077:JOX131077 JYS131077:JYT131077 KIO131077:KIP131077 KSK131077:KSL131077 LCG131077:LCH131077 LMC131077:LMD131077 LVY131077:LVZ131077 MFU131077:MFV131077 MPQ131077:MPR131077 MZM131077:MZN131077 NJI131077:NJJ131077 NTE131077:NTF131077 ODA131077:ODB131077 OMW131077:OMX131077 OWS131077:OWT131077 PGO131077:PGP131077 PQK131077:PQL131077 QAG131077:QAH131077 QKC131077:QKD131077 QTY131077:QTZ131077 RDU131077:RDV131077 RNQ131077:RNR131077 RXM131077:RXN131077 SHI131077:SHJ131077 SRE131077:SRF131077 TBA131077:TBB131077 TKW131077:TKX131077 TUS131077:TUT131077 UEO131077:UEP131077 UOK131077:UOL131077 UYG131077:UYH131077 VIC131077:VID131077 VRY131077:VRZ131077 WBU131077:WBV131077 WLQ131077:WLR131077 WVM131077:WVN131077 E196613:F196613 JA196613:JB196613 SW196613:SX196613 ACS196613:ACT196613 AMO196613:AMP196613 AWK196613:AWL196613 BGG196613:BGH196613 BQC196613:BQD196613 BZY196613:BZZ196613 CJU196613:CJV196613 CTQ196613:CTR196613 DDM196613:DDN196613 DNI196613:DNJ196613 DXE196613:DXF196613 EHA196613:EHB196613 EQW196613:EQX196613 FAS196613:FAT196613 FKO196613:FKP196613 FUK196613:FUL196613 GEG196613:GEH196613 GOC196613:GOD196613 GXY196613:GXZ196613 HHU196613:HHV196613 HRQ196613:HRR196613 IBM196613:IBN196613 ILI196613:ILJ196613 IVE196613:IVF196613 JFA196613:JFB196613 JOW196613:JOX196613 JYS196613:JYT196613 KIO196613:KIP196613 KSK196613:KSL196613 LCG196613:LCH196613 LMC196613:LMD196613 LVY196613:LVZ196613 MFU196613:MFV196613 MPQ196613:MPR196613 MZM196613:MZN196613 NJI196613:NJJ196613 NTE196613:NTF196613 ODA196613:ODB196613 OMW196613:OMX196613 OWS196613:OWT196613 PGO196613:PGP196613 PQK196613:PQL196613 QAG196613:QAH196613 QKC196613:QKD196613 QTY196613:QTZ196613 RDU196613:RDV196613 RNQ196613:RNR196613 RXM196613:RXN196613 SHI196613:SHJ196613 SRE196613:SRF196613 TBA196613:TBB196613 TKW196613:TKX196613 TUS196613:TUT196613 UEO196613:UEP196613 UOK196613:UOL196613 UYG196613:UYH196613 VIC196613:VID196613 VRY196613:VRZ196613 WBU196613:WBV196613 WLQ196613:WLR196613 WVM196613:WVN196613 E262149:F262149 JA262149:JB262149 SW262149:SX262149 ACS262149:ACT262149 AMO262149:AMP262149 AWK262149:AWL262149 BGG262149:BGH262149 BQC262149:BQD262149 BZY262149:BZZ262149 CJU262149:CJV262149 CTQ262149:CTR262149 DDM262149:DDN262149 DNI262149:DNJ262149 DXE262149:DXF262149 EHA262149:EHB262149 EQW262149:EQX262149 FAS262149:FAT262149 FKO262149:FKP262149 FUK262149:FUL262149 GEG262149:GEH262149 GOC262149:GOD262149 GXY262149:GXZ262149 HHU262149:HHV262149 HRQ262149:HRR262149 IBM262149:IBN262149 ILI262149:ILJ262149 IVE262149:IVF262149 JFA262149:JFB262149 JOW262149:JOX262149 JYS262149:JYT262149 KIO262149:KIP262149 KSK262149:KSL262149 LCG262149:LCH262149 LMC262149:LMD262149 LVY262149:LVZ262149 MFU262149:MFV262149 MPQ262149:MPR262149 MZM262149:MZN262149 NJI262149:NJJ262149 NTE262149:NTF262149 ODA262149:ODB262149 OMW262149:OMX262149 OWS262149:OWT262149 PGO262149:PGP262149 PQK262149:PQL262149 QAG262149:QAH262149 QKC262149:QKD262149 QTY262149:QTZ262149 RDU262149:RDV262149 RNQ262149:RNR262149 RXM262149:RXN262149 SHI262149:SHJ262149 SRE262149:SRF262149 TBA262149:TBB262149 TKW262149:TKX262149 TUS262149:TUT262149 UEO262149:UEP262149 UOK262149:UOL262149 UYG262149:UYH262149 VIC262149:VID262149 VRY262149:VRZ262149 WBU262149:WBV262149 WLQ262149:WLR262149 WVM262149:WVN262149 E327685:F327685 JA327685:JB327685 SW327685:SX327685 ACS327685:ACT327685 AMO327685:AMP327685 AWK327685:AWL327685 BGG327685:BGH327685 BQC327685:BQD327685 BZY327685:BZZ327685 CJU327685:CJV327685 CTQ327685:CTR327685 DDM327685:DDN327685 DNI327685:DNJ327685 DXE327685:DXF327685 EHA327685:EHB327685 EQW327685:EQX327685 FAS327685:FAT327685 FKO327685:FKP327685 FUK327685:FUL327685 GEG327685:GEH327685 GOC327685:GOD327685 GXY327685:GXZ327685 HHU327685:HHV327685 HRQ327685:HRR327685 IBM327685:IBN327685 ILI327685:ILJ327685 IVE327685:IVF327685 JFA327685:JFB327685 JOW327685:JOX327685 JYS327685:JYT327685 KIO327685:KIP327685 KSK327685:KSL327685 LCG327685:LCH327685 LMC327685:LMD327685 LVY327685:LVZ327685 MFU327685:MFV327685 MPQ327685:MPR327685 MZM327685:MZN327685 NJI327685:NJJ327685 NTE327685:NTF327685 ODA327685:ODB327685 OMW327685:OMX327685 OWS327685:OWT327685 PGO327685:PGP327685 PQK327685:PQL327685 QAG327685:QAH327685 QKC327685:QKD327685 QTY327685:QTZ327685 RDU327685:RDV327685 RNQ327685:RNR327685 RXM327685:RXN327685 SHI327685:SHJ327685 SRE327685:SRF327685 TBA327685:TBB327685 TKW327685:TKX327685 TUS327685:TUT327685 UEO327685:UEP327685 UOK327685:UOL327685 UYG327685:UYH327685 VIC327685:VID327685 VRY327685:VRZ327685 WBU327685:WBV327685 WLQ327685:WLR327685 WVM327685:WVN327685 E393221:F393221 JA393221:JB393221 SW393221:SX393221 ACS393221:ACT393221 AMO393221:AMP393221 AWK393221:AWL393221 BGG393221:BGH393221 BQC393221:BQD393221 BZY393221:BZZ393221 CJU393221:CJV393221 CTQ393221:CTR393221 DDM393221:DDN393221 DNI393221:DNJ393221 DXE393221:DXF393221 EHA393221:EHB393221 EQW393221:EQX393221 FAS393221:FAT393221 FKO393221:FKP393221 FUK393221:FUL393221 GEG393221:GEH393221 GOC393221:GOD393221 GXY393221:GXZ393221 HHU393221:HHV393221 HRQ393221:HRR393221 IBM393221:IBN393221 ILI393221:ILJ393221 IVE393221:IVF393221 JFA393221:JFB393221 JOW393221:JOX393221 JYS393221:JYT393221 KIO393221:KIP393221 KSK393221:KSL393221 LCG393221:LCH393221 LMC393221:LMD393221 LVY393221:LVZ393221 MFU393221:MFV393221 MPQ393221:MPR393221 MZM393221:MZN393221 NJI393221:NJJ393221 NTE393221:NTF393221 ODA393221:ODB393221 OMW393221:OMX393221 OWS393221:OWT393221 PGO393221:PGP393221 PQK393221:PQL393221 QAG393221:QAH393221 QKC393221:QKD393221 QTY393221:QTZ393221 RDU393221:RDV393221 RNQ393221:RNR393221 RXM393221:RXN393221 SHI393221:SHJ393221 SRE393221:SRF393221 TBA393221:TBB393221 TKW393221:TKX393221 TUS393221:TUT393221 UEO393221:UEP393221 UOK393221:UOL393221 UYG393221:UYH393221 VIC393221:VID393221 VRY393221:VRZ393221 WBU393221:WBV393221 WLQ393221:WLR393221 WVM393221:WVN393221 E458757:F458757 JA458757:JB458757 SW458757:SX458757 ACS458757:ACT458757 AMO458757:AMP458757 AWK458757:AWL458757 BGG458757:BGH458757 BQC458757:BQD458757 BZY458757:BZZ458757 CJU458757:CJV458757 CTQ458757:CTR458757 DDM458757:DDN458757 DNI458757:DNJ458757 DXE458757:DXF458757 EHA458757:EHB458757 EQW458757:EQX458757 FAS458757:FAT458757 FKO458757:FKP458757 FUK458757:FUL458757 GEG458757:GEH458757 GOC458757:GOD458757 GXY458757:GXZ458757 HHU458757:HHV458757 HRQ458757:HRR458757 IBM458757:IBN458757 ILI458757:ILJ458757 IVE458757:IVF458757 JFA458757:JFB458757 JOW458757:JOX458757 JYS458757:JYT458757 KIO458757:KIP458757 KSK458757:KSL458757 LCG458757:LCH458757 LMC458757:LMD458757 LVY458757:LVZ458757 MFU458757:MFV458757 MPQ458757:MPR458757 MZM458757:MZN458757 NJI458757:NJJ458757 NTE458757:NTF458757 ODA458757:ODB458757 OMW458757:OMX458757 OWS458757:OWT458757 PGO458757:PGP458757 PQK458757:PQL458757 QAG458757:QAH458757 QKC458757:QKD458757 QTY458757:QTZ458757 RDU458757:RDV458757 RNQ458757:RNR458757 RXM458757:RXN458757 SHI458757:SHJ458757 SRE458757:SRF458757 TBA458757:TBB458757 TKW458757:TKX458757 TUS458757:TUT458757 UEO458757:UEP458757 UOK458757:UOL458757 UYG458757:UYH458757 VIC458757:VID458757 VRY458757:VRZ458757 WBU458757:WBV458757 WLQ458757:WLR458757 WVM458757:WVN458757 E524293:F524293 JA524293:JB524293 SW524293:SX524293 ACS524293:ACT524293 AMO524293:AMP524293 AWK524293:AWL524293 BGG524293:BGH524293 BQC524293:BQD524293 BZY524293:BZZ524293 CJU524293:CJV524293 CTQ524293:CTR524293 DDM524293:DDN524293 DNI524293:DNJ524293 DXE524293:DXF524293 EHA524293:EHB524293 EQW524293:EQX524293 FAS524293:FAT524293 FKO524293:FKP524293 FUK524293:FUL524293 GEG524293:GEH524293 GOC524293:GOD524293 GXY524293:GXZ524293 HHU524293:HHV524293 HRQ524293:HRR524293 IBM524293:IBN524293 ILI524293:ILJ524293 IVE524293:IVF524293 JFA524293:JFB524293 JOW524293:JOX524293 JYS524293:JYT524293 KIO524293:KIP524293 KSK524293:KSL524293 LCG524293:LCH524293 LMC524293:LMD524293 LVY524293:LVZ524293 MFU524293:MFV524293 MPQ524293:MPR524293 MZM524293:MZN524293 NJI524293:NJJ524293 NTE524293:NTF524293 ODA524293:ODB524293 OMW524293:OMX524293 OWS524293:OWT524293 PGO524293:PGP524293 PQK524293:PQL524293 QAG524293:QAH524293 QKC524293:QKD524293 QTY524293:QTZ524293 RDU524293:RDV524293 RNQ524293:RNR524293 RXM524293:RXN524293 SHI524293:SHJ524293 SRE524293:SRF524293 TBA524293:TBB524293 TKW524293:TKX524293 TUS524293:TUT524293 UEO524293:UEP524293 UOK524293:UOL524293 UYG524293:UYH524293 VIC524293:VID524293 VRY524293:VRZ524293 WBU524293:WBV524293 WLQ524293:WLR524293 WVM524293:WVN524293 E589829:F589829 JA589829:JB589829 SW589829:SX589829 ACS589829:ACT589829 AMO589829:AMP589829 AWK589829:AWL589829 BGG589829:BGH589829 BQC589829:BQD589829 BZY589829:BZZ589829 CJU589829:CJV589829 CTQ589829:CTR589829 DDM589829:DDN589829 DNI589829:DNJ589829 DXE589829:DXF589829 EHA589829:EHB589829 EQW589829:EQX589829 FAS589829:FAT589829 FKO589829:FKP589829 FUK589829:FUL589829 GEG589829:GEH589829 GOC589829:GOD589829 GXY589829:GXZ589829 HHU589829:HHV589829 HRQ589829:HRR589829 IBM589829:IBN589829 ILI589829:ILJ589829 IVE589829:IVF589829 JFA589829:JFB589829 JOW589829:JOX589829 JYS589829:JYT589829 KIO589829:KIP589829 KSK589829:KSL589829 LCG589829:LCH589829 LMC589829:LMD589829 LVY589829:LVZ589829 MFU589829:MFV589829 MPQ589829:MPR589829 MZM589829:MZN589829 NJI589829:NJJ589829 NTE589829:NTF589829 ODA589829:ODB589829 OMW589829:OMX589829 OWS589829:OWT589829 PGO589829:PGP589829 PQK589829:PQL589829 QAG589829:QAH589829 QKC589829:QKD589829 QTY589829:QTZ589829 RDU589829:RDV589829 RNQ589829:RNR589829 RXM589829:RXN589829 SHI589829:SHJ589829 SRE589829:SRF589829 TBA589829:TBB589829 TKW589829:TKX589829 TUS589829:TUT589829 UEO589829:UEP589829 UOK589829:UOL589829 UYG589829:UYH589829 VIC589829:VID589829 VRY589829:VRZ589829 WBU589829:WBV589829 WLQ589829:WLR589829 WVM589829:WVN589829 E655365:F655365 JA655365:JB655365 SW655365:SX655365 ACS655365:ACT655365 AMO655365:AMP655365 AWK655365:AWL655365 BGG655365:BGH655365 BQC655365:BQD655365 BZY655365:BZZ655365 CJU655365:CJV655365 CTQ655365:CTR655365 DDM655365:DDN655365 DNI655365:DNJ655365 DXE655365:DXF655365 EHA655365:EHB655365 EQW655365:EQX655365 FAS655365:FAT655365 FKO655365:FKP655365 FUK655365:FUL655365 GEG655365:GEH655365 GOC655365:GOD655365 GXY655365:GXZ655365 HHU655365:HHV655365 HRQ655365:HRR655365 IBM655365:IBN655365 ILI655365:ILJ655365 IVE655365:IVF655365 JFA655365:JFB655365 JOW655365:JOX655365 JYS655365:JYT655365 KIO655365:KIP655365 KSK655365:KSL655365 LCG655365:LCH655365 LMC655365:LMD655365 LVY655365:LVZ655365 MFU655365:MFV655365 MPQ655365:MPR655365 MZM655365:MZN655365 NJI655365:NJJ655365 NTE655365:NTF655365 ODA655365:ODB655365 OMW655365:OMX655365 OWS655365:OWT655365 PGO655365:PGP655365 PQK655365:PQL655365 QAG655365:QAH655365 QKC655365:QKD655365 QTY655365:QTZ655365 RDU655365:RDV655365 RNQ655365:RNR655365 RXM655365:RXN655365 SHI655365:SHJ655365 SRE655365:SRF655365 TBA655365:TBB655365 TKW655365:TKX655365 TUS655365:TUT655365 UEO655365:UEP655365 UOK655365:UOL655365 UYG655365:UYH655365 VIC655365:VID655365 VRY655365:VRZ655365 WBU655365:WBV655365 WLQ655365:WLR655365 WVM655365:WVN655365 E720901:F720901 JA720901:JB720901 SW720901:SX720901 ACS720901:ACT720901 AMO720901:AMP720901 AWK720901:AWL720901 BGG720901:BGH720901 BQC720901:BQD720901 BZY720901:BZZ720901 CJU720901:CJV720901 CTQ720901:CTR720901 DDM720901:DDN720901 DNI720901:DNJ720901 DXE720901:DXF720901 EHA720901:EHB720901 EQW720901:EQX720901 FAS720901:FAT720901 FKO720901:FKP720901 FUK720901:FUL720901 GEG720901:GEH720901 GOC720901:GOD720901 GXY720901:GXZ720901 HHU720901:HHV720901 HRQ720901:HRR720901 IBM720901:IBN720901 ILI720901:ILJ720901 IVE720901:IVF720901 JFA720901:JFB720901 JOW720901:JOX720901 JYS720901:JYT720901 KIO720901:KIP720901 KSK720901:KSL720901 LCG720901:LCH720901 LMC720901:LMD720901 LVY720901:LVZ720901 MFU720901:MFV720901 MPQ720901:MPR720901 MZM720901:MZN720901 NJI720901:NJJ720901 NTE720901:NTF720901 ODA720901:ODB720901 OMW720901:OMX720901 OWS720901:OWT720901 PGO720901:PGP720901 PQK720901:PQL720901 QAG720901:QAH720901 QKC720901:QKD720901 QTY720901:QTZ720901 RDU720901:RDV720901 RNQ720901:RNR720901 RXM720901:RXN720901 SHI720901:SHJ720901 SRE720901:SRF720901 TBA720901:TBB720901 TKW720901:TKX720901 TUS720901:TUT720901 UEO720901:UEP720901 UOK720901:UOL720901 UYG720901:UYH720901 VIC720901:VID720901 VRY720901:VRZ720901 WBU720901:WBV720901 WLQ720901:WLR720901 WVM720901:WVN720901 E786437:F786437 JA786437:JB786437 SW786437:SX786437 ACS786437:ACT786437 AMO786437:AMP786437 AWK786437:AWL786437 BGG786437:BGH786437 BQC786437:BQD786437 BZY786437:BZZ786437 CJU786437:CJV786437 CTQ786437:CTR786437 DDM786437:DDN786437 DNI786437:DNJ786437 DXE786437:DXF786437 EHA786437:EHB786437 EQW786437:EQX786437 FAS786437:FAT786437 FKO786437:FKP786437 FUK786437:FUL786437 GEG786437:GEH786437 GOC786437:GOD786437 GXY786437:GXZ786437 HHU786437:HHV786437 HRQ786437:HRR786437 IBM786437:IBN786437 ILI786437:ILJ786437 IVE786437:IVF786437 JFA786437:JFB786437 JOW786437:JOX786437 JYS786437:JYT786437 KIO786437:KIP786437 KSK786437:KSL786437 LCG786437:LCH786437 LMC786437:LMD786437 LVY786437:LVZ786437 MFU786437:MFV786437 MPQ786437:MPR786437 MZM786437:MZN786437 NJI786437:NJJ786437 NTE786437:NTF786437 ODA786437:ODB786437 OMW786437:OMX786437 OWS786437:OWT786437 PGO786437:PGP786437 PQK786437:PQL786437 QAG786437:QAH786437 QKC786437:QKD786437 QTY786437:QTZ786437 RDU786437:RDV786437 RNQ786437:RNR786437 RXM786437:RXN786437 SHI786437:SHJ786437 SRE786437:SRF786437 TBA786437:TBB786437 TKW786437:TKX786437 TUS786437:TUT786437 UEO786437:UEP786437 UOK786437:UOL786437 UYG786437:UYH786437 VIC786437:VID786437 VRY786437:VRZ786437 WBU786437:WBV786437 WLQ786437:WLR786437 WVM786437:WVN786437 E851973:F851973 JA851973:JB851973 SW851973:SX851973 ACS851973:ACT851973 AMO851973:AMP851973 AWK851973:AWL851973 BGG851973:BGH851973 BQC851973:BQD851973 BZY851973:BZZ851973 CJU851973:CJV851973 CTQ851973:CTR851973 DDM851973:DDN851973 DNI851973:DNJ851973 DXE851973:DXF851973 EHA851973:EHB851973 EQW851973:EQX851973 FAS851973:FAT851973 FKO851973:FKP851973 FUK851973:FUL851973 GEG851973:GEH851973 GOC851973:GOD851973 GXY851973:GXZ851973 HHU851973:HHV851973 HRQ851973:HRR851973 IBM851973:IBN851973 ILI851973:ILJ851973 IVE851973:IVF851973 JFA851973:JFB851973 JOW851973:JOX851973 JYS851973:JYT851973 KIO851973:KIP851973 KSK851973:KSL851973 LCG851973:LCH851973 LMC851973:LMD851973 LVY851973:LVZ851973 MFU851973:MFV851973 MPQ851973:MPR851973 MZM851973:MZN851973 NJI851973:NJJ851973 NTE851973:NTF851973 ODA851973:ODB851973 OMW851973:OMX851973 OWS851973:OWT851973 PGO851973:PGP851973 PQK851973:PQL851973 QAG851973:QAH851973 QKC851973:QKD851973 QTY851973:QTZ851973 RDU851973:RDV851973 RNQ851973:RNR851973 RXM851973:RXN851973 SHI851973:SHJ851973 SRE851973:SRF851973 TBA851973:TBB851973 TKW851973:TKX851973 TUS851973:TUT851973 UEO851973:UEP851973 UOK851973:UOL851973 UYG851973:UYH851973 VIC851973:VID851973 VRY851973:VRZ851973 WBU851973:WBV851973 WLQ851973:WLR851973 WVM851973:WVN851973 E917509:F917509 JA917509:JB917509 SW917509:SX917509 ACS917509:ACT917509 AMO917509:AMP917509 AWK917509:AWL917509 BGG917509:BGH917509 BQC917509:BQD917509 BZY917509:BZZ917509 CJU917509:CJV917509 CTQ917509:CTR917509 DDM917509:DDN917509 DNI917509:DNJ917509 DXE917509:DXF917509 EHA917509:EHB917509 EQW917509:EQX917509 FAS917509:FAT917509 FKO917509:FKP917509 FUK917509:FUL917509 GEG917509:GEH917509 GOC917509:GOD917509 GXY917509:GXZ917509 HHU917509:HHV917509 HRQ917509:HRR917509 IBM917509:IBN917509 ILI917509:ILJ917509 IVE917509:IVF917509 JFA917509:JFB917509 JOW917509:JOX917509 JYS917509:JYT917509 KIO917509:KIP917509 KSK917509:KSL917509 LCG917509:LCH917509 LMC917509:LMD917509 LVY917509:LVZ917509 MFU917509:MFV917509 MPQ917509:MPR917509 MZM917509:MZN917509 NJI917509:NJJ917509 NTE917509:NTF917509 ODA917509:ODB917509 OMW917509:OMX917509 OWS917509:OWT917509 PGO917509:PGP917509 PQK917509:PQL917509 QAG917509:QAH917509 QKC917509:QKD917509 QTY917509:QTZ917509 RDU917509:RDV917509 RNQ917509:RNR917509 RXM917509:RXN917509 SHI917509:SHJ917509 SRE917509:SRF917509 TBA917509:TBB917509 TKW917509:TKX917509 TUS917509:TUT917509 UEO917509:UEP917509 UOK917509:UOL917509 UYG917509:UYH917509 VIC917509:VID917509 VRY917509:VRZ917509 WBU917509:WBV917509 WLQ917509:WLR917509 WVM917509:WVN917509 E983045:F983045 JA983045:JB983045 SW983045:SX983045 ACS983045:ACT983045 AMO983045:AMP983045 AWK983045:AWL983045 BGG983045:BGH983045 BQC983045:BQD983045 BZY983045:BZZ983045 CJU983045:CJV983045 CTQ983045:CTR983045 DDM983045:DDN983045 DNI983045:DNJ983045 DXE983045:DXF983045 EHA983045:EHB983045 EQW983045:EQX983045 FAS983045:FAT983045 FKO983045:FKP983045 FUK983045:FUL983045 GEG983045:GEH983045 GOC983045:GOD983045 GXY983045:GXZ983045 HHU983045:HHV983045 HRQ983045:HRR983045 IBM983045:IBN983045 ILI983045:ILJ983045 IVE983045:IVF983045 JFA983045:JFB983045 JOW983045:JOX983045 JYS983045:JYT983045 KIO983045:KIP983045 KSK983045:KSL983045 LCG983045:LCH983045 LMC983045:LMD983045 LVY983045:LVZ983045 MFU983045:MFV983045 MPQ983045:MPR983045 MZM983045:MZN983045 NJI983045:NJJ983045 NTE983045:NTF983045 ODA983045:ODB983045 OMW983045:OMX983045 OWS983045:OWT983045 PGO983045:PGP983045 PQK983045:PQL983045 QAG983045:QAH983045 QKC983045:QKD983045 QTY983045:QTZ983045 RDU983045:RDV983045 RNQ983045:RNR983045 RXM983045:RXN983045 SHI983045:SHJ983045 SRE983045:SRF983045 TBA983045:TBB983045 TKW983045:TKX983045 TUS983045:TUT983045 UEO983045:UEP983045 UOK983045:UOL983045 UYG983045:UYH983045 VIC983045:VID983045 VRY983045:VRZ983045 WBU983045:WBV983045 WLQ983045:WLR983045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2"/>
  <sheetViews>
    <sheetView showGridLines="0" showRowColHeaders="0" topLeftCell="C1" zoomScaleNormal="100" workbookViewId="0">
      <selection activeCell="E5" sqref="E5"/>
    </sheetView>
  </sheetViews>
  <sheetFormatPr baseColWidth="10" defaultColWidth="9.140625" defaultRowHeight="12.75"/>
  <cols>
    <col min="1" max="1" width="14.7109375" style="408" hidden="1" customWidth="1"/>
    <col min="2" max="2" width="14.140625" style="408" hidden="1" customWidth="1"/>
    <col min="3" max="3" width="13.85546875" style="408" customWidth="1"/>
    <col min="4" max="4" width="52.42578125" style="408" customWidth="1"/>
    <col min="5" max="6" width="17.140625" style="408" customWidth="1"/>
    <col min="7" max="16384" width="9.140625" style="408"/>
  </cols>
  <sheetData>
    <row r="1" spans="1:6">
      <c r="A1" s="221"/>
      <c r="B1" s="221"/>
      <c r="C1" s="194" t="s">
        <v>630</v>
      </c>
      <c r="D1" s="382"/>
      <c r="E1" s="382"/>
      <c r="F1" s="382"/>
    </row>
    <row r="2" spans="1:6" ht="13.5" thickBot="1">
      <c r="A2" s="221"/>
      <c r="B2" s="221"/>
      <c r="C2" s="382"/>
      <c r="D2" s="382"/>
      <c r="E2" s="382"/>
      <c r="F2" s="382"/>
    </row>
    <row r="3" spans="1:6" ht="26.25" thickBot="1">
      <c r="A3" s="382"/>
      <c r="B3" s="382"/>
      <c r="C3" s="198" t="s">
        <v>363</v>
      </c>
      <c r="D3" s="378" t="s">
        <v>364</v>
      </c>
      <c r="E3" s="696" t="s">
        <v>365</v>
      </c>
      <c r="F3" s="697"/>
    </row>
    <row r="4" spans="1:6" ht="13.5" thickBot="1">
      <c r="A4" s="221" t="s">
        <v>366</v>
      </c>
      <c r="B4" s="221" t="s">
        <v>367</v>
      </c>
      <c r="C4" s="704" t="s">
        <v>629</v>
      </c>
      <c r="D4" s="705"/>
      <c r="E4" s="378" t="s">
        <v>368</v>
      </c>
      <c r="F4" s="379" t="s">
        <v>369</v>
      </c>
    </row>
    <row r="5" spans="1:6" ht="13.5" thickBot="1">
      <c r="A5" s="383">
        <v>110001</v>
      </c>
      <c r="B5" s="221"/>
      <c r="C5" s="400">
        <v>110001</v>
      </c>
      <c r="D5" s="399" t="s">
        <v>503</v>
      </c>
      <c r="E5" s="320"/>
      <c r="F5" s="320"/>
    </row>
    <row r="6" spans="1:6">
      <c r="A6" s="383">
        <v>110002</v>
      </c>
      <c r="B6" s="221"/>
      <c r="C6" s="397">
        <v>110002</v>
      </c>
      <c r="D6" s="393" t="s">
        <v>504</v>
      </c>
      <c r="E6" s="320"/>
      <c r="F6" s="320"/>
    </row>
    <row r="7" spans="1:6" ht="13.5" thickBot="1">
      <c r="A7" s="406">
        <v>120103</v>
      </c>
      <c r="B7" s="221"/>
      <c r="C7" s="396">
        <v>120103</v>
      </c>
      <c r="D7" s="393" t="s">
        <v>380</v>
      </c>
      <c r="E7" s="412"/>
      <c r="F7" s="409"/>
    </row>
    <row r="8" spans="1:6" ht="13.5" thickBot="1">
      <c r="A8" s="406">
        <v>120103</v>
      </c>
      <c r="B8" s="383" t="s">
        <v>371</v>
      </c>
      <c r="C8" s="397"/>
      <c r="D8" s="393" t="s">
        <v>628</v>
      </c>
      <c r="E8" s="320"/>
      <c r="F8" s="320"/>
    </row>
    <row r="9" spans="1:6" ht="13.5" thickBot="1">
      <c r="A9" s="406">
        <v>120103</v>
      </c>
      <c r="B9" s="383" t="s">
        <v>373</v>
      </c>
      <c r="C9" s="403"/>
      <c r="D9" s="389" t="s">
        <v>627</v>
      </c>
      <c r="E9" s="320"/>
      <c r="F9" s="320"/>
    </row>
    <row r="10" spans="1:6" ht="13.5" thickBot="1">
      <c r="A10" s="221"/>
      <c r="B10" s="221"/>
      <c r="C10" s="706" t="s">
        <v>381</v>
      </c>
      <c r="D10" s="707"/>
      <c r="E10" s="402">
        <f>SUM(E5:E6,E8:E9)</f>
        <v>0</v>
      </c>
      <c r="F10" s="401">
        <f>SUM(F5:F6,F8:F9)</f>
        <v>0</v>
      </c>
    </row>
    <row r="11" spans="1:6" ht="13.5" thickBot="1">
      <c r="A11" s="221" t="s">
        <v>366</v>
      </c>
      <c r="B11" s="221" t="s">
        <v>367</v>
      </c>
      <c r="C11" s="704" t="s">
        <v>121</v>
      </c>
      <c r="D11" s="705"/>
      <c r="E11" s="378" t="s">
        <v>368</v>
      </c>
      <c r="F11" s="379" t="s">
        <v>369</v>
      </c>
    </row>
    <row r="12" spans="1:6" ht="13.5" thickBot="1">
      <c r="A12" s="383">
        <v>220102</v>
      </c>
      <c r="B12" s="221"/>
      <c r="C12" s="400">
        <v>220102</v>
      </c>
      <c r="D12" s="399" t="s">
        <v>299</v>
      </c>
      <c r="E12" s="411"/>
      <c r="F12" s="410"/>
    </row>
    <row r="13" spans="1:6" ht="13.5" thickBot="1">
      <c r="A13" s="383">
        <v>220102</v>
      </c>
      <c r="B13" s="383" t="s">
        <v>371</v>
      </c>
      <c r="C13" s="397"/>
      <c r="D13" s="393" t="s">
        <v>372</v>
      </c>
      <c r="E13" s="320"/>
      <c r="F13" s="320"/>
    </row>
    <row r="14" spans="1:6">
      <c r="A14" s="383">
        <v>220102</v>
      </c>
      <c r="B14" s="383" t="s">
        <v>373</v>
      </c>
      <c r="C14" s="397"/>
      <c r="D14" s="393" t="s">
        <v>374</v>
      </c>
      <c r="E14" s="320"/>
      <c r="F14" s="320"/>
    </row>
    <row r="15" spans="1:6" ht="13.5" thickBot="1">
      <c r="A15" s="383">
        <v>220202</v>
      </c>
      <c r="B15" s="221"/>
      <c r="C15" s="397">
        <v>220202</v>
      </c>
      <c r="D15" s="393" t="s">
        <v>300</v>
      </c>
      <c r="E15" s="412"/>
      <c r="F15" s="409"/>
    </row>
    <row r="16" spans="1:6" ht="13.5" thickBot="1">
      <c r="A16" s="383">
        <v>220202</v>
      </c>
      <c r="B16" s="383" t="s">
        <v>371</v>
      </c>
      <c r="C16" s="397"/>
      <c r="D16" s="393" t="s">
        <v>372</v>
      </c>
      <c r="E16" s="320"/>
      <c r="F16" s="320"/>
    </row>
    <row r="17" spans="1:6" ht="13.5" thickBot="1">
      <c r="A17" s="383">
        <v>220202</v>
      </c>
      <c r="B17" s="383" t="s">
        <v>373</v>
      </c>
      <c r="C17" s="390"/>
      <c r="D17" s="389" t="s">
        <v>374</v>
      </c>
      <c r="E17" s="320"/>
      <c r="F17" s="320"/>
    </row>
    <row r="18" spans="1:6" ht="13.5" thickBot="1">
      <c r="A18" s="221"/>
      <c r="B18" s="221"/>
      <c r="C18" s="706" t="s">
        <v>392</v>
      </c>
      <c r="D18" s="707"/>
      <c r="E18" s="402">
        <f>SUM(E13:E14,E16:E17)</f>
        <v>0</v>
      </c>
      <c r="F18" s="401">
        <f>SUM(F13:F14,F16:F17)</f>
        <v>0</v>
      </c>
    </row>
    <row r="19" spans="1:6">
      <c r="A19" s="221"/>
      <c r="B19" s="221"/>
      <c r="C19" s="382"/>
      <c r="D19" s="231" t="s">
        <v>393</v>
      </c>
      <c r="E19" s="454">
        <f>+E18-E10</f>
        <v>0</v>
      </c>
      <c r="F19" s="410">
        <f>+F18-F10</f>
        <v>0</v>
      </c>
    </row>
    <row r="20" spans="1:6">
      <c r="A20" s="221"/>
      <c r="B20" s="221"/>
      <c r="C20" s="382"/>
      <c r="D20" s="234" t="s">
        <v>394</v>
      </c>
      <c r="E20" s="464">
        <f>'o. PATR-EFECT'!F19</f>
        <v>0</v>
      </c>
      <c r="F20" s="453">
        <f>+E20*2</f>
        <v>0</v>
      </c>
    </row>
    <row r="21" spans="1:6" ht="13.5" thickBot="1">
      <c r="A21" s="221"/>
      <c r="B21" s="221"/>
      <c r="C21" s="382"/>
      <c r="D21" s="235" t="s">
        <v>61</v>
      </c>
      <c r="E21" s="452">
        <f>E19-A3LimitePermitido</f>
        <v>0</v>
      </c>
      <c r="F21" s="452">
        <f>F19-A3LimitePermitido</f>
        <v>0</v>
      </c>
    </row>
    <row r="22" spans="1:6" ht="13.5" thickBot="1">
      <c r="D22" s="449" t="s">
        <v>639</v>
      </c>
      <c r="E22" s="450" t="e">
        <f>A3LimitePermitido/E21</f>
        <v>#DIV/0!</v>
      </c>
      <c r="F22" s="450" t="e">
        <f>A1LimitePermitido/F21</f>
        <v>#DIV/0!</v>
      </c>
    </row>
  </sheetData>
  <sheetProtection algorithmName="SHA-512" hashValue="Sf5CaeDUyp3MH2DBkWbfA+jXM0Hv0F/8Zb43hWSiBvurAQcl6AT8iYSulLP4GogHmAVyORitv+mleDnJckBRfg==" saltValue="gKxnqc7La+YA8dhpTjx+7A==" spinCount="100000" sheet="1" selectLockedCells="1"/>
  <mergeCells count="5">
    <mergeCell ref="E3:F3"/>
    <mergeCell ref="C10:D10"/>
    <mergeCell ref="C18:D18"/>
    <mergeCell ref="C11:D11"/>
    <mergeCell ref="C4:D4"/>
  </mergeCells>
  <conditionalFormatting sqref="E22:F22">
    <cfRule type="cellIs" dxfId="1" priority="1" operator="greaterThan">
      <formula>1</formula>
    </cfRule>
    <cfRule type="cellIs" dxfId="0" priority="2" operator="lessThan">
      <formula>1</formula>
    </cfRule>
  </conditionalFormatting>
  <dataValidations count="2">
    <dataValidation type="whole" allowBlank="1" showInputMessage="1" showErrorMessage="1" errorTitle="Error de Tipo." error="Monto debe ser numérico entero." promptTitle="Ingrese Número." prompt="Ingrese Valor de la Partida" sqref="E6:F6 JA6:JB6 SW6:SX6 ACS6:ACT6 AMO6:AMP6 AWK6:AWL6 BGG6:BGH6 BQC6:BQD6 BZY6:BZZ6 CJU6:CJV6 CTQ6:CTR6 DDM6:DDN6 DNI6:DNJ6 DXE6:DXF6 EHA6:EHB6 EQW6:EQX6 FAS6:FAT6 FKO6:FKP6 FUK6:FUL6 GEG6:GEH6 GOC6:GOD6 GXY6:GXZ6 HHU6:HHV6 HRQ6:HRR6 IBM6:IBN6 ILI6:ILJ6 IVE6:IVF6 JFA6:JFB6 JOW6:JOX6 JYS6:JYT6 KIO6:KIP6 KSK6:KSL6 LCG6:LCH6 LMC6:LMD6 LVY6:LVZ6 MFU6:MFV6 MPQ6:MPR6 MZM6:MZN6 NJI6:NJJ6 NTE6:NTF6 ODA6:ODB6 OMW6:OMX6 OWS6:OWT6 PGO6:PGP6 PQK6:PQL6 QAG6:QAH6 QKC6:QKD6 QTY6:QTZ6 RDU6:RDV6 RNQ6:RNR6 RXM6:RXN6 SHI6:SHJ6 SRE6:SRF6 TBA6:TBB6 TKW6:TKX6 TUS6:TUT6 UEO6:UEP6 UOK6:UOL6 UYG6:UYH6 VIC6:VID6 VRY6:VRZ6 WBU6:WBV6 WLQ6:WLR6 WVM6:WVN6 E65542:F65542 JA65542:JB65542 SW65542:SX65542 ACS65542:ACT65542 AMO65542:AMP65542 AWK65542:AWL65542 BGG65542:BGH65542 BQC65542:BQD65542 BZY65542:BZZ65542 CJU65542:CJV65542 CTQ65542:CTR65542 DDM65542:DDN65542 DNI65542:DNJ65542 DXE65542:DXF65542 EHA65542:EHB65542 EQW65542:EQX65542 FAS65542:FAT65542 FKO65542:FKP65542 FUK65542:FUL65542 GEG65542:GEH65542 GOC65542:GOD65542 GXY65542:GXZ65542 HHU65542:HHV65542 HRQ65542:HRR65542 IBM65542:IBN65542 ILI65542:ILJ65542 IVE65542:IVF65542 JFA65542:JFB65542 JOW65542:JOX65542 JYS65542:JYT65542 KIO65542:KIP65542 KSK65542:KSL65542 LCG65542:LCH65542 LMC65542:LMD65542 LVY65542:LVZ65542 MFU65542:MFV65542 MPQ65542:MPR65542 MZM65542:MZN65542 NJI65542:NJJ65542 NTE65542:NTF65542 ODA65542:ODB65542 OMW65542:OMX65542 OWS65542:OWT65542 PGO65542:PGP65542 PQK65542:PQL65542 QAG65542:QAH65542 QKC65542:QKD65542 QTY65542:QTZ65542 RDU65542:RDV65542 RNQ65542:RNR65542 RXM65542:RXN65542 SHI65542:SHJ65542 SRE65542:SRF65542 TBA65542:TBB65542 TKW65542:TKX65542 TUS65542:TUT65542 UEO65542:UEP65542 UOK65542:UOL65542 UYG65542:UYH65542 VIC65542:VID65542 VRY65542:VRZ65542 WBU65542:WBV65542 WLQ65542:WLR65542 WVM65542:WVN65542 E131078:F131078 JA131078:JB131078 SW131078:SX131078 ACS131078:ACT131078 AMO131078:AMP131078 AWK131078:AWL131078 BGG131078:BGH131078 BQC131078:BQD131078 BZY131078:BZZ131078 CJU131078:CJV131078 CTQ131078:CTR131078 DDM131078:DDN131078 DNI131078:DNJ131078 DXE131078:DXF131078 EHA131078:EHB131078 EQW131078:EQX131078 FAS131078:FAT131078 FKO131078:FKP131078 FUK131078:FUL131078 GEG131078:GEH131078 GOC131078:GOD131078 GXY131078:GXZ131078 HHU131078:HHV131078 HRQ131078:HRR131078 IBM131078:IBN131078 ILI131078:ILJ131078 IVE131078:IVF131078 JFA131078:JFB131078 JOW131078:JOX131078 JYS131078:JYT131078 KIO131078:KIP131078 KSK131078:KSL131078 LCG131078:LCH131078 LMC131078:LMD131078 LVY131078:LVZ131078 MFU131078:MFV131078 MPQ131078:MPR131078 MZM131078:MZN131078 NJI131078:NJJ131078 NTE131078:NTF131078 ODA131078:ODB131078 OMW131078:OMX131078 OWS131078:OWT131078 PGO131078:PGP131078 PQK131078:PQL131078 QAG131078:QAH131078 QKC131078:QKD131078 QTY131078:QTZ131078 RDU131078:RDV131078 RNQ131078:RNR131078 RXM131078:RXN131078 SHI131078:SHJ131078 SRE131078:SRF131078 TBA131078:TBB131078 TKW131078:TKX131078 TUS131078:TUT131078 UEO131078:UEP131078 UOK131078:UOL131078 UYG131078:UYH131078 VIC131078:VID131078 VRY131078:VRZ131078 WBU131078:WBV131078 WLQ131078:WLR131078 WVM131078:WVN131078 E196614:F196614 JA196614:JB196614 SW196614:SX196614 ACS196614:ACT196614 AMO196614:AMP196614 AWK196614:AWL196614 BGG196614:BGH196614 BQC196614:BQD196614 BZY196614:BZZ196614 CJU196614:CJV196614 CTQ196614:CTR196614 DDM196614:DDN196614 DNI196614:DNJ196614 DXE196614:DXF196614 EHA196614:EHB196614 EQW196614:EQX196614 FAS196614:FAT196614 FKO196614:FKP196614 FUK196614:FUL196614 GEG196614:GEH196614 GOC196614:GOD196614 GXY196614:GXZ196614 HHU196614:HHV196614 HRQ196614:HRR196614 IBM196614:IBN196614 ILI196614:ILJ196614 IVE196614:IVF196614 JFA196614:JFB196614 JOW196614:JOX196614 JYS196614:JYT196614 KIO196614:KIP196614 KSK196614:KSL196614 LCG196614:LCH196614 LMC196614:LMD196614 LVY196614:LVZ196614 MFU196614:MFV196614 MPQ196614:MPR196614 MZM196614:MZN196614 NJI196614:NJJ196614 NTE196614:NTF196614 ODA196614:ODB196614 OMW196614:OMX196614 OWS196614:OWT196614 PGO196614:PGP196614 PQK196614:PQL196614 QAG196614:QAH196614 QKC196614:QKD196614 QTY196614:QTZ196614 RDU196614:RDV196614 RNQ196614:RNR196614 RXM196614:RXN196614 SHI196614:SHJ196614 SRE196614:SRF196614 TBA196614:TBB196614 TKW196614:TKX196614 TUS196614:TUT196614 UEO196614:UEP196614 UOK196614:UOL196614 UYG196614:UYH196614 VIC196614:VID196614 VRY196614:VRZ196614 WBU196614:WBV196614 WLQ196614:WLR196614 WVM196614:WVN196614 E262150:F262150 JA262150:JB262150 SW262150:SX262150 ACS262150:ACT262150 AMO262150:AMP262150 AWK262150:AWL262150 BGG262150:BGH262150 BQC262150:BQD262150 BZY262150:BZZ262150 CJU262150:CJV262150 CTQ262150:CTR262150 DDM262150:DDN262150 DNI262150:DNJ262150 DXE262150:DXF262150 EHA262150:EHB262150 EQW262150:EQX262150 FAS262150:FAT262150 FKO262150:FKP262150 FUK262150:FUL262150 GEG262150:GEH262150 GOC262150:GOD262150 GXY262150:GXZ262150 HHU262150:HHV262150 HRQ262150:HRR262150 IBM262150:IBN262150 ILI262150:ILJ262150 IVE262150:IVF262150 JFA262150:JFB262150 JOW262150:JOX262150 JYS262150:JYT262150 KIO262150:KIP262150 KSK262150:KSL262150 LCG262150:LCH262150 LMC262150:LMD262150 LVY262150:LVZ262150 MFU262150:MFV262150 MPQ262150:MPR262150 MZM262150:MZN262150 NJI262150:NJJ262150 NTE262150:NTF262150 ODA262150:ODB262150 OMW262150:OMX262150 OWS262150:OWT262150 PGO262150:PGP262150 PQK262150:PQL262150 QAG262150:QAH262150 QKC262150:QKD262150 QTY262150:QTZ262150 RDU262150:RDV262150 RNQ262150:RNR262150 RXM262150:RXN262150 SHI262150:SHJ262150 SRE262150:SRF262150 TBA262150:TBB262150 TKW262150:TKX262150 TUS262150:TUT262150 UEO262150:UEP262150 UOK262150:UOL262150 UYG262150:UYH262150 VIC262150:VID262150 VRY262150:VRZ262150 WBU262150:WBV262150 WLQ262150:WLR262150 WVM262150:WVN262150 E327686:F327686 JA327686:JB327686 SW327686:SX327686 ACS327686:ACT327686 AMO327686:AMP327686 AWK327686:AWL327686 BGG327686:BGH327686 BQC327686:BQD327686 BZY327686:BZZ327686 CJU327686:CJV327686 CTQ327686:CTR327686 DDM327686:DDN327686 DNI327686:DNJ327686 DXE327686:DXF327686 EHA327686:EHB327686 EQW327686:EQX327686 FAS327686:FAT327686 FKO327686:FKP327686 FUK327686:FUL327686 GEG327686:GEH327686 GOC327686:GOD327686 GXY327686:GXZ327686 HHU327686:HHV327686 HRQ327686:HRR327686 IBM327686:IBN327686 ILI327686:ILJ327686 IVE327686:IVF327686 JFA327686:JFB327686 JOW327686:JOX327686 JYS327686:JYT327686 KIO327686:KIP327686 KSK327686:KSL327686 LCG327686:LCH327686 LMC327686:LMD327686 LVY327686:LVZ327686 MFU327686:MFV327686 MPQ327686:MPR327686 MZM327686:MZN327686 NJI327686:NJJ327686 NTE327686:NTF327686 ODA327686:ODB327686 OMW327686:OMX327686 OWS327686:OWT327686 PGO327686:PGP327686 PQK327686:PQL327686 QAG327686:QAH327686 QKC327686:QKD327686 QTY327686:QTZ327686 RDU327686:RDV327686 RNQ327686:RNR327686 RXM327686:RXN327686 SHI327686:SHJ327686 SRE327686:SRF327686 TBA327686:TBB327686 TKW327686:TKX327686 TUS327686:TUT327686 UEO327686:UEP327686 UOK327686:UOL327686 UYG327686:UYH327686 VIC327686:VID327686 VRY327686:VRZ327686 WBU327686:WBV327686 WLQ327686:WLR327686 WVM327686:WVN327686 E393222:F393222 JA393222:JB393222 SW393222:SX393222 ACS393222:ACT393222 AMO393222:AMP393222 AWK393222:AWL393222 BGG393222:BGH393222 BQC393222:BQD393222 BZY393222:BZZ393222 CJU393222:CJV393222 CTQ393222:CTR393222 DDM393222:DDN393222 DNI393222:DNJ393222 DXE393222:DXF393222 EHA393222:EHB393222 EQW393222:EQX393222 FAS393222:FAT393222 FKO393222:FKP393222 FUK393222:FUL393222 GEG393222:GEH393222 GOC393222:GOD393222 GXY393222:GXZ393222 HHU393222:HHV393222 HRQ393222:HRR393222 IBM393222:IBN393222 ILI393222:ILJ393222 IVE393222:IVF393222 JFA393222:JFB393222 JOW393222:JOX393222 JYS393222:JYT393222 KIO393222:KIP393222 KSK393222:KSL393222 LCG393222:LCH393222 LMC393222:LMD393222 LVY393222:LVZ393222 MFU393222:MFV393222 MPQ393222:MPR393222 MZM393222:MZN393222 NJI393222:NJJ393222 NTE393222:NTF393222 ODA393222:ODB393222 OMW393222:OMX393222 OWS393222:OWT393222 PGO393222:PGP393222 PQK393222:PQL393222 QAG393222:QAH393222 QKC393222:QKD393222 QTY393222:QTZ393222 RDU393222:RDV393222 RNQ393222:RNR393222 RXM393222:RXN393222 SHI393222:SHJ393222 SRE393222:SRF393222 TBA393222:TBB393222 TKW393222:TKX393222 TUS393222:TUT393222 UEO393222:UEP393222 UOK393222:UOL393222 UYG393222:UYH393222 VIC393222:VID393222 VRY393222:VRZ393222 WBU393222:WBV393222 WLQ393222:WLR393222 WVM393222:WVN393222 E458758:F458758 JA458758:JB458758 SW458758:SX458758 ACS458758:ACT458758 AMO458758:AMP458758 AWK458758:AWL458758 BGG458758:BGH458758 BQC458758:BQD458758 BZY458758:BZZ458758 CJU458758:CJV458758 CTQ458758:CTR458758 DDM458758:DDN458758 DNI458758:DNJ458758 DXE458758:DXF458758 EHA458758:EHB458758 EQW458758:EQX458758 FAS458758:FAT458758 FKO458758:FKP458758 FUK458758:FUL458758 GEG458758:GEH458758 GOC458758:GOD458758 GXY458758:GXZ458758 HHU458758:HHV458758 HRQ458758:HRR458758 IBM458758:IBN458758 ILI458758:ILJ458758 IVE458758:IVF458758 JFA458758:JFB458758 JOW458758:JOX458758 JYS458758:JYT458758 KIO458758:KIP458758 KSK458758:KSL458758 LCG458758:LCH458758 LMC458758:LMD458758 LVY458758:LVZ458758 MFU458758:MFV458758 MPQ458758:MPR458758 MZM458758:MZN458758 NJI458758:NJJ458758 NTE458758:NTF458758 ODA458758:ODB458758 OMW458758:OMX458758 OWS458758:OWT458758 PGO458758:PGP458758 PQK458758:PQL458758 QAG458758:QAH458758 QKC458758:QKD458758 QTY458758:QTZ458758 RDU458758:RDV458758 RNQ458758:RNR458758 RXM458758:RXN458758 SHI458758:SHJ458758 SRE458758:SRF458758 TBA458758:TBB458758 TKW458758:TKX458758 TUS458758:TUT458758 UEO458758:UEP458758 UOK458758:UOL458758 UYG458758:UYH458758 VIC458758:VID458758 VRY458758:VRZ458758 WBU458758:WBV458758 WLQ458758:WLR458758 WVM458758:WVN458758 E524294:F524294 JA524294:JB524294 SW524294:SX524294 ACS524294:ACT524294 AMO524294:AMP524294 AWK524294:AWL524294 BGG524294:BGH524294 BQC524294:BQD524294 BZY524294:BZZ524294 CJU524294:CJV524294 CTQ524294:CTR524294 DDM524294:DDN524294 DNI524294:DNJ524294 DXE524294:DXF524294 EHA524294:EHB524294 EQW524294:EQX524294 FAS524294:FAT524294 FKO524294:FKP524294 FUK524294:FUL524294 GEG524294:GEH524294 GOC524294:GOD524294 GXY524294:GXZ524294 HHU524294:HHV524294 HRQ524294:HRR524294 IBM524294:IBN524294 ILI524294:ILJ524294 IVE524294:IVF524294 JFA524294:JFB524294 JOW524294:JOX524294 JYS524294:JYT524294 KIO524294:KIP524294 KSK524294:KSL524294 LCG524294:LCH524294 LMC524294:LMD524294 LVY524294:LVZ524294 MFU524294:MFV524294 MPQ524294:MPR524294 MZM524294:MZN524294 NJI524294:NJJ524294 NTE524294:NTF524294 ODA524294:ODB524294 OMW524294:OMX524294 OWS524294:OWT524294 PGO524294:PGP524294 PQK524294:PQL524294 QAG524294:QAH524294 QKC524294:QKD524294 QTY524294:QTZ524294 RDU524294:RDV524294 RNQ524294:RNR524294 RXM524294:RXN524294 SHI524294:SHJ524294 SRE524294:SRF524294 TBA524294:TBB524294 TKW524294:TKX524294 TUS524294:TUT524294 UEO524294:UEP524294 UOK524294:UOL524294 UYG524294:UYH524294 VIC524294:VID524294 VRY524294:VRZ524294 WBU524294:WBV524294 WLQ524294:WLR524294 WVM524294:WVN524294 E589830:F589830 JA589830:JB589830 SW589830:SX589830 ACS589830:ACT589830 AMO589830:AMP589830 AWK589830:AWL589830 BGG589830:BGH589830 BQC589830:BQD589830 BZY589830:BZZ589830 CJU589830:CJV589830 CTQ589830:CTR589830 DDM589830:DDN589830 DNI589830:DNJ589830 DXE589830:DXF589830 EHA589830:EHB589830 EQW589830:EQX589830 FAS589830:FAT589830 FKO589830:FKP589830 FUK589830:FUL589830 GEG589830:GEH589830 GOC589830:GOD589830 GXY589830:GXZ589830 HHU589830:HHV589830 HRQ589830:HRR589830 IBM589830:IBN589830 ILI589830:ILJ589830 IVE589830:IVF589830 JFA589830:JFB589830 JOW589830:JOX589830 JYS589830:JYT589830 KIO589830:KIP589830 KSK589830:KSL589830 LCG589830:LCH589830 LMC589830:LMD589830 LVY589830:LVZ589830 MFU589830:MFV589830 MPQ589830:MPR589830 MZM589830:MZN589830 NJI589830:NJJ589830 NTE589830:NTF589830 ODA589830:ODB589830 OMW589830:OMX589830 OWS589830:OWT589830 PGO589830:PGP589830 PQK589830:PQL589830 QAG589830:QAH589830 QKC589830:QKD589830 QTY589830:QTZ589830 RDU589830:RDV589830 RNQ589830:RNR589830 RXM589830:RXN589830 SHI589830:SHJ589830 SRE589830:SRF589830 TBA589830:TBB589830 TKW589830:TKX589830 TUS589830:TUT589830 UEO589830:UEP589830 UOK589830:UOL589830 UYG589830:UYH589830 VIC589830:VID589830 VRY589830:VRZ589830 WBU589830:WBV589830 WLQ589830:WLR589830 WVM589830:WVN589830 E655366:F655366 JA655366:JB655366 SW655366:SX655366 ACS655366:ACT655366 AMO655366:AMP655366 AWK655366:AWL655366 BGG655366:BGH655366 BQC655366:BQD655366 BZY655366:BZZ655366 CJU655366:CJV655366 CTQ655366:CTR655366 DDM655366:DDN655366 DNI655366:DNJ655366 DXE655366:DXF655366 EHA655366:EHB655366 EQW655366:EQX655366 FAS655366:FAT655366 FKO655366:FKP655366 FUK655366:FUL655366 GEG655366:GEH655366 GOC655366:GOD655366 GXY655366:GXZ655366 HHU655366:HHV655366 HRQ655366:HRR655366 IBM655366:IBN655366 ILI655366:ILJ655366 IVE655366:IVF655366 JFA655366:JFB655366 JOW655366:JOX655366 JYS655366:JYT655366 KIO655366:KIP655366 KSK655366:KSL655366 LCG655366:LCH655366 LMC655366:LMD655366 LVY655366:LVZ655366 MFU655366:MFV655366 MPQ655366:MPR655366 MZM655366:MZN655366 NJI655366:NJJ655366 NTE655366:NTF655366 ODA655366:ODB655366 OMW655366:OMX655366 OWS655366:OWT655366 PGO655366:PGP655366 PQK655366:PQL655366 QAG655366:QAH655366 QKC655366:QKD655366 QTY655366:QTZ655366 RDU655366:RDV655366 RNQ655366:RNR655366 RXM655366:RXN655366 SHI655366:SHJ655366 SRE655366:SRF655366 TBA655366:TBB655366 TKW655366:TKX655366 TUS655366:TUT655366 UEO655366:UEP655366 UOK655366:UOL655366 UYG655366:UYH655366 VIC655366:VID655366 VRY655366:VRZ655366 WBU655366:WBV655366 WLQ655366:WLR655366 WVM655366:WVN655366 E720902:F720902 JA720902:JB720902 SW720902:SX720902 ACS720902:ACT720902 AMO720902:AMP720902 AWK720902:AWL720902 BGG720902:BGH720902 BQC720902:BQD720902 BZY720902:BZZ720902 CJU720902:CJV720902 CTQ720902:CTR720902 DDM720902:DDN720902 DNI720902:DNJ720902 DXE720902:DXF720902 EHA720902:EHB720902 EQW720902:EQX720902 FAS720902:FAT720902 FKO720902:FKP720902 FUK720902:FUL720902 GEG720902:GEH720902 GOC720902:GOD720902 GXY720902:GXZ720902 HHU720902:HHV720902 HRQ720902:HRR720902 IBM720902:IBN720902 ILI720902:ILJ720902 IVE720902:IVF720902 JFA720902:JFB720902 JOW720902:JOX720902 JYS720902:JYT720902 KIO720902:KIP720902 KSK720902:KSL720902 LCG720902:LCH720902 LMC720902:LMD720902 LVY720902:LVZ720902 MFU720902:MFV720902 MPQ720902:MPR720902 MZM720902:MZN720902 NJI720902:NJJ720902 NTE720902:NTF720902 ODA720902:ODB720902 OMW720902:OMX720902 OWS720902:OWT720902 PGO720902:PGP720902 PQK720902:PQL720902 QAG720902:QAH720902 QKC720902:QKD720902 QTY720902:QTZ720902 RDU720902:RDV720902 RNQ720902:RNR720902 RXM720902:RXN720902 SHI720902:SHJ720902 SRE720902:SRF720902 TBA720902:TBB720902 TKW720902:TKX720902 TUS720902:TUT720902 UEO720902:UEP720902 UOK720902:UOL720902 UYG720902:UYH720902 VIC720902:VID720902 VRY720902:VRZ720902 WBU720902:WBV720902 WLQ720902:WLR720902 WVM720902:WVN720902 E786438:F786438 JA786438:JB786438 SW786438:SX786438 ACS786438:ACT786438 AMO786438:AMP786438 AWK786438:AWL786438 BGG786438:BGH786438 BQC786438:BQD786438 BZY786438:BZZ786438 CJU786438:CJV786438 CTQ786438:CTR786438 DDM786438:DDN786438 DNI786438:DNJ786438 DXE786438:DXF786438 EHA786438:EHB786438 EQW786438:EQX786438 FAS786438:FAT786438 FKO786438:FKP786438 FUK786438:FUL786438 GEG786438:GEH786438 GOC786438:GOD786438 GXY786438:GXZ786438 HHU786438:HHV786438 HRQ786438:HRR786438 IBM786438:IBN786438 ILI786438:ILJ786438 IVE786438:IVF786438 JFA786438:JFB786438 JOW786438:JOX786438 JYS786438:JYT786438 KIO786438:KIP786438 KSK786438:KSL786438 LCG786438:LCH786438 LMC786438:LMD786438 LVY786438:LVZ786438 MFU786438:MFV786438 MPQ786438:MPR786438 MZM786438:MZN786438 NJI786438:NJJ786438 NTE786438:NTF786438 ODA786438:ODB786438 OMW786438:OMX786438 OWS786438:OWT786438 PGO786438:PGP786438 PQK786438:PQL786438 QAG786438:QAH786438 QKC786438:QKD786438 QTY786438:QTZ786438 RDU786438:RDV786438 RNQ786438:RNR786438 RXM786438:RXN786438 SHI786438:SHJ786438 SRE786438:SRF786438 TBA786438:TBB786438 TKW786438:TKX786438 TUS786438:TUT786438 UEO786438:UEP786438 UOK786438:UOL786438 UYG786438:UYH786438 VIC786438:VID786438 VRY786438:VRZ786438 WBU786438:WBV786438 WLQ786438:WLR786438 WVM786438:WVN786438 E851974:F851974 JA851974:JB851974 SW851974:SX851974 ACS851974:ACT851974 AMO851974:AMP851974 AWK851974:AWL851974 BGG851974:BGH851974 BQC851974:BQD851974 BZY851974:BZZ851974 CJU851974:CJV851974 CTQ851974:CTR851974 DDM851974:DDN851974 DNI851974:DNJ851974 DXE851974:DXF851974 EHA851974:EHB851974 EQW851974:EQX851974 FAS851974:FAT851974 FKO851974:FKP851974 FUK851974:FUL851974 GEG851974:GEH851974 GOC851974:GOD851974 GXY851974:GXZ851974 HHU851974:HHV851974 HRQ851974:HRR851974 IBM851974:IBN851974 ILI851974:ILJ851974 IVE851974:IVF851974 JFA851974:JFB851974 JOW851974:JOX851974 JYS851974:JYT851974 KIO851974:KIP851974 KSK851974:KSL851974 LCG851974:LCH851974 LMC851974:LMD851974 LVY851974:LVZ851974 MFU851974:MFV851974 MPQ851974:MPR851974 MZM851974:MZN851974 NJI851974:NJJ851974 NTE851974:NTF851974 ODA851974:ODB851974 OMW851974:OMX851974 OWS851974:OWT851974 PGO851974:PGP851974 PQK851974:PQL851974 QAG851974:QAH851974 QKC851974:QKD851974 QTY851974:QTZ851974 RDU851974:RDV851974 RNQ851974:RNR851974 RXM851974:RXN851974 SHI851974:SHJ851974 SRE851974:SRF851974 TBA851974:TBB851974 TKW851974:TKX851974 TUS851974:TUT851974 UEO851974:UEP851974 UOK851974:UOL851974 UYG851974:UYH851974 VIC851974:VID851974 VRY851974:VRZ851974 WBU851974:WBV851974 WLQ851974:WLR851974 WVM851974:WVN851974 E917510:F917510 JA917510:JB917510 SW917510:SX917510 ACS917510:ACT917510 AMO917510:AMP917510 AWK917510:AWL917510 BGG917510:BGH917510 BQC917510:BQD917510 BZY917510:BZZ917510 CJU917510:CJV917510 CTQ917510:CTR917510 DDM917510:DDN917510 DNI917510:DNJ917510 DXE917510:DXF917510 EHA917510:EHB917510 EQW917510:EQX917510 FAS917510:FAT917510 FKO917510:FKP917510 FUK917510:FUL917510 GEG917510:GEH917510 GOC917510:GOD917510 GXY917510:GXZ917510 HHU917510:HHV917510 HRQ917510:HRR917510 IBM917510:IBN917510 ILI917510:ILJ917510 IVE917510:IVF917510 JFA917510:JFB917510 JOW917510:JOX917510 JYS917510:JYT917510 KIO917510:KIP917510 KSK917510:KSL917510 LCG917510:LCH917510 LMC917510:LMD917510 LVY917510:LVZ917510 MFU917510:MFV917510 MPQ917510:MPR917510 MZM917510:MZN917510 NJI917510:NJJ917510 NTE917510:NTF917510 ODA917510:ODB917510 OMW917510:OMX917510 OWS917510:OWT917510 PGO917510:PGP917510 PQK917510:PQL917510 QAG917510:QAH917510 QKC917510:QKD917510 QTY917510:QTZ917510 RDU917510:RDV917510 RNQ917510:RNR917510 RXM917510:RXN917510 SHI917510:SHJ917510 SRE917510:SRF917510 TBA917510:TBB917510 TKW917510:TKX917510 TUS917510:TUT917510 UEO917510:UEP917510 UOK917510:UOL917510 UYG917510:UYH917510 VIC917510:VID917510 VRY917510:VRZ917510 WBU917510:WBV917510 WLQ917510:WLR917510 WVM917510:WVN917510 E983046:F983046 JA983046:JB983046 SW983046:SX983046 ACS983046:ACT983046 AMO983046:AMP983046 AWK983046:AWL983046 BGG983046:BGH983046 BQC983046:BQD983046 BZY983046:BZZ983046 CJU983046:CJV983046 CTQ983046:CTR983046 DDM983046:DDN983046 DNI983046:DNJ983046 DXE983046:DXF983046 EHA983046:EHB983046 EQW983046:EQX983046 FAS983046:FAT983046 FKO983046:FKP983046 FUK983046:FUL983046 GEG983046:GEH983046 GOC983046:GOD983046 GXY983046:GXZ983046 HHU983046:HHV983046 HRQ983046:HRR983046 IBM983046:IBN983046 ILI983046:ILJ983046 IVE983046:IVF983046 JFA983046:JFB983046 JOW983046:JOX983046 JYS983046:JYT983046 KIO983046:KIP983046 KSK983046:KSL983046 LCG983046:LCH983046 LMC983046:LMD983046 LVY983046:LVZ983046 MFU983046:MFV983046 MPQ983046:MPR983046 MZM983046:MZN983046 NJI983046:NJJ983046 NTE983046:NTF983046 ODA983046:ODB983046 OMW983046:OMX983046 OWS983046:OWT983046 PGO983046:PGP983046 PQK983046:PQL983046 QAG983046:QAH983046 QKC983046:QKD983046 QTY983046:QTZ983046 RDU983046:RDV983046 RNQ983046:RNR983046 RXM983046:RXN983046 SHI983046:SHJ983046 SRE983046:SRF983046 TBA983046:TBB983046 TKW983046:TKX983046 TUS983046:TUT983046 UEO983046:UEP983046 UOK983046:UOL983046 UYG983046:UYH983046 VIC983046:VID983046 VRY983046:VRZ983046 WBU983046:WBV983046 WLQ983046:WLR983046 WVM983046:WVN983046" xr:uid="{00000000-0002-0000-1000-000000000000}">
      <formula1>-99999999999999</formula1>
      <formula2>99999999999999</formula2>
    </dataValidation>
    <dataValidation type="whole" operator="greaterThanOrEqual" allowBlank="1" showInputMessage="1" showErrorMessage="1" errorTitle="Error de Tipo." error="Monto debe ser numérico mayor o igual a cero." promptTitle="Ingrese Número." prompt="Ingrese Valor de la Partida" sqref="E5:F5 JA5:JB5 SW5:SX5 ACS5:ACT5 AMO5:AMP5 AWK5:AWL5 BGG5:BGH5 BQC5:BQD5 BZY5:BZZ5 CJU5:CJV5 CTQ5:CTR5 DDM5:DDN5 DNI5:DNJ5 DXE5:DXF5 EHA5:EHB5 EQW5:EQX5 FAS5:FAT5 FKO5:FKP5 FUK5:FUL5 GEG5:GEH5 GOC5:GOD5 GXY5:GXZ5 HHU5:HHV5 HRQ5:HRR5 IBM5:IBN5 ILI5:ILJ5 IVE5:IVF5 JFA5:JFB5 JOW5:JOX5 JYS5:JYT5 KIO5:KIP5 KSK5:KSL5 LCG5:LCH5 LMC5:LMD5 LVY5:LVZ5 MFU5:MFV5 MPQ5:MPR5 MZM5:MZN5 NJI5:NJJ5 NTE5:NTF5 ODA5:ODB5 OMW5:OMX5 OWS5:OWT5 PGO5:PGP5 PQK5:PQL5 QAG5:QAH5 QKC5:QKD5 QTY5:QTZ5 RDU5:RDV5 RNQ5:RNR5 RXM5:RXN5 SHI5:SHJ5 SRE5:SRF5 TBA5:TBB5 TKW5:TKX5 TUS5:TUT5 UEO5:UEP5 UOK5:UOL5 UYG5:UYH5 VIC5:VID5 VRY5:VRZ5 WBU5:WBV5 WLQ5:WLR5 WVM5:WVN5 E65541:F65541 JA65541:JB65541 SW65541:SX65541 ACS65541:ACT65541 AMO65541:AMP65541 AWK65541:AWL65541 BGG65541:BGH65541 BQC65541:BQD65541 BZY65541:BZZ65541 CJU65541:CJV65541 CTQ65541:CTR65541 DDM65541:DDN65541 DNI65541:DNJ65541 DXE65541:DXF65541 EHA65541:EHB65541 EQW65541:EQX65541 FAS65541:FAT65541 FKO65541:FKP65541 FUK65541:FUL65541 GEG65541:GEH65541 GOC65541:GOD65541 GXY65541:GXZ65541 HHU65541:HHV65541 HRQ65541:HRR65541 IBM65541:IBN65541 ILI65541:ILJ65541 IVE65541:IVF65541 JFA65541:JFB65541 JOW65541:JOX65541 JYS65541:JYT65541 KIO65541:KIP65541 KSK65541:KSL65541 LCG65541:LCH65541 LMC65541:LMD65541 LVY65541:LVZ65541 MFU65541:MFV65541 MPQ65541:MPR65541 MZM65541:MZN65541 NJI65541:NJJ65541 NTE65541:NTF65541 ODA65541:ODB65541 OMW65541:OMX65541 OWS65541:OWT65541 PGO65541:PGP65541 PQK65541:PQL65541 QAG65541:QAH65541 QKC65541:QKD65541 QTY65541:QTZ65541 RDU65541:RDV65541 RNQ65541:RNR65541 RXM65541:RXN65541 SHI65541:SHJ65541 SRE65541:SRF65541 TBA65541:TBB65541 TKW65541:TKX65541 TUS65541:TUT65541 UEO65541:UEP65541 UOK65541:UOL65541 UYG65541:UYH65541 VIC65541:VID65541 VRY65541:VRZ65541 WBU65541:WBV65541 WLQ65541:WLR65541 WVM65541:WVN65541 E131077:F131077 JA131077:JB131077 SW131077:SX131077 ACS131077:ACT131077 AMO131077:AMP131077 AWK131077:AWL131077 BGG131077:BGH131077 BQC131077:BQD131077 BZY131077:BZZ131077 CJU131077:CJV131077 CTQ131077:CTR131077 DDM131077:DDN131077 DNI131077:DNJ131077 DXE131077:DXF131077 EHA131077:EHB131077 EQW131077:EQX131077 FAS131077:FAT131077 FKO131077:FKP131077 FUK131077:FUL131077 GEG131077:GEH131077 GOC131077:GOD131077 GXY131077:GXZ131077 HHU131077:HHV131077 HRQ131077:HRR131077 IBM131077:IBN131077 ILI131077:ILJ131077 IVE131077:IVF131077 JFA131077:JFB131077 JOW131077:JOX131077 JYS131077:JYT131077 KIO131077:KIP131077 KSK131077:KSL131077 LCG131077:LCH131077 LMC131077:LMD131077 LVY131077:LVZ131077 MFU131077:MFV131077 MPQ131077:MPR131077 MZM131077:MZN131077 NJI131077:NJJ131077 NTE131077:NTF131077 ODA131077:ODB131077 OMW131077:OMX131077 OWS131077:OWT131077 PGO131077:PGP131077 PQK131077:PQL131077 QAG131077:QAH131077 QKC131077:QKD131077 QTY131077:QTZ131077 RDU131077:RDV131077 RNQ131077:RNR131077 RXM131077:RXN131077 SHI131077:SHJ131077 SRE131077:SRF131077 TBA131077:TBB131077 TKW131077:TKX131077 TUS131077:TUT131077 UEO131077:UEP131077 UOK131077:UOL131077 UYG131077:UYH131077 VIC131077:VID131077 VRY131077:VRZ131077 WBU131077:WBV131077 WLQ131077:WLR131077 WVM131077:WVN131077 E196613:F196613 JA196613:JB196613 SW196613:SX196613 ACS196613:ACT196613 AMO196613:AMP196613 AWK196613:AWL196613 BGG196613:BGH196613 BQC196613:BQD196613 BZY196613:BZZ196613 CJU196613:CJV196613 CTQ196613:CTR196613 DDM196613:DDN196613 DNI196613:DNJ196613 DXE196613:DXF196613 EHA196613:EHB196613 EQW196613:EQX196613 FAS196613:FAT196613 FKO196613:FKP196613 FUK196613:FUL196613 GEG196613:GEH196613 GOC196613:GOD196613 GXY196613:GXZ196613 HHU196613:HHV196613 HRQ196613:HRR196613 IBM196613:IBN196613 ILI196613:ILJ196613 IVE196613:IVF196613 JFA196613:JFB196613 JOW196613:JOX196613 JYS196613:JYT196613 KIO196613:KIP196613 KSK196613:KSL196613 LCG196613:LCH196613 LMC196613:LMD196613 LVY196613:LVZ196613 MFU196613:MFV196613 MPQ196613:MPR196613 MZM196613:MZN196613 NJI196613:NJJ196613 NTE196613:NTF196613 ODA196613:ODB196613 OMW196613:OMX196613 OWS196613:OWT196613 PGO196613:PGP196613 PQK196613:PQL196613 QAG196613:QAH196613 QKC196613:QKD196613 QTY196613:QTZ196613 RDU196613:RDV196613 RNQ196613:RNR196613 RXM196613:RXN196613 SHI196613:SHJ196613 SRE196613:SRF196613 TBA196613:TBB196613 TKW196613:TKX196613 TUS196613:TUT196613 UEO196613:UEP196613 UOK196613:UOL196613 UYG196613:UYH196613 VIC196613:VID196613 VRY196613:VRZ196613 WBU196613:WBV196613 WLQ196613:WLR196613 WVM196613:WVN196613 E262149:F262149 JA262149:JB262149 SW262149:SX262149 ACS262149:ACT262149 AMO262149:AMP262149 AWK262149:AWL262149 BGG262149:BGH262149 BQC262149:BQD262149 BZY262149:BZZ262149 CJU262149:CJV262149 CTQ262149:CTR262149 DDM262149:DDN262149 DNI262149:DNJ262149 DXE262149:DXF262149 EHA262149:EHB262149 EQW262149:EQX262149 FAS262149:FAT262149 FKO262149:FKP262149 FUK262149:FUL262149 GEG262149:GEH262149 GOC262149:GOD262149 GXY262149:GXZ262149 HHU262149:HHV262149 HRQ262149:HRR262149 IBM262149:IBN262149 ILI262149:ILJ262149 IVE262149:IVF262149 JFA262149:JFB262149 JOW262149:JOX262149 JYS262149:JYT262149 KIO262149:KIP262149 KSK262149:KSL262149 LCG262149:LCH262149 LMC262149:LMD262149 LVY262149:LVZ262149 MFU262149:MFV262149 MPQ262149:MPR262149 MZM262149:MZN262149 NJI262149:NJJ262149 NTE262149:NTF262149 ODA262149:ODB262149 OMW262149:OMX262149 OWS262149:OWT262149 PGO262149:PGP262149 PQK262149:PQL262149 QAG262149:QAH262149 QKC262149:QKD262149 QTY262149:QTZ262149 RDU262149:RDV262149 RNQ262149:RNR262149 RXM262149:RXN262149 SHI262149:SHJ262149 SRE262149:SRF262149 TBA262149:TBB262149 TKW262149:TKX262149 TUS262149:TUT262149 UEO262149:UEP262149 UOK262149:UOL262149 UYG262149:UYH262149 VIC262149:VID262149 VRY262149:VRZ262149 WBU262149:WBV262149 WLQ262149:WLR262149 WVM262149:WVN262149 E327685:F327685 JA327685:JB327685 SW327685:SX327685 ACS327685:ACT327685 AMO327685:AMP327685 AWK327685:AWL327685 BGG327685:BGH327685 BQC327685:BQD327685 BZY327685:BZZ327685 CJU327685:CJV327685 CTQ327685:CTR327685 DDM327685:DDN327685 DNI327685:DNJ327685 DXE327685:DXF327685 EHA327685:EHB327685 EQW327685:EQX327685 FAS327685:FAT327685 FKO327685:FKP327685 FUK327685:FUL327685 GEG327685:GEH327685 GOC327685:GOD327685 GXY327685:GXZ327685 HHU327685:HHV327685 HRQ327685:HRR327685 IBM327685:IBN327685 ILI327685:ILJ327685 IVE327685:IVF327685 JFA327685:JFB327685 JOW327685:JOX327685 JYS327685:JYT327685 KIO327685:KIP327685 KSK327685:KSL327685 LCG327685:LCH327685 LMC327685:LMD327685 LVY327685:LVZ327685 MFU327685:MFV327685 MPQ327685:MPR327685 MZM327685:MZN327685 NJI327685:NJJ327685 NTE327685:NTF327685 ODA327685:ODB327685 OMW327685:OMX327685 OWS327685:OWT327685 PGO327685:PGP327685 PQK327685:PQL327685 QAG327685:QAH327685 QKC327685:QKD327685 QTY327685:QTZ327685 RDU327685:RDV327685 RNQ327685:RNR327685 RXM327685:RXN327685 SHI327685:SHJ327685 SRE327685:SRF327685 TBA327685:TBB327685 TKW327685:TKX327685 TUS327685:TUT327685 UEO327685:UEP327685 UOK327685:UOL327685 UYG327685:UYH327685 VIC327685:VID327685 VRY327685:VRZ327685 WBU327685:WBV327685 WLQ327685:WLR327685 WVM327685:WVN327685 E393221:F393221 JA393221:JB393221 SW393221:SX393221 ACS393221:ACT393221 AMO393221:AMP393221 AWK393221:AWL393221 BGG393221:BGH393221 BQC393221:BQD393221 BZY393221:BZZ393221 CJU393221:CJV393221 CTQ393221:CTR393221 DDM393221:DDN393221 DNI393221:DNJ393221 DXE393221:DXF393221 EHA393221:EHB393221 EQW393221:EQX393221 FAS393221:FAT393221 FKO393221:FKP393221 FUK393221:FUL393221 GEG393221:GEH393221 GOC393221:GOD393221 GXY393221:GXZ393221 HHU393221:HHV393221 HRQ393221:HRR393221 IBM393221:IBN393221 ILI393221:ILJ393221 IVE393221:IVF393221 JFA393221:JFB393221 JOW393221:JOX393221 JYS393221:JYT393221 KIO393221:KIP393221 KSK393221:KSL393221 LCG393221:LCH393221 LMC393221:LMD393221 LVY393221:LVZ393221 MFU393221:MFV393221 MPQ393221:MPR393221 MZM393221:MZN393221 NJI393221:NJJ393221 NTE393221:NTF393221 ODA393221:ODB393221 OMW393221:OMX393221 OWS393221:OWT393221 PGO393221:PGP393221 PQK393221:PQL393221 QAG393221:QAH393221 QKC393221:QKD393221 QTY393221:QTZ393221 RDU393221:RDV393221 RNQ393221:RNR393221 RXM393221:RXN393221 SHI393221:SHJ393221 SRE393221:SRF393221 TBA393221:TBB393221 TKW393221:TKX393221 TUS393221:TUT393221 UEO393221:UEP393221 UOK393221:UOL393221 UYG393221:UYH393221 VIC393221:VID393221 VRY393221:VRZ393221 WBU393221:WBV393221 WLQ393221:WLR393221 WVM393221:WVN393221 E458757:F458757 JA458757:JB458757 SW458757:SX458757 ACS458757:ACT458757 AMO458757:AMP458757 AWK458757:AWL458757 BGG458757:BGH458757 BQC458757:BQD458757 BZY458757:BZZ458757 CJU458757:CJV458757 CTQ458757:CTR458757 DDM458757:DDN458757 DNI458757:DNJ458757 DXE458757:DXF458757 EHA458757:EHB458757 EQW458757:EQX458757 FAS458757:FAT458757 FKO458757:FKP458757 FUK458757:FUL458757 GEG458757:GEH458757 GOC458757:GOD458757 GXY458757:GXZ458757 HHU458757:HHV458757 HRQ458757:HRR458757 IBM458757:IBN458757 ILI458757:ILJ458757 IVE458757:IVF458757 JFA458757:JFB458757 JOW458757:JOX458757 JYS458757:JYT458757 KIO458757:KIP458757 KSK458757:KSL458757 LCG458757:LCH458757 LMC458757:LMD458757 LVY458757:LVZ458757 MFU458757:MFV458757 MPQ458757:MPR458757 MZM458757:MZN458757 NJI458757:NJJ458757 NTE458757:NTF458757 ODA458757:ODB458757 OMW458757:OMX458757 OWS458757:OWT458757 PGO458757:PGP458757 PQK458757:PQL458757 QAG458757:QAH458757 QKC458757:QKD458757 QTY458757:QTZ458757 RDU458757:RDV458757 RNQ458757:RNR458757 RXM458757:RXN458757 SHI458757:SHJ458757 SRE458757:SRF458757 TBA458757:TBB458757 TKW458757:TKX458757 TUS458757:TUT458757 UEO458757:UEP458757 UOK458757:UOL458757 UYG458757:UYH458757 VIC458757:VID458757 VRY458757:VRZ458757 WBU458757:WBV458757 WLQ458757:WLR458757 WVM458757:WVN458757 E524293:F524293 JA524293:JB524293 SW524293:SX524293 ACS524293:ACT524293 AMO524293:AMP524293 AWK524293:AWL524293 BGG524293:BGH524293 BQC524293:BQD524293 BZY524293:BZZ524293 CJU524293:CJV524293 CTQ524293:CTR524293 DDM524293:DDN524293 DNI524293:DNJ524293 DXE524293:DXF524293 EHA524293:EHB524293 EQW524293:EQX524293 FAS524293:FAT524293 FKO524293:FKP524293 FUK524293:FUL524293 GEG524293:GEH524293 GOC524293:GOD524293 GXY524293:GXZ524293 HHU524293:HHV524293 HRQ524293:HRR524293 IBM524293:IBN524293 ILI524293:ILJ524293 IVE524293:IVF524293 JFA524293:JFB524293 JOW524293:JOX524293 JYS524293:JYT524293 KIO524293:KIP524293 KSK524293:KSL524293 LCG524293:LCH524293 LMC524293:LMD524293 LVY524293:LVZ524293 MFU524293:MFV524293 MPQ524293:MPR524293 MZM524293:MZN524293 NJI524293:NJJ524293 NTE524293:NTF524293 ODA524293:ODB524293 OMW524293:OMX524293 OWS524293:OWT524293 PGO524293:PGP524293 PQK524293:PQL524293 QAG524293:QAH524293 QKC524293:QKD524293 QTY524293:QTZ524293 RDU524293:RDV524293 RNQ524293:RNR524293 RXM524293:RXN524293 SHI524293:SHJ524293 SRE524293:SRF524293 TBA524293:TBB524293 TKW524293:TKX524293 TUS524293:TUT524293 UEO524293:UEP524293 UOK524293:UOL524293 UYG524293:UYH524293 VIC524293:VID524293 VRY524293:VRZ524293 WBU524293:WBV524293 WLQ524293:WLR524293 WVM524293:WVN524293 E589829:F589829 JA589829:JB589829 SW589829:SX589829 ACS589829:ACT589829 AMO589829:AMP589829 AWK589829:AWL589829 BGG589829:BGH589829 BQC589829:BQD589829 BZY589829:BZZ589829 CJU589829:CJV589829 CTQ589829:CTR589829 DDM589829:DDN589829 DNI589829:DNJ589829 DXE589829:DXF589829 EHA589829:EHB589829 EQW589829:EQX589829 FAS589829:FAT589829 FKO589829:FKP589829 FUK589829:FUL589829 GEG589829:GEH589829 GOC589829:GOD589829 GXY589829:GXZ589829 HHU589829:HHV589829 HRQ589829:HRR589829 IBM589829:IBN589829 ILI589829:ILJ589829 IVE589829:IVF589829 JFA589829:JFB589829 JOW589829:JOX589829 JYS589829:JYT589829 KIO589829:KIP589829 KSK589829:KSL589829 LCG589829:LCH589829 LMC589829:LMD589829 LVY589829:LVZ589829 MFU589829:MFV589829 MPQ589829:MPR589829 MZM589829:MZN589829 NJI589829:NJJ589829 NTE589829:NTF589829 ODA589829:ODB589829 OMW589829:OMX589829 OWS589829:OWT589829 PGO589829:PGP589829 PQK589829:PQL589829 QAG589829:QAH589829 QKC589829:QKD589829 QTY589829:QTZ589829 RDU589829:RDV589829 RNQ589829:RNR589829 RXM589829:RXN589829 SHI589829:SHJ589829 SRE589829:SRF589829 TBA589829:TBB589829 TKW589829:TKX589829 TUS589829:TUT589829 UEO589829:UEP589829 UOK589829:UOL589829 UYG589829:UYH589829 VIC589829:VID589829 VRY589829:VRZ589829 WBU589829:WBV589829 WLQ589829:WLR589829 WVM589829:WVN589829 E655365:F655365 JA655365:JB655365 SW655365:SX655365 ACS655365:ACT655365 AMO655365:AMP655365 AWK655365:AWL655365 BGG655365:BGH655365 BQC655365:BQD655365 BZY655365:BZZ655365 CJU655365:CJV655365 CTQ655365:CTR655365 DDM655365:DDN655365 DNI655365:DNJ655365 DXE655365:DXF655365 EHA655365:EHB655365 EQW655365:EQX655365 FAS655365:FAT655365 FKO655365:FKP655365 FUK655365:FUL655365 GEG655365:GEH655365 GOC655365:GOD655365 GXY655365:GXZ655365 HHU655365:HHV655365 HRQ655365:HRR655365 IBM655365:IBN655365 ILI655365:ILJ655365 IVE655365:IVF655365 JFA655365:JFB655365 JOW655365:JOX655365 JYS655365:JYT655365 KIO655365:KIP655365 KSK655365:KSL655365 LCG655365:LCH655365 LMC655365:LMD655365 LVY655365:LVZ655365 MFU655365:MFV655365 MPQ655365:MPR655365 MZM655365:MZN655365 NJI655365:NJJ655365 NTE655365:NTF655365 ODA655365:ODB655365 OMW655365:OMX655365 OWS655365:OWT655365 PGO655365:PGP655365 PQK655365:PQL655365 QAG655365:QAH655365 QKC655365:QKD655365 QTY655365:QTZ655365 RDU655365:RDV655365 RNQ655365:RNR655365 RXM655365:RXN655365 SHI655365:SHJ655365 SRE655365:SRF655365 TBA655365:TBB655365 TKW655365:TKX655365 TUS655365:TUT655365 UEO655365:UEP655365 UOK655365:UOL655365 UYG655365:UYH655365 VIC655365:VID655365 VRY655365:VRZ655365 WBU655365:WBV655365 WLQ655365:WLR655365 WVM655365:WVN655365 E720901:F720901 JA720901:JB720901 SW720901:SX720901 ACS720901:ACT720901 AMO720901:AMP720901 AWK720901:AWL720901 BGG720901:BGH720901 BQC720901:BQD720901 BZY720901:BZZ720901 CJU720901:CJV720901 CTQ720901:CTR720901 DDM720901:DDN720901 DNI720901:DNJ720901 DXE720901:DXF720901 EHA720901:EHB720901 EQW720901:EQX720901 FAS720901:FAT720901 FKO720901:FKP720901 FUK720901:FUL720901 GEG720901:GEH720901 GOC720901:GOD720901 GXY720901:GXZ720901 HHU720901:HHV720901 HRQ720901:HRR720901 IBM720901:IBN720901 ILI720901:ILJ720901 IVE720901:IVF720901 JFA720901:JFB720901 JOW720901:JOX720901 JYS720901:JYT720901 KIO720901:KIP720901 KSK720901:KSL720901 LCG720901:LCH720901 LMC720901:LMD720901 LVY720901:LVZ720901 MFU720901:MFV720901 MPQ720901:MPR720901 MZM720901:MZN720901 NJI720901:NJJ720901 NTE720901:NTF720901 ODA720901:ODB720901 OMW720901:OMX720901 OWS720901:OWT720901 PGO720901:PGP720901 PQK720901:PQL720901 QAG720901:QAH720901 QKC720901:QKD720901 QTY720901:QTZ720901 RDU720901:RDV720901 RNQ720901:RNR720901 RXM720901:RXN720901 SHI720901:SHJ720901 SRE720901:SRF720901 TBA720901:TBB720901 TKW720901:TKX720901 TUS720901:TUT720901 UEO720901:UEP720901 UOK720901:UOL720901 UYG720901:UYH720901 VIC720901:VID720901 VRY720901:VRZ720901 WBU720901:WBV720901 WLQ720901:WLR720901 WVM720901:WVN720901 E786437:F786437 JA786437:JB786437 SW786437:SX786437 ACS786437:ACT786437 AMO786437:AMP786437 AWK786437:AWL786437 BGG786437:BGH786437 BQC786437:BQD786437 BZY786437:BZZ786437 CJU786437:CJV786437 CTQ786437:CTR786437 DDM786437:DDN786437 DNI786437:DNJ786437 DXE786437:DXF786437 EHA786437:EHB786437 EQW786437:EQX786437 FAS786437:FAT786437 FKO786437:FKP786437 FUK786437:FUL786437 GEG786437:GEH786437 GOC786437:GOD786437 GXY786437:GXZ786437 HHU786437:HHV786437 HRQ786437:HRR786437 IBM786437:IBN786437 ILI786437:ILJ786437 IVE786437:IVF786437 JFA786437:JFB786437 JOW786437:JOX786437 JYS786437:JYT786437 KIO786437:KIP786437 KSK786437:KSL786437 LCG786437:LCH786437 LMC786437:LMD786437 LVY786437:LVZ786437 MFU786437:MFV786437 MPQ786437:MPR786437 MZM786437:MZN786437 NJI786437:NJJ786437 NTE786437:NTF786437 ODA786437:ODB786437 OMW786437:OMX786437 OWS786437:OWT786437 PGO786437:PGP786437 PQK786437:PQL786437 QAG786437:QAH786437 QKC786437:QKD786437 QTY786437:QTZ786437 RDU786437:RDV786437 RNQ786437:RNR786437 RXM786437:RXN786437 SHI786437:SHJ786437 SRE786437:SRF786437 TBA786437:TBB786437 TKW786437:TKX786437 TUS786437:TUT786437 UEO786437:UEP786437 UOK786437:UOL786437 UYG786437:UYH786437 VIC786437:VID786437 VRY786437:VRZ786437 WBU786437:WBV786437 WLQ786437:WLR786437 WVM786437:WVN786437 E851973:F851973 JA851973:JB851973 SW851973:SX851973 ACS851973:ACT851973 AMO851973:AMP851973 AWK851973:AWL851973 BGG851973:BGH851973 BQC851973:BQD851973 BZY851973:BZZ851973 CJU851973:CJV851973 CTQ851973:CTR851973 DDM851973:DDN851973 DNI851973:DNJ851973 DXE851973:DXF851973 EHA851973:EHB851973 EQW851973:EQX851973 FAS851973:FAT851973 FKO851973:FKP851973 FUK851973:FUL851973 GEG851973:GEH851973 GOC851973:GOD851973 GXY851973:GXZ851973 HHU851973:HHV851973 HRQ851973:HRR851973 IBM851973:IBN851973 ILI851973:ILJ851973 IVE851973:IVF851973 JFA851973:JFB851973 JOW851973:JOX851973 JYS851973:JYT851973 KIO851973:KIP851973 KSK851973:KSL851973 LCG851973:LCH851973 LMC851973:LMD851973 LVY851973:LVZ851973 MFU851973:MFV851973 MPQ851973:MPR851973 MZM851973:MZN851973 NJI851973:NJJ851973 NTE851973:NTF851973 ODA851973:ODB851973 OMW851973:OMX851973 OWS851973:OWT851973 PGO851973:PGP851973 PQK851973:PQL851973 QAG851973:QAH851973 QKC851973:QKD851973 QTY851973:QTZ851973 RDU851973:RDV851973 RNQ851973:RNR851973 RXM851973:RXN851973 SHI851973:SHJ851973 SRE851973:SRF851973 TBA851973:TBB851973 TKW851973:TKX851973 TUS851973:TUT851973 UEO851973:UEP851973 UOK851973:UOL851973 UYG851973:UYH851973 VIC851973:VID851973 VRY851973:VRZ851973 WBU851973:WBV851973 WLQ851973:WLR851973 WVM851973:WVN851973 E917509:F917509 JA917509:JB917509 SW917509:SX917509 ACS917509:ACT917509 AMO917509:AMP917509 AWK917509:AWL917509 BGG917509:BGH917509 BQC917509:BQD917509 BZY917509:BZZ917509 CJU917509:CJV917509 CTQ917509:CTR917509 DDM917509:DDN917509 DNI917509:DNJ917509 DXE917509:DXF917509 EHA917509:EHB917509 EQW917509:EQX917509 FAS917509:FAT917509 FKO917509:FKP917509 FUK917509:FUL917509 GEG917509:GEH917509 GOC917509:GOD917509 GXY917509:GXZ917509 HHU917509:HHV917509 HRQ917509:HRR917509 IBM917509:IBN917509 ILI917509:ILJ917509 IVE917509:IVF917509 JFA917509:JFB917509 JOW917509:JOX917509 JYS917509:JYT917509 KIO917509:KIP917509 KSK917509:KSL917509 LCG917509:LCH917509 LMC917509:LMD917509 LVY917509:LVZ917509 MFU917509:MFV917509 MPQ917509:MPR917509 MZM917509:MZN917509 NJI917509:NJJ917509 NTE917509:NTF917509 ODA917509:ODB917509 OMW917509:OMX917509 OWS917509:OWT917509 PGO917509:PGP917509 PQK917509:PQL917509 QAG917509:QAH917509 QKC917509:QKD917509 QTY917509:QTZ917509 RDU917509:RDV917509 RNQ917509:RNR917509 RXM917509:RXN917509 SHI917509:SHJ917509 SRE917509:SRF917509 TBA917509:TBB917509 TKW917509:TKX917509 TUS917509:TUT917509 UEO917509:UEP917509 UOK917509:UOL917509 UYG917509:UYH917509 VIC917509:VID917509 VRY917509:VRZ917509 WBU917509:WBV917509 WLQ917509:WLR917509 WVM917509:WVN917509 E983045:F983045 JA983045:JB983045 SW983045:SX983045 ACS983045:ACT983045 AMO983045:AMP983045 AWK983045:AWL983045 BGG983045:BGH983045 BQC983045:BQD983045 BZY983045:BZZ983045 CJU983045:CJV983045 CTQ983045:CTR983045 DDM983045:DDN983045 DNI983045:DNJ983045 DXE983045:DXF983045 EHA983045:EHB983045 EQW983045:EQX983045 FAS983045:FAT983045 FKO983045:FKP983045 FUK983045:FUL983045 GEG983045:GEH983045 GOC983045:GOD983045 GXY983045:GXZ983045 HHU983045:HHV983045 HRQ983045:HRR983045 IBM983045:IBN983045 ILI983045:ILJ983045 IVE983045:IVF983045 JFA983045:JFB983045 JOW983045:JOX983045 JYS983045:JYT983045 KIO983045:KIP983045 KSK983045:KSL983045 LCG983045:LCH983045 LMC983045:LMD983045 LVY983045:LVZ983045 MFU983045:MFV983045 MPQ983045:MPR983045 MZM983045:MZN983045 NJI983045:NJJ983045 NTE983045:NTF983045 ODA983045:ODB983045 OMW983045:OMX983045 OWS983045:OWT983045 PGO983045:PGP983045 PQK983045:PQL983045 QAG983045:QAH983045 QKC983045:QKD983045 QTY983045:QTZ983045 RDU983045:RDV983045 RNQ983045:RNR983045 RXM983045:RXN983045 SHI983045:SHJ983045 SRE983045:SRF983045 TBA983045:TBB983045 TKW983045:TKX983045 TUS983045:TUT983045 UEO983045:UEP983045 UOK983045:UOL983045 UYG983045:UYH983045 VIC983045:VID983045 VRY983045:VRZ983045 WBU983045:WBV983045 WLQ983045:WLR983045 WVM983045:WVN983045 E20 JA20 SW20 ACS20 AMO20 AWK20 BGG20 BQC20 BZY20 CJU20 CTQ20 DDM20 DNI20 DXE20 EHA20 EQW20 FAS20 FKO20 FUK20 GEG20 GOC20 GXY20 HHU20 HRQ20 IBM20 ILI20 IVE20 JFA20 JOW20 JYS20 KIO20 KSK20 LCG20 LMC20 LVY20 MFU20 MPQ20 MZM20 NJI20 NTE20 ODA20 OMW20 OWS20 PGO20 PQK20 QAG20 QKC20 QTY20 RDU20 RNQ20 RXM20 SHI20 SRE20 TBA20 TKW20 TUS20 UEO20 UOK20 UYG20 VIC20 VRY20 WBU20 WLQ20 WVM20 E65556 JA65556 SW65556 ACS65556 AMO65556 AWK65556 BGG65556 BQC65556 BZY65556 CJU65556 CTQ65556 DDM65556 DNI65556 DXE65556 EHA65556 EQW65556 FAS65556 FKO65556 FUK65556 GEG65556 GOC65556 GXY65556 HHU65556 HRQ65556 IBM65556 ILI65556 IVE65556 JFA65556 JOW65556 JYS65556 KIO65556 KSK65556 LCG65556 LMC65556 LVY65556 MFU65556 MPQ65556 MZM65556 NJI65556 NTE65556 ODA65556 OMW65556 OWS65556 PGO65556 PQK65556 QAG65556 QKC65556 QTY65556 RDU65556 RNQ65556 RXM65556 SHI65556 SRE65556 TBA65556 TKW65556 TUS65556 UEO65556 UOK65556 UYG65556 VIC65556 VRY65556 WBU65556 WLQ65556 WVM65556 E131092 JA131092 SW131092 ACS131092 AMO131092 AWK131092 BGG131092 BQC131092 BZY131092 CJU131092 CTQ131092 DDM131092 DNI131092 DXE131092 EHA131092 EQW131092 FAS131092 FKO131092 FUK131092 GEG131092 GOC131092 GXY131092 HHU131092 HRQ131092 IBM131092 ILI131092 IVE131092 JFA131092 JOW131092 JYS131092 KIO131092 KSK131092 LCG131092 LMC131092 LVY131092 MFU131092 MPQ131092 MZM131092 NJI131092 NTE131092 ODA131092 OMW131092 OWS131092 PGO131092 PQK131092 QAG131092 QKC131092 QTY131092 RDU131092 RNQ131092 RXM131092 SHI131092 SRE131092 TBA131092 TKW131092 TUS131092 UEO131092 UOK131092 UYG131092 VIC131092 VRY131092 WBU131092 WLQ131092 WVM131092 E196628 JA196628 SW196628 ACS196628 AMO196628 AWK196628 BGG196628 BQC196628 BZY196628 CJU196628 CTQ196628 DDM196628 DNI196628 DXE196628 EHA196628 EQW196628 FAS196628 FKO196628 FUK196628 GEG196628 GOC196628 GXY196628 HHU196628 HRQ196628 IBM196628 ILI196628 IVE196628 JFA196628 JOW196628 JYS196628 KIO196628 KSK196628 LCG196628 LMC196628 LVY196628 MFU196628 MPQ196628 MZM196628 NJI196628 NTE196628 ODA196628 OMW196628 OWS196628 PGO196628 PQK196628 QAG196628 QKC196628 QTY196628 RDU196628 RNQ196628 RXM196628 SHI196628 SRE196628 TBA196628 TKW196628 TUS196628 UEO196628 UOK196628 UYG196628 VIC196628 VRY196628 WBU196628 WLQ196628 WVM196628 E262164 JA262164 SW262164 ACS262164 AMO262164 AWK262164 BGG262164 BQC262164 BZY262164 CJU262164 CTQ262164 DDM262164 DNI262164 DXE262164 EHA262164 EQW262164 FAS262164 FKO262164 FUK262164 GEG262164 GOC262164 GXY262164 HHU262164 HRQ262164 IBM262164 ILI262164 IVE262164 JFA262164 JOW262164 JYS262164 KIO262164 KSK262164 LCG262164 LMC262164 LVY262164 MFU262164 MPQ262164 MZM262164 NJI262164 NTE262164 ODA262164 OMW262164 OWS262164 PGO262164 PQK262164 QAG262164 QKC262164 QTY262164 RDU262164 RNQ262164 RXM262164 SHI262164 SRE262164 TBA262164 TKW262164 TUS262164 UEO262164 UOK262164 UYG262164 VIC262164 VRY262164 WBU262164 WLQ262164 WVM262164 E327700 JA327700 SW327700 ACS327700 AMO327700 AWK327700 BGG327700 BQC327700 BZY327700 CJU327700 CTQ327700 DDM327700 DNI327700 DXE327700 EHA327700 EQW327700 FAS327700 FKO327700 FUK327700 GEG327700 GOC327700 GXY327700 HHU327700 HRQ327700 IBM327700 ILI327700 IVE327700 JFA327700 JOW327700 JYS327700 KIO327700 KSK327700 LCG327700 LMC327700 LVY327700 MFU327700 MPQ327700 MZM327700 NJI327700 NTE327700 ODA327700 OMW327700 OWS327700 PGO327700 PQK327700 QAG327700 QKC327700 QTY327700 RDU327700 RNQ327700 RXM327700 SHI327700 SRE327700 TBA327700 TKW327700 TUS327700 UEO327700 UOK327700 UYG327700 VIC327700 VRY327700 WBU327700 WLQ327700 WVM327700 E393236 JA393236 SW393236 ACS393236 AMO393236 AWK393236 BGG393236 BQC393236 BZY393236 CJU393236 CTQ393236 DDM393236 DNI393236 DXE393236 EHA393236 EQW393236 FAS393236 FKO393236 FUK393236 GEG393236 GOC393236 GXY393236 HHU393236 HRQ393236 IBM393236 ILI393236 IVE393236 JFA393236 JOW393236 JYS393236 KIO393236 KSK393236 LCG393236 LMC393236 LVY393236 MFU393236 MPQ393236 MZM393236 NJI393236 NTE393236 ODA393236 OMW393236 OWS393236 PGO393236 PQK393236 QAG393236 QKC393236 QTY393236 RDU393236 RNQ393236 RXM393236 SHI393236 SRE393236 TBA393236 TKW393236 TUS393236 UEO393236 UOK393236 UYG393236 VIC393236 VRY393236 WBU393236 WLQ393236 WVM393236 E458772 JA458772 SW458772 ACS458772 AMO458772 AWK458772 BGG458772 BQC458772 BZY458772 CJU458772 CTQ458772 DDM458772 DNI458772 DXE458772 EHA458772 EQW458772 FAS458772 FKO458772 FUK458772 GEG458772 GOC458772 GXY458772 HHU458772 HRQ458772 IBM458772 ILI458772 IVE458772 JFA458772 JOW458772 JYS458772 KIO458772 KSK458772 LCG458772 LMC458772 LVY458772 MFU458772 MPQ458772 MZM458772 NJI458772 NTE458772 ODA458772 OMW458772 OWS458772 PGO458772 PQK458772 QAG458772 QKC458772 QTY458772 RDU458772 RNQ458772 RXM458772 SHI458772 SRE458772 TBA458772 TKW458772 TUS458772 UEO458772 UOK458772 UYG458772 VIC458772 VRY458772 WBU458772 WLQ458772 WVM458772 E524308 JA524308 SW524308 ACS524308 AMO524308 AWK524308 BGG524308 BQC524308 BZY524308 CJU524308 CTQ524308 DDM524308 DNI524308 DXE524308 EHA524308 EQW524308 FAS524308 FKO524308 FUK524308 GEG524308 GOC524308 GXY524308 HHU524308 HRQ524308 IBM524308 ILI524308 IVE524308 JFA524308 JOW524308 JYS524308 KIO524308 KSK524308 LCG524308 LMC524308 LVY524308 MFU524308 MPQ524308 MZM524308 NJI524308 NTE524308 ODA524308 OMW524308 OWS524308 PGO524308 PQK524308 QAG524308 QKC524308 QTY524308 RDU524308 RNQ524308 RXM524308 SHI524308 SRE524308 TBA524308 TKW524308 TUS524308 UEO524308 UOK524308 UYG524308 VIC524308 VRY524308 WBU524308 WLQ524308 WVM524308 E589844 JA589844 SW589844 ACS589844 AMO589844 AWK589844 BGG589844 BQC589844 BZY589844 CJU589844 CTQ589844 DDM589844 DNI589844 DXE589844 EHA589844 EQW589844 FAS589844 FKO589844 FUK589844 GEG589844 GOC589844 GXY589844 HHU589844 HRQ589844 IBM589844 ILI589844 IVE589844 JFA589844 JOW589844 JYS589844 KIO589844 KSK589844 LCG589844 LMC589844 LVY589844 MFU589844 MPQ589844 MZM589844 NJI589844 NTE589844 ODA589844 OMW589844 OWS589844 PGO589844 PQK589844 QAG589844 QKC589844 QTY589844 RDU589844 RNQ589844 RXM589844 SHI589844 SRE589844 TBA589844 TKW589844 TUS589844 UEO589844 UOK589844 UYG589844 VIC589844 VRY589844 WBU589844 WLQ589844 WVM589844 E655380 JA655380 SW655380 ACS655380 AMO655380 AWK655380 BGG655380 BQC655380 BZY655380 CJU655380 CTQ655380 DDM655380 DNI655380 DXE655380 EHA655380 EQW655380 FAS655380 FKO655380 FUK655380 GEG655380 GOC655380 GXY655380 HHU655380 HRQ655380 IBM655380 ILI655380 IVE655380 JFA655380 JOW655380 JYS655380 KIO655380 KSK655380 LCG655380 LMC655380 LVY655380 MFU655380 MPQ655380 MZM655380 NJI655380 NTE655380 ODA655380 OMW655380 OWS655380 PGO655380 PQK655380 QAG655380 QKC655380 QTY655380 RDU655380 RNQ655380 RXM655380 SHI655380 SRE655380 TBA655380 TKW655380 TUS655380 UEO655380 UOK655380 UYG655380 VIC655380 VRY655380 WBU655380 WLQ655380 WVM655380 E720916 JA720916 SW720916 ACS720916 AMO720916 AWK720916 BGG720916 BQC720916 BZY720916 CJU720916 CTQ720916 DDM720916 DNI720916 DXE720916 EHA720916 EQW720916 FAS720916 FKO720916 FUK720916 GEG720916 GOC720916 GXY720916 HHU720916 HRQ720916 IBM720916 ILI720916 IVE720916 JFA720916 JOW720916 JYS720916 KIO720916 KSK720916 LCG720916 LMC720916 LVY720916 MFU720916 MPQ720916 MZM720916 NJI720916 NTE720916 ODA720916 OMW720916 OWS720916 PGO720916 PQK720916 QAG720916 QKC720916 QTY720916 RDU720916 RNQ720916 RXM720916 SHI720916 SRE720916 TBA720916 TKW720916 TUS720916 UEO720916 UOK720916 UYG720916 VIC720916 VRY720916 WBU720916 WLQ720916 WVM720916 E786452 JA786452 SW786452 ACS786452 AMO786452 AWK786452 BGG786452 BQC786452 BZY786452 CJU786452 CTQ786452 DDM786452 DNI786452 DXE786452 EHA786452 EQW786452 FAS786452 FKO786452 FUK786452 GEG786452 GOC786452 GXY786452 HHU786452 HRQ786452 IBM786452 ILI786452 IVE786452 JFA786452 JOW786452 JYS786452 KIO786452 KSK786452 LCG786452 LMC786452 LVY786452 MFU786452 MPQ786452 MZM786452 NJI786452 NTE786452 ODA786452 OMW786452 OWS786452 PGO786452 PQK786452 QAG786452 QKC786452 QTY786452 RDU786452 RNQ786452 RXM786452 SHI786452 SRE786452 TBA786452 TKW786452 TUS786452 UEO786452 UOK786452 UYG786452 VIC786452 VRY786452 WBU786452 WLQ786452 WVM786452 E851988 JA851988 SW851988 ACS851988 AMO851988 AWK851988 BGG851988 BQC851988 BZY851988 CJU851988 CTQ851988 DDM851988 DNI851988 DXE851988 EHA851988 EQW851988 FAS851988 FKO851988 FUK851988 GEG851988 GOC851988 GXY851988 HHU851988 HRQ851988 IBM851988 ILI851988 IVE851988 JFA851988 JOW851988 JYS851988 KIO851988 KSK851988 LCG851988 LMC851988 LVY851988 MFU851988 MPQ851988 MZM851988 NJI851988 NTE851988 ODA851988 OMW851988 OWS851988 PGO851988 PQK851988 QAG851988 QKC851988 QTY851988 RDU851988 RNQ851988 RXM851988 SHI851988 SRE851988 TBA851988 TKW851988 TUS851988 UEO851988 UOK851988 UYG851988 VIC851988 VRY851988 WBU851988 WLQ851988 WVM851988 E917524 JA917524 SW917524 ACS917524 AMO917524 AWK917524 BGG917524 BQC917524 BZY917524 CJU917524 CTQ917524 DDM917524 DNI917524 DXE917524 EHA917524 EQW917524 FAS917524 FKO917524 FUK917524 GEG917524 GOC917524 GXY917524 HHU917524 HRQ917524 IBM917524 ILI917524 IVE917524 JFA917524 JOW917524 JYS917524 KIO917524 KSK917524 LCG917524 LMC917524 LVY917524 MFU917524 MPQ917524 MZM917524 NJI917524 NTE917524 ODA917524 OMW917524 OWS917524 PGO917524 PQK917524 QAG917524 QKC917524 QTY917524 RDU917524 RNQ917524 RXM917524 SHI917524 SRE917524 TBA917524 TKW917524 TUS917524 UEO917524 UOK917524 UYG917524 VIC917524 VRY917524 WBU917524 WLQ917524 WVM917524 E983060 JA983060 SW983060 ACS983060 AMO983060 AWK983060 BGG983060 BQC983060 BZY983060 CJU983060 CTQ983060 DDM983060 DNI983060 DXE983060 EHA983060 EQW983060 FAS983060 FKO983060 FUK983060 GEG983060 GOC983060 GXY983060 HHU983060 HRQ983060 IBM983060 ILI983060 IVE983060 JFA983060 JOW983060 JYS983060 KIO983060 KSK983060 LCG983060 LMC983060 LVY983060 MFU983060 MPQ983060 MZM983060 NJI983060 NTE983060 ODA983060 OMW983060 OWS983060 PGO983060 PQK983060 QAG983060 QKC983060 QTY983060 RDU983060 RNQ983060 RXM983060 SHI983060 SRE983060 TBA983060 TKW983060 TUS983060 UEO983060 UOK983060 UYG983060 VIC983060 VRY983060 WBU983060 WLQ983060 WVM983060 E8:F9 JA8:JB9 SW8:SX9 ACS8:ACT9 AMO8:AMP9 AWK8:AWL9 BGG8:BGH9 BQC8:BQD9 BZY8:BZZ9 CJU8:CJV9 CTQ8:CTR9 DDM8:DDN9 DNI8:DNJ9 DXE8:DXF9 EHA8:EHB9 EQW8:EQX9 FAS8:FAT9 FKO8:FKP9 FUK8:FUL9 GEG8:GEH9 GOC8:GOD9 GXY8:GXZ9 HHU8:HHV9 HRQ8:HRR9 IBM8:IBN9 ILI8:ILJ9 IVE8:IVF9 JFA8:JFB9 JOW8:JOX9 JYS8:JYT9 KIO8:KIP9 KSK8:KSL9 LCG8:LCH9 LMC8:LMD9 LVY8:LVZ9 MFU8:MFV9 MPQ8:MPR9 MZM8:MZN9 NJI8:NJJ9 NTE8:NTF9 ODA8:ODB9 OMW8:OMX9 OWS8:OWT9 PGO8:PGP9 PQK8:PQL9 QAG8:QAH9 QKC8:QKD9 QTY8:QTZ9 RDU8:RDV9 RNQ8:RNR9 RXM8:RXN9 SHI8:SHJ9 SRE8:SRF9 TBA8:TBB9 TKW8:TKX9 TUS8:TUT9 UEO8:UEP9 UOK8:UOL9 UYG8:UYH9 VIC8:VID9 VRY8:VRZ9 WBU8:WBV9 WLQ8:WLR9 WVM8:WVN9 E65544:F65545 JA65544:JB65545 SW65544:SX65545 ACS65544:ACT65545 AMO65544:AMP65545 AWK65544:AWL65545 BGG65544:BGH65545 BQC65544:BQD65545 BZY65544:BZZ65545 CJU65544:CJV65545 CTQ65544:CTR65545 DDM65544:DDN65545 DNI65544:DNJ65545 DXE65544:DXF65545 EHA65544:EHB65545 EQW65544:EQX65545 FAS65544:FAT65545 FKO65544:FKP65545 FUK65544:FUL65545 GEG65544:GEH65545 GOC65544:GOD65545 GXY65544:GXZ65545 HHU65544:HHV65545 HRQ65544:HRR65545 IBM65544:IBN65545 ILI65544:ILJ65545 IVE65544:IVF65545 JFA65544:JFB65545 JOW65544:JOX65545 JYS65544:JYT65545 KIO65544:KIP65545 KSK65544:KSL65545 LCG65544:LCH65545 LMC65544:LMD65545 LVY65544:LVZ65545 MFU65544:MFV65545 MPQ65544:MPR65545 MZM65544:MZN65545 NJI65544:NJJ65545 NTE65544:NTF65545 ODA65544:ODB65545 OMW65544:OMX65545 OWS65544:OWT65545 PGO65544:PGP65545 PQK65544:PQL65545 QAG65544:QAH65545 QKC65544:QKD65545 QTY65544:QTZ65545 RDU65544:RDV65545 RNQ65544:RNR65545 RXM65544:RXN65545 SHI65544:SHJ65545 SRE65544:SRF65545 TBA65544:TBB65545 TKW65544:TKX65545 TUS65544:TUT65545 UEO65544:UEP65545 UOK65544:UOL65545 UYG65544:UYH65545 VIC65544:VID65545 VRY65544:VRZ65545 WBU65544:WBV65545 WLQ65544:WLR65545 WVM65544:WVN65545 E131080:F131081 JA131080:JB131081 SW131080:SX131081 ACS131080:ACT131081 AMO131080:AMP131081 AWK131080:AWL131081 BGG131080:BGH131081 BQC131080:BQD131081 BZY131080:BZZ131081 CJU131080:CJV131081 CTQ131080:CTR131081 DDM131080:DDN131081 DNI131080:DNJ131081 DXE131080:DXF131081 EHA131080:EHB131081 EQW131080:EQX131081 FAS131080:FAT131081 FKO131080:FKP131081 FUK131080:FUL131081 GEG131080:GEH131081 GOC131080:GOD131081 GXY131080:GXZ131081 HHU131080:HHV131081 HRQ131080:HRR131081 IBM131080:IBN131081 ILI131080:ILJ131081 IVE131080:IVF131081 JFA131080:JFB131081 JOW131080:JOX131081 JYS131080:JYT131081 KIO131080:KIP131081 KSK131080:KSL131081 LCG131080:LCH131081 LMC131080:LMD131081 LVY131080:LVZ131081 MFU131080:MFV131081 MPQ131080:MPR131081 MZM131080:MZN131081 NJI131080:NJJ131081 NTE131080:NTF131081 ODA131080:ODB131081 OMW131080:OMX131081 OWS131080:OWT131081 PGO131080:PGP131081 PQK131080:PQL131081 QAG131080:QAH131081 QKC131080:QKD131081 QTY131080:QTZ131081 RDU131080:RDV131081 RNQ131080:RNR131081 RXM131080:RXN131081 SHI131080:SHJ131081 SRE131080:SRF131081 TBA131080:TBB131081 TKW131080:TKX131081 TUS131080:TUT131081 UEO131080:UEP131081 UOK131080:UOL131081 UYG131080:UYH131081 VIC131080:VID131081 VRY131080:VRZ131081 WBU131080:WBV131081 WLQ131080:WLR131081 WVM131080:WVN131081 E196616:F196617 JA196616:JB196617 SW196616:SX196617 ACS196616:ACT196617 AMO196616:AMP196617 AWK196616:AWL196617 BGG196616:BGH196617 BQC196616:BQD196617 BZY196616:BZZ196617 CJU196616:CJV196617 CTQ196616:CTR196617 DDM196616:DDN196617 DNI196616:DNJ196617 DXE196616:DXF196617 EHA196616:EHB196617 EQW196616:EQX196617 FAS196616:FAT196617 FKO196616:FKP196617 FUK196616:FUL196617 GEG196616:GEH196617 GOC196616:GOD196617 GXY196616:GXZ196617 HHU196616:HHV196617 HRQ196616:HRR196617 IBM196616:IBN196617 ILI196616:ILJ196617 IVE196616:IVF196617 JFA196616:JFB196617 JOW196616:JOX196617 JYS196616:JYT196617 KIO196616:KIP196617 KSK196616:KSL196617 LCG196616:LCH196617 LMC196616:LMD196617 LVY196616:LVZ196617 MFU196616:MFV196617 MPQ196616:MPR196617 MZM196616:MZN196617 NJI196616:NJJ196617 NTE196616:NTF196617 ODA196616:ODB196617 OMW196616:OMX196617 OWS196616:OWT196617 PGO196616:PGP196617 PQK196616:PQL196617 QAG196616:QAH196617 QKC196616:QKD196617 QTY196616:QTZ196617 RDU196616:RDV196617 RNQ196616:RNR196617 RXM196616:RXN196617 SHI196616:SHJ196617 SRE196616:SRF196617 TBA196616:TBB196617 TKW196616:TKX196617 TUS196616:TUT196617 UEO196616:UEP196617 UOK196616:UOL196617 UYG196616:UYH196617 VIC196616:VID196617 VRY196616:VRZ196617 WBU196616:WBV196617 WLQ196616:WLR196617 WVM196616:WVN196617 E262152:F262153 JA262152:JB262153 SW262152:SX262153 ACS262152:ACT262153 AMO262152:AMP262153 AWK262152:AWL262153 BGG262152:BGH262153 BQC262152:BQD262153 BZY262152:BZZ262153 CJU262152:CJV262153 CTQ262152:CTR262153 DDM262152:DDN262153 DNI262152:DNJ262153 DXE262152:DXF262153 EHA262152:EHB262153 EQW262152:EQX262153 FAS262152:FAT262153 FKO262152:FKP262153 FUK262152:FUL262153 GEG262152:GEH262153 GOC262152:GOD262153 GXY262152:GXZ262153 HHU262152:HHV262153 HRQ262152:HRR262153 IBM262152:IBN262153 ILI262152:ILJ262153 IVE262152:IVF262153 JFA262152:JFB262153 JOW262152:JOX262153 JYS262152:JYT262153 KIO262152:KIP262153 KSK262152:KSL262153 LCG262152:LCH262153 LMC262152:LMD262153 LVY262152:LVZ262153 MFU262152:MFV262153 MPQ262152:MPR262153 MZM262152:MZN262153 NJI262152:NJJ262153 NTE262152:NTF262153 ODA262152:ODB262153 OMW262152:OMX262153 OWS262152:OWT262153 PGO262152:PGP262153 PQK262152:PQL262153 QAG262152:QAH262153 QKC262152:QKD262153 QTY262152:QTZ262153 RDU262152:RDV262153 RNQ262152:RNR262153 RXM262152:RXN262153 SHI262152:SHJ262153 SRE262152:SRF262153 TBA262152:TBB262153 TKW262152:TKX262153 TUS262152:TUT262153 UEO262152:UEP262153 UOK262152:UOL262153 UYG262152:UYH262153 VIC262152:VID262153 VRY262152:VRZ262153 WBU262152:WBV262153 WLQ262152:WLR262153 WVM262152:WVN262153 E327688:F327689 JA327688:JB327689 SW327688:SX327689 ACS327688:ACT327689 AMO327688:AMP327689 AWK327688:AWL327689 BGG327688:BGH327689 BQC327688:BQD327689 BZY327688:BZZ327689 CJU327688:CJV327689 CTQ327688:CTR327689 DDM327688:DDN327689 DNI327688:DNJ327689 DXE327688:DXF327689 EHA327688:EHB327689 EQW327688:EQX327689 FAS327688:FAT327689 FKO327688:FKP327689 FUK327688:FUL327689 GEG327688:GEH327689 GOC327688:GOD327689 GXY327688:GXZ327689 HHU327688:HHV327689 HRQ327688:HRR327689 IBM327688:IBN327689 ILI327688:ILJ327689 IVE327688:IVF327689 JFA327688:JFB327689 JOW327688:JOX327689 JYS327688:JYT327689 KIO327688:KIP327689 KSK327688:KSL327689 LCG327688:LCH327689 LMC327688:LMD327689 LVY327688:LVZ327689 MFU327688:MFV327689 MPQ327688:MPR327689 MZM327688:MZN327689 NJI327688:NJJ327689 NTE327688:NTF327689 ODA327688:ODB327689 OMW327688:OMX327689 OWS327688:OWT327689 PGO327688:PGP327689 PQK327688:PQL327689 QAG327688:QAH327689 QKC327688:QKD327689 QTY327688:QTZ327689 RDU327688:RDV327689 RNQ327688:RNR327689 RXM327688:RXN327689 SHI327688:SHJ327689 SRE327688:SRF327689 TBA327688:TBB327689 TKW327688:TKX327689 TUS327688:TUT327689 UEO327688:UEP327689 UOK327688:UOL327689 UYG327688:UYH327689 VIC327688:VID327689 VRY327688:VRZ327689 WBU327688:WBV327689 WLQ327688:WLR327689 WVM327688:WVN327689 E393224:F393225 JA393224:JB393225 SW393224:SX393225 ACS393224:ACT393225 AMO393224:AMP393225 AWK393224:AWL393225 BGG393224:BGH393225 BQC393224:BQD393225 BZY393224:BZZ393225 CJU393224:CJV393225 CTQ393224:CTR393225 DDM393224:DDN393225 DNI393224:DNJ393225 DXE393224:DXF393225 EHA393224:EHB393225 EQW393224:EQX393225 FAS393224:FAT393225 FKO393224:FKP393225 FUK393224:FUL393225 GEG393224:GEH393225 GOC393224:GOD393225 GXY393224:GXZ393225 HHU393224:HHV393225 HRQ393224:HRR393225 IBM393224:IBN393225 ILI393224:ILJ393225 IVE393224:IVF393225 JFA393224:JFB393225 JOW393224:JOX393225 JYS393224:JYT393225 KIO393224:KIP393225 KSK393224:KSL393225 LCG393224:LCH393225 LMC393224:LMD393225 LVY393224:LVZ393225 MFU393224:MFV393225 MPQ393224:MPR393225 MZM393224:MZN393225 NJI393224:NJJ393225 NTE393224:NTF393225 ODA393224:ODB393225 OMW393224:OMX393225 OWS393224:OWT393225 PGO393224:PGP393225 PQK393224:PQL393225 QAG393224:QAH393225 QKC393224:QKD393225 QTY393224:QTZ393225 RDU393224:RDV393225 RNQ393224:RNR393225 RXM393224:RXN393225 SHI393224:SHJ393225 SRE393224:SRF393225 TBA393224:TBB393225 TKW393224:TKX393225 TUS393224:TUT393225 UEO393224:UEP393225 UOK393224:UOL393225 UYG393224:UYH393225 VIC393224:VID393225 VRY393224:VRZ393225 WBU393224:WBV393225 WLQ393224:WLR393225 WVM393224:WVN393225 E458760:F458761 JA458760:JB458761 SW458760:SX458761 ACS458760:ACT458761 AMO458760:AMP458761 AWK458760:AWL458761 BGG458760:BGH458761 BQC458760:BQD458761 BZY458760:BZZ458761 CJU458760:CJV458761 CTQ458760:CTR458761 DDM458760:DDN458761 DNI458760:DNJ458761 DXE458760:DXF458761 EHA458760:EHB458761 EQW458760:EQX458761 FAS458760:FAT458761 FKO458760:FKP458761 FUK458760:FUL458761 GEG458760:GEH458761 GOC458760:GOD458761 GXY458760:GXZ458761 HHU458760:HHV458761 HRQ458760:HRR458761 IBM458760:IBN458761 ILI458760:ILJ458761 IVE458760:IVF458761 JFA458760:JFB458761 JOW458760:JOX458761 JYS458760:JYT458761 KIO458760:KIP458761 KSK458760:KSL458761 LCG458760:LCH458761 LMC458760:LMD458761 LVY458760:LVZ458761 MFU458760:MFV458761 MPQ458760:MPR458761 MZM458760:MZN458761 NJI458760:NJJ458761 NTE458760:NTF458761 ODA458760:ODB458761 OMW458760:OMX458761 OWS458760:OWT458761 PGO458760:PGP458761 PQK458760:PQL458761 QAG458760:QAH458761 QKC458760:QKD458761 QTY458760:QTZ458761 RDU458760:RDV458761 RNQ458760:RNR458761 RXM458760:RXN458761 SHI458760:SHJ458761 SRE458760:SRF458761 TBA458760:TBB458761 TKW458760:TKX458761 TUS458760:TUT458761 UEO458760:UEP458761 UOK458760:UOL458761 UYG458760:UYH458761 VIC458760:VID458761 VRY458760:VRZ458761 WBU458760:WBV458761 WLQ458760:WLR458761 WVM458760:WVN458761 E524296:F524297 JA524296:JB524297 SW524296:SX524297 ACS524296:ACT524297 AMO524296:AMP524297 AWK524296:AWL524297 BGG524296:BGH524297 BQC524296:BQD524297 BZY524296:BZZ524297 CJU524296:CJV524297 CTQ524296:CTR524297 DDM524296:DDN524297 DNI524296:DNJ524297 DXE524296:DXF524297 EHA524296:EHB524297 EQW524296:EQX524297 FAS524296:FAT524297 FKO524296:FKP524297 FUK524296:FUL524297 GEG524296:GEH524297 GOC524296:GOD524297 GXY524296:GXZ524297 HHU524296:HHV524297 HRQ524296:HRR524297 IBM524296:IBN524297 ILI524296:ILJ524297 IVE524296:IVF524297 JFA524296:JFB524297 JOW524296:JOX524297 JYS524296:JYT524297 KIO524296:KIP524297 KSK524296:KSL524297 LCG524296:LCH524297 LMC524296:LMD524297 LVY524296:LVZ524297 MFU524296:MFV524297 MPQ524296:MPR524297 MZM524296:MZN524297 NJI524296:NJJ524297 NTE524296:NTF524297 ODA524296:ODB524297 OMW524296:OMX524297 OWS524296:OWT524297 PGO524296:PGP524297 PQK524296:PQL524297 QAG524296:QAH524297 QKC524296:QKD524297 QTY524296:QTZ524297 RDU524296:RDV524297 RNQ524296:RNR524297 RXM524296:RXN524297 SHI524296:SHJ524297 SRE524296:SRF524297 TBA524296:TBB524297 TKW524296:TKX524297 TUS524296:TUT524297 UEO524296:UEP524297 UOK524296:UOL524297 UYG524296:UYH524297 VIC524296:VID524297 VRY524296:VRZ524297 WBU524296:WBV524297 WLQ524296:WLR524297 WVM524296:WVN524297 E589832:F589833 JA589832:JB589833 SW589832:SX589833 ACS589832:ACT589833 AMO589832:AMP589833 AWK589832:AWL589833 BGG589832:BGH589833 BQC589832:BQD589833 BZY589832:BZZ589833 CJU589832:CJV589833 CTQ589832:CTR589833 DDM589832:DDN589833 DNI589832:DNJ589833 DXE589832:DXF589833 EHA589832:EHB589833 EQW589832:EQX589833 FAS589832:FAT589833 FKO589832:FKP589833 FUK589832:FUL589833 GEG589832:GEH589833 GOC589832:GOD589833 GXY589832:GXZ589833 HHU589832:HHV589833 HRQ589832:HRR589833 IBM589832:IBN589833 ILI589832:ILJ589833 IVE589832:IVF589833 JFA589832:JFB589833 JOW589832:JOX589833 JYS589832:JYT589833 KIO589832:KIP589833 KSK589832:KSL589833 LCG589832:LCH589833 LMC589832:LMD589833 LVY589832:LVZ589833 MFU589832:MFV589833 MPQ589832:MPR589833 MZM589832:MZN589833 NJI589832:NJJ589833 NTE589832:NTF589833 ODA589832:ODB589833 OMW589832:OMX589833 OWS589832:OWT589833 PGO589832:PGP589833 PQK589832:PQL589833 QAG589832:QAH589833 QKC589832:QKD589833 QTY589832:QTZ589833 RDU589832:RDV589833 RNQ589832:RNR589833 RXM589832:RXN589833 SHI589832:SHJ589833 SRE589832:SRF589833 TBA589832:TBB589833 TKW589832:TKX589833 TUS589832:TUT589833 UEO589832:UEP589833 UOK589832:UOL589833 UYG589832:UYH589833 VIC589832:VID589833 VRY589832:VRZ589833 WBU589832:WBV589833 WLQ589832:WLR589833 WVM589832:WVN589833 E655368:F655369 JA655368:JB655369 SW655368:SX655369 ACS655368:ACT655369 AMO655368:AMP655369 AWK655368:AWL655369 BGG655368:BGH655369 BQC655368:BQD655369 BZY655368:BZZ655369 CJU655368:CJV655369 CTQ655368:CTR655369 DDM655368:DDN655369 DNI655368:DNJ655369 DXE655368:DXF655369 EHA655368:EHB655369 EQW655368:EQX655369 FAS655368:FAT655369 FKO655368:FKP655369 FUK655368:FUL655369 GEG655368:GEH655369 GOC655368:GOD655369 GXY655368:GXZ655369 HHU655368:HHV655369 HRQ655368:HRR655369 IBM655368:IBN655369 ILI655368:ILJ655369 IVE655368:IVF655369 JFA655368:JFB655369 JOW655368:JOX655369 JYS655368:JYT655369 KIO655368:KIP655369 KSK655368:KSL655369 LCG655368:LCH655369 LMC655368:LMD655369 LVY655368:LVZ655369 MFU655368:MFV655369 MPQ655368:MPR655369 MZM655368:MZN655369 NJI655368:NJJ655369 NTE655368:NTF655369 ODA655368:ODB655369 OMW655368:OMX655369 OWS655368:OWT655369 PGO655368:PGP655369 PQK655368:PQL655369 QAG655368:QAH655369 QKC655368:QKD655369 QTY655368:QTZ655369 RDU655368:RDV655369 RNQ655368:RNR655369 RXM655368:RXN655369 SHI655368:SHJ655369 SRE655368:SRF655369 TBA655368:TBB655369 TKW655368:TKX655369 TUS655368:TUT655369 UEO655368:UEP655369 UOK655368:UOL655369 UYG655368:UYH655369 VIC655368:VID655369 VRY655368:VRZ655369 WBU655368:WBV655369 WLQ655368:WLR655369 WVM655368:WVN655369 E720904:F720905 JA720904:JB720905 SW720904:SX720905 ACS720904:ACT720905 AMO720904:AMP720905 AWK720904:AWL720905 BGG720904:BGH720905 BQC720904:BQD720905 BZY720904:BZZ720905 CJU720904:CJV720905 CTQ720904:CTR720905 DDM720904:DDN720905 DNI720904:DNJ720905 DXE720904:DXF720905 EHA720904:EHB720905 EQW720904:EQX720905 FAS720904:FAT720905 FKO720904:FKP720905 FUK720904:FUL720905 GEG720904:GEH720905 GOC720904:GOD720905 GXY720904:GXZ720905 HHU720904:HHV720905 HRQ720904:HRR720905 IBM720904:IBN720905 ILI720904:ILJ720905 IVE720904:IVF720905 JFA720904:JFB720905 JOW720904:JOX720905 JYS720904:JYT720905 KIO720904:KIP720905 KSK720904:KSL720905 LCG720904:LCH720905 LMC720904:LMD720905 LVY720904:LVZ720905 MFU720904:MFV720905 MPQ720904:MPR720905 MZM720904:MZN720905 NJI720904:NJJ720905 NTE720904:NTF720905 ODA720904:ODB720905 OMW720904:OMX720905 OWS720904:OWT720905 PGO720904:PGP720905 PQK720904:PQL720905 QAG720904:QAH720905 QKC720904:QKD720905 QTY720904:QTZ720905 RDU720904:RDV720905 RNQ720904:RNR720905 RXM720904:RXN720905 SHI720904:SHJ720905 SRE720904:SRF720905 TBA720904:TBB720905 TKW720904:TKX720905 TUS720904:TUT720905 UEO720904:UEP720905 UOK720904:UOL720905 UYG720904:UYH720905 VIC720904:VID720905 VRY720904:VRZ720905 WBU720904:WBV720905 WLQ720904:WLR720905 WVM720904:WVN720905 E786440:F786441 JA786440:JB786441 SW786440:SX786441 ACS786440:ACT786441 AMO786440:AMP786441 AWK786440:AWL786441 BGG786440:BGH786441 BQC786440:BQD786441 BZY786440:BZZ786441 CJU786440:CJV786441 CTQ786440:CTR786441 DDM786440:DDN786441 DNI786440:DNJ786441 DXE786440:DXF786441 EHA786440:EHB786441 EQW786440:EQX786441 FAS786440:FAT786441 FKO786440:FKP786441 FUK786440:FUL786441 GEG786440:GEH786441 GOC786440:GOD786441 GXY786440:GXZ786441 HHU786440:HHV786441 HRQ786440:HRR786441 IBM786440:IBN786441 ILI786440:ILJ786441 IVE786440:IVF786441 JFA786440:JFB786441 JOW786440:JOX786441 JYS786440:JYT786441 KIO786440:KIP786441 KSK786440:KSL786441 LCG786440:LCH786441 LMC786440:LMD786441 LVY786440:LVZ786441 MFU786440:MFV786441 MPQ786440:MPR786441 MZM786440:MZN786441 NJI786440:NJJ786441 NTE786440:NTF786441 ODA786440:ODB786441 OMW786440:OMX786441 OWS786440:OWT786441 PGO786440:PGP786441 PQK786440:PQL786441 QAG786440:QAH786441 QKC786440:QKD786441 QTY786440:QTZ786441 RDU786440:RDV786441 RNQ786440:RNR786441 RXM786440:RXN786441 SHI786440:SHJ786441 SRE786440:SRF786441 TBA786440:TBB786441 TKW786440:TKX786441 TUS786440:TUT786441 UEO786440:UEP786441 UOK786440:UOL786441 UYG786440:UYH786441 VIC786440:VID786441 VRY786440:VRZ786441 WBU786440:WBV786441 WLQ786440:WLR786441 WVM786440:WVN786441 E851976:F851977 JA851976:JB851977 SW851976:SX851977 ACS851976:ACT851977 AMO851976:AMP851977 AWK851976:AWL851977 BGG851976:BGH851977 BQC851976:BQD851977 BZY851976:BZZ851977 CJU851976:CJV851977 CTQ851976:CTR851977 DDM851976:DDN851977 DNI851976:DNJ851977 DXE851976:DXF851977 EHA851976:EHB851977 EQW851976:EQX851977 FAS851976:FAT851977 FKO851976:FKP851977 FUK851976:FUL851977 GEG851976:GEH851977 GOC851976:GOD851977 GXY851976:GXZ851977 HHU851976:HHV851977 HRQ851976:HRR851977 IBM851976:IBN851977 ILI851976:ILJ851977 IVE851976:IVF851977 JFA851976:JFB851977 JOW851976:JOX851977 JYS851976:JYT851977 KIO851976:KIP851977 KSK851976:KSL851977 LCG851976:LCH851977 LMC851976:LMD851977 LVY851976:LVZ851977 MFU851976:MFV851977 MPQ851976:MPR851977 MZM851976:MZN851977 NJI851976:NJJ851977 NTE851976:NTF851977 ODA851976:ODB851977 OMW851976:OMX851977 OWS851976:OWT851977 PGO851976:PGP851977 PQK851976:PQL851977 QAG851976:QAH851977 QKC851976:QKD851977 QTY851976:QTZ851977 RDU851976:RDV851977 RNQ851976:RNR851977 RXM851976:RXN851977 SHI851976:SHJ851977 SRE851976:SRF851977 TBA851976:TBB851977 TKW851976:TKX851977 TUS851976:TUT851977 UEO851976:UEP851977 UOK851976:UOL851977 UYG851976:UYH851977 VIC851976:VID851977 VRY851976:VRZ851977 WBU851976:WBV851977 WLQ851976:WLR851977 WVM851976:WVN851977 E917512:F917513 JA917512:JB917513 SW917512:SX917513 ACS917512:ACT917513 AMO917512:AMP917513 AWK917512:AWL917513 BGG917512:BGH917513 BQC917512:BQD917513 BZY917512:BZZ917513 CJU917512:CJV917513 CTQ917512:CTR917513 DDM917512:DDN917513 DNI917512:DNJ917513 DXE917512:DXF917513 EHA917512:EHB917513 EQW917512:EQX917513 FAS917512:FAT917513 FKO917512:FKP917513 FUK917512:FUL917513 GEG917512:GEH917513 GOC917512:GOD917513 GXY917512:GXZ917513 HHU917512:HHV917513 HRQ917512:HRR917513 IBM917512:IBN917513 ILI917512:ILJ917513 IVE917512:IVF917513 JFA917512:JFB917513 JOW917512:JOX917513 JYS917512:JYT917513 KIO917512:KIP917513 KSK917512:KSL917513 LCG917512:LCH917513 LMC917512:LMD917513 LVY917512:LVZ917513 MFU917512:MFV917513 MPQ917512:MPR917513 MZM917512:MZN917513 NJI917512:NJJ917513 NTE917512:NTF917513 ODA917512:ODB917513 OMW917512:OMX917513 OWS917512:OWT917513 PGO917512:PGP917513 PQK917512:PQL917513 QAG917512:QAH917513 QKC917512:QKD917513 QTY917512:QTZ917513 RDU917512:RDV917513 RNQ917512:RNR917513 RXM917512:RXN917513 SHI917512:SHJ917513 SRE917512:SRF917513 TBA917512:TBB917513 TKW917512:TKX917513 TUS917512:TUT917513 UEO917512:UEP917513 UOK917512:UOL917513 UYG917512:UYH917513 VIC917512:VID917513 VRY917512:VRZ917513 WBU917512:WBV917513 WLQ917512:WLR917513 WVM917512:WVN917513 E983048:F983049 JA983048:JB983049 SW983048:SX983049 ACS983048:ACT983049 AMO983048:AMP983049 AWK983048:AWL983049 BGG983048:BGH983049 BQC983048:BQD983049 BZY983048:BZZ983049 CJU983048:CJV983049 CTQ983048:CTR983049 DDM983048:DDN983049 DNI983048:DNJ983049 DXE983048:DXF983049 EHA983048:EHB983049 EQW983048:EQX983049 FAS983048:FAT983049 FKO983048:FKP983049 FUK983048:FUL983049 GEG983048:GEH983049 GOC983048:GOD983049 GXY983048:GXZ983049 HHU983048:HHV983049 HRQ983048:HRR983049 IBM983048:IBN983049 ILI983048:ILJ983049 IVE983048:IVF983049 JFA983048:JFB983049 JOW983048:JOX983049 JYS983048:JYT983049 KIO983048:KIP983049 KSK983048:KSL983049 LCG983048:LCH983049 LMC983048:LMD983049 LVY983048:LVZ983049 MFU983048:MFV983049 MPQ983048:MPR983049 MZM983048:MZN983049 NJI983048:NJJ983049 NTE983048:NTF983049 ODA983048:ODB983049 OMW983048:OMX983049 OWS983048:OWT983049 PGO983048:PGP983049 PQK983048:PQL983049 QAG983048:QAH983049 QKC983048:QKD983049 QTY983048:QTZ983049 RDU983048:RDV983049 RNQ983048:RNR983049 RXM983048:RXN983049 SHI983048:SHJ983049 SRE983048:SRF983049 TBA983048:TBB983049 TKW983048:TKX983049 TUS983048:TUT983049 UEO983048:UEP983049 UOK983048:UOL983049 UYG983048:UYH983049 VIC983048:VID983049 VRY983048:VRZ983049 WBU983048:WBV983049 WLQ983048:WLR983049 WVM983048:WVN983049 E13:F14 JA13:JB14 SW13:SX14 ACS13:ACT14 AMO13:AMP14 AWK13:AWL14 BGG13:BGH14 BQC13:BQD14 BZY13:BZZ14 CJU13:CJV14 CTQ13:CTR14 DDM13:DDN14 DNI13:DNJ14 DXE13:DXF14 EHA13:EHB14 EQW13:EQX14 FAS13:FAT14 FKO13:FKP14 FUK13:FUL14 GEG13:GEH14 GOC13:GOD14 GXY13:GXZ14 HHU13:HHV14 HRQ13:HRR14 IBM13:IBN14 ILI13:ILJ14 IVE13:IVF14 JFA13:JFB14 JOW13:JOX14 JYS13:JYT14 KIO13:KIP14 KSK13:KSL14 LCG13:LCH14 LMC13:LMD14 LVY13:LVZ14 MFU13:MFV14 MPQ13:MPR14 MZM13:MZN14 NJI13:NJJ14 NTE13:NTF14 ODA13:ODB14 OMW13:OMX14 OWS13:OWT14 PGO13:PGP14 PQK13:PQL14 QAG13:QAH14 QKC13:QKD14 QTY13:QTZ14 RDU13:RDV14 RNQ13:RNR14 RXM13:RXN14 SHI13:SHJ14 SRE13:SRF14 TBA13:TBB14 TKW13:TKX14 TUS13:TUT14 UEO13:UEP14 UOK13:UOL14 UYG13:UYH14 VIC13:VID14 VRY13:VRZ14 WBU13:WBV14 WLQ13:WLR14 WVM13:WVN14 E65549:F65550 JA65549:JB65550 SW65549:SX65550 ACS65549:ACT65550 AMO65549:AMP65550 AWK65549:AWL65550 BGG65549:BGH65550 BQC65549:BQD65550 BZY65549:BZZ65550 CJU65549:CJV65550 CTQ65549:CTR65550 DDM65549:DDN65550 DNI65549:DNJ65550 DXE65549:DXF65550 EHA65549:EHB65550 EQW65549:EQX65550 FAS65549:FAT65550 FKO65549:FKP65550 FUK65549:FUL65550 GEG65549:GEH65550 GOC65549:GOD65550 GXY65549:GXZ65550 HHU65549:HHV65550 HRQ65549:HRR65550 IBM65549:IBN65550 ILI65549:ILJ65550 IVE65549:IVF65550 JFA65549:JFB65550 JOW65549:JOX65550 JYS65549:JYT65550 KIO65549:KIP65550 KSK65549:KSL65550 LCG65549:LCH65550 LMC65549:LMD65550 LVY65549:LVZ65550 MFU65549:MFV65550 MPQ65549:MPR65550 MZM65549:MZN65550 NJI65549:NJJ65550 NTE65549:NTF65550 ODA65549:ODB65550 OMW65549:OMX65550 OWS65549:OWT65550 PGO65549:PGP65550 PQK65549:PQL65550 QAG65549:QAH65550 QKC65549:QKD65550 QTY65549:QTZ65550 RDU65549:RDV65550 RNQ65549:RNR65550 RXM65549:RXN65550 SHI65549:SHJ65550 SRE65549:SRF65550 TBA65549:TBB65550 TKW65549:TKX65550 TUS65549:TUT65550 UEO65549:UEP65550 UOK65549:UOL65550 UYG65549:UYH65550 VIC65549:VID65550 VRY65549:VRZ65550 WBU65549:WBV65550 WLQ65549:WLR65550 WVM65549:WVN65550 E131085:F131086 JA131085:JB131086 SW131085:SX131086 ACS131085:ACT131086 AMO131085:AMP131086 AWK131085:AWL131086 BGG131085:BGH131086 BQC131085:BQD131086 BZY131085:BZZ131086 CJU131085:CJV131086 CTQ131085:CTR131086 DDM131085:DDN131086 DNI131085:DNJ131086 DXE131085:DXF131086 EHA131085:EHB131086 EQW131085:EQX131086 FAS131085:FAT131086 FKO131085:FKP131086 FUK131085:FUL131086 GEG131085:GEH131086 GOC131085:GOD131086 GXY131085:GXZ131086 HHU131085:HHV131086 HRQ131085:HRR131086 IBM131085:IBN131086 ILI131085:ILJ131086 IVE131085:IVF131086 JFA131085:JFB131086 JOW131085:JOX131086 JYS131085:JYT131086 KIO131085:KIP131086 KSK131085:KSL131086 LCG131085:LCH131086 LMC131085:LMD131086 LVY131085:LVZ131086 MFU131085:MFV131086 MPQ131085:MPR131086 MZM131085:MZN131086 NJI131085:NJJ131086 NTE131085:NTF131086 ODA131085:ODB131086 OMW131085:OMX131086 OWS131085:OWT131086 PGO131085:PGP131086 PQK131085:PQL131086 QAG131085:QAH131086 QKC131085:QKD131086 QTY131085:QTZ131086 RDU131085:RDV131086 RNQ131085:RNR131086 RXM131085:RXN131086 SHI131085:SHJ131086 SRE131085:SRF131086 TBA131085:TBB131086 TKW131085:TKX131086 TUS131085:TUT131086 UEO131085:UEP131086 UOK131085:UOL131086 UYG131085:UYH131086 VIC131085:VID131086 VRY131085:VRZ131086 WBU131085:WBV131086 WLQ131085:WLR131086 WVM131085:WVN131086 E196621:F196622 JA196621:JB196622 SW196621:SX196622 ACS196621:ACT196622 AMO196621:AMP196622 AWK196621:AWL196622 BGG196621:BGH196622 BQC196621:BQD196622 BZY196621:BZZ196622 CJU196621:CJV196622 CTQ196621:CTR196622 DDM196621:DDN196622 DNI196621:DNJ196622 DXE196621:DXF196622 EHA196621:EHB196622 EQW196621:EQX196622 FAS196621:FAT196622 FKO196621:FKP196622 FUK196621:FUL196622 GEG196621:GEH196622 GOC196621:GOD196622 GXY196621:GXZ196622 HHU196621:HHV196622 HRQ196621:HRR196622 IBM196621:IBN196622 ILI196621:ILJ196622 IVE196621:IVF196622 JFA196621:JFB196622 JOW196621:JOX196622 JYS196621:JYT196622 KIO196621:KIP196622 KSK196621:KSL196622 LCG196621:LCH196622 LMC196621:LMD196622 LVY196621:LVZ196622 MFU196621:MFV196622 MPQ196621:MPR196622 MZM196621:MZN196622 NJI196621:NJJ196622 NTE196621:NTF196622 ODA196621:ODB196622 OMW196621:OMX196622 OWS196621:OWT196622 PGO196621:PGP196622 PQK196621:PQL196622 QAG196621:QAH196622 QKC196621:QKD196622 QTY196621:QTZ196622 RDU196621:RDV196622 RNQ196621:RNR196622 RXM196621:RXN196622 SHI196621:SHJ196622 SRE196621:SRF196622 TBA196621:TBB196622 TKW196621:TKX196622 TUS196621:TUT196622 UEO196621:UEP196622 UOK196621:UOL196622 UYG196621:UYH196622 VIC196621:VID196622 VRY196621:VRZ196622 WBU196621:WBV196622 WLQ196621:WLR196622 WVM196621:WVN196622 E262157:F262158 JA262157:JB262158 SW262157:SX262158 ACS262157:ACT262158 AMO262157:AMP262158 AWK262157:AWL262158 BGG262157:BGH262158 BQC262157:BQD262158 BZY262157:BZZ262158 CJU262157:CJV262158 CTQ262157:CTR262158 DDM262157:DDN262158 DNI262157:DNJ262158 DXE262157:DXF262158 EHA262157:EHB262158 EQW262157:EQX262158 FAS262157:FAT262158 FKO262157:FKP262158 FUK262157:FUL262158 GEG262157:GEH262158 GOC262157:GOD262158 GXY262157:GXZ262158 HHU262157:HHV262158 HRQ262157:HRR262158 IBM262157:IBN262158 ILI262157:ILJ262158 IVE262157:IVF262158 JFA262157:JFB262158 JOW262157:JOX262158 JYS262157:JYT262158 KIO262157:KIP262158 KSK262157:KSL262158 LCG262157:LCH262158 LMC262157:LMD262158 LVY262157:LVZ262158 MFU262157:MFV262158 MPQ262157:MPR262158 MZM262157:MZN262158 NJI262157:NJJ262158 NTE262157:NTF262158 ODA262157:ODB262158 OMW262157:OMX262158 OWS262157:OWT262158 PGO262157:PGP262158 PQK262157:PQL262158 QAG262157:QAH262158 QKC262157:QKD262158 QTY262157:QTZ262158 RDU262157:RDV262158 RNQ262157:RNR262158 RXM262157:RXN262158 SHI262157:SHJ262158 SRE262157:SRF262158 TBA262157:TBB262158 TKW262157:TKX262158 TUS262157:TUT262158 UEO262157:UEP262158 UOK262157:UOL262158 UYG262157:UYH262158 VIC262157:VID262158 VRY262157:VRZ262158 WBU262157:WBV262158 WLQ262157:WLR262158 WVM262157:WVN262158 E327693:F327694 JA327693:JB327694 SW327693:SX327694 ACS327693:ACT327694 AMO327693:AMP327694 AWK327693:AWL327694 BGG327693:BGH327694 BQC327693:BQD327694 BZY327693:BZZ327694 CJU327693:CJV327694 CTQ327693:CTR327694 DDM327693:DDN327694 DNI327693:DNJ327694 DXE327693:DXF327694 EHA327693:EHB327694 EQW327693:EQX327694 FAS327693:FAT327694 FKO327693:FKP327694 FUK327693:FUL327694 GEG327693:GEH327694 GOC327693:GOD327694 GXY327693:GXZ327694 HHU327693:HHV327694 HRQ327693:HRR327694 IBM327693:IBN327694 ILI327693:ILJ327694 IVE327693:IVF327694 JFA327693:JFB327694 JOW327693:JOX327694 JYS327693:JYT327694 KIO327693:KIP327694 KSK327693:KSL327694 LCG327693:LCH327694 LMC327693:LMD327694 LVY327693:LVZ327694 MFU327693:MFV327694 MPQ327693:MPR327694 MZM327693:MZN327694 NJI327693:NJJ327694 NTE327693:NTF327694 ODA327693:ODB327694 OMW327693:OMX327694 OWS327693:OWT327694 PGO327693:PGP327694 PQK327693:PQL327694 QAG327693:QAH327694 QKC327693:QKD327694 QTY327693:QTZ327694 RDU327693:RDV327694 RNQ327693:RNR327694 RXM327693:RXN327694 SHI327693:SHJ327694 SRE327693:SRF327694 TBA327693:TBB327694 TKW327693:TKX327694 TUS327693:TUT327694 UEO327693:UEP327694 UOK327693:UOL327694 UYG327693:UYH327694 VIC327693:VID327694 VRY327693:VRZ327694 WBU327693:WBV327694 WLQ327693:WLR327694 WVM327693:WVN327694 E393229:F393230 JA393229:JB393230 SW393229:SX393230 ACS393229:ACT393230 AMO393229:AMP393230 AWK393229:AWL393230 BGG393229:BGH393230 BQC393229:BQD393230 BZY393229:BZZ393230 CJU393229:CJV393230 CTQ393229:CTR393230 DDM393229:DDN393230 DNI393229:DNJ393230 DXE393229:DXF393230 EHA393229:EHB393230 EQW393229:EQX393230 FAS393229:FAT393230 FKO393229:FKP393230 FUK393229:FUL393230 GEG393229:GEH393230 GOC393229:GOD393230 GXY393229:GXZ393230 HHU393229:HHV393230 HRQ393229:HRR393230 IBM393229:IBN393230 ILI393229:ILJ393230 IVE393229:IVF393230 JFA393229:JFB393230 JOW393229:JOX393230 JYS393229:JYT393230 KIO393229:KIP393230 KSK393229:KSL393230 LCG393229:LCH393230 LMC393229:LMD393230 LVY393229:LVZ393230 MFU393229:MFV393230 MPQ393229:MPR393230 MZM393229:MZN393230 NJI393229:NJJ393230 NTE393229:NTF393230 ODA393229:ODB393230 OMW393229:OMX393230 OWS393229:OWT393230 PGO393229:PGP393230 PQK393229:PQL393230 QAG393229:QAH393230 QKC393229:QKD393230 QTY393229:QTZ393230 RDU393229:RDV393230 RNQ393229:RNR393230 RXM393229:RXN393230 SHI393229:SHJ393230 SRE393229:SRF393230 TBA393229:TBB393230 TKW393229:TKX393230 TUS393229:TUT393230 UEO393229:UEP393230 UOK393229:UOL393230 UYG393229:UYH393230 VIC393229:VID393230 VRY393229:VRZ393230 WBU393229:WBV393230 WLQ393229:WLR393230 WVM393229:WVN393230 E458765:F458766 JA458765:JB458766 SW458765:SX458766 ACS458765:ACT458766 AMO458765:AMP458766 AWK458765:AWL458766 BGG458765:BGH458766 BQC458765:BQD458766 BZY458765:BZZ458766 CJU458765:CJV458766 CTQ458765:CTR458766 DDM458765:DDN458766 DNI458765:DNJ458766 DXE458765:DXF458766 EHA458765:EHB458766 EQW458765:EQX458766 FAS458765:FAT458766 FKO458765:FKP458766 FUK458765:FUL458766 GEG458765:GEH458766 GOC458765:GOD458766 GXY458765:GXZ458766 HHU458765:HHV458766 HRQ458765:HRR458766 IBM458765:IBN458766 ILI458765:ILJ458766 IVE458765:IVF458766 JFA458765:JFB458766 JOW458765:JOX458766 JYS458765:JYT458766 KIO458765:KIP458766 KSK458765:KSL458766 LCG458765:LCH458766 LMC458765:LMD458766 LVY458765:LVZ458766 MFU458765:MFV458766 MPQ458765:MPR458766 MZM458765:MZN458766 NJI458765:NJJ458766 NTE458765:NTF458766 ODA458765:ODB458766 OMW458765:OMX458766 OWS458765:OWT458766 PGO458765:PGP458766 PQK458765:PQL458766 QAG458765:QAH458766 QKC458765:QKD458766 QTY458765:QTZ458766 RDU458765:RDV458766 RNQ458765:RNR458766 RXM458765:RXN458766 SHI458765:SHJ458766 SRE458765:SRF458766 TBA458765:TBB458766 TKW458765:TKX458766 TUS458765:TUT458766 UEO458765:UEP458766 UOK458765:UOL458766 UYG458765:UYH458766 VIC458765:VID458766 VRY458765:VRZ458766 WBU458765:WBV458766 WLQ458765:WLR458766 WVM458765:WVN458766 E524301:F524302 JA524301:JB524302 SW524301:SX524302 ACS524301:ACT524302 AMO524301:AMP524302 AWK524301:AWL524302 BGG524301:BGH524302 BQC524301:BQD524302 BZY524301:BZZ524302 CJU524301:CJV524302 CTQ524301:CTR524302 DDM524301:DDN524302 DNI524301:DNJ524302 DXE524301:DXF524302 EHA524301:EHB524302 EQW524301:EQX524302 FAS524301:FAT524302 FKO524301:FKP524302 FUK524301:FUL524302 GEG524301:GEH524302 GOC524301:GOD524302 GXY524301:GXZ524302 HHU524301:HHV524302 HRQ524301:HRR524302 IBM524301:IBN524302 ILI524301:ILJ524302 IVE524301:IVF524302 JFA524301:JFB524302 JOW524301:JOX524302 JYS524301:JYT524302 KIO524301:KIP524302 KSK524301:KSL524302 LCG524301:LCH524302 LMC524301:LMD524302 LVY524301:LVZ524302 MFU524301:MFV524302 MPQ524301:MPR524302 MZM524301:MZN524302 NJI524301:NJJ524302 NTE524301:NTF524302 ODA524301:ODB524302 OMW524301:OMX524302 OWS524301:OWT524302 PGO524301:PGP524302 PQK524301:PQL524302 QAG524301:QAH524302 QKC524301:QKD524302 QTY524301:QTZ524302 RDU524301:RDV524302 RNQ524301:RNR524302 RXM524301:RXN524302 SHI524301:SHJ524302 SRE524301:SRF524302 TBA524301:TBB524302 TKW524301:TKX524302 TUS524301:TUT524302 UEO524301:UEP524302 UOK524301:UOL524302 UYG524301:UYH524302 VIC524301:VID524302 VRY524301:VRZ524302 WBU524301:WBV524302 WLQ524301:WLR524302 WVM524301:WVN524302 E589837:F589838 JA589837:JB589838 SW589837:SX589838 ACS589837:ACT589838 AMO589837:AMP589838 AWK589837:AWL589838 BGG589837:BGH589838 BQC589837:BQD589838 BZY589837:BZZ589838 CJU589837:CJV589838 CTQ589837:CTR589838 DDM589837:DDN589838 DNI589837:DNJ589838 DXE589837:DXF589838 EHA589837:EHB589838 EQW589837:EQX589838 FAS589837:FAT589838 FKO589837:FKP589838 FUK589837:FUL589838 GEG589837:GEH589838 GOC589837:GOD589838 GXY589837:GXZ589838 HHU589837:HHV589838 HRQ589837:HRR589838 IBM589837:IBN589838 ILI589837:ILJ589838 IVE589837:IVF589838 JFA589837:JFB589838 JOW589837:JOX589838 JYS589837:JYT589838 KIO589837:KIP589838 KSK589837:KSL589838 LCG589837:LCH589838 LMC589837:LMD589838 LVY589837:LVZ589838 MFU589837:MFV589838 MPQ589837:MPR589838 MZM589837:MZN589838 NJI589837:NJJ589838 NTE589837:NTF589838 ODA589837:ODB589838 OMW589837:OMX589838 OWS589837:OWT589838 PGO589837:PGP589838 PQK589837:PQL589838 QAG589837:QAH589838 QKC589837:QKD589838 QTY589837:QTZ589838 RDU589837:RDV589838 RNQ589837:RNR589838 RXM589837:RXN589838 SHI589837:SHJ589838 SRE589837:SRF589838 TBA589837:TBB589838 TKW589837:TKX589838 TUS589837:TUT589838 UEO589837:UEP589838 UOK589837:UOL589838 UYG589837:UYH589838 VIC589837:VID589838 VRY589837:VRZ589838 WBU589837:WBV589838 WLQ589837:WLR589838 WVM589837:WVN589838 E655373:F655374 JA655373:JB655374 SW655373:SX655374 ACS655373:ACT655374 AMO655373:AMP655374 AWK655373:AWL655374 BGG655373:BGH655374 BQC655373:BQD655374 BZY655373:BZZ655374 CJU655373:CJV655374 CTQ655373:CTR655374 DDM655373:DDN655374 DNI655373:DNJ655374 DXE655373:DXF655374 EHA655373:EHB655374 EQW655373:EQX655374 FAS655373:FAT655374 FKO655373:FKP655374 FUK655373:FUL655374 GEG655373:GEH655374 GOC655373:GOD655374 GXY655373:GXZ655374 HHU655373:HHV655374 HRQ655373:HRR655374 IBM655373:IBN655374 ILI655373:ILJ655374 IVE655373:IVF655374 JFA655373:JFB655374 JOW655373:JOX655374 JYS655373:JYT655374 KIO655373:KIP655374 KSK655373:KSL655374 LCG655373:LCH655374 LMC655373:LMD655374 LVY655373:LVZ655374 MFU655373:MFV655374 MPQ655373:MPR655374 MZM655373:MZN655374 NJI655373:NJJ655374 NTE655373:NTF655374 ODA655373:ODB655374 OMW655373:OMX655374 OWS655373:OWT655374 PGO655373:PGP655374 PQK655373:PQL655374 QAG655373:QAH655374 QKC655373:QKD655374 QTY655373:QTZ655374 RDU655373:RDV655374 RNQ655373:RNR655374 RXM655373:RXN655374 SHI655373:SHJ655374 SRE655373:SRF655374 TBA655373:TBB655374 TKW655373:TKX655374 TUS655373:TUT655374 UEO655373:UEP655374 UOK655373:UOL655374 UYG655373:UYH655374 VIC655373:VID655374 VRY655373:VRZ655374 WBU655373:WBV655374 WLQ655373:WLR655374 WVM655373:WVN655374 E720909:F720910 JA720909:JB720910 SW720909:SX720910 ACS720909:ACT720910 AMO720909:AMP720910 AWK720909:AWL720910 BGG720909:BGH720910 BQC720909:BQD720910 BZY720909:BZZ720910 CJU720909:CJV720910 CTQ720909:CTR720910 DDM720909:DDN720910 DNI720909:DNJ720910 DXE720909:DXF720910 EHA720909:EHB720910 EQW720909:EQX720910 FAS720909:FAT720910 FKO720909:FKP720910 FUK720909:FUL720910 GEG720909:GEH720910 GOC720909:GOD720910 GXY720909:GXZ720910 HHU720909:HHV720910 HRQ720909:HRR720910 IBM720909:IBN720910 ILI720909:ILJ720910 IVE720909:IVF720910 JFA720909:JFB720910 JOW720909:JOX720910 JYS720909:JYT720910 KIO720909:KIP720910 KSK720909:KSL720910 LCG720909:LCH720910 LMC720909:LMD720910 LVY720909:LVZ720910 MFU720909:MFV720910 MPQ720909:MPR720910 MZM720909:MZN720910 NJI720909:NJJ720910 NTE720909:NTF720910 ODA720909:ODB720910 OMW720909:OMX720910 OWS720909:OWT720910 PGO720909:PGP720910 PQK720909:PQL720910 QAG720909:QAH720910 QKC720909:QKD720910 QTY720909:QTZ720910 RDU720909:RDV720910 RNQ720909:RNR720910 RXM720909:RXN720910 SHI720909:SHJ720910 SRE720909:SRF720910 TBA720909:TBB720910 TKW720909:TKX720910 TUS720909:TUT720910 UEO720909:UEP720910 UOK720909:UOL720910 UYG720909:UYH720910 VIC720909:VID720910 VRY720909:VRZ720910 WBU720909:WBV720910 WLQ720909:WLR720910 WVM720909:WVN720910 E786445:F786446 JA786445:JB786446 SW786445:SX786446 ACS786445:ACT786446 AMO786445:AMP786446 AWK786445:AWL786446 BGG786445:BGH786446 BQC786445:BQD786446 BZY786445:BZZ786446 CJU786445:CJV786446 CTQ786445:CTR786446 DDM786445:DDN786446 DNI786445:DNJ786446 DXE786445:DXF786446 EHA786445:EHB786446 EQW786445:EQX786446 FAS786445:FAT786446 FKO786445:FKP786446 FUK786445:FUL786446 GEG786445:GEH786446 GOC786445:GOD786446 GXY786445:GXZ786446 HHU786445:HHV786446 HRQ786445:HRR786446 IBM786445:IBN786446 ILI786445:ILJ786446 IVE786445:IVF786446 JFA786445:JFB786446 JOW786445:JOX786446 JYS786445:JYT786446 KIO786445:KIP786446 KSK786445:KSL786446 LCG786445:LCH786446 LMC786445:LMD786446 LVY786445:LVZ786446 MFU786445:MFV786446 MPQ786445:MPR786446 MZM786445:MZN786446 NJI786445:NJJ786446 NTE786445:NTF786446 ODA786445:ODB786446 OMW786445:OMX786446 OWS786445:OWT786446 PGO786445:PGP786446 PQK786445:PQL786446 QAG786445:QAH786446 QKC786445:QKD786446 QTY786445:QTZ786446 RDU786445:RDV786446 RNQ786445:RNR786446 RXM786445:RXN786446 SHI786445:SHJ786446 SRE786445:SRF786446 TBA786445:TBB786446 TKW786445:TKX786446 TUS786445:TUT786446 UEO786445:UEP786446 UOK786445:UOL786446 UYG786445:UYH786446 VIC786445:VID786446 VRY786445:VRZ786446 WBU786445:WBV786446 WLQ786445:WLR786446 WVM786445:WVN786446 E851981:F851982 JA851981:JB851982 SW851981:SX851982 ACS851981:ACT851982 AMO851981:AMP851982 AWK851981:AWL851982 BGG851981:BGH851982 BQC851981:BQD851982 BZY851981:BZZ851982 CJU851981:CJV851982 CTQ851981:CTR851982 DDM851981:DDN851982 DNI851981:DNJ851982 DXE851981:DXF851982 EHA851981:EHB851982 EQW851981:EQX851982 FAS851981:FAT851982 FKO851981:FKP851982 FUK851981:FUL851982 GEG851981:GEH851982 GOC851981:GOD851982 GXY851981:GXZ851982 HHU851981:HHV851982 HRQ851981:HRR851982 IBM851981:IBN851982 ILI851981:ILJ851982 IVE851981:IVF851982 JFA851981:JFB851982 JOW851981:JOX851982 JYS851981:JYT851982 KIO851981:KIP851982 KSK851981:KSL851982 LCG851981:LCH851982 LMC851981:LMD851982 LVY851981:LVZ851982 MFU851981:MFV851982 MPQ851981:MPR851982 MZM851981:MZN851982 NJI851981:NJJ851982 NTE851981:NTF851982 ODA851981:ODB851982 OMW851981:OMX851982 OWS851981:OWT851982 PGO851981:PGP851982 PQK851981:PQL851982 QAG851981:QAH851982 QKC851981:QKD851982 QTY851981:QTZ851982 RDU851981:RDV851982 RNQ851981:RNR851982 RXM851981:RXN851982 SHI851981:SHJ851982 SRE851981:SRF851982 TBA851981:TBB851982 TKW851981:TKX851982 TUS851981:TUT851982 UEO851981:UEP851982 UOK851981:UOL851982 UYG851981:UYH851982 VIC851981:VID851982 VRY851981:VRZ851982 WBU851981:WBV851982 WLQ851981:WLR851982 WVM851981:WVN851982 E917517:F917518 JA917517:JB917518 SW917517:SX917518 ACS917517:ACT917518 AMO917517:AMP917518 AWK917517:AWL917518 BGG917517:BGH917518 BQC917517:BQD917518 BZY917517:BZZ917518 CJU917517:CJV917518 CTQ917517:CTR917518 DDM917517:DDN917518 DNI917517:DNJ917518 DXE917517:DXF917518 EHA917517:EHB917518 EQW917517:EQX917518 FAS917517:FAT917518 FKO917517:FKP917518 FUK917517:FUL917518 GEG917517:GEH917518 GOC917517:GOD917518 GXY917517:GXZ917518 HHU917517:HHV917518 HRQ917517:HRR917518 IBM917517:IBN917518 ILI917517:ILJ917518 IVE917517:IVF917518 JFA917517:JFB917518 JOW917517:JOX917518 JYS917517:JYT917518 KIO917517:KIP917518 KSK917517:KSL917518 LCG917517:LCH917518 LMC917517:LMD917518 LVY917517:LVZ917518 MFU917517:MFV917518 MPQ917517:MPR917518 MZM917517:MZN917518 NJI917517:NJJ917518 NTE917517:NTF917518 ODA917517:ODB917518 OMW917517:OMX917518 OWS917517:OWT917518 PGO917517:PGP917518 PQK917517:PQL917518 QAG917517:QAH917518 QKC917517:QKD917518 QTY917517:QTZ917518 RDU917517:RDV917518 RNQ917517:RNR917518 RXM917517:RXN917518 SHI917517:SHJ917518 SRE917517:SRF917518 TBA917517:TBB917518 TKW917517:TKX917518 TUS917517:TUT917518 UEO917517:UEP917518 UOK917517:UOL917518 UYG917517:UYH917518 VIC917517:VID917518 VRY917517:VRZ917518 WBU917517:WBV917518 WLQ917517:WLR917518 WVM917517:WVN917518 E983053:F983054 JA983053:JB983054 SW983053:SX983054 ACS983053:ACT983054 AMO983053:AMP983054 AWK983053:AWL983054 BGG983053:BGH983054 BQC983053:BQD983054 BZY983053:BZZ983054 CJU983053:CJV983054 CTQ983053:CTR983054 DDM983053:DDN983054 DNI983053:DNJ983054 DXE983053:DXF983054 EHA983053:EHB983054 EQW983053:EQX983054 FAS983053:FAT983054 FKO983053:FKP983054 FUK983053:FUL983054 GEG983053:GEH983054 GOC983053:GOD983054 GXY983053:GXZ983054 HHU983053:HHV983054 HRQ983053:HRR983054 IBM983053:IBN983054 ILI983053:ILJ983054 IVE983053:IVF983054 JFA983053:JFB983054 JOW983053:JOX983054 JYS983053:JYT983054 KIO983053:KIP983054 KSK983053:KSL983054 LCG983053:LCH983054 LMC983053:LMD983054 LVY983053:LVZ983054 MFU983053:MFV983054 MPQ983053:MPR983054 MZM983053:MZN983054 NJI983053:NJJ983054 NTE983053:NTF983054 ODA983053:ODB983054 OMW983053:OMX983054 OWS983053:OWT983054 PGO983053:PGP983054 PQK983053:PQL983054 QAG983053:QAH983054 QKC983053:QKD983054 QTY983053:QTZ983054 RDU983053:RDV983054 RNQ983053:RNR983054 RXM983053:RXN983054 SHI983053:SHJ983054 SRE983053:SRF983054 TBA983053:TBB983054 TKW983053:TKX983054 TUS983053:TUT983054 UEO983053:UEP983054 UOK983053:UOL983054 UYG983053:UYH983054 VIC983053:VID983054 VRY983053:VRZ983054 WBU983053:WBV983054 WLQ983053:WLR983054 WVM983053:WVN983054 E16:F17 JA16:JB17 SW16:SX17 ACS16:ACT17 AMO16:AMP17 AWK16:AWL17 BGG16:BGH17 BQC16:BQD17 BZY16:BZZ17 CJU16:CJV17 CTQ16:CTR17 DDM16:DDN17 DNI16:DNJ17 DXE16:DXF17 EHA16:EHB17 EQW16:EQX17 FAS16:FAT17 FKO16:FKP17 FUK16:FUL17 GEG16:GEH17 GOC16:GOD17 GXY16:GXZ17 HHU16:HHV17 HRQ16:HRR17 IBM16:IBN17 ILI16:ILJ17 IVE16:IVF17 JFA16:JFB17 JOW16:JOX17 JYS16:JYT17 KIO16:KIP17 KSK16:KSL17 LCG16:LCH17 LMC16:LMD17 LVY16:LVZ17 MFU16:MFV17 MPQ16:MPR17 MZM16:MZN17 NJI16:NJJ17 NTE16:NTF17 ODA16:ODB17 OMW16:OMX17 OWS16:OWT17 PGO16:PGP17 PQK16:PQL17 QAG16:QAH17 QKC16:QKD17 QTY16:QTZ17 RDU16:RDV17 RNQ16:RNR17 RXM16:RXN17 SHI16:SHJ17 SRE16:SRF17 TBA16:TBB17 TKW16:TKX17 TUS16:TUT17 UEO16:UEP17 UOK16:UOL17 UYG16:UYH17 VIC16:VID17 VRY16:VRZ17 WBU16:WBV17 WLQ16:WLR17 WVM16:WVN17 E65552:F65553 JA65552:JB65553 SW65552:SX65553 ACS65552:ACT65553 AMO65552:AMP65553 AWK65552:AWL65553 BGG65552:BGH65553 BQC65552:BQD65553 BZY65552:BZZ65553 CJU65552:CJV65553 CTQ65552:CTR65553 DDM65552:DDN65553 DNI65552:DNJ65553 DXE65552:DXF65553 EHA65552:EHB65553 EQW65552:EQX65553 FAS65552:FAT65553 FKO65552:FKP65553 FUK65552:FUL65553 GEG65552:GEH65553 GOC65552:GOD65553 GXY65552:GXZ65553 HHU65552:HHV65553 HRQ65552:HRR65553 IBM65552:IBN65553 ILI65552:ILJ65553 IVE65552:IVF65553 JFA65552:JFB65553 JOW65552:JOX65553 JYS65552:JYT65553 KIO65552:KIP65553 KSK65552:KSL65553 LCG65552:LCH65553 LMC65552:LMD65553 LVY65552:LVZ65553 MFU65552:MFV65553 MPQ65552:MPR65553 MZM65552:MZN65553 NJI65552:NJJ65553 NTE65552:NTF65553 ODA65552:ODB65553 OMW65552:OMX65553 OWS65552:OWT65553 PGO65552:PGP65553 PQK65552:PQL65553 QAG65552:QAH65553 QKC65552:QKD65553 QTY65552:QTZ65553 RDU65552:RDV65553 RNQ65552:RNR65553 RXM65552:RXN65553 SHI65552:SHJ65553 SRE65552:SRF65553 TBA65552:TBB65553 TKW65552:TKX65553 TUS65552:TUT65553 UEO65552:UEP65553 UOK65552:UOL65553 UYG65552:UYH65553 VIC65552:VID65553 VRY65552:VRZ65553 WBU65552:WBV65553 WLQ65552:WLR65553 WVM65552:WVN65553 E131088:F131089 JA131088:JB131089 SW131088:SX131089 ACS131088:ACT131089 AMO131088:AMP131089 AWK131088:AWL131089 BGG131088:BGH131089 BQC131088:BQD131089 BZY131088:BZZ131089 CJU131088:CJV131089 CTQ131088:CTR131089 DDM131088:DDN131089 DNI131088:DNJ131089 DXE131088:DXF131089 EHA131088:EHB131089 EQW131088:EQX131089 FAS131088:FAT131089 FKO131088:FKP131089 FUK131088:FUL131089 GEG131088:GEH131089 GOC131088:GOD131089 GXY131088:GXZ131089 HHU131088:HHV131089 HRQ131088:HRR131089 IBM131088:IBN131089 ILI131088:ILJ131089 IVE131088:IVF131089 JFA131088:JFB131089 JOW131088:JOX131089 JYS131088:JYT131089 KIO131088:KIP131089 KSK131088:KSL131089 LCG131088:LCH131089 LMC131088:LMD131089 LVY131088:LVZ131089 MFU131088:MFV131089 MPQ131088:MPR131089 MZM131088:MZN131089 NJI131088:NJJ131089 NTE131088:NTF131089 ODA131088:ODB131089 OMW131088:OMX131089 OWS131088:OWT131089 PGO131088:PGP131089 PQK131088:PQL131089 QAG131088:QAH131089 QKC131088:QKD131089 QTY131088:QTZ131089 RDU131088:RDV131089 RNQ131088:RNR131089 RXM131088:RXN131089 SHI131088:SHJ131089 SRE131088:SRF131089 TBA131088:TBB131089 TKW131088:TKX131089 TUS131088:TUT131089 UEO131088:UEP131089 UOK131088:UOL131089 UYG131088:UYH131089 VIC131088:VID131089 VRY131088:VRZ131089 WBU131088:WBV131089 WLQ131088:WLR131089 WVM131088:WVN131089 E196624:F196625 JA196624:JB196625 SW196624:SX196625 ACS196624:ACT196625 AMO196624:AMP196625 AWK196624:AWL196625 BGG196624:BGH196625 BQC196624:BQD196625 BZY196624:BZZ196625 CJU196624:CJV196625 CTQ196624:CTR196625 DDM196624:DDN196625 DNI196624:DNJ196625 DXE196624:DXF196625 EHA196624:EHB196625 EQW196624:EQX196625 FAS196624:FAT196625 FKO196624:FKP196625 FUK196624:FUL196625 GEG196624:GEH196625 GOC196624:GOD196625 GXY196624:GXZ196625 HHU196624:HHV196625 HRQ196624:HRR196625 IBM196624:IBN196625 ILI196624:ILJ196625 IVE196624:IVF196625 JFA196624:JFB196625 JOW196624:JOX196625 JYS196624:JYT196625 KIO196624:KIP196625 KSK196624:KSL196625 LCG196624:LCH196625 LMC196624:LMD196625 LVY196624:LVZ196625 MFU196624:MFV196625 MPQ196624:MPR196625 MZM196624:MZN196625 NJI196624:NJJ196625 NTE196624:NTF196625 ODA196624:ODB196625 OMW196624:OMX196625 OWS196624:OWT196625 PGO196624:PGP196625 PQK196624:PQL196625 QAG196624:QAH196625 QKC196624:QKD196625 QTY196624:QTZ196625 RDU196624:RDV196625 RNQ196624:RNR196625 RXM196624:RXN196625 SHI196624:SHJ196625 SRE196624:SRF196625 TBA196624:TBB196625 TKW196624:TKX196625 TUS196624:TUT196625 UEO196624:UEP196625 UOK196624:UOL196625 UYG196624:UYH196625 VIC196624:VID196625 VRY196624:VRZ196625 WBU196624:WBV196625 WLQ196624:WLR196625 WVM196624:WVN196625 E262160:F262161 JA262160:JB262161 SW262160:SX262161 ACS262160:ACT262161 AMO262160:AMP262161 AWK262160:AWL262161 BGG262160:BGH262161 BQC262160:BQD262161 BZY262160:BZZ262161 CJU262160:CJV262161 CTQ262160:CTR262161 DDM262160:DDN262161 DNI262160:DNJ262161 DXE262160:DXF262161 EHA262160:EHB262161 EQW262160:EQX262161 FAS262160:FAT262161 FKO262160:FKP262161 FUK262160:FUL262161 GEG262160:GEH262161 GOC262160:GOD262161 GXY262160:GXZ262161 HHU262160:HHV262161 HRQ262160:HRR262161 IBM262160:IBN262161 ILI262160:ILJ262161 IVE262160:IVF262161 JFA262160:JFB262161 JOW262160:JOX262161 JYS262160:JYT262161 KIO262160:KIP262161 KSK262160:KSL262161 LCG262160:LCH262161 LMC262160:LMD262161 LVY262160:LVZ262161 MFU262160:MFV262161 MPQ262160:MPR262161 MZM262160:MZN262161 NJI262160:NJJ262161 NTE262160:NTF262161 ODA262160:ODB262161 OMW262160:OMX262161 OWS262160:OWT262161 PGO262160:PGP262161 PQK262160:PQL262161 QAG262160:QAH262161 QKC262160:QKD262161 QTY262160:QTZ262161 RDU262160:RDV262161 RNQ262160:RNR262161 RXM262160:RXN262161 SHI262160:SHJ262161 SRE262160:SRF262161 TBA262160:TBB262161 TKW262160:TKX262161 TUS262160:TUT262161 UEO262160:UEP262161 UOK262160:UOL262161 UYG262160:UYH262161 VIC262160:VID262161 VRY262160:VRZ262161 WBU262160:WBV262161 WLQ262160:WLR262161 WVM262160:WVN262161 E327696:F327697 JA327696:JB327697 SW327696:SX327697 ACS327696:ACT327697 AMO327696:AMP327697 AWK327696:AWL327697 BGG327696:BGH327697 BQC327696:BQD327697 BZY327696:BZZ327697 CJU327696:CJV327697 CTQ327696:CTR327697 DDM327696:DDN327697 DNI327696:DNJ327697 DXE327696:DXF327697 EHA327696:EHB327697 EQW327696:EQX327697 FAS327696:FAT327697 FKO327696:FKP327697 FUK327696:FUL327697 GEG327696:GEH327697 GOC327696:GOD327697 GXY327696:GXZ327697 HHU327696:HHV327697 HRQ327696:HRR327697 IBM327696:IBN327697 ILI327696:ILJ327697 IVE327696:IVF327697 JFA327696:JFB327697 JOW327696:JOX327697 JYS327696:JYT327697 KIO327696:KIP327697 KSK327696:KSL327697 LCG327696:LCH327697 LMC327696:LMD327697 LVY327696:LVZ327697 MFU327696:MFV327697 MPQ327696:MPR327697 MZM327696:MZN327697 NJI327696:NJJ327697 NTE327696:NTF327697 ODA327696:ODB327697 OMW327696:OMX327697 OWS327696:OWT327697 PGO327696:PGP327697 PQK327696:PQL327697 QAG327696:QAH327697 QKC327696:QKD327697 QTY327696:QTZ327697 RDU327696:RDV327697 RNQ327696:RNR327697 RXM327696:RXN327697 SHI327696:SHJ327697 SRE327696:SRF327697 TBA327696:TBB327697 TKW327696:TKX327697 TUS327696:TUT327697 UEO327696:UEP327697 UOK327696:UOL327697 UYG327696:UYH327697 VIC327696:VID327697 VRY327696:VRZ327697 WBU327696:WBV327697 WLQ327696:WLR327697 WVM327696:WVN327697 E393232:F393233 JA393232:JB393233 SW393232:SX393233 ACS393232:ACT393233 AMO393232:AMP393233 AWK393232:AWL393233 BGG393232:BGH393233 BQC393232:BQD393233 BZY393232:BZZ393233 CJU393232:CJV393233 CTQ393232:CTR393233 DDM393232:DDN393233 DNI393232:DNJ393233 DXE393232:DXF393233 EHA393232:EHB393233 EQW393232:EQX393233 FAS393232:FAT393233 FKO393232:FKP393233 FUK393232:FUL393233 GEG393232:GEH393233 GOC393232:GOD393233 GXY393232:GXZ393233 HHU393232:HHV393233 HRQ393232:HRR393233 IBM393232:IBN393233 ILI393232:ILJ393233 IVE393232:IVF393233 JFA393232:JFB393233 JOW393232:JOX393233 JYS393232:JYT393233 KIO393232:KIP393233 KSK393232:KSL393233 LCG393232:LCH393233 LMC393232:LMD393233 LVY393232:LVZ393233 MFU393232:MFV393233 MPQ393232:MPR393233 MZM393232:MZN393233 NJI393232:NJJ393233 NTE393232:NTF393233 ODA393232:ODB393233 OMW393232:OMX393233 OWS393232:OWT393233 PGO393232:PGP393233 PQK393232:PQL393233 QAG393232:QAH393233 QKC393232:QKD393233 QTY393232:QTZ393233 RDU393232:RDV393233 RNQ393232:RNR393233 RXM393232:RXN393233 SHI393232:SHJ393233 SRE393232:SRF393233 TBA393232:TBB393233 TKW393232:TKX393233 TUS393232:TUT393233 UEO393232:UEP393233 UOK393232:UOL393233 UYG393232:UYH393233 VIC393232:VID393233 VRY393232:VRZ393233 WBU393232:WBV393233 WLQ393232:WLR393233 WVM393232:WVN393233 E458768:F458769 JA458768:JB458769 SW458768:SX458769 ACS458768:ACT458769 AMO458768:AMP458769 AWK458768:AWL458769 BGG458768:BGH458769 BQC458768:BQD458769 BZY458768:BZZ458769 CJU458768:CJV458769 CTQ458768:CTR458769 DDM458768:DDN458769 DNI458768:DNJ458769 DXE458768:DXF458769 EHA458768:EHB458769 EQW458768:EQX458769 FAS458768:FAT458769 FKO458768:FKP458769 FUK458768:FUL458769 GEG458768:GEH458769 GOC458768:GOD458769 GXY458768:GXZ458769 HHU458768:HHV458769 HRQ458768:HRR458769 IBM458768:IBN458769 ILI458768:ILJ458769 IVE458768:IVF458769 JFA458768:JFB458769 JOW458768:JOX458769 JYS458768:JYT458769 KIO458768:KIP458769 KSK458768:KSL458769 LCG458768:LCH458769 LMC458768:LMD458769 LVY458768:LVZ458769 MFU458768:MFV458769 MPQ458768:MPR458769 MZM458768:MZN458769 NJI458768:NJJ458769 NTE458768:NTF458769 ODA458768:ODB458769 OMW458768:OMX458769 OWS458768:OWT458769 PGO458768:PGP458769 PQK458768:PQL458769 QAG458768:QAH458769 QKC458768:QKD458769 QTY458768:QTZ458769 RDU458768:RDV458769 RNQ458768:RNR458769 RXM458768:RXN458769 SHI458768:SHJ458769 SRE458768:SRF458769 TBA458768:TBB458769 TKW458768:TKX458769 TUS458768:TUT458769 UEO458768:UEP458769 UOK458768:UOL458769 UYG458768:UYH458769 VIC458768:VID458769 VRY458768:VRZ458769 WBU458768:WBV458769 WLQ458768:WLR458769 WVM458768:WVN458769 E524304:F524305 JA524304:JB524305 SW524304:SX524305 ACS524304:ACT524305 AMO524304:AMP524305 AWK524304:AWL524305 BGG524304:BGH524305 BQC524304:BQD524305 BZY524304:BZZ524305 CJU524304:CJV524305 CTQ524304:CTR524305 DDM524304:DDN524305 DNI524304:DNJ524305 DXE524304:DXF524305 EHA524304:EHB524305 EQW524304:EQX524305 FAS524304:FAT524305 FKO524304:FKP524305 FUK524304:FUL524305 GEG524304:GEH524305 GOC524304:GOD524305 GXY524304:GXZ524305 HHU524304:HHV524305 HRQ524304:HRR524305 IBM524304:IBN524305 ILI524304:ILJ524305 IVE524304:IVF524305 JFA524304:JFB524305 JOW524304:JOX524305 JYS524304:JYT524305 KIO524304:KIP524305 KSK524304:KSL524305 LCG524304:LCH524305 LMC524304:LMD524305 LVY524304:LVZ524305 MFU524304:MFV524305 MPQ524304:MPR524305 MZM524304:MZN524305 NJI524304:NJJ524305 NTE524304:NTF524305 ODA524304:ODB524305 OMW524304:OMX524305 OWS524304:OWT524305 PGO524304:PGP524305 PQK524304:PQL524305 QAG524304:QAH524305 QKC524304:QKD524305 QTY524304:QTZ524305 RDU524304:RDV524305 RNQ524304:RNR524305 RXM524304:RXN524305 SHI524304:SHJ524305 SRE524304:SRF524305 TBA524304:TBB524305 TKW524304:TKX524305 TUS524304:TUT524305 UEO524304:UEP524305 UOK524304:UOL524305 UYG524304:UYH524305 VIC524304:VID524305 VRY524304:VRZ524305 WBU524304:WBV524305 WLQ524304:WLR524305 WVM524304:WVN524305 E589840:F589841 JA589840:JB589841 SW589840:SX589841 ACS589840:ACT589841 AMO589840:AMP589841 AWK589840:AWL589841 BGG589840:BGH589841 BQC589840:BQD589841 BZY589840:BZZ589841 CJU589840:CJV589841 CTQ589840:CTR589841 DDM589840:DDN589841 DNI589840:DNJ589841 DXE589840:DXF589841 EHA589840:EHB589841 EQW589840:EQX589841 FAS589840:FAT589841 FKO589840:FKP589841 FUK589840:FUL589841 GEG589840:GEH589841 GOC589840:GOD589841 GXY589840:GXZ589841 HHU589840:HHV589841 HRQ589840:HRR589841 IBM589840:IBN589841 ILI589840:ILJ589841 IVE589840:IVF589841 JFA589840:JFB589841 JOW589840:JOX589841 JYS589840:JYT589841 KIO589840:KIP589841 KSK589840:KSL589841 LCG589840:LCH589841 LMC589840:LMD589841 LVY589840:LVZ589841 MFU589840:MFV589841 MPQ589840:MPR589841 MZM589840:MZN589841 NJI589840:NJJ589841 NTE589840:NTF589841 ODA589840:ODB589841 OMW589840:OMX589841 OWS589840:OWT589841 PGO589840:PGP589841 PQK589840:PQL589841 QAG589840:QAH589841 QKC589840:QKD589841 QTY589840:QTZ589841 RDU589840:RDV589841 RNQ589840:RNR589841 RXM589840:RXN589841 SHI589840:SHJ589841 SRE589840:SRF589841 TBA589840:TBB589841 TKW589840:TKX589841 TUS589840:TUT589841 UEO589840:UEP589841 UOK589840:UOL589841 UYG589840:UYH589841 VIC589840:VID589841 VRY589840:VRZ589841 WBU589840:WBV589841 WLQ589840:WLR589841 WVM589840:WVN589841 E655376:F655377 JA655376:JB655377 SW655376:SX655377 ACS655376:ACT655377 AMO655376:AMP655377 AWK655376:AWL655377 BGG655376:BGH655377 BQC655376:BQD655377 BZY655376:BZZ655377 CJU655376:CJV655377 CTQ655376:CTR655377 DDM655376:DDN655377 DNI655376:DNJ655377 DXE655376:DXF655377 EHA655376:EHB655377 EQW655376:EQX655377 FAS655376:FAT655377 FKO655376:FKP655377 FUK655376:FUL655377 GEG655376:GEH655377 GOC655376:GOD655377 GXY655376:GXZ655377 HHU655376:HHV655377 HRQ655376:HRR655377 IBM655376:IBN655377 ILI655376:ILJ655377 IVE655376:IVF655377 JFA655376:JFB655377 JOW655376:JOX655377 JYS655376:JYT655377 KIO655376:KIP655377 KSK655376:KSL655377 LCG655376:LCH655377 LMC655376:LMD655377 LVY655376:LVZ655377 MFU655376:MFV655377 MPQ655376:MPR655377 MZM655376:MZN655377 NJI655376:NJJ655377 NTE655376:NTF655377 ODA655376:ODB655377 OMW655376:OMX655377 OWS655376:OWT655377 PGO655376:PGP655377 PQK655376:PQL655377 QAG655376:QAH655377 QKC655376:QKD655377 QTY655376:QTZ655377 RDU655376:RDV655377 RNQ655376:RNR655377 RXM655376:RXN655377 SHI655376:SHJ655377 SRE655376:SRF655377 TBA655376:TBB655377 TKW655376:TKX655377 TUS655376:TUT655377 UEO655376:UEP655377 UOK655376:UOL655377 UYG655376:UYH655377 VIC655376:VID655377 VRY655376:VRZ655377 WBU655376:WBV655377 WLQ655376:WLR655377 WVM655376:WVN655377 E720912:F720913 JA720912:JB720913 SW720912:SX720913 ACS720912:ACT720913 AMO720912:AMP720913 AWK720912:AWL720913 BGG720912:BGH720913 BQC720912:BQD720913 BZY720912:BZZ720913 CJU720912:CJV720913 CTQ720912:CTR720913 DDM720912:DDN720913 DNI720912:DNJ720913 DXE720912:DXF720913 EHA720912:EHB720913 EQW720912:EQX720913 FAS720912:FAT720913 FKO720912:FKP720913 FUK720912:FUL720913 GEG720912:GEH720913 GOC720912:GOD720913 GXY720912:GXZ720913 HHU720912:HHV720913 HRQ720912:HRR720913 IBM720912:IBN720913 ILI720912:ILJ720913 IVE720912:IVF720913 JFA720912:JFB720913 JOW720912:JOX720913 JYS720912:JYT720913 KIO720912:KIP720913 KSK720912:KSL720913 LCG720912:LCH720913 LMC720912:LMD720913 LVY720912:LVZ720913 MFU720912:MFV720913 MPQ720912:MPR720913 MZM720912:MZN720913 NJI720912:NJJ720913 NTE720912:NTF720913 ODA720912:ODB720913 OMW720912:OMX720913 OWS720912:OWT720913 PGO720912:PGP720913 PQK720912:PQL720913 QAG720912:QAH720913 QKC720912:QKD720913 QTY720912:QTZ720913 RDU720912:RDV720913 RNQ720912:RNR720913 RXM720912:RXN720913 SHI720912:SHJ720913 SRE720912:SRF720913 TBA720912:TBB720913 TKW720912:TKX720913 TUS720912:TUT720913 UEO720912:UEP720913 UOK720912:UOL720913 UYG720912:UYH720913 VIC720912:VID720913 VRY720912:VRZ720913 WBU720912:WBV720913 WLQ720912:WLR720913 WVM720912:WVN720913 E786448:F786449 JA786448:JB786449 SW786448:SX786449 ACS786448:ACT786449 AMO786448:AMP786449 AWK786448:AWL786449 BGG786448:BGH786449 BQC786448:BQD786449 BZY786448:BZZ786449 CJU786448:CJV786449 CTQ786448:CTR786449 DDM786448:DDN786449 DNI786448:DNJ786449 DXE786448:DXF786449 EHA786448:EHB786449 EQW786448:EQX786449 FAS786448:FAT786449 FKO786448:FKP786449 FUK786448:FUL786449 GEG786448:GEH786449 GOC786448:GOD786449 GXY786448:GXZ786449 HHU786448:HHV786449 HRQ786448:HRR786449 IBM786448:IBN786449 ILI786448:ILJ786449 IVE786448:IVF786449 JFA786448:JFB786449 JOW786448:JOX786449 JYS786448:JYT786449 KIO786448:KIP786449 KSK786448:KSL786449 LCG786448:LCH786449 LMC786448:LMD786449 LVY786448:LVZ786449 MFU786448:MFV786449 MPQ786448:MPR786449 MZM786448:MZN786449 NJI786448:NJJ786449 NTE786448:NTF786449 ODA786448:ODB786449 OMW786448:OMX786449 OWS786448:OWT786449 PGO786448:PGP786449 PQK786448:PQL786449 QAG786448:QAH786449 QKC786448:QKD786449 QTY786448:QTZ786449 RDU786448:RDV786449 RNQ786448:RNR786449 RXM786448:RXN786449 SHI786448:SHJ786449 SRE786448:SRF786449 TBA786448:TBB786449 TKW786448:TKX786449 TUS786448:TUT786449 UEO786448:UEP786449 UOK786448:UOL786449 UYG786448:UYH786449 VIC786448:VID786449 VRY786448:VRZ786449 WBU786448:WBV786449 WLQ786448:WLR786449 WVM786448:WVN786449 E851984:F851985 JA851984:JB851985 SW851984:SX851985 ACS851984:ACT851985 AMO851984:AMP851985 AWK851984:AWL851985 BGG851984:BGH851985 BQC851984:BQD851985 BZY851984:BZZ851985 CJU851984:CJV851985 CTQ851984:CTR851985 DDM851984:DDN851985 DNI851984:DNJ851985 DXE851984:DXF851985 EHA851984:EHB851985 EQW851984:EQX851985 FAS851984:FAT851985 FKO851984:FKP851985 FUK851984:FUL851985 GEG851984:GEH851985 GOC851984:GOD851985 GXY851984:GXZ851985 HHU851984:HHV851985 HRQ851984:HRR851985 IBM851984:IBN851985 ILI851984:ILJ851985 IVE851984:IVF851985 JFA851984:JFB851985 JOW851984:JOX851985 JYS851984:JYT851985 KIO851984:KIP851985 KSK851984:KSL851985 LCG851984:LCH851985 LMC851984:LMD851985 LVY851984:LVZ851985 MFU851984:MFV851985 MPQ851984:MPR851985 MZM851984:MZN851985 NJI851984:NJJ851985 NTE851984:NTF851985 ODA851984:ODB851985 OMW851984:OMX851985 OWS851984:OWT851985 PGO851984:PGP851985 PQK851984:PQL851985 QAG851984:QAH851985 QKC851984:QKD851985 QTY851984:QTZ851985 RDU851984:RDV851985 RNQ851984:RNR851985 RXM851984:RXN851985 SHI851984:SHJ851985 SRE851984:SRF851985 TBA851984:TBB851985 TKW851984:TKX851985 TUS851984:TUT851985 UEO851984:UEP851985 UOK851984:UOL851985 UYG851984:UYH851985 VIC851984:VID851985 VRY851984:VRZ851985 WBU851984:WBV851985 WLQ851984:WLR851985 WVM851984:WVN851985 E917520:F917521 JA917520:JB917521 SW917520:SX917521 ACS917520:ACT917521 AMO917520:AMP917521 AWK917520:AWL917521 BGG917520:BGH917521 BQC917520:BQD917521 BZY917520:BZZ917521 CJU917520:CJV917521 CTQ917520:CTR917521 DDM917520:DDN917521 DNI917520:DNJ917521 DXE917520:DXF917521 EHA917520:EHB917521 EQW917520:EQX917521 FAS917520:FAT917521 FKO917520:FKP917521 FUK917520:FUL917521 GEG917520:GEH917521 GOC917520:GOD917521 GXY917520:GXZ917521 HHU917520:HHV917521 HRQ917520:HRR917521 IBM917520:IBN917521 ILI917520:ILJ917521 IVE917520:IVF917521 JFA917520:JFB917521 JOW917520:JOX917521 JYS917520:JYT917521 KIO917520:KIP917521 KSK917520:KSL917521 LCG917520:LCH917521 LMC917520:LMD917521 LVY917520:LVZ917521 MFU917520:MFV917521 MPQ917520:MPR917521 MZM917520:MZN917521 NJI917520:NJJ917521 NTE917520:NTF917521 ODA917520:ODB917521 OMW917520:OMX917521 OWS917520:OWT917521 PGO917520:PGP917521 PQK917520:PQL917521 QAG917520:QAH917521 QKC917520:QKD917521 QTY917520:QTZ917521 RDU917520:RDV917521 RNQ917520:RNR917521 RXM917520:RXN917521 SHI917520:SHJ917521 SRE917520:SRF917521 TBA917520:TBB917521 TKW917520:TKX917521 TUS917520:TUT917521 UEO917520:UEP917521 UOK917520:UOL917521 UYG917520:UYH917521 VIC917520:VID917521 VRY917520:VRZ917521 WBU917520:WBV917521 WLQ917520:WLR917521 WVM917520:WVN917521 E983056:F983057 JA983056:JB983057 SW983056:SX983057 ACS983056:ACT983057 AMO983056:AMP983057 AWK983056:AWL983057 BGG983056:BGH983057 BQC983056:BQD983057 BZY983056:BZZ983057 CJU983056:CJV983057 CTQ983056:CTR983057 DDM983056:DDN983057 DNI983056:DNJ983057 DXE983056:DXF983057 EHA983056:EHB983057 EQW983056:EQX983057 FAS983056:FAT983057 FKO983056:FKP983057 FUK983056:FUL983057 GEG983056:GEH983057 GOC983056:GOD983057 GXY983056:GXZ983057 HHU983056:HHV983057 HRQ983056:HRR983057 IBM983056:IBN983057 ILI983056:ILJ983057 IVE983056:IVF983057 JFA983056:JFB983057 JOW983056:JOX983057 JYS983056:JYT983057 KIO983056:KIP983057 KSK983056:KSL983057 LCG983056:LCH983057 LMC983056:LMD983057 LVY983056:LVZ983057 MFU983056:MFV983057 MPQ983056:MPR983057 MZM983056:MZN983057 NJI983056:NJJ983057 NTE983056:NTF983057 ODA983056:ODB983057 OMW983056:OMX983057 OWS983056:OWT983057 PGO983056:PGP983057 PQK983056:PQL983057 QAG983056:QAH983057 QKC983056:QKD983057 QTY983056:QTZ983057 RDU983056:RDV983057 RNQ983056:RNR983057 RXM983056:RXN983057 SHI983056:SHJ983057 SRE983056:SRF983057 TBA983056:TBB983057 TKW983056:TKX983057 TUS983056:TUT983057 UEO983056:UEP983057 UOK983056:UOL983057 UYG983056:UYH983057 VIC983056:VID983057 VRY983056:VRZ983057 WBU983056:WBV983057 WLQ983056:WLR983057 WVM983056:WVN983057" xr:uid="{00000000-0002-0000-1000-000001000000}">
      <formula1>0</formula1>
    </dataValidation>
  </dataValidations>
  <pageMargins left="0.75" right="0.75" top="1" bottom="1" header="0" footer="0"/>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8"/>
  <dimension ref="A1:O67"/>
  <sheetViews>
    <sheetView showGridLines="0" showRowColHeaders="0" topLeftCell="C1" zoomScaleNormal="100" workbookViewId="0">
      <selection activeCell="E6" sqref="E6"/>
    </sheetView>
  </sheetViews>
  <sheetFormatPr baseColWidth="10" defaultRowHeight="12.75"/>
  <cols>
    <col min="1" max="2" width="11.42578125" style="45" hidden="1" customWidth="1"/>
    <col min="3" max="3" width="18.85546875" style="45" customWidth="1"/>
    <col min="4" max="4" width="46.85546875" style="45" customWidth="1"/>
    <col min="5" max="14" width="20.140625" style="45" bestFit="1" customWidth="1"/>
    <col min="15" max="15" width="14.28515625" style="45" customWidth="1"/>
    <col min="16" max="16384" width="11.42578125" style="45"/>
  </cols>
  <sheetData>
    <row r="1" spans="1:14">
      <c r="C1" s="187" t="s">
        <v>81</v>
      </c>
      <c r="N1" s="187" t="s">
        <v>82</v>
      </c>
    </row>
    <row r="2" spans="1:14" ht="13.5" thickBot="1"/>
    <row r="3" spans="1:14" ht="26.25" customHeight="1" thickBot="1">
      <c r="C3" s="198" t="s">
        <v>363</v>
      </c>
      <c r="D3" s="199" t="s">
        <v>364</v>
      </c>
      <c r="E3" s="696" t="s">
        <v>365</v>
      </c>
      <c r="F3" s="710"/>
      <c r="G3" s="710"/>
      <c r="H3" s="710"/>
      <c r="I3" s="710"/>
      <c r="J3" s="710"/>
      <c r="K3" s="710"/>
      <c r="L3" s="710"/>
      <c r="M3" s="710"/>
      <c r="N3" s="711"/>
    </row>
    <row r="4" spans="1:14">
      <c r="A4" s="708" t="s">
        <v>366</v>
      </c>
      <c r="B4" s="708" t="s">
        <v>367</v>
      </c>
      <c r="C4" s="712" t="s">
        <v>501</v>
      </c>
      <c r="D4" s="713"/>
      <c r="E4" s="236" t="s">
        <v>382</v>
      </c>
      <c r="F4" s="236" t="s">
        <v>397</v>
      </c>
      <c r="G4" s="236" t="s">
        <v>398</v>
      </c>
      <c r="H4" s="236" t="s">
        <v>399</v>
      </c>
      <c r="I4" s="236" t="s">
        <v>400</v>
      </c>
      <c r="J4" s="236" t="s">
        <v>401</v>
      </c>
      <c r="K4" s="236" t="s">
        <v>402</v>
      </c>
      <c r="L4" s="236" t="s">
        <v>403</v>
      </c>
      <c r="M4" s="236" t="s">
        <v>404</v>
      </c>
      <c r="N4" s="237" t="s">
        <v>405</v>
      </c>
    </row>
    <row r="5" spans="1:14" ht="13.5" thickBot="1">
      <c r="A5" s="708"/>
      <c r="B5" s="708"/>
      <c r="C5" s="714"/>
      <c r="D5" s="715"/>
      <c r="E5" s="238"/>
      <c r="F5" s="238" t="s">
        <v>406</v>
      </c>
      <c r="G5" s="238" t="s">
        <v>407</v>
      </c>
      <c r="H5" s="238" t="s">
        <v>408</v>
      </c>
      <c r="I5" s="238" t="s">
        <v>409</v>
      </c>
      <c r="J5" s="238" t="s">
        <v>410</v>
      </c>
      <c r="K5" s="238" t="s">
        <v>411</v>
      </c>
      <c r="L5" s="238" t="s">
        <v>412</v>
      </c>
      <c r="M5" s="238" t="s">
        <v>413</v>
      </c>
      <c r="N5" s="239"/>
    </row>
    <row r="6" spans="1:14" ht="13.5" thickBot="1">
      <c r="A6" s="240">
        <v>110001</v>
      </c>
      <c r="C6" s="174">
        <v>110001</v>
      </c>
      <c r="D6" s="241" t="s">
        <v>503</v>
      </c>
      <c r="E6" s="242"/>
      <c r="F6" s="242"/>
      <c r="G6" s="242"/>
      <c r="H6" s="242"/>
      <c r="I6" s="242"/>
      <c r="J6" s="242"/>
      <c r="K6" s="242"/>
      <c r="L6" s="242"/>
      <c r="M6" s="242"/>
      <c r="N6" s="242"/>
    </row>
    <row r="7" spans="1:14">
      <c r="A7" s="240">
        <v>110002</v>
      </c>
      <c r="C7" s="179">
        <v>110002</v>
      </c>
      <c r="D7" s="35" t="s">
        <v>504</v>
      </c>
      <c r="E7" s="242"/>
      <c r="F7" s="242"/>
      <c r="G7" s="242"/>
      <c r="H7" s="242"/>
      <c r="I7" s="242"/>
      <c r="J7" s="242"/>
      <c r="K7" s="242"/>
      <c r="L7" s="242"/>
      <c r="M7" s="242"/>
      <c r="N7" s="242"/>
    </row>
    <row r="8" spans="1:14" ht="13.5" thickBot="1">
      <c r="A8" s="240">
        <v>1302</v>
      </c>
      <c r="C8" s="179">
        <v>1302</v>
      </c>
      <c r="D8" s="35" t="s">
        <v>370</v>
      </c>
      <c r="E8" s="243"/>
      <c r="F8" s="243"/>
      <c r="G8" s="243"/>
      <c r="H8" s="243"/>
      <c r="I8" s="243"/>
      <c r="J8" s="243"/>
      <c r="K8" s="243"/>
      <c r="L8" s="243"/>
      <c r="M8" s="243"/>
      <c r="N8" s="244"/>
    </row>
    <row r="9" spans="1:14" ht="13.5" thickBot="1">
      <c r="A9" s="240">
        <v>1302</v>
      </c>
      <c r="B9" s="240" t="s">
        <v>371</v>
      </c>
      <c r="C9" s="245"/>
      <c r="D9" s="35" t="s">
        <v>414</v>
      </c>
      <c r="E9" s="242"/>
      <c r="F9" s="242"/>
      <c r="G9" s="242"/>
      <c r="H9" s="242"/>
      <c r="I9" s="242"/>
      <c r="J9" s="242"/>
      <c r="K9" s="242"/>
      <c r="L9" s="242"/>
      <c r="M9" s="242"/>
      <c r="N9" s="242"/>
    </row>
    <row r="10" spans="1:14">
      <c r="A10" s="240">
        <v>1302</v>
      </c>
      <c r="B10" s="240" t="s">
        <v>373</v>
      </c>
      <c r="C10" s="245"/>
      <c r="D10" s="35" t="s">
        <v>415</v>
      </c>
      <c r="E10" s="242"/>
      <c r="F10" s="242"/>
      <c r="G10" s="242"/>
      <c r="H10" s="242"/>
      <c r="I10" s="242"/>
      <c r="J10" s="242"/>
      <c r="K10" s="242"/>
      <c r="L10" s="242"/>
      <c r="M10" s="242"/>
      <c r="N10" s="242"/>
    </row>
    <row r="11" spans="1:14" ht="13.5" thickBot="1">
      <c r="A11" s="240">
        <v>1301</v>
      </c>
      <c r="C11" s="179">
        <v>1301</v>
      </c>
      <c r="D11" s="35" t="s">
        <v>375</v>
      </c>
      <c r="E11" s="243"/>
      <c r="F11" s="243"/>
      <c r="G11" s="243"/>
      <c r="H11" s="243"/>
      <c r="I11" s="243"/>
      <c r="J11" s="243"/>
      <c r="K11" s="243"/>
      <c r="L11" s="243"/>
      <c r="M11" s="243"/>
      <c r="N11" s="244"/>
    </row>
    <row r="12" spans="1:14" ht="13.5" thickBot="1">
      <c r="A12" s="240">
        <v>1301</v>
      </c>
      <c r="B12" s="240" t="s">
        <v>371</v>
      </c>
      <c r="C12" s="179"/>
      <c r="D12" s="35" t="s">
        <v>414</v>
      </c>
      <c r="E12" s="242"/>
      <c r="F12" s="242"/>
      <c r="G12" s="242"/>
      <c r="H12" s="242"/>
      <c r="I12" s="242"/>
      <c r="J12" s="242"/>
      <c r="K12" s="242"/>
      <c r="L12" s="242"/>
      <c r="M12" s="242"/>
      <c r="N12" s="242"/>
    </row>
    <row r="13" spans="1:14">
      <c r="A13" s="240">
        <v>1301</v>
      </c>
      <c r="B13" s="240" t="s">
        <v>373</v>
      </c>
      <c r="C13" s="179"/>
      <c r="D13" s="35" t="s">
        <v>415</v>
      </c>
      <c r="E13" s="242"/>
      <c r="F13" s="242"/>
      <c r="G13" s="242"/>
      <c r="H13" s="242"/>
      <c r="I13" s="242"/>
      <c r="J13" s="242"/>
      <c r="K13" s="242"/>
      <c r="L13" s="242"/>
      <c r="M13" s="242"/>
      <c r="N13" s="242"/>
    </row>
    <row r="14" spans="1:14" ht="13.5" thickBot="1">
      <c r="A14" s="240">
        <v>1304</v>
      </c>
      <c r="C14" s="179">
        <v>1304</v>
      </c>
      <c r="D14" s="35" t="s">
        <v>416</v>
      </c>
      <c r="E14" s="243"/>
      <c r="F14" s="243"/>
      <c r="G14" s="243"/>
      <c r="H14" s="243"/>
      <c r="I14" s="243"/>
      <c r="J14" s="243"/>
      <c r="K14" s="243"/>
      <c r="L14" s="243"/>
      <c r="M14" s="243"/>
      <c r="N14" s="244"/>
    </row>
    <row r="15" spans="1:14" ht="13.5" thickBot="1">
      <c r="A15" s="240">
        <v>1304</v>
      </c>
      <c r="B15" s="240" t="s">
        <v>371</v>
      </c>
      <c r="C15" s="179"/>
      <c r="D15" s="35" t="s">
        <v>414</v>
      </c>
      <c r="E15" s="242"/>
      <c r="F15" s="242"/>
      <c r="G15" s="242"/>
      <c r="H15" s="242"/>
      <c r="I15" s="242"/>
      <c r="J15" s="242"/>
      <c r="K15" s="242"/>
      <c r="L15" s="242"/>
      <c r="M15" s="242"/>
      <c r="N15" s="242"/>
    </row>
    <row r="16" spans="1:14">
      <c r="A16" s="240">
        <v>1304</v>
      </c>
      <c r="B16" s="240" t="s">
        <v>373</v>
      </c>
      <c r="C16" s="179"/>
      <c r="D16" s="35" t="s">
        <v>415</v>
      </c>
      <c r="E16" s="242"/>
      <c r="F16" s="242"/>
      <c r="G16" s="242"/>
      <c r="H16" s="242"/>
      <c r="I16" s="242"/>
      <c r="J16" s="242"/>
      <c r="K16" s="242"/>
      <c r="L16" s="242"/>
      <c r="M16" s="242"/>
      <c r="N16" s="242"/>
    </row>
    <row r="17" spans="1:14" ht="13.5" thickBot="1">
      <c r="A17" s="240">
        <v>1303</v>
      </c>
      <c r="C17" s="179">
        <v>1303</v>
      </c>
      <c r="D17" s="35" t="s">
        <v>417</v>
      </c>
      <c r="E17" s="243"/>
      <c r="F17" s="243"/>
      <c r="G17" s="243"/>
      <c r="H17" s="243"/>
      <c r="I17" s="243"/>
      <c r="J17" s="243"/>
      <c r="K17" s="243"/>
      <c r="L17" s="243"/>
      <c r="M17" s="243"/>
      <c r="N17" s="244"/>
    </row>
    <row r="18" spans="1:14" ht="13.5" thickBot="1">
      <c r="A18" s="240">
        <v>1303</v>
      </c>
      <c r="B18" s="240" t="s">
        <v>371</v>
      </c>
      <c r="C18" s="179"/>
      <c r="D18" s="35" t="s">
        <v>414</v>
      </c>
      <c r="E18" s="242"/>
      <c r="F18" s="242"/>
      <c r="G18" s="242"/>
      <c r="H18" s="242"/>
      <c r="I18" s="242"/>
      <c r="J18" s="242"/>
      <c r="K18" s="242"/>
      <c r="L18" s="242"/>
      <c r="M18" s="242"/>
      <c r="N18" s="242"/>
    </row>
    <row r="19" spans="1:14">
      <c r="A19" s="240">
        <v>1303</v>
      </c>
      <c r="B19" s="240" t="s">
        <v>373</v>
      </c>
      <c r="C19" s="179"/>
      <c r="D19" s="35" t="s">
        <v>415</v>
      </c>
      <c r="E19" s="242"/>
      <c r="F19" s="242"/>
      <c r="G19" s="242"/>
      <c r="H19" s="242"/>
      <c r="I19" s="242"/>
      <c r="J19" s="242"/>
      <c r="K19" s="242"/>
      <c r="L19" s="242"/>
      <c r="M19" s="242"/>
      <c r="N19" s="242"/>
    </row>
    <row r="20" spans="1:14" ht="13.5" thickBot="1">
      <c r="A20" s="240">
        <v>120103</v>
      </c>
      <c r="C20" s="179">
        <v>120103</v>
      </c>
      <c r="D20" s="35" t="s">
        <v>380</v>
      </c>
      <c r="E20" s="243"/>
      <c r="F20" s="243"/>
      <c r="G20" s="243"/>
      <c r="H20" s="243"/>
      <c r="I20" s="243"/>
      <c r="J20" s="243"/>
      <c r="K20" s="243"/>
      <c r="L20" s="243"/>
      <c r="M20" s="243"/>
      <c r="N20" s="244"/>
    </row>
    <row r="21" spans="1:14" ht="13.5" thickBot="1">
      <c r="A21" s="240">
        <v>120103</v>
      </c>
      <c r="B21" s="240" t="s">
        <v>371</v>
      </c>
      <c r="C21" s="179"/>
      <c r="D21" s="35" t="s">
        <v>414</v>
      </c>
      <c r="E21" s="242"/>
      <c r="F21" s="242"/>
      <c r="G21" s="242"/>
      <c r="H21" s="242"/>
      <c r="I21" s="242"/>
      <c r="J21" s="242"/>
      <c r="K21" s="242"/>
      <c r="L21" s="242"/>
      <c r="M21" s="242"/>
      <c r="N21" s="242"/>
    </row>
    <row r="22" spans="1:14">
      <c r="A22" s="240">
        <v>120103</v>
      </c>
      <c r="B22" s="240" t="s">
        <v>373</v>
      </c>
      <c r="C22" s="179"/>
      <c r="D22" s="35" t="s">
        <v>415</v>
      </c>
      <c r="E22" s="242"/>
      <c r="F22" s="242"/>
      <c r="G22" s="242"/>
      <c r="H22" s="242"/>
      <c r="I22" s="242"/>
      <c r="J22" s="242"/>
      <c r="K22" s="242"/>
      <c r="L22" s="242"/>
      <c r="M22" s="242"/>
      <c r="N22" s="242"/>
    </row>
    <row r="23" spans="1:14" ht="13.5" thickBot="1">
      <c r="A23" s="240">
        <v>120104</v>
      </c>
      <c r="C23" s="179">
        <v>120104</v>
      </c>
      <c r="D23" s="35" t="s">
        <v>418</v>
      </c>
      <c r="E23" s="243"/>
      <c r="F23" s="243"/>
      <c r="G23" s="243"/>
      <c r="H23" s="243"/>
      <c r="I23" s="243"/>
      <c r="J23" s="243"/>
      <c r="K23" s="243"/>
      <c r="L23" s="243"/>
      <c r="M23" s="243"/>
      <c r="N23" s="244"/>
    </row>
    <row r="24" spans="1:14" ht="13.5" thickBot="1">
      <c r="A24" s="240">
        <v>120104</v>
      </c>
      <c r="B24" s="240" t="s">
        <v>371</v>
      </c>
      <c r="C24" s="179"/>
      <c r="D24" s="35" t="s">
        <v>414</v>
      </c>
      <c r="E24" s="242"/>
      <c r="F24" s="242"/>
      <c r="G24" s="242"/>
      <c r="H24" s="242"/>
      <c r="I24" s="242"/>
      <c r="J24" s="242"/>
      <c r="K24" s="242"/>
      <c r="L24" s="242"/>
      <c r="M24" s="242"/>
      <c r="N24" s="242"/>
    </row>
    <row r="25" spans="1:14" ht="13.5" thickBot="1">
      <c r="A25" s="240">
        <v>120104</v>
      </c>
      <c r="B25" s="240" t="s">
        <v>373</v>
      </c>
      <c r="C25" s="179"/>
      <c r="D25" s="35" t="s">
        <v>415</v>
      </c>
      <c r="E25" s="242"/>
      <c r="F25" s="242"/>
      <c r="G25" s="242"/>
      <c r="H25" s="242"/>
      <c r="I25" s="242"/>
      <c r="J25" s="242"/>
      <c r="K25" s="242"/>
      <c r="L25" s="242"/>
      <c r="M25" s="242"/>
      <c r="N25" s="242"/>
    </row>
    <row r="26" spans="1:14" ht="13.5" thickBot="1">
      <c r="A26" s="240">
        <v>150001</v>
      </c>
      <c r="C26" s="206">
        <v>150001</v>
      </c>
      <c r="D26" s="207" t="s">
        <v>544</v>
      </c>
      <c r="E26" s="242"/>
      <c r="F26" s="242"/>
      <c r="G26" s="242"/>
      <c r="H26" s="242"/>
      <c r="I26" s="242"/>
      <c r="J26" s="242"/>
      <c r="K26" s="242"/>
      <c r="L26" s="242"/>
      <c r="M26" s="242"/>
      <c r="N26" s="242"/>
    </row>
    <row r="27" spans="1:14" ht="13.5" thickBot="1">
      <c r="A27" s="240">
        <v>150008</v>
      </c>
      <c r="C27" s="246">
        <v>150008</v>
      </c>
      <c r="D27" s="227" t="s">
        <v>24</v>
      </c>
      <c r="E27" s="242"/>
      <c r="F27" s="242"/>
      <c r="G27" s="242"/>
      <c r="H27" s="242"/>
      <c r="I27" s="242"/>
      <c r="J27" s="242"/>
      <c r="K27" s="242"/>
      <c r="L27" s="242"/>
      <c r="M27" s="242"/>
      <c r="N27" s="242"/>
    </row>
    <row r="28" spans="1:14" ht="13.5" thickBot="1">
      <c r="C28" s="642" t="s">
        <v>381</v>
      </c>
      <c r="D28" s="709"/>
      <c r="E28" s="247">
        <f>E6+E7+E9+E10+E12+E13+E15+E16+E18+E19+E21+E22+E24+E25+E26+E27</f>
        <v>0</v>
      </c>
      <c r="F28" s="247">
        <f t="shared" ref="F28:N28" si="0">F6+F7+F9+F10+F12+F13+F15+F16+F18+F19+F21+F22+F24+F25+F26+F27</f>
        <v>0</v>
      </c>
      <c r="G28" s="247">
        <f t="shared" si="0"/>
        <v>0</v>
      </c>
      <c r="H28" s="247">
        <f t="shared" si="0"/>
        <v>0</v>
      </c>
      <c r="I28" s="247">
        <f t="shared" si="0"/>
        <v>0</v>
      </c>
      <c r="J28" s="247">
        <f t="shared" si="0"/>
        <v>0</v>
      </c>
      <c r="K28" s="247">
        <f t="shared" si="0"/>
        <v>0</v>
      </c>
      <c r="L28" s="247">
        <f t="shared" si="0"/>
        <v>0</v>
      </c>
      <c r="M28" s="247">
        <f t="shared" si="0"/>
        <v>0</v>
      </c>
      <c r="N28" s="248">
        <f t="shared" si="0"/>
        <v>0</v>
      </c>
    </row>
    <row r="29" spans="1:14">
      <c r="A29" s="708" t="s">
        <v>366</v>
      </c>
      <c r="B29" s="708" t="s">
        <v>367</v>
      </c>
      <c r="C29" s="712" t="s">
        <v>121</v>
      </c>
      <c r="D29" s="713"/>
      <c r="E29" s="236" t="s">
        <v>382</v>
      </c>
      <c r="F29" s="236" t="s">
        <v>397</v>
      </c>
      <c r="G29" s="236" t="s">
        <v>398</v>
      </c>
      <c r="H29" s="236" t="s">
        <v>399</v>
      </c>
      <c r="I29" s="236" t="s">
        <v>400</v>
      </c>
      <c r="J29" s="236" t="s">
        <v>401</v>
      </c>
      <c r="K29" s="236" t="s">
        <v>402</v>
      </c>
      <c r="L29" s="236" t="s">
        <v>403</v>
      </c>
      <c r="M29" s="236" t="s">
        <v>404</v>
      </c>
      <c r="N29" s="237" t="s">
        <v>405</v>
      </c>
    </row>
    <row r="30" spans="1:14" ht="13.5" thickBot="1">
      <c r="A30" s="708"/>
      <c r="B30" s="708"/>
      <c r="C30" s="714"/>
      <c r="D30" s="715"/>
      <c r="E30" s="238"/>
      <c r="F30" s="238" t="s">
        <v>406</v>
      </c>
      <c r="G30" s="238" t="s">
        <v>407</v>
      </c>
      <c r="H30" s="238" t="s">
        <v>408</v>
      </c>
      <c r="I30" s="238" t="s">
        <v>409</v>
      </c>
      <c r="J30" s="238" t="s">
        <v>410</v>
      </c>
      <c r="K30" s="238" t="s">
        <v>411</v>
      </c>
      <c r="L30" s="238" t="s">
        <v>412</v>
      </c>
      <c r="M30" s="238" t="s">
        <v>413</v>
      </c>
      <c r="N30" s="239"/>
    </row>
    <row r="31" spans="1:14" ht="13.5" thickBot="1">
      <c r="A31" s="240">
        <v>210101</v>
      </c>
      <c r="C31" s="174">
        <v>210101</v>
      </c>
      <c r="D31" s="241" t="s">
        <v>383</v>
      </c>
      <c r="E31" s="242"/>
      <c r="F31" s="242"/>
      <c r="G31" s="242"/>
      <c r="H31" s="242"/>
      <c r="I31" s="242"/>
      <c r="J31" s="242"/>
      <c r="K31" s="242"/>
      <c r="L31" s="242"/>
      <c r="M31" s="242"/>
      <c r="N31" s="242"/>
    </row>
    <row r="32" spans="1:14">
      <c r="A32" s="240">
        <v>210102</v>
      </c>
      <c r="C32" s="179">
        <v>210102</v>
      </c>
      <c r="D32" s="35" t="s">
        <v>553</v>
      </c>
      <c r="E32" s="242"/>
      <c r="F32" s="242"/>
      <c r="G32" s="242"/>
      <c r="H32" s="242"/>
      <c r="I32" s="242"/>
      <c r="J32" s="242"/>
      <c r="K32" s="242"/>
      <c r="L32" s="242"/>
      <c r="M32" s="242"/>
      <c r="N32" s="242"/>
    </row>
    <row r="33" spans="1:14" ht="13.5" thickBot="1">
      <c r="A33" s="240">
        <v>210103</v>
      </c>
      <c r="C33" s="179">
        <v>210103</v>
      </c>
      <c r="D33" s="35" t="s">
        <v>554</v>
      </c>
      <c r="E33" s="249"/>
      <c r="F33" s="249"/>
      <c r="G33" s="249"/>
      <c r="H33" s="249"/>
      <c r="I33" s="249"/>
      <c r="J33" s="249"/>
      <c r="K33" s="249"/>
      <c r="L33" s="249"/>
      <c r="M33" s="249"/>
      <c r="N33" s="250"/>
    </row>
    <row r="34" spans="1:14" ht="13.5" thickBot="1">
      <c r="A34" s="240">
        <v>210103</v>
      </c>
      <c r="B34" s="240" t="s">
        <v>371</v>
      </c>
      <c r="C34" s="179"/>
      <c r="D34" s="35" t="s">
        <v>414</v>
      </c>
      <c r="E34" s="242"/>
      <c r="F34" s="242"/>
      <c r="G34" s="242"/>
      <c r="H34" s="242"/>
      <c r="I34" s="242"/>
      <c r="J34" s="242"/>
      <c r="K34" s="242"/>
      <c r="L34" s="242"/>
      <c r="M34" s="242"/>
      <c r="N34" s="242"/>
    </row>
    <row r="35" spans="1:14">
      <c r="A35" s="240">
        <v>210103</v>
      </c>
      <c r="B35" s="240" t="s">
        <v>373</v>
      </c>
      <c r="C35" s="179"/>
      <c r="D35" s="35" t="s">
        <v>415</v>
      </c>
      <c r="E35" s="242"/>
      <c r="F35" s="242"/>
      <c r="G35" s="242"/>
      <c r="H35" s="242"/>
      <c r="I35" s="242"/>
      <c r="J35" s="242"/>
      <c r="K35" s="242"/>
      <c r="L35" s="242"/>
      <c r="M35" s="242"/>
      <c r="N35" s="242"/>
    </row>
    <row r="36" spans="1:14" ht="13.5" thickBot="1">
      <c r="A36" s="240">
        <v>210104</v>
      </c>
      <c r="C36" s="179">
        <v>210104</v>
      </c>
      <c r="D36" s="35" t="s">
        <v>555</v>
      </c>
      <c r="E36" s="249"/>
      <c r="F36" s="249"/>
      <c r="G36" s="249"/>
      <c r="H36" s="249"/>
      <c r="I36" s="249"/>
      <c r="J36" s="249"/>
      <c r="K36" s="249"/>
      <c r="L36" s="249"/>
      <c r="M36" s="249"/>
      <c r="N36" s="250"/>
    </row>
    <row r="37" spans="1:14" ht="13.5" thickBot="1">
      <c r="A37" s="240">
        <v>210104</v>
      </c>
      <c r="B37" s="240" t="s">
        <v>371</v>
      </c>
      <c r="C37" s="179"/>
      <c r="D37" s="35" t="s">
        <v>414</v>
      </c>
      <c r="E37" s="242"/>
      <c r="F37" s="242"/>
      <c r="G37" s="242"/>
      <c r="H37" s="242"/>
      <c r="I37" s="242"/>
      <c r="J37" s="242"/>
      <c r="K37" s="242"/>
      <c r="L37" s="242"/>
      <c r="M37" s="242"/>
      <c r="N37" s="242"/>
    </row>
    <row r="38" spans="1:14">
      <c r="A38" s="240">
        <v>210104</v>
      </c>
      <c r="B38" s="240" t="s">
        <v>373</v>
      </c>
      <c r="C38" s="179"/>
      <c r="D38" s="35" t="s">
        <v>415</v>
      </c>
      <c r="E38" s="242"/>
      <c r="F38" s="242"/>
      <c r="G38" s="242"/>
      <c r="H38" s="242"/>
      <c r="I38" s="242"/>
      <c r="J38" s="242"/>
      <c r="K38" s="242"/>
      <c r="L38" s="242"/>
      <c r="M38" s="242"/>
      <c r="N38" s="242"/>
    </row>
    <row r="39" spans="1:14" ht="13.5" thickBot="1">
      <c r="A39" s="240">
        <v>210105</v>
      </c>
      <c r="C39" s="179">
        <v>210105</v>
      </c>
      <c r="D39" s="35" t="s">
        <v>419</v>
      </c>
      <c r="E39" s="249"/>
      <c r="F39" s="249"/>
      <c r="G39" s="249"/>
      <c r="H39" s="249"/>
      <c r="I39" s="249"/>
      <c r="J39" s="249"/>
      <c r="K39" s="249"/>
      <c r="L39" s="249"/>
      <c r="M39" s="249"/>
      <c r="N39" s="250"/>
    </row>
    <row r="40" spans="1:14" ht="13.5" thickBot="1">
      <c r="A40" s="240">
        <v>210105</v>
      </c>
      <c r="B40" s="240" t="s">
        <v>371</v>
      </c>
      <c r="C40" s="179"/>
      <c r="D40" s="35" t="s">
        <v>414</v>
      </c>
      <c r="E40" s="242"/>
      <c r="F40" s="242"/>
      <c r="G40" s="242"/>
      <c r="H40" s="242"/>
      <c r="I40" s="242"/>
      <c r="J40" s="242"/>
      <c r="K40" s="242"/>
      <c r="L40" s="242"/>
      <c r="M40" s="242"/>
      <c r="N40" s="242"/>
    </row>
    <row r="41" spans="1:14">
      <c r="A41" s="240">
        <v>210105</v>
      </c>
      <c r="B41" s="240" t="s">
        <v>373</v>
      </c>
      <c r="C41" s="179"/>
      <c r="D41" s="35" t="s">
        <v>415</v>
      </c>
      <c r="E41" s="242"/>
      <c r="F41" s="242"/>
      <c r="G41" s="242"/>
      <c r="H41" s="242"/>
      <c r="I41" s="242"/>
      <c r="J41" s="242"/>
      <c r="K41" s="242"/>
      <c r="L41" s="242"/>
      <c r="M41" s="242"/>
      <c r="N41" s="242"/>
    </row>
    <row r="42" spans="1:14">
      <c r="A42" s="240">
        <v>2300</v>
      </c>
      <c r="C42" s="179">
        <v>2300</v>
      </c>
      <c r="D42" s="35" t="s">
        <v>385</v>
      </c>
      <c r="E42" s="275"/>
      <c r="F42" s="275"/>
      <c r="G42" s="275"/>
      <c r="H42" s="275"/>
      <c r="I42" s="275"/>
      <c r="J42" s="275"/>
      <c r="K42" s="275"/>
      <c r="L42" s="275"/>
      <c r="M42" s="275"/>
      <c r="N42" s="276"/>
    </row>
    <row r="43" spans="1:14" ht="13.5" thickBot="1">
      <c r="A43" s="240">
        <v>210201</v>
      </c>
      <c r="C43" s="179">
        <v>210201</v>
      </c>
      <c r="D43" s="35" t="s">
        <v>386</v>
      </c>
      <c r="E43" s="249"/>
      <c r="F43" s="249"/>
      <c r="G43" s="249"/>
      <c r="H43" s="249"/>
      <c r="I43" s="249"/>
      <c r="J43" s="249"/>
      <c r="K43" s="249"/>
      <c r="L43" s="249"/>
      <c r="M43" s="249"/>
      <c r="N43" s="250"/>
    </row>
    <row r="44" spans="1:14" ht="13.5" thickBot="1">
      <c r="A44" s="240">
        <v>210201</v>
      </c>
      <c r="B44" s="240" t="s">
        <v>371</v>
      </c>
      <c r="C44" s="179"/>
      <c r="D44" s="35" t="s">
        <v>414</v>
      </c>
      <c r="E44" s="242"/>
      <c r="F44" s="242"/>
      <c r="G44" s="242"/>
      <c r="H44" s="242"/>
      <c r="I44" s="242"/>
      <c r="J44" s="242"/>
      <c r="K44" s="242"/>
      <c r="L44" s="242"/>
      <c r="M44" s="242"/>
      <c r="N44" s="242"/>
    </row>
    <row r="45" spans="1:14">
      <c r="A45" s="240">
        <v>210201</v>
      </c>
      <c r="B45" s="240" t="s">
        <v>373</v>
      </c>
      <c r="C45" s="179"/>
      <c r="D45" s="35" t="s">
        <v>415</v>
      </c>
      <c r="E45" s="242"/>
      <c r="F45" s="242"/>
      <c r="G45" s="242"/>
      <c r="H45" s="242"/>
      <c r="I45" s="242"/>
      <c r="J45" s="242"/>
      <c r="K45" s="242"/>
      <c r="L45" s="242"/>
      <c r="M45" s="242"/>
      <c r="N45" s="242"/>
    </row>
    <row r="46" spans="1:14">
      <c r="A46" s="240">
        <v>2300</v>
      </c>
      <c r="C46" s="179">
        <v>2300</v>
      </c>
      <c r="D46" s="207" t="s">
        <v>387</v>
      </c>
      <c r="E46" s="275"/>
      <c r="F46" s="275"/>
      <c r="G46" s="275"/>
      <c r="H46" s="275"/>
      <c r="I46" s="275"/>
      <c r="J46" s="275"/>
      <c r="K46" s="275"/>
      <c r="L46" s="275"/>
      <c r="M46" s="275"/>
      <c r="N46" s="276"/>
    </row>
    <row r="47" spans="1:14" ht="13.5" thickBot="1">
      <c r="A47" s="240">
        <v>220102</v>
      </c>
      <c r="C47" s="179">
        <v>220102</v>
      </c>
      <c r="D47" s="35" t="s">
        <v>388</v>
      </c>
      <c r="E47" s="249"/>
      <c r="F47" s="249"/>
      <c r="G47" s="249"/>
      <c r="H47" s="249"/>
      <c r="I47" s="249"/>
      <c r="J47" s="249"/>
      <c r="K47" s="249"/>
      <c r="L47" s="249"/>
      <c r="M47" s="249"/>
      <c r="N47" s="250"/>
    </row>
    <row r="48" spans="1:14" ht="13.5" thickBot="1">
      <c r="A48" s="240">
        <v>220102</v>
      </c>
      <c r="B48" s="240" t="s">
        <v>371</v>
      </c>
      <c r="C48" s="179"/>
      <c r="D48" s="35" t="s">
        <v>414</v>
      </c>
      <c r="E48" s="242"/>
      <c r="F48" s="242"/>
      <c r="G48" s="242"/>
      <c r="H48" s="242"/>
      <c r="I48" s="242"/>
      <c r="J48" s="242"/>
      <c r="K48" s="242"/>
      <c r="L48" s="242"/>
      <c r="M48" s="242"/>
      <c r="N48" s="242"/>
    </row>
    <row r="49" spans="1:15">
      <c r="A49" s="240">
        <v>220102</v>
      </c>
      <c r="B49" s="240" t="s">
        <v>373</v>
      </c>
      <c r="C49" s="179"/>
      <c r="D49" s="35" t="s">
        <v>415</v>
      </c>
      <c r="E49" s="242"/>
      <c r="F49" s="242"/>
      <c r="G49" s="242"/>
      <c r="H49" s="242"/>
      <c r="I49" s="242"/>
      <c r="J49" s="242"/>
      <c r="K49" s="242"/>
      <c r="L49" s="242"/>
      <c r="M49" s="242"/>
      <c r="N49" s="242"/>
    </row>
    <row r="50" spans="1:15" ht="13.5" thickBot="1">
      <c r="A50" s="240">
        <v>220104</v>
      </c>
      <c r="C50" s="179">
        <v>220104</v>
      </c>
      <c r="D50" s="35" t="s">
        <v>420</v>
      </c>
      <c r="E50" s="249"/>
      <c r="F50" s="249"/>
      <c r="G50" s="249"/>
      <c r="H50" s="249"/>
      <c r="I50" s="249"/>
      <c r="J50" s="249"/>
      <c r="K50" s="249"/>
      <c r="L50" s="249"/>
      <c r="M50" s="249"/>
      <c r="N50" s="250"/>
    </row>
    <row r="51" spans="1:15" ht="13.5" thickBot="1">
      <c r="A51" s="240">
        <v>220104</v>
      </c>
      <c r="B51" s="240" t="s">
        <v>371</v>
      </c>
      <c r="C51" s="179"/>
      <c r="D51" s="35" t="s">
        <v>414</v>
      </c>
      <c r="E51" s="242"/>
      <c r="F51" s="242"/>
      <c r="G51" s="242"/>
      <c r="H51" s="242"/>
      <c r="I51" s="242"/>
      <c r="J51" s="242"/>
      <c r="K51" s="242"/>
      <c r="L51" s="242"/>
      <c r="M51" s="242"/>
      <c r="N51" s="242"/>
    </row>
    <row r="52" spans="1:15">
      <c r="A52" s="240">
        <v>220104</v>
      </c>
      <c r="B52" s="240" t="s">
        <v>373</v>
      </c>
      <c r="C52" s="179"/>
      <c r="D52" s="35" t="s">
        <v>415</v>
      </c>
      <c r="E52" s="242"/>
      <c r="F52" s="242"/>
      <c r="G52" s="242"/>
      <c r="H52" s="242"/>
      <c r="I52" s="242"/>
      <c r="J52" s="242"/>
      <c r="K52" s="242"/>
      <c r="L52" s="242"/>
      <c r="M52" s="242"/>
      <c r="N52" s="242"/>
    </row>
    <row r="53" spans="1:15" ht="13.5" thickBot="1">
      <c r="A53" s="240">
        <v>220201</v>
      </c>
      <c r="C53" s="179">
        <v>220201</v>
      </c>
      <c r="D53" s="35" t="s">
        <v>421</v>
      </c>
      <c r="E53" s="249"/>
      <c r="F53" s="249"/>
      <c r="G53" s="249"/>
      <c r="H53" s="249"/>
      <c r="I53" s="249"/>
      <c r="J53" s="249"/>
      <c r="K53" s="249"/>
      <c r="L53" s="249"/>
      <c r="M53" s="249"/>
      <c r="N53" s="250"/>
    </row>
    <row r="54" spans="1:15" ht="13.5" thickBot="1">
      <c r="A54" s="240">
        <v>220201</v>
      </c>
      <c r="B54" s="240" t="s">
        <v>371</v>
      </c>
      <c r="C54" s="179"/>
      <c r="D54" s="35" t="s">
        <v>414</v>
      </c>
      <c r="E54" s="242"/>
      <c r="F54" s="242"/>
      <c r="G54" s="242"/>
      <c r="H54" s="242"/>
      <c r="I54" s="242"/>
      <c r="J54" s="242"/>
      <c r="K54" s="242"/>
      <c r="L54" s="242"/>
      <c r="M54" s="242"/>
      <c r="N54" s="242"/>
    </row>
    <row r="55" spans="1:15">
      <c r="A55" s="240">
        <v>220201</v>
      </c>
      <c r="B55" s="240" t="s">
        <v>373</v>
      </c>
      <c r="C55" s="179"/>
      <c r="D55" s="35" t="s">
        <v>415</v>
      </c>
      <c r="E55" s="242"/>
      <c r="F55" s="242"/>
      <c r="G55" s="242"/>
      <c r="H55" s="242"/>
      <c r="I55" s="242"/>
      <c r="J55" s="242"/>
      <c r="K55" s="242"/>
      <c r="L55" s="242"/>
      <c r="M55" s="242"/>
      <c r="N55" s="242"/>
    </row>
    <row r="56" spans="1:15" ht="13.5" thickBot="1">
      <c r="A56" s="240">
        <v>220204</v>
      </c>
      <c r="C56" s="179">
        <v>220204</v>
      </c>
      <c r="D56" s="35" t="s">
        <v>422</v>
      </c>
      <c r="E56" s="249"/>
      <c r="F56" s="249"/>
      <c r="G56" s="249"/>
      <c r="H56" s="249"/>
      <c r="I56" s="249"/>
      <c r="J56" s="249"/>
      <c r="K56" s="249"/>
      <c r="L56" s="249"/>
      <c r="M56" s="249"/>
      <c r="N56" s="250"/>
    </row>
    <row r="57" spans="1:15" ht="13.5" thickBot="1">
      <c r="A57" s="240">
        <v>220204</v>
      </c>
      <c r="B57" s="240" t="s">
        <v>371</v>
      </c>
      <c r="C57" s="179"/>
      <c r="D57" s="35" t="s">
        <v>414</v>
      </c>
      <c r="E57" s="242"/>
      <c r="F57" s="242"/>
      <c r="G57" s="242"/>
      <c r="H57" s="242"/>
      <c r="I57" s="242"/>
      <c r="J57" s="242"/>
      <c r="K57" s="242"/>
      <c r="L57" s="242"/>
      <c r="M57" s="242"/>
      <c r="N57" s="242"/>
    </row>
    <row r="58" spans="1:15" ht="13.5" thickBot="1">
      <c r="A58" s="240">
        <v>220204</v>
      </c>
      <c r="B58" s="240" t="s">
        <v>373</v>
      </c>
      <c r="C58" s="182"/>
      <c r="D58" s="251" t="s">
        <v>415</v>
      </c>
      <c r="E58" s="242"/>
      <c r="F58" s="242"/>
      <c r="G58" s="242"/>
      <c r="H58" s="242"/>
      <c r="I58" s="242"/>
      <c r="J58" s="242"/>
      <c r="K58" s="242"/>
      <c r="L58" s="242"/>
      <c r="M58" s="242"/>
      <c r="N58" s="242"/>
    </row>
    <row r="59" spans="1:15" ht="13.5" thickBot="1">
      <c r="C59" s="642" t="s">
        <v>392</v>
      </c>
      <c r="D59" s="709"/>
      <c r="E59" s="252">
        <f t="shared" ref="E59:N59" si="1">E31+E32+E34+E35+E37+E38+E40+E41+E42+E44+E45+E46+E48+E49+E51+E52+E54+E55+E57+E58</f>
        <v>0</v>
      </c>
      <c r="F59" s="252">
        <f t="shared" si="1"/>
        <v>0</v>
      </c>
      <c r="G59" s="252">
        <f t="shared" si="1"/>
        <v>0</v>
      </c>
      <c r="H59" s="252">
        <f t="shared" si="1"/>
        <v>0</v>
      </c>
      <c r="I59" s="252">
        <f t="shared" si="1"/>
        <v>0</v>
      </c>
      <c r="J59" s="252">
        <f t="shared" si="1"/>
        <v>0</v>
      </c>
      <c r="K59" s="252">
        <f t="shared" si="1"/>
        <v>0</v>
      </c>
      <c r="L59" s="252">
        <f t="shared" si="1"/>
        <v>0</v>
      </c>
      <c r="M59" s="252">
        <f t="shared" si="1"/>
        <v>0</v>
      </c>
      <c r="N59" s="253">
        <f t="shared" si="1"/>
        <v>0</v>
      </c>
    </row>
    <row r="60" spans="1:15">
      <c r="D60" s="254" t="s">
        <v>393</v>
      </c>
      <c r="E60" s="255">
        <f t="shared" ref="E60:N60" si="2">E28-E59</f>
        <v>0</v>
      </c>
      <c r="F60" s="255">
        <f t="shared" si="2"/>
        <v>0</v>
      </c>
      <c r="G60" s="255">
        <f t="shared" si="2"/>
        <v>0</v>
      </c>
      <c r="H60" s="255">
        <f t="shared" si="2"/>
        <v>0</v>
      </c>
      <c r="I60" s="255">
        <f t="shared" si="2"/>
        <v>0</v>
      </c>
      <c r="J60" s="255">
        <f t="shared" si="2"/>
        <v>0</v>
      </c>
      <c r="K60" s="255">
        <f t="shared" si="2"/>
        <v>0</v>
      </c>
      <c r="L60" s="255">
        <f t="shared" si="2"/>
        <v>0</v>
      </c>
      <c r="M60" s="255">
        <f t="shared" si="2"/>
        <v>0</v>
      </c>
      <c r="N60" s="256">
        <f t="shared" si="2"/>
        <v>0</v>
      </c>
    </row>
    <row r="61" spans="1:15">
      <c r="D61" s="257" t="s">
        <v>423</v>
      </c>
      <c r="E61" s="258">
        <v>0.01</v>
      </c>
      <c r="F61" s="258">
        <v>0.01</v>
      </c>
      <c r="G61" s="258">
        <v>0.01</v>
      </c>
      <c r="H61" s="258">
        <v>0.01</v>
      </c>
      <c r="I61" s="258">
        <v>0.01</v>
      </c>
      <c r="J61" s="259">
        <v>7.4999999999999997E-3</v>
      </c>
      <c r="K61" s="259">
        <v>7.4999999999999997E-3</v>
      </c>
      <c r="L61" s="259">
        <v>7.4999999999999997E-3</v>
      </c>
      <c r="M61" s="259">
        <v>7.4999999999999997E-3</v>
      </c>
      <c r="N61" s="260">
        <v>7.4999999999999997E-3</v>
      </c>
    </row>
    <row r="62" spans="1:15" ht="13.5" thickBot="1">
      <c r="D62" s="257" t="s">
        <v>424</v>
      </c>
      <c r="E62" s="261">
        <v>0</v>
      </c>
      <c r="F62" s="261">
        <v>0.15</v>
      </c>
      <c r="G62" s="261">
        <v>0.35</v>
      </c>
      <c r="H62" s="261">
        <v>0.7</v>
      </c>
      <c r="I62" s="261">
        <v>1.7</v>
      </c>
      <c r="J62" s="261">
        <v>3</v>
      </c>
      <c r="K62" s="261">
        <v>4.5</v>
      </c>
      <c r="L62" s="261">
        <v>5.95</v>
      </c>
      <c r="M62" s="261">
        <v>5.95</v>
      </c>
      <c r="N62" s="262">
        <v>5.95</v>
      </c>
    </row>
    <row r="63" spans="1:15" ht="13.5" thickBot="1">
      <c r="D63" s="263" t="s">
        <v>425</v>
      </c>
      <c r="E63" s="264">
        <f t="shared" ref="E63:N63" si="3">E60*E61*E62</f>
        <v>0</v>
      </c>
      <c r="F63" s="264">
        <f t="shared" si="3"/>
        <v>0</v>
      </c>
      <c r="G63" s="264">
        <f t="shared" si="3"/>
        <v>0</v>
      </c>
      <c r="H63" s="264">
        <f t="shared" si="3"/>
        <v>0</v>
      </c>
      <c r="I63" s="264">
        <f t="shared" si="3"/>
        <v>0</v>
      </c>
      <c r="J63" s="264">
        <f t="shared" si="3"/>
        <v>0</v>
      </c>
      <c r="K63" s="264">
        <f t="shared" si="3"/>
        <v>0</v>
      </c>
      <c r="L63" s="264">
        <f t="shared" si="3"/>
        <v>0</v>
      </c>
      <c r="M63" s="264">
        <f t="shared" si="3"/>
        <v>0</v>
      </c>
      <c r="N63" s="265">
        <f t="shared" si="3"/>
        <v>0</v>
      </c>
      <c r="O63" s="296">
        <f>ABS(SUM(E63:N63))</f>
        <v>0</v>
      </c>
    </row>
    <row r="65" spans="4:4">
      <c r="D65" s="266" t="s">
        <v>689</v>
      </c>
    </row>
    <row r="66" spans="4:4">
      <c r="D66" s="266" t="s">
        <v>690</v>
      </c>
    </row>
    <row r="67" spans="4:4">
      <c r="D67" s="266" t="s">
        <v>688</v>
      </c>
    </row>
  </sheetData>
  <sheetProtection algorithmName="SHA-512" hashValue="OGljeRnf0jN024QGsHgLzXZLgQ3ugHteWFgn7zBLGrCtfJmLWe9r97jQ6DW25DJH9/QBsN5Eq2y6Z1TzUJo07w==" saltValue="roS31cKVfrV8AR//0vfmvA==" spinCount="100000" sheet="1" selectLockedCells="1"/>
  <mergeCells count="9">
    <mergeCell ref="E3:N3"/>
    <mergeCell ref="C4:D5"/>
    <mergeCell ref="C29:D30"/>
    <mergeCell ref="C28:D28"/>
    <mergeCell ref="A4:A5"/>
    <mergeCell ref="B4:B5"/>
    <mergeCell ref="A29:A30"/>
    <mergeCell ref="B29:B30"/>
    <mergeCell ref="C59:D59"/>
  </mergeCells>
  <phoneticPr fontId="15" type="noConversion"/>
  <dataValidations xWindow="345" yWindow="769" count="1">
    <dataValidation type="whole" operator="greaterThanOrEqual" allowBlank="1" showInputMessage="1" showErrorMessage="1" errorTitle="Error de Tipo." error="Monto debe ser numérico mayor o igual a cero." promptTitle="Ingrese Número." prompt="Ingrese valor de la Partida." sqref="E54:N55 E44:N46 E48:N49 E51:N52 E57:N58 E21:N22 E40:N42 E37:N38 E34:N35 E31:N32 E24:N27 E18:N19 E15:N16 E12:N13 E9:N10 E6:N7" xr:uid="{00000000-0002-0000-1200-000000000000}">
      <formula1>0</formula1>
    </dataValidation>
  </dataValidations>
  <pageMargins left="0.75" right="0.75" top="1" bottom="1" header="0" footer="0"/>
  <headerFooter alignWithMargin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7"/>
  <dimension ref="A1:O67"/>
  <sheetViews>
    <sheetView showGridLines="0" showRowColHeaders="0" topLeftCell="C1" zoomScaleNormal="100" workbookViewId="0">
      <selection activeCell="E6" sqref="E6"/>
    </sheetView>
  </sheetViews>
  <sheetFormatPr baseColWidth="10" defaultRowHeight="12.75"/>
  <cols>
    <col min="1" max="2" width="11.42578125" style="45" hidden="1" customWidth="1"/>
    <col min="3" max="3" width="19" style="45" customWidth="1"/>
    <col min="4" max="4" width="47.7109375" style="45" customWidth="1"/>
    <col min="5" max="14" width="22.42578125" style="45" customWidth="1"/>
    <col min="15" max="15" width="20.42578125" style="45" customWidth="1"/>
    <col min="16" max="16384" width="11.42578125" style="45"/>
  </cols>
  <sheetData>
    <row r="1" spans="1:14">
      <c r="C1" s="187" t="s">
        <v>395</v>
      </c>
      <c r="N1" s="187" t="s">
        <v>396</v>
      </c>
    </row>
    <row r="2" spans="1:14" ht="13.5" thickBot="1"/>
    <row r="3" spans="1:14" ht="26.25" customHeight="1" thickBot="1">
      <c r="C3" s="198" t="s">
        <v>363</v>
      </c>
      <c r="D3" s="199" t="s">
        <v>364</v>
      </c>
      <c r="E3" s="696" t="s">
        <v>365</v>
      </c>
      <c r="F3" s="710"/>
      <c r="G3" s="710"/>
      <c r="H3" s="710"/>
      <c r="I3" s="710"/>
      <c r="J3" s="710"/>
      <c r="K3" s="710"/>
      <c r="L3" s="710"/>
      <c r="M3" s="710"/>
      <c r="N3" s="711"/>
    </row>
    <row r="4" spans="1:14">
      <c r="A4" s="708" t="s">
        <v>366</v>
      </c>
      <c r="B4" s="708" t="s">
        <v>367</v>
      </c>
      <c r="C4" s="712" t="s">
        <v>501</v>
      </c>
      <c r="D4" s="713"/>
      <c r="E4" s="236" t="s">
        <v>382</v>
      </c>
      <c r="F4" s="236" t="s">
        <v>397</v>
      </c>
      <c r="G4" s="236" t="s">
        <v>398</v>
      </c>
      <c r="H4" s="236" t="s">
        <v>399</v>
      </c>
      <c r="I4" s="236" t="s">
        <v>400</v>
      </c>
      <c r="J4" s="236" t="s">
        <v>401</v>
      </c>
      <c r="K4" s="236" t="s">
        <v>402</v>
      </c>
      <c r="L4" s="236" t="s">
        <v>403</v>
      </c>
      <c r="M4" s="236" t="s">
        <v>404</v>
      </c>
      <c r="N4" s="237" t="s">
        <v>405</v>
      </c>
    </row>
    <row r="5" spans="1:14" ht="13.5" thickBot="1">
      <c r="A5" s="708"/>
      <c r="B5" s="708"/>
      <c r="C5" s="714"/>
      <c r="D5" s="715"/>
      <c r="E5" s="238"/>
      <c r="F5" s="238" t="s">
        <v>406</v>
      </c>
      <c r="G5" s="238" t="s">
        <v>407</v>
      </c>
      <c r="H5" s="238" t="s">
        <v>408</v>
      </c>
      <c r="I5" s="238" t="s">
        <v>409</v>
      </c>
      <c r="J5" s="238" t="s">
        <v>410</v>
      </c>
      <c r="K5" s="238" t="s">
        <v>411</v>
      </c>
      <c r="L5" s="238" t="s">
        <v>412</v>
      </c>
      <c r="M5" s="238" t="s">
        <v>413</v>
      </c>
      <c r="N5" s="239"/>
    </row>
    <row r="6" spans="1:14" ht="13.5" thickBot="1">
      <c r="A6" s="240">
        <v>110001</v>
      </c>
      <c r="C6" s="174">
        <v>110001</v>
      </c>
      <c r="D6" s="241" t="s">
        <v>503</v>
      </c>
      <c r="E6" s="320"/>
      <c r="F6" s="320"/>
      <c r="G6" s="320"/>
      <c r="H6" s="320"/>
      <c r="I6" s="320"/>
      <c r="J6" s="320"/>
      <c r="K6" s="320"/>
      <c r="L6" s="320"/>
      <c r="M6" s="320"/>
      <c r="N6" s="320"/>
    </row>
    <row r="7" spans="1:14">
      <c r="A7" s="240">
        <v>110002</v>
      </c>
      <c r="C7" s="179">
        <v>110002</v>
      </c>
      <c r="D7" s="35" t="s">
        <v>504</v>
      </c>
      <c r="E7" s="142"/>
      <c r="F7" s="320"/>
      <c r="G7" s="320"/>
      <c r="H7" s="320"/>
      <c r="I7" s="320"/>
      <c r="J7" s="320"/>
      <c r="K7" s="320"/>
      <c r="L7" s="320"/>
      <c r="M7" s="320"/>
      <c r="N7" s="142"/>
    </row>
    <row r="8" spans="1:14">
      <c r="A8" s="240">
        <v>1302</v>
      </c>
      <c r="C8" s="179">
        <v>1302</v>
      </c>
      <c r="D8" s="35" t="s">
        <v>370</v>
      </c>
      <c r="E8" s="322"/>
      <c r="F8" s="322"/>
      <c r="G8" s="322"/>
      <c r="H8" s="322"/>
      <c r="I8" s="322"/>
      <c r="J8" s="322"/>
      <c r="K8" s="322"/>
      <c r="L8" s="322"/>
      <c r="M8" s="322"/>
      <c r="N8" s="323"/>
    </row>
    <row r="9" spans="1:14">
      <c r="A9" s="240">
        <v>1302</v>
      </c>
      <c r="B9" s="240" t="s">
        <v>371</v>
      </c>
      <c r="C9" s="245"/>
      <c r="D9" s="35" t="s">
        <v>414</v>
      </c>
      <c r="E9" s="142"/>
      <c r="F9" s="142"/>
      <c r="G9" s="142"/>
      <c r="H9" s="142"/>
      <c r="I9" s="142"/>
      <c r="J9" s="142"/>
      <c r="K9" s="142"/>
      <c r="L9" s="142"/>
      <c r="M9" s="142"/>
      <c r="N9" s="142"/>
    </row>
    <row r="10" spans="1:14">
      <c r="A10" s="240">
        <v>1302</v>
      </c>
      <c r="B10" s="240" t="s">
        <v>373</v>
      </c>
      <c r="C10" s="245"/>
      <c r="D10" s="35" t="s">
        <v>415</v>
      </c>
      <c r="E10" s="142"/>
      <c r="F10" s="142"/>
      <c r="G10" s="142"/>
      <c r="H10" s="142"/>
      <c r="I10" s="142"/>
      <c r="J10" s="142"/>
      <c r="K10" s="142"/>
      <c r="L10" s="142"/>
      <c r="M10" s="142"/>
      <c r="N10" s="142"/>
    </row>
    <row r="11" spans="1:14" ht="13.5" thickBot="1">
      <c r="A11" s="240">
        <v>1301</v>
      </c>
      <c r="C11" s="179">
        <v>1301</v>
      </c>
      <c r="D11" s="35" t="s">
        <v>375</v>
      </c>
      <c r="E11" s="322"/>
      <c r="F11" s="322"/>
      <c r="G11" s="322"/>
      <c r="H11" s="322"/>
      <c r="I11" s="322"/>
      <c r="J11" s="322"/>
      <c r="K11" s="322"/>
      <c r="L11" s="322"/>
      <c r="M11" s="322"/>
      <c r="N11" s="323"/>
    </row>
    <row r="12" spans="1:14" ht="13.5" thickBot="1">
      <c r="A12" s="240">
        <v>1301</v>
      </c>
      <c r="B12" s="240" t="s">
        <v>371</v>
      </c>
      <c r="C12" s="179"/>
      <c r="D12" s="35" t="s">
        <v>414</v>
      </c>
      <c r="E12" s="321"/>
      <c r="F12" s="321"/>
      <c r="G12" s="321"/>
      <c r="H12" s="321"/>
      <c r="I12" s="321"/>
      <c r="J12" s="321"/>
      <c r="K12" s="321"/>
      <c r="L12" s="321"/>
      <c r="M12" s="321"/>
      <c r="N12" s="321"/>
    </row>
    <row r="13" spans="1:14">
      <c r="A13" s="240">
        <v>1301</v>
      </c>
      <c r="B13" s="240" t="s">
        <v>373</v>
      </c>
      <c r="C13" s="179"/>
      <c r="D13" s="35" t="s">
        <v>415</v>
      </c>
      <c r="E13" s="321"/>
      <c r="F13" s="321"/>
      <c r="G13" s="321"/>
      <c r="H13" s="321"/>
      <c r="I13" s="321"/>
      <c r="J13" s="321"/>
      <c r="K13" s="321"/>
      <c r="L13" s="321"/>
      <c r="M13" s="321"/>
      <c r="N13" s="321"/>
    </row>
    <row r="14" spans="1:14">
      <c r="A14" s="240">
        <v>1304</v>
      </c>
      <c r="C14" s="179">
        <v>1304</v>
      </c>
      <c r="D14" s="35" t="s">
        <v>416</v>
      </c>
      <c r="E14" s="322"/>
      <c r="F14" s="322"/>
      <c r="G14" s="322"/>
      <c r="H14" s="322"/>
      <c r="I14" s="322"/>
      <c r="J14" s="322"/>
      <c r="K14" s="322"/>
      <c r="L14" s="322"/>
      <c r="M14" s="322"/>
      <c r="N14" s="323"/>
    </row>
    <row r="15" spans="1:14">
      <c r="A15" s="240">
        <v>1304</v>
      </c>
      <c r="B15" s="240" t="s">
        <v>371</v>
      </c>
      <c r="C15" s="179"/>
      <c r="D15" s="35" t="s">
        <v>414</v>
      </c>
      <c r="E15" s="142"/>
      <c r="F15" s="142"/>
      <c r="G15" s="142"/>
      <c r="H15" s="142"/>
      <c r="I15" s="142"/>
      <c r="J15" s="142"/>
      <c r="K15" s="142"/>
      <c r="L15" s="142"/>
      <c r="M15" s="142"/>
      <c r="N15" s="142"/>
    </row>
    <row r="16" spans="1:14">
      <c r="A16" s="240">
        <v>1304</v>
      </c>
      <c r="B16" s="240" t="s">
        <v>373</v>
      </c>
      <c r="C16" s="179"/>
      <c r="D16" s="35" t="s">
        <v>415</v>
      </c>
      <c r="E16" s="142"/>
      <c r="F16" s="142"/>
      <c r="G16" s="142"/>
      <c r="H16" s="142"/>
      <c r="I16" s="142"/>
      <c r="J16" s="142"/>
      <c r="K16" s="142"/>
      <c r="L16" s="142"/>
      <c r="M16" s="142"/>
      <c r="N16" s="142"/>
    </row>
    <row r="17" spans="1:14" ht="13.5" thickBot="1">
      <c r="A17" s="240">
        <v>1303</v>
      </c>
      <c r="C17" s="179">
        <v>1303</v>
      </c>
      <c r="D17" s="35" t="s">
        <v>417</v>
      </c>
      <c r="E17" s="322"/>
      <c r="F17" s="322"/>
      <c r="G17" s="322"/>
      <c r="H17" s="322"/>
      <c r="I17" s="322"/>
      <c r="J17" s="322"/>
      <c r="K17" s="322"/>
      <c r="L17" s="322"/>
      <c r="M17" s="322"/>
      <c r="N17" s="323"/>
    </row>
    <row r="18" spans="1:14">
      <c r="A18" s="240">
        <v>1303</v>
      </c>
      <c r="B18" s="240" t="s">
        <v>371</v>
      </c>
      <c r="C18" s="179"/>
      <c r="D18" s="35" t="s">
        <v>414</v>
      </c>
      <c r="E18" s="321"/>
      <c r="F18" s="321"/>
      <c r="G18" s="321"/>
      <c r="H18" s="321"/>
      <c r="I18" s="321"/>
      <c r="J18" s="321"/>
      <c r="K18" s="321"/>
      <c r="L18" s="321"/>
      <c r="M18" s="321"/>
      <c r="N18" s="321"/>
    </row>
    <row r="19" spans="1:14">
      <c r="A19" s="240">
        <v>1303</v>
      </c>
      <c r="B19" s="240" t="s">
        <v>373</v>
      </c>
      <c r="C19" s="179"/>
      <c r="D19" s="35" t="s">
        <v>415</v>
      </c>
      <c r="E19" s="142"/>
      <c r="F19" s="142"/>
      <c r="G19" s="142"/>
      <c r="H19" s="142"/>
      <c r="I19" s="142"/>
      <c r="J19" s="142"/>
      <c r="K19" s="142"/>
      <c r="L19" s="142"/>
      <c r="M19" s="142"/>
      <c r="N19" s="142"/>
    </row>
    <row r="20" spans="1:14">
      <c r="A20" s="240">
        <v>120103</v>
      </c>
      <c r="C20" s="179">
        <v>120103</v>
      </c>
      <c r="D20" s="35" t="s">
        <v>380</v>
      </c>
      <c r="E20" s="322"/>
      <c r="F20" s="322"/>
      <c r="G20" s="322"/>
      <c r="H20" s="322"/>
      <c r="I20" s="322"/>
      <c r="J20" s="322"/>
      <c r="K20" s="322"/>
      <c r="L20" s="322"/>
      <c r="M20" s="322"/>
      <c r="N20" s="323"/>
    </row>
    <row r="21" spans="1:14">
      <c r="A21" s="240">
        <v>120103</v>
      </c>
      <c r="B21" s="240" t="s">
        <v>371</v>
      </c>
      <c r="C21" s="179"/>
      <c r="D21" s="35" t="s">
        <v>414</v>
      </c>
      <c r="E21" s="142"/>
      <c r="F21" s="142"/>
      <c r="G21" s="142"/>
      <c r="H21" s="142"/>
      <c r="I21" s="142"/>
      <c r="J21" s="142"/>
      <c r="K21" s="142"/>
      <c r="L21" s="142"/>
      <c r="M21" s="142"/>
      <c r="N21" s="142"/>
    </row>
    <row r="22" spans="1:14">
      <c r="A22" s="240">
        <v>120103</v>
      </c>
      <c r="B22" s="240" t="s">
        <v>373</v>
      </c>
      <c r="C22" s="179"/>
      <c r="D22" s="35" t="s">
        <v>415</v>
      </c>
      <c r="E22" s="142"/>
      <c r="F22" s="142"/>
      <c r="G22" s="142"/>
      <c r="H22" s="142"/>
      <c r="I22" s="142"/>
      <c r="J22" s="142"/>
      <c r="K22" s="142"/>
      <c r="L22" s="142"/>
      <c r="M22" s="142"/>
      <c r="N22" s="142"/>
    </row>
    <row r="23" spans="1:14">
      <c r="A23" s="240">
        <v>120104</v>
      </c>
      <c r="C23" s="179">
        <v>120104</v>
      </c>
      <c r="D23" s="35" t="s">
        <v>418</v>
      </c>
      <c r="E23" s="322"/>
      <c r="F23" s="322"/>
      <c r="G23" s="322"/>
      <c r="H23" s="322"/>
      <c r="I23" s="322"/>
      <c r="J23" s="322"/>
      <c r="K23" s="322"/>
      <c r="L23" s="322"/>
      <c r="M23" s="322"/>
      <c r="N23" s="323"/>
    </row>
    <row r="24" spans="1:14">
      <c r="A24" s="240">
        <v>120104</v>
      </c>
      <c r="B24" s="240" t="s">
        <v>371</v>
      </c>
      <c r="C24" s="179"/>
      <c r="D24" s="35" t="s">
        <v>414</v>
      </c>
      <c r="E24" s="142"/>
      <c r="F24" s="142"/>
      <c r="G24" s="142"/>
      <c r="H24" s="142"/>
      <c r="I24" s="142"/>
      <c r="J24" s="142"/>
      <c r="K24" s="142"/>
      <c r="L24" s="142"/>
      <c r="M24" s="142"/>
      <c r="N24" s="142"/>
    </row>
    <row r="25" spans="1:14">
      <c r="A25" s="240">
        <v>120104</v>
      </c>
      <c r="B25" s="240" t="s">
        <v>373</v>
      </c>
      <c r="C25" s="179"/>
      <c r="D25" s="35" t="s">
        <v>415</v>
      </c>
      <c r="E25" s="142"/>
      <c r="F25" s="142"/>
      <c r="G25" s="142"/>
      <c r="H25" s="142"/>
      <c r="I25" s="142"/>
      <c r="J25" s="142"/>
      <c r="K25" s="142"/>
      <c r="L25" s="142"/>
      <c r="M25" s="142"/>
      <c r="N25" s="142"/>
    </row>
    <row r="26" spans="1:14">
      <c r="A26" s="193">
        <v>150001</v>
      </c>
      <c r="C26" s="206">
        <v>150001</v>
      </c>
      <c r="D26" s="207" t="s">
        <v>544</v>
      </c>
      <c r="E26" s="142"/>
      <c r="F26" s="142"/>
      <c r="G26" s="142"/>
      <c r="H26" s="142"/>
      <c r="I26" s="142"/>
      <c r="J26" s="142"/>
      <c r="K26" s="142"/>
      <c r="L26" s="142"/>
      <c r="M26" s="142"/>
      <c r="N26" s="142"/>
    </row>
    <row r="27" spans="1:14" ht="13.5" thickBot="1">
      <c r="A27" s="193">
        <v>150008</v>
      </c>
      <c r="C27" s="246">
        <v>150008</v>
      </c>
      <c r="D27" s="227" t="s">
        <v>24</v>
      </c>
      <c r="E27" s="142"/>
      <c r="F27" s="142"/>
      <c r="G27" s="142"/>
      <c r="H27" s="142"/>
      <c r="I27" s="142"/>
      <c r="J27" s="142"/>
      <c r="K27" s="142"/>
      <c r="L27" s="142"/>
      <c r="M27" s="142"/>
      <c r="N27" s="142"/>
    </row>
    <row r="28" spans="1:14" ht="13.5" thickBot="1">
      <c r="C28" s="642" t="s">
        <v>381</v>
      </c>
      <c r="D28" s="709"/>
      <c r="E28" s="247">
        <f>SUM(E6:E27)</f>
        <v>0</v>
      </c>
      <c r="F28" s="247">
        <f t="shared" ref="F28:N28" si="0">SUM(F6:F27)</f>
        <v>0</v>
      </c>
      <c r="G28" s="247">
        <f t="shared" si="0"/>
        <v>0</v>
      </c>
      <c r="H28" s="247">
        <f t="shared" si="0"/>
        <v>0</v>
      </c>
      <c r="I28" s="247">
        <f t="shared" si="0"/>
        <v>0</v>
      </c>
      <c r="J28" s="247">
        <f t="shared" si="0"/>
        <v>0</v>
      </c>
      <c r="K28" s="247">
        <f t="shared" si="0"/>
        <v>0</v>
      </c>
      <c r="L28" s="247">
        <f t="shared" si="0"/>
        <v>0</v>
      </c>
      <c r="M28" s="247">
        <f t="shared" si="0"/>
        <v>0</v>
      </c>
      <c r="N28" s="248">
        <f t="shared" si="0"/>
        <v>0</v>
      </c>
    </row>
    <row r="29" spans="1:14">
      <c r="A29" s="708" t="s">
        <v>366</v>
      </c>
      <c r="B29" s="708" t="s">
        <v>367</v>
      </c>
      <c r="C29" s="712" t="s">
        <v>121</v>
      </c>
      <c r="D29" s="713"/>
      <c r="E29" s="236" t="s">
        <v>382</v>
      </c>
      <c r="F29" s="236" t="s">
        <v>397</v>
      </c>
      <c r="G29" s="236" t="s">
        <v>398</v>
      </c>
      <c r="H29" s="236" t="s">
        <v>399</v>
      </c>
      <c r="I29" s="236" t="s">
        <v>400</v>
      </c>
      <c r="J29" s="236" t="s">
        <v>401</v>
      </c>
      <c r="K29" s="236" t="s">
        <v>402</v>
      </c>
      <c r="L29" s="236" t="s">
        <v>403</v>
      </c>
      <c r="M29" s="236" t="s">
        <v>404</v>
      </c>
      <c r="N29" s="237" t="s">
        <v>405</v>
      </c>
    </row>
    <row r="30" spans="1:14" ht="13.5" thickBot="1">
      <c r="A30" s="708"/>
      <c r="B30" s="708"/>
      <c r="C30" s="714"/>
      <c r="D30" s="715"/>
      <c r="E30" s="238"/>
      <c r="F30" s="238" t="s">
        <v>406</v>
      </c>
      <c r="G30" s="238" t="s">
        <v>407</v>
      </c>
      <c r="H30" s="238" t="s">
        <v>408</v>
      </c>
      <c r="I30" s="238" t="s">
        <v>409</v>
      </c>
      <c r="J30" s="238" t="s">
        <v>410</v>
      </c>
      <c r="K30" s="238" t="s">
        <v>411</v>
      </c>
      <c r="L30" s="238" t="s">
        <v>412</v>
      </c>
      <c r="M30" s="238" t="s">
        <v>413</v>
      </c>
      <c r="N30" s="239"/>
    </row>
    <row r="31" spans="1:14">
      <c r="A31" s="240">
        <v>210101</v>
      </c>
      <c r="C31" s="174">
        <v>210101</v>
      </c>
      <c r="D31" s="241" t="s">
        <v>383</v>
      </c>
      <c r="E31" s="319"/>
      <c r="F31" s="319"/>
      <c r="G31" s="319"/>
      <c r="H31" s="319"/>
      <c r="I31" s="319"/>
      <c r="J31" s="319"/>
      <c r="K31" s="319"/>
      <c r="L31" s="319"/>
      <c r="M31" s="319"/>
      <c r="N31" s="319"/>
    </row>
    <row r="32" spans="1:14">
      <c r="A32" s="240">
        <v>210102</v>
      </c>
      <c r="C32" s="179">
        <v>210102</v>
      </c>
      <c r="D32" s="35" t="s">
        <v>553</v>
      </c>
      <c r="E32" s="142"/>
      <c r="F32" s="142"/>
      <c r="G32" s="142"/>
      <c r="H32" s="142"/>
      <c r="I32" s="142"/>
      <c r="J32" s="142"/>
      <c r="K32" s="142"/>
      <c r="L32" s="142"/>
      <c r="M32" s="142"/>
      <c r="N32" s="142"/>
    </row>
    <row r="33" spans="1:14">
      <c r="A33" s="240">
        <v>210103</v>
      </c>
      <c r="C33" s="179">
        <v>210103</v>
      </c>
      <c r="D33" s="35" t="s">
        <v>554</v>
      </c>
      <c r="E33" s="324"/>
      <c r="F33" s="324"/>
      <c r="G33" s="324"/>
      <c r="H33" s="324"/>
      <c r="I33" s="324"/>
      <c r="J33" s="324"/>
      <c r="K33" s="324"/>
      <c r="L33" s="324"/>
      <c r="M33" s="324"/>
      <c r="N33" s="325"/>
    </row>
    <row r="34" spans="1:14">
      <c r="A34" s="240">
        <v>210103</v>
      </c>
      <c r="B34" s="240" t="s">
        <v>371</v>
      </c>
      <c r="C34" s="179"/>
      <c r="D34" s="35" t="s">
        <v>414</v>
      </c>
      <c r="E34" s="142"/>
      <c r="F34" s="142"/>
      <c r="G34" s="142"/>
      <c r="H34" s="142"/>
      <c r="I34" s="142"/>
      <c r="J34" s="142"/>
      <c r="K34" s="142"/>
      <c r="L34" s="142"/>
      <c r="M34" s="142"/>
      <c r="N34" s="142"/>
    </row>
    <row r="35" spans="1:14">
      <c r="A35" s="240">
        <v>210103</v>
      </c>
      <c r="B35" s="240" t="s">
        <v>373</v>
      </c>
      <c r="C35" s="179"/>
      <c r="D35" s="35" t="s">
        <v>415</v>
      </c>
      <c r="E35" s="142"/>
      <c r="F35" s="142"/>
      <c r="G35" s="142"/>
      <c r="H35" s="142"/>
      <c r="I35" s="142"/>
      <c r="J35" s="142"/>
      <c r="K35" s="142"/>
      <c r="L35" s="142"/>
      <c r="M35" s="142"/>
      <c r="N35" s="142"/>
    </row>
    <row r="36" spans="1:14">
      <c r="A36" s="240">
        <v>210104</v>
      </c>
      <c r="C36" s="179">
        <v>210104</v>
      </c>
      <c r="D36" s="35" t="s">
        <v>555</v>
      </c>
      <c r="E36" s="324"/>
      <c r="F36" s="324"/>
      <c r="G36" s="324"/>
      <c r="H36" s="324"/>
      <c r="I36" s="324"/>
      <c r="J36" s="324"/>
      <c r="K36" s="324"/>
      <c r="L36" s="324"/>
      <c r="M36" s="324"/>
      <c r="N36" s="325"/>
    </row>
    <row r="37" spans="1:14">
      <c r="A37" s="240">
        <v>210104</v>
      </c>
      <c r="B37" s="240" t="s">
        <v>371</v>
      </c>
      <c r="C37" s="179"/>
      <c r="D37" s="35" t="s">
        <v>414</v>
      </c>
      <c r="E37" s="142"/>
      <c r="F37" s="142"/>
      <c r="G37" s="142"/>
      <c r="H37" s="142"/>
      <c r="I37" s="142"/>
      <c r="J37" s="142"/>
      <c r="K37" s="142"/>
      <c r="L37" s="142"/>
      <c r="M37" s="142"/>
      <c r="N37" s="142"/>
    </row>
    <row r="38" spans="1:14">
      <c r="A38" s="240">
        <v>210104</v>
      </c>
      <c r="B38" s="240" t="s">
        <v>373</v>
      </c>
      <c r="C38" s="179"/>
      <c r="D38" s="35" t="s">
        <v>415</v>
      </c>
      <c r="E38" s="142"/>
      <c r="F38" s="142"/>
      <c r="G38" s="142"/>
      <c r="H38" s="142"/>
      <c r="I38" s="142"/>
      <c r="J38" s="142"/>
      <c r="K38" s="142"/>
      <c r="L38" s="142"/>
      <c r="M38" s="142"/>
      <c r="N38" s="142"/>
    </row>
    <row r="39" spans="1:14">
      <c r="A39" s="240">
        <v>210105</v>
      </c>
      <c r="C39" s="179">
        <v>210105</v>
      </c>
      <c r="D39" s="35" t="s">
        <v>419</v>
      </c>
      <c r="E39" s="324"/>
      <c r="F39" s="324"/>
      <c r="G39" s="324"/>
      <c r="H39" s="324"/>
      <c r="I39" s="324"/>
      <c r="J39" s="324"/>
      <c r="K39" s="324"/>
      <c r="L39" s="324"/>
      <c r="M39" s="324"/>
      <c r="N39" s="325"/>
    </row>
    <row r="40" spans="1:14">
      <c r="A40" s="240">
        <v>210105</v>
      </c>
      <c r="B40" s="240" t="s">
        <v>371</v>
      </c>
      <c r="C40" s="179"/>
      <c r="D40" s="35" t="s">
        <v>414</v>
      </c>
      <c r="E40" s="142"/>
      <c r="F40" s="142"/>
      <c r="G40" s="142"/>
      <c r="H40" s="142"/>
      <c r="I40" s="142"/>
      <c r="J40" s="142"/>
      <c r="K40" s="142"/>
      <c r="L40" s="142"/>
      <c r="M40" s="142"/>
      <c r="N40" s="142"/>
    </row>
    <row r="41" spans="1:14">
      <c r="A41" s="240">
        <v>210105</v>
      </c>
      <c r="B41" s="240" t="s">
        <v>373</v>
      </c>
      <c r="C41" s="179"/>
      <c r="D41" s="35" t="s">
        <v>415</v>
      </c>
      <c r="E41" s="142"/>
      <c r="F41" s="142"/>
      <c r="G41" s="142"/>
      <c r="H41" s="142"/>
      <c r="I41" s="142"/>
      <c r="J41" s="142"/>
      <c r="K41" s="142"/>
      <c r="L41" s="142"/>
      <c r="M41" s="142"/>
      <c r="N41" s="142"/>
    </row>
    <row r="42" spans="1:14">
      <c r="A42" s="240">
        <v>2300</v>
      </c>
      <c r="C42" s="179">
        <v>2300</v>
      </c>
      <c r="D42" s="35" t="s">
        <v>385</v>
      </c>
      <c r="E42" s="142"/>
      <c r="F42" s="142"/>
      <c r="G42" s="142"/>
      <c r="H42" s="142"/>
      <c r="I42" s="142"/>
      <c r="J42" s="142"/>
      <c r="K42" s="142"/>
      <c r="L42" s="142"/>
      <c r="M42" s="142"/>
      <c r="N42" s="142"/>
    </row>
    <row r="43" spans="1:14" ht="13.5" thickBot="1">
      <c r="A43" s="240">
        <v>210201</v>
      </c>
      <c r="C43" s="179">
        <v>210201</v>
      </c>
      <c r="D43" s="35" t="s">
        <v>386</v>
      </c>
      <c r="E43" s="324"/>
      <c r="F43" s="324"/>
      <c r="G43" s="324"/>
      <c r="H43" s="324"/>
      <c r="I43" s="324"/>
      <c r="J43" s="324"/>
      <c r="K43" s="324"/>
      <c r="L43" s="324"/>
      <c r="M43" s="324"/>
      <c r="N43" s="325"/>
    </row>
    <row r="44" spans="1:14" ht="13.5" thickBot="1">
      <c r="A44" s="240">
        <v>210201</v>
      </c>
      <c r="B44" s="240" t="s">
        <v>371</v>
      </c>
      <c r="C44" s="179"/>
      <c r="D44" s="35" t="s">
        <v>414</v>
      </c>
      <c r="E44" s="321"/>
      <c r="F44" s="321"/>
      <c r="G44" s="321"/>
      <c r="H44" s="321"/>
      <c r="I44" s="321"/>
      <c r="J44" s="321"/>
      <c r="K44" s="321"/>
      <c r="L44" s="321"/>
      <c r="M44" s="321"/>
      <c r="N44" s="321"/>
    </row>
    <row r="45" spans="1:14" ht="13.5" thickBot="1">
      <c r="A45" s="240">
        <v>210201</v>
      </c>
      <c r="B45" s="240" t="s">
        <v>373</v>
      </c>
      <c r="C45" s="179"/>
      <c r="D45" s="35" t="s">
        <v>415</v>
      </c>
      <c r="E45" s="321"/>
      <c r="F45" s="321"/>
      <c r="G45" s="321"/>
      <c r="H45" s="321"/>
      <c r="I45" s="321"/>
      <c r="J45" s="321"/>
      <c r="K45" s="321"/>
      <c r="L45" s="321"/>
      <c r="M45" s="321"/>
      <c r="N45" s="321"/>
    </row>
    <row r="46" spans="1:14">
      <c r="A46" s="240">
        <v>2300</v>
      </c>
      <c r="C46" s="179">
        <v>2300</v>
      </c>
      <c r="D46" s="207" t="s">
        <v>387</v>
      </c>
      <c r="E46" s="321"/>
      <c r="F46" s="321"/>
      <c r="G46" s="321"/>
      <c r="H46" s="321"/>
      <c r="I46" s="321"/>
      <c r="J46" s="321"/>
      <c r="K46" s="321"/>
      <c r="L46" s="321"/>
      <c r="M46" s="321"/>
      <c r="N46" s="321"/>
    </row>
    <row r="47" spans="1:14" ht="13.5" thickBot="1">
      <c r="A47" s="240">
        <v>220102</v>
      </c>
      <c r="C47" s="179">
        <v>220102</v>
      </c>
      <c r="D47" s="35" t="s">
        <v>388</v>
      </c>
      <c r="E47" s="324"/>
      <c r="F47" s="324"/>
      <c r="G47" s="324"/>
      <c r="H47" s="324"/>
      <c r="I47" s="324"/>
      <c r="J47" s="324"/>
      <c r="K47" s="324"/>
      <c r="L47" s="324"/>
      <c r="M47" s="324"/>
      <c r="N47" s="325"/>
    </row>
    <row r="48" spans="1:14" ht="13.5" thickBot="1">
      <c r="A48" s="240">
        <v>220102</v>
      </c>
      <c r="B48" s="240" t="s">
        <v>371</v>
      </c>
      <c r="C48" s="179"/>
      <c r="D48" s="35" t="s">
        <v>414</v>
      </c>
      <c r="E48" s="321"/>
      <c r="F48" s="321"/>
      <c r="G48" s="321"/>
      <c r="H48" s="321"/>
      <c r="I48" s="321"/>
      <c r="J48" s="321"/>
      <c r="K48" s="321"/>
      <c r="L48" s="321"/>
      <c r="M48" s="321"/>
      <c r="N48" s="321"/>
    </row>
    <row r="49" spans="1:15">
      <c r="A49" s="240">
        <v>220102</v>
      </c>
      <c r="B49" s="240" t="s">
        <v>373</v>
      </c>
      <c r="C49" s="179"/>
      <c r="D49" s="35" t="s">
        <v>415</v>
      </c>
      <c r="E49" s="321"/>
      <c r="F49" s="321"/>
      <c r="G49" s="321"/>
      <c r="H49" s="321"/>
      <c r="I49" s="321"/>
      <c r="J49" s="321"/>
      <c r="K49" s="321"/>
      <c r="L49" s="321"/>
      <c r="M49" s="321"/>
      <c r="N49" s="321"/>
    </row>
    <row r="50" spans="1:15" ht="13.5" thickBot="1">
      <c r="A50" s="240">
        <v>220104</v>
      </c>
      <c r="C50" s="179">
        <v>220104</v>
      </c>
      <c r="D50" s="35" t="s">
        <v>420</v>
      </c>
      <c r="E50" s="324"/>
      <c r="F50" s="324"/>
      <c r="G50" s="324"/>
      <c r="H50" s="324"/>
      <c r="I50" s="324"/>
      <c r="J50" s="324"/>
      <c r="K50" s="324"/>
      <c r="L50" s="324"/>
      <c r="M50" s="324"/>
      <c r="N50" s="325"/>
    </row>
    <row r="51" spans="1:15" ht="13.5" thickBot="1">
      <c r="A51" s="240">
        <v>220104</v>
      </c>
      <c r="B51" s="240" t="s">
        <v>371</v>
      </c>
      <c r="C51" s="179"/>
      <c r="D51" s="35" t="s">
        <v>414</v>
      </c>
      <c r="E51" s="321"/>
      <c r="F51" s="321"/>
      <c r="G51" s="321"/>
      <c r="H51" s="321"/>
      <c r="I51" s="321"/>
      <c r="J51" s="321"/>
      <c r="K51" s="321"/>
      <c r="L51" s="321"/>
      <c r="M51" s="321"/>
      <c r="N51" s="321"/>
    </row>
    <row r="52" spans="1:15">
      <c r="A52" s="240">
        <v>220104</v>
      </c>
      <c r="B52" s="240" t="s">
        <v>373</v>
      </c>
      <c r="C52" s="179"/>
      <c r="D52" s="35" t="s">
        <v>415</v>
      </c>
      <c r="E52" s="321"/>
      <c r="F52" s="321"/>
      <c r="G52" s="321"/>
      <c r="H52" s="321"/>
      <c r="I52" s="321"/>
      <c r="J52" s="321"/>
      <c r="K52" s="321"/>
      <c r="L52" s="321"/>
      <c r="M52" s="321"/>
      <c r="N52" s="321"/>
    </row>
    <row r="53" spans="1:15" ht="13.5" thickBot="1">
      <c r="A53" s="240">
        <v>220201</v>
      </c>
      <c r="C53" s="179">
        <v>220201</v>
      </c>
      <c r="D53" s="35" t="s">
        <v>421</v>
      </c>
      <c r="E53" s="324"/>
      <c r="F53" s="324"/>
      <c r="G53" s="324"/>
      <c r="H53" s="324"/>
      <c r="I53" s="324"/>
      <c r="J53" s="324"/>
      <c r="K53" s="324"/>
      <c r="L53" s="324"/>
      <c r="M53" s="324"/>
      <c r="N53" s="325"/>
    </row>
    <row r="54" spans="1:15" ht="13.5" thickBot="1">
      <c r="A54" s="240">
        <v>220201</v>
      </c>
      <c r="B54" s="240" t="s">
        <v>371</v>
      </c>
      <c r="C54" s="179"/>
      <c r="D54" s="35" t="s">
        <v>414</v>
      </c>
      <c r="E54" s="321"/>
      <c r="F54" s="321"/>
      <c r="G54" s="321"/>
      <c r="H54" s="321"/>
      <c r="I54" s="321"/>
      <c r="J54" s="321"/>
      <c r="K54" s="321"/>
      <c r="L54" s="321"/>
      <c r="M54" s="321"/>
      <c r="N54" s="321"/>
    </row>
    <row r="55" spans="1:15">
      <c r="A55" s="240">
        <v>220201</v>
      </c>
      <c r="B55" s="240" t="s">
        <v>373</v>
      </c>
      <c r="C55" s="179"/>
      <c r="D55" s="35" t="s">
        <v>415</v>
      </c>
      <c r="E55" s="321"/>
      <c r="F55" s="321"/>
      <c r="G55" s="321"/>
      <c r="H55" s="321"/>
      <c r="I55" s="321"/>
      <c r="J55" s="321"/>
      <c r="K55" s="321"/>
      <c r="L55" s="321"/>
      <c r="M55" s="321"/>
      <c r="N55" s="321"/>
    </row>
    <row r="56" spans="1:15" ht="13.5" thickBot="1">
      <c r="A56" s="240">
        <v>220204</v>
      </c>
      <c r="C56" s="179">
        <v>220204</v>
      </c>
      <c r="D56" s="35" t="s">
        <v>422</v>
      </c>
      <c r="E56" s="324"/>
      <c r="F56" s="324"/>
      <c r="G56" s="324"/>
      <c r="H56" s="324"/>
      <c r="I56" s="324"/>
      <c r="J56" s="324"/>
      <c r="K56" s="324"/>
      <c r="L56" s="324"/>
      <c r="M56" s="324"/>
      <c r="N56" s="325"/>
    </row>
    <row r="57" spans="1:15" ht="13.5" thickBot="1">
      <c r="A57" s="240">
        <v>220204</v>
      </c>
      <c r="B57" s="240" t="s">
        <v>371</v>
      </c>
      <c r="C57" s="179"/>
      <c r="D57" s="35" t="s">
        <v>414</v>
      </c>
      <c r="E57" s="321"/>
      <c r="F57" s="321"/>
      <c r="G57" s="321"/>
      <c r="H57" s="321"/>
      <c r="I57" s="321"/>
      <c r="J57" s="321"/>
      <c r="K57" s="321"/>
      <c r="L57" s="321"/>
      <c r="M57" s="321"/>
      <c r="N57" s="321"/>
    </row>
    <row r="58" spans="1:15" ht="13.5" thickBot="1">
      <c r="A58" s="240">
        <v>220204</v>
      </c>
      <c r="B58" s="240" t="s">
        <v>373</v>
      </c>
      <c r="C58" s="182"/>
      <c r="D58" s="251" t="s">
        <v>415</v>
      </c>
      <c r="E58" s="321"/>
      <c r="F58" s="321"/>
      <c r="G58" s="321"/>
      <c r="H58" s="321"/>
      <c r="I58" s="321"/>
      <c r="J58" s="321"/>
      <c r="K58" s="321"/>
      <c r="L58" s="321"/>
      <c r="M58" s="321"/>
      <c r="N58" s="321"/>
    </row>
    <row r="59" spans="1:15" ht="13.5" thickBot="1">
      <c r="C59" s="716" t="s">
        <v>392</v>
      </c>
      <c r="D59" s="717"/>
      <c r="E59" s="252">
        <f>SUM(E31:E58)</f>
        <v>0</v>
      </c>
      <c r="F59" s="252">
        <f t="shared" ref="F59:N59" si="1">SUM(F31:F58)</f>
        <v>0</v>
      </c>
      <c r="G59" s="252">
        <f t="shared" si="1"/>
        <v>0</v>
      </c>
      <c r="H59" s="252">
        <f t="shared" si="1"/>
        <v>0</v>
      </c>
      <c r="I59" s="252">
        <f t="shared" si="1"/>
        <v>0</v>
      </c>
      <c r="J59" s="252">
        <f t="shared" si="1"/>
        <v>0</v>
      </c>
      <c r="K59" s="252">
        <f t="shared" si="1"/>
        <v>0</v>
      </c>
      <c r="L59" s="252">
        <f t="shared" si="1"/>
        <v>0</v>
      </c>
      <c r="M59" s="252">
        <f t="shared" si="1"/>
        <v>0</v>
      </c>
      <c r="N59" s="252">
        <f t="shared" si="1"/>
        <v>0</v>
      </c>
    </row>
    <row r="60" spans="1:15">
      <c r="D60" s="254" t="s">
        <v>393</v>
      </c>
      <c r="E60" s="255">
        <f>E28-E59</f>
        <v>0</v>
      </c>
      <c r="F60" s="255">
        <f t="shared" ref="F60:N60" si="2">F28-F59</f>
        <v>0</v>
      </c>
      <c r="G60" s="255">
        <f t="shared" si="2"/>
        <v>0</v>
      </c>
      <c r="H60" s="255">
        <f t="shared" si="2"/>
        <v>0</v>
      </c>
      <c r="I60" s="255">
        <f t="shared" si="2"/>
        <v>0</v>
      </c>
      <c r="J60" s="255">
        <f t="shared" si="2"/>
        <v>0</v>
      </c>
      <c r="K60" s="255">
        <f t="shared" si="2"/>
        <v>0</v>
      </c>
      <c r="L60" s="255">
        <f t="shared" si="2"/>
        <v>0</v>
      </c>
      <c r="M60" s="255">
        <f t="shared" si="2"/>
        <v>0</v>
      </c>
      <c r="N60" s="256">
        <f t="shared" si="2"/>
        <v>0</v>
      </c>
    </row>
    <row r="61" spans="1:15">
      <c r="D61" s="257" t="s">
        <v>423</v>
      </c>
      <c r="E61" s="258">
        <v>0.01</v>
      </c>
      <c r="F61" s="258">
        <v>0.01</v>
      </c>
      <c r="G61" s="258">
        <v>0.01</v>
      </c>
      <c r="H61" s="258">
        <v>0.01</v>
      </c>
      <c r="I61" s="258">
        <v>0.01</v>
      </c>
      <c r="J61" s="259">
        <v>7.4999999999999997E-3</v>
      </c>
      <c r="K61" s="259">
        <v>7.4999999999999997E-3</v>
      </c>
      <c r="L61" s="259">
        <v>7.4999999999999997E-3</v>
      </c>
      <c r="M61" s="259">
        <v>7.4999999999999997E-3</v>
      </c>
      <c r="N61" s="260">
        <v>7.4999999999999997E-3</v>
      </c>
    </row>
    <row r="62" spans="1:15">
      <c r="D62" s="257" t="s">
        <v>424</v>
      </c>
      <c r="E62" s="261">
        <v>0</v>
      </c>
      <c r="F62" s="261">
        <v>0.15</v>
      </c>
      <c r="G62" s="261">
        <v>0.35</v>
      </c>
      <c r="H62" s="261">
        <v>0.7</v>
      </c>
      <c r="I62" s="261">
        <v>1.7</v>
      </c>
      <c r="J62" s="261">
        <v>3</v>
      </c>
      <c r="K62" s="261">
        <v>4.5</v>
      </c>
      <c r="L62" s="261">
        <v>5.95</v>
      </c>
      <c r="M62" s="261">
        <v>5.95</v>
      </c>
      <c r="N62" s="262">
        <v>5.95</v>
      </c>
    </row>
    <row r="63" spans="1:15" ht="13.5" thickBot="1">
      <c r="D63" s="263" t="s">
        <v>425</v>
      </c>
      <c r="E63" s="264">
        <f t="shared" ref="E63:N63" si="3">E60*E61*E62</f>
        <v>0</v>
      </c>
      <c r="F63" s="264">
        <f t="shared" si="3"/>
        <v>0</v>
      </c>
      <c r="G63" s="264">
        <f t="shared" si="3"/>
        <v>0</v>
      </c>
      <c r="H63" s="264">
        <f t="shared" si="3"/>
        <v>0</v>
      </c>
      <c r="I63" s="264">
        <f t="shared" si="3"/>
        <v>0</v>
      </c>
      <c r="J63" s="264">
        <f t="shared" si="3"/>
        <v>0</v>
      </c>
      <c r="K63" s="264">
        <f t="shared" si="3"/>
        <v>0</v>
      </c>
      <c r="L63" s="264">
        <f t="shared" si="3"/>
        <v>0</v>
      </c>
      <c r="M63" s="264">
        <f t="shared" si="3"/>
        <v>0</v>
      </c>
      <c r="N63" s="265">
        <f t="shared" si="3"/>
        <v>0</v>
      </c>
      <c r="O63" s="302">
        <f>ABS(SUM(E63:N63))</f>
        <v>0</v>
      </c>
    </row>
    <row r="65" spans="4:4">
      <c r="D65" s="266" t="s">
        <v>689</v>
      </c>
    </row>
    <row r="66" spans="4:4">
      <c r="D66" s="266" t="s">
        <v>690</v>
      </c>
    </row>
    <row r="67" spans="4:4">
      <c r="D67" s="266" t="s">
        <v>688</v>
      </c>
    </row>
  </sheetData>
  <sheetProtection algorithmName="SHA-512" hashValue="ctCLEg+hqxk8AWZzXNJxlilrjd76NsE3fMHsZrN4ZvbAXI4lv444z3Aem6neiDGPGG0hpaHpyKlvJssF5vRJJg==" saltValue="RBIVh7+sh4M2OVLytlc1wA==" spinCount="100000" sheet="1" selectLockedCells="1"/>
  <mergeCells count="9">
    <mergeCell ref="E3:N3"/>
    <mergeCell ref="C4:D5"/>
    <mergeCell ref="C29:D30"/>
    <mergeCell ref="C28:D28"/>
    <mergeCell ref="A4:A5"/>
    <mergeCell ref="B4:B5"/>
    <mergeCell ref="A29:A30"/>
    <mergeCell ref="B29:B30"/>
    <mergeCell ref="C59:D59"/>
  </mergeCells>
  <phoneticPr fontId="15" type="noConversion"/>
  <dataValidations xWindow="450" yWindow="505" count="1">
    <dataValidation type="whole" operator="greaterThanOrEqual" allowBlank="1" showInputMessage="1" showErrorMessage="1" errorTitle="Error de Tipo." error="Monto debe ser numérico mayor o igual a cero." promptTitle="Ingrese Número." prompt="Ingrese valor de la Partida." sqref="E51:N52 E54:N55 E6:N7 E9:N10 E12:N13 E15:N16 E18:N19 E21:N22 E24:N27 E31:N32 E34:N35 E37:N38 E57:N58 E40:N42 E48:N49 E44:N46" xr:uid="{00000000-0002-0000-1100-000000000000}">
      <formula1>0</formula1>
    </dataValidation>
  </dataValidations>
  <pageMargins left="0.75" right="0.75" top="1" bottom="1" header="0" footer="0"/>
  <pageSetup paperSize="9" scale="4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3313" r:id="rId4" name="Label 1">
              <controlPr defaultSize="0" autoFill="0" autoLine="0" autoPict="0">
                <anchor moveWithCells="1">
                  <from>
                    <xdr:col>3</xdr:col>
                    <xdr:colOff>333375</xdr:colOff>
                    <xdr:row>2</xdr:row>
                    <xdr:rowOff>0</xdr:rowOff>
                  </from>
                  <to>
                    <xdr:col>3</xdr:col>
                    <xdr:colOff>1581150</xdr:colOff>
                    <xdr:row>2</xdr:row>
                    <xdr:rowOff>161925</xdr:rowOff>
                  </to>
                </anchor>
              </controlPr>
            </control>
          </mc:Choice>
        </mc:AlternateContent>
        <mc:AlternateContent xmlns:mc="http://schemas.openxmlformats.org/markup-compatibility/2006">
          <mc:Choice Requires="x14">
            <control shapeId="13314" r:id="rId5" name="Label 2">
              <controlPr defaultSize="0" autoFill="0" autoLine="0" autoPict="0">
                <anchor moveWithCells="1">
                  <from>
                    <xdr:col>3</xdr:col>
                    <xdr:colOff>333375</xdr:colOff>
                    <xdr:row>2</xdr:row>
                    <xdr:rowOff>0</xdr:rowOff>
                  </from>
                  <to>
                    <xdr:col>3</xdr:col>
                    <xdr:colOff>1581150</xdr:colOff>
                    <xdr:row>2</xdr:row>
                    <xdr:rowOff>161925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
  <sheetViews>
    <sheetView workbookViewId="0">
      <selection activeCell="C23" sqref="C23"/>
    </sheetView>
  </sheetViews>
  <sheetFormatPr baseColWidth="10" defaultRowHeight="12.75"/>
  <cols>
    <col min="1" max="1" width="15.5703125" customWidth="1"/>
    <col min="2" max="2" width="70.140625" customWidth="1"/>
    <col min="3" max="4" width="14.7109375" customWidth="1"/>
    <col min="5" max="5" width="13.28515625" customWidth="1"/>
    <col min="6" max="6" width="12.85546875" customWidth="1"/>
    <col min="7" max="7" width="2.42578125" customWidth="1"/>
    <col min="9" max="9" width="7.5703125" customWidth="1"/>
    <col min="10" max="10" width="6.140625" customWidth="1"/>
  </cols>
  <sheetData>
    <row r="1" spans="1:6" ht="15.75">
      <c r="A1" s="587" t="str">
        <f>'r. Balance'!B1</f>
        <v xml:space="preserve">COOPERATIVA DE AHORRO Y CREDITO  </v>
      </c>
      <c r="B1" s="587"/>
      <c r="C1" s="587"/>
      <c r="D1" s="23"/>
    </row>
    <row r="2" spans="1:6" ht="24" customHeight="1">
      <c r="A2" s="588" t="s">
        <v>245</v>
      </c>
      <c r="B2" s="588"/>
      <c r="C2" s="588"/>
      <c r="D2" s="27"/>
    </row>
    <row r="3" spans="1:6" ht="15.75">
      <c r="A3" s="10" t="s">
        <v>444</v>
      </c>
      <c r="B3" s="10" t="s">
        <v>474</v>
      </c>
      <c r="C3" s="10" t="s">
        <v>444</v>
      </c>
      <c r="D3" s="28"/>
    </row>
    <row r="4" spans="1:6">
      <c r="A4" s="14" t="s">
        <v>478</v>
      </c>
      <c r="B4" s="11" t="s">
        <v>481</v>
      </c>
      <c r="C4" s="14" t="s">
        <v>238</v>
      </c>
      <c r="D4" s="19"/>
    </row>
    <row r="5" spans="1:6" ht="89.25">
      <c r="A5" s="14" t="s">
        <v>479</v>
      </c>
      <c r="B5" s="11" t="s">
        <v>488</v>
      </c>
      <c r="C5" s="14" t="s">
        <v>239</v>
      </c>
      <c r="D5" s="19"/>
    </row>
    <row r="6" spans="1:6" ht="38.25">
      <c r="A6" s="14" t="s">
        <v>480</v>
      </c>
      <c r="B6" s="11" t="s">
        <v>487</v>
      </c>
      <c r="C6" s="14" t="s">
        <v>240</v>
      </c>
      <c r="D6" s="19"/>
    </row>
    <row r="8" spans="1:6" ht="15.75">
      <c r="A8" s="10" t="s">
        <v>482</v>
      </c>
      <c r="B8" s="10" t="s">
        <v>483</v>
      </c>
    </row>
    <row r="9" spans="1:6">
      <c r="A9" s="14" t="s">
        <v>498</v>
      </c>
      <c r="B9" s="11" t="s">
        <v>484</v>
      </c>
    </row>
    <row r="10" spans="1:6">
      <c r="A10" s="14" t="s">
        <v>498</v>
      </c>
      <c r="B10" s="11" t="s">
        <v>500</v>
      </c>
    </row>
    <row r="11" spans="1:6">
      <c r="A11" s="14" t="s">
        <v>479</v>
      </c>
      <c r="B11" s="11" t="s">
        <v>485</v>
      </c>
    </row>
    <row r="12" spans="1:6">
      <c r="A12" s="14" t="s">
        <v>480</v>
      </c>
      <c r="B12" s="11" t="s">
        <v>486</v>
      </c>
    </row>
    <row r="13" spans="1:6">
      <c r="A13" s="19"/>
      <c r="B13" s="20"/>
    </row>
    <row r="15" spans="1:6" ht="15.75">
      <c r="C15" s="16" t="s">
        <v>498</v>
      </c>
      <c r="D15" s="16" t="s">
        <v>475</v>
      </c>
      <c r="E15" s="17" t="s">
        <v>476</v>
      </c>
      <c r="F15" s="17" t="s">
        <v>477</v>
      </c>
    </row>
    <row r="16" spans="1:6">
      <c r="A16" t="s">
        <v>250</v>
      </c>
      <c r="C16" s="15">
        <v>0.1</v>
      </c>
      <c r="D16" s="15"/>
      <c r="E16" s="15">
        <v>0.09</v>
      </c>
      <c r="F16" s="15">
        <v>0.08</v>
      </c>
    </row>
    <row r="17" spans="1:8">
      <c r="A17" t="s">
        <v>247</v>
      </c>
      <c r="C17" s="18">
        <v>1</v>
      </c>
      <c r="D17" s="18">
        <v>2</v>
      </c>
      <c r="E17" s="18">
        <v>3</v>
      </c>
      <c r="F17" s="18">
        <v>4</v>
      </c>
    </row>
    <row r="18" spans="1:8">
      <c r="A18" t="s">
        <v>248</v>
      </c>
      <c r="C18" s="18">
        <v>1</v>
      </c>
      <c r="D18" s="18">
        <v>2</v>
      </c>
      <c r="E18" s="18">
        <v>3</v>
      </c>
      <c r="F18" s="18">
        <v>4</v>
      </c>
    </row>
    <row r="19" spans="1:8">
      <c r="A19" t="s">
        <v>251</v>
      </c>
      <c r="C19" s="18">
        <v>1</v>
      </c>
      <c r="D19" s="18">
        <v>2</v>
      </c>
      <c r="E19" s="18">
        <v>3</v>
      </c>
      <c r="F19" s="18">
        <v>4</v>
      </c>
      <c r="G19" s="9"/>
      <c r="H19" s="9"/>
    </row>
    <row r="21" spans="1:8">
      <c r="A21" s="77" t="s">
        <v>339</v>
      </c>
    </row>
  </sheetData>
  <mergeCells count="2">
    <mergeCell ref="A1:C1"/>
    <mergeCell ref="A2:C2"/>
  </mergeCells>
  <phoneticPr fontId="15" type="noConversion"/>
  <pageMargins left="0.75" right="0.75" top="1" bottom="1" header="0" footer="0"/>
  <headerFooter alignWithMargins="0"/>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O67"/>
  <sheetViews>
    <sheetView showGridLines="0" showRowColHeaders="0" topLeftCell="C1" zoomScaleNormal="100" workbookViewId="0">
      <selection activeCell="E6" sqref="E6"/>
    </sheetView>
  </sheetViews>
  <sheetFormatPr baseColWidth="10" defaultRowHeight="12.75"/>
  <cols>
    <col min="1" max="2" width="11.42578125" style="45" hidden="1" customWidth="1"/>
    <col min="3" max="3" width="18.5703125" style="45" customWidth="1"/>
    <col min="4" max="4" width="49" style="45" customWidth="1"/>
    <col min="5" max="14" width="20.140625" style="45" bestFit="1" customWidth="1"/>
    <col min="15" max="15" width="21.42578125" style="45" customWidth="1"/>
    <col min="16" max="16384" width="11.42578125" style="45"/>
  </cols>
  <sheetData>
    <row r="1" spans="1:14">
      <c r="A1" s="45">
        <v>85</v>
      </c>
      <c r="C1" s="187" t="s">
        <v>306</v>
      </c>
      <c r="N1" s="187" t="s">
        <v>307</v>
      </c>
    </row>
    <row r="2" spans="1:14" ht="13.5" thickBot="1"/>
    <row r="3" spans="1:14" ht="25.5" customHeight="1" thickBot="1">
      <c r="C3" s="198" t="s">
        <v>363</v>
      </c>
      <c r="D3" s="199" t="s">
        <v>364</v>
      </c>
      <c r="E3" s="696" t="s">
        <v>365</v>
      </c>
      <c r="F3" s="710"/>
      <c r="G3" s="710"/>
      <c r="H3" s="710"/>
      <c r="I3" s="710"/>
      <c r="J3" s="710"/>
      <c r="K3" s="710"/>
      <c r="L3" s="710"/>
      <c r="M3" s="710"/>
      <c r="N3" s="711"/>
    </row>
    <row r="4" spans="1:14">
      <c r="A4" s="708" t="s">
        <v>366</v>
      </c>
      <c r="B4" s="708" t="s">
        <v>367</v>
      </c>
      <c r="C4" s="712" t="s">
        <v>501</v>
      </c>
      <c r="D4" s="713"/>
      <c r="E4" s="236" t="s">
        <v>382</v>
      </c>
      <c r="F4" s="236" t="s">
        <v>397</v>
      </c>
      <c r="G4" s="236" t="s">
        <v>398</v>
      </c>
      <c r="H4" s="236" t="s">
        <v>399</v>
      </c>
      <c r="I4" s="236" t="s">
        <v>400</v>
      </c>
      <c r="J4" s="236" t="s">
        <v>401</v>
      </c>
      <c r="K4" s="236" t="s">
        <v>402</v>
      </c>
      <c r="L4" s="236" t="s">
        <v>403</v>
      </c>
      <c r="M4" s="236" t="s">
        <v>404</v>
      </c>
      <c r="N4" s="237" t="s">
        <v>405</v>
      </c>
    </row>
    <row r="5" spans="1:14" ht="13.5" thickBot="1">
      <c r="A5" s="708"/>
      <c r="B5" s="708"/>
      <c r="C5" s="714"/>
      <c r="D5" s="715"/>
      <c r="E5" s="238"/>
      <c r="F5" s="238" t="s">
        <v>406</v>
      </c>
      <c r="G5" s="238" t="s">
        <v>407</v>
      </c>
      <c r="H5" s="238" t="s">
        <v>408</v>
      </c>
      <c r="I5" s="238" t="s">
        <v>409</v>
      </c>
      <c r="J5" s="238" t="s">
        <v>410</v>
      </c>
      <c r="K5" s="238" t="s">
        <v>411</v>
      </c>
      <c r="L5" s="238" t="s">
        <v>412</v>
      </c>
      <c r="M5" s="238" t="s">
        <v>413</v>
      </c>
      <c r="N5" s="239"/>
    </row>
    <row r="6" spans="1:14" ht="13.5" thickBot="1">
      <c r="A6" s="240">
        <v>110001</v>
      </c>
      <c r="C6" s="174">
        <v>110001</v>
      </c>
      <c r="D6" s="241" t="s">
        <v>503</v>
      </c>
      <c r="E6" s="242"/>
      <c r="F6" s="242"/>
      <c r="G6" s="242"/>
      <c r="H6" s="242"/>
      <c r="I6" s="242"/>
      <c r="J6" s="242"/>
      <c r="K6" s="242"/>
      <c r="L6" s="242"/>
      <c r="M6" s="242"/>
      <c r="N6" s="242"/>
    </row>
    <row r="7" spans="1:14">
      <c r="A7" s="240">
        <v>110002</v>
      </c>
      <c r="C7" s="179">
        <v>110002</v>
      </c>
      <c r="D7" s="35" t="s">
        <v>504</v>
      </c>
      <c r="E7" s="242"/>
      <c r="F7" s="242"/>
      <c r="G7" s="242"/>
      <c r="H7" s="242"/>
      <c r="I7" s="242"/>
      <c r="J7" s="242"/>
      <c r="K7" s="242"/>
      <c r="L7" s="242"/>
      <c r="M7" s="242"/>
      <c r="N7" s="242"/>
    </row>
    <row r="8" spans="1:14">
      <c r="A8" s="240">
        <v>1302</v>
      </c>
      <c r="C8" s="179">
        <v>1302</v>
      </c>
      <c r="D8" s="35" t="s">
        <v>370</v>
      </c>
      <c r="E8" s="243"/>
      <c r="F8" s="243"/>
      <c r="G8" s="243"/>
      <c r="H8" s="243"/>
      <c r="I8" s="243"/>
      <c r="J8" s="243"/>
      <c r="K8" s="243"/>
      <c r="L8" s="243"/>
      <c r="M8" s="243"/>
      <c r="N8" s="244"/>
    </row>
    <row r="9" spans="1:14">
      <c r="A9" s="240">
        <v>1302</v>
      </c>
      <c r="B9" s="240" t="s">
        <v>371</v>
      </c>
      <c r="C9" s="245"/>
      <c r="D9" s="35" t="s">
        <v>414</v>
      </c>
      <c r="E9" s="275"/>
      <c r="F9" s="275"/>
      <c r="G9" s="275"/>
      <c r="H9" s="275"/>
      <c r="I9" s="275"/>
      <c r="J9" s="275"/>
      <c r="K9" s="275"/>
      <c r="L9" s="275"/>
      <c r="M9" s="275"/>
      <c r="N9" s="275"/>
    </row>
    <row r="10" spans="1:14">
      <c r="A10" s="240">
        <v>1302</v>
      </c>
      <c r="B10" s="240" t="s">
        <v>373</v>
      </c>
      <c r="C10" s="245"/>
      <c r="D10" s="35" t="s">
        <v>415</v>
      </c>
      <c r="E10" s="275"/>
      <c r="F10" s="275"/>
      <c r="G10" s="275"/>
      <c r="H10" s="275"/>
      <c r="I10" s="275"/>
      <c r="J10" s="275"/>
      <c r="K10" s="275"/>
      <c r="L10" s="275"/>
      <c r="M10" s="275"/>
      <c r="N10" s="275"/>
    </row>
    <row r="11" spans="1:14">
      <c r="A11" s="240">
        <v>1301</v>
      </c>
      <c r="C11" s="179">
        <v>1301</v>
      </c>
      <c r="D11" s="35" t="s">
        <v>375</v>
      </c>
      <c r="E11" s="243"/>
      <c r="F11" s="243"/>
      <c r="G11" s="243"/>
      <c r="H11" s="243"/>
      <c r="I11" s="243"/>
      <c r="J11" s="243"/>
      <c r="K11" s="243"/>
      <c r="L11" s="243"/>
      <c r="M11" s="243"/>
      <c r="N11" s="244"/>
    </row>
    <row r="12" spans="1:14">
      <c r="A12" s="240">
        <v>1301</v>
      </c>
      <c r="B12" s="240" t="s">
        <v>371</v>
      </c>
      <c r="C12" s="179"/>
      <c r="D12" s="35" t="s">
        <v>414</v>
      </c>
      <c r="E12" s="275"/>
      <c r="F12" s="275"/>
      <c r="G12" s="275"/>
      <c r="H12" s="275"/>
      <c r="I12" s="275"/>
      <c r="J12" s="275"/>
      <c r="K12" s="275"/>
      <c r="L12" s="275"/>
      <c r="M12" s="275"/>
      <c r="N12" s="275"/>
    </row>
    <row r="13" spans="1:14">
      <c r="A13" s="240">
        <v>1301</v>
      </c>
      <c r="B13" s="240" t="s">
        <v>373</v>
      </c>
      <c r="C13" s="179"/>
      <c r="D13" s="35" t="s">
        <v>415</v>
      </c>
      <c r="E13" s="275"/>
      <c r="F13" s="275"/>
      <c r="G13" s="275"/>
      <c r="H13" s="275"/>
      <c r="I13" s="275"/>
      <c r="J13" s="275"/>
      <c r="K13" s="275"/>
      <c r="L13" s="275"/>
      <c r="M13" s="275"/>
      <c r="N13" s="275"/>
    </row>
    <row r="14" spans="1:14">
      <c r="A14" s="240">
        <v>1304</v>
      </c>
      <c r="C14" s="179">
        <v>1304</v>
      </c>
      <c r="D14" s="35" t="s">
        <v>416</v>
      </c>
      <c r="E14" s="243"/>
      <c r="F14" s="243"/>
      <c r="G14" s="243"/>
      <c r="H14" s="243"/>
      <c r="I14" s="243"/>
      <c r="J14" s="243"/>
      <c r="K14" s="243"/>
      <c r="L14" s="243"/>
      <c r="M14" s="243"/>
      <c r="N14" s="244"/>
    </row>
    <row r="15" spans="1:14">
      <c r="A15" s="240">
        <v>1304</v>
      </c>
      <c r="B15" s="240" t="s">
        <v>371</v>
      </c>
      <c r="C15" s="179"/>
      <c r="D15" s="35" t="s">
        <v>414</v>
      </c>
      <c r="E15" s="275"/>
      <c r="F15" s="275"/>
      <c r="G15" s="275"/>
      <c r="H15" s="275"/>
      <c r="I15" s="275"/>
      <c r="J15" s="275"/>
      <c r="K15" s="275"/>
      <c r="L15" s="275"/>
      <c r="M15" s="275"/>
      <c r="N15" s="275"/>
    </row>
    <row r="16" spans="1:14">
      <c r="A16" s="240">
        <v>1304</v>
      </c>
      <c r="B16" s="240" t="s">
        <v>373</v>
      </c>
      <c r="C16" s="179"/>
      <c r="D16" s="35" t="s">
        <v>415</v>
      </c>
      <c r="E16" s="275"/>
      <c r="F16" s="275"/>
      <c r="G16" s="275"/>
      <c r="H16" s="275"/>
      <c r="I16" s="275"/>
      <c r="J16" s="275"/>
      <c r="K16" s="275"/>
      <c r="L16" s="275"/>
      <c r="M16" s="275"/>
      <c r="N16" s="275"/>
    </row>
    <row r="17" spans="1:14">
      <c r="A17" s="240">
        <v>1303</v>
      </c>
      <c r="C17" s="179">
        <v>1303</v>
      </c>
      <c r="D17" s="35" t="s">
        <v>417</v>
      </c>
      <c r="E17" s="243"/>
      <c r="F17" s="243"/>
      <c r="G17" s="243"/>
      <c r="H17" s="243"/>
      <c r="I17" s="243"/>
      <c r="J17" s="243"/>
      <c r="K17" s="243"/>
      <c r="L17" s="243"/>
      <c r="M17" s="243"/>
      <c r="N17" s="244"/>
    </row>
    <row r="18" spans="1:14">
      <c r="A18" s="240">
        <v>1303</v>
      </c>
      <c r="B18" s="240" t="s">
        <v>371</v>
      </c>
      <c r="C18" s="179"/>
      <c r="D18" s="35" t="s">
        <v>414</v>
      </c>
      <c r="E18" s="275"/>
      <c r="F18" s="275"/>
      <c r="G18" s="275"/>
      <c r="H18" s="275"/>
      <c r="I18" s="275"/>
      <c r="J18" s="275"/>
      <c r="K18" s="275"/>
      <c r="L18" s="275"/>
      <c r="M18" s="275"/>
      <c r="N18" s="275"/>
    </row>
    <row r="19" spans="1:14">
      <c r="A19" s="240">
        <v>1303</v>
      </c>
      <c r="B19" s="240" t="s">
        <v>373</v>
      </c>
      <c r="C19" s="179"/>
      <c r="D19" s="35" t="s">
        <v>415</v>
      </c>
      <c r="E19" s="275"/>
      <c r="F19" s="275"/>
      <c r="G19" s="275"/>
      <c r="H19" s="275"/>
      <c r="I19" s="275"/>
      <c r="J19" s="275"/>
      <c r="K19" s="275"/>
      <c r="L19" s="275"/>
      <c r="M19" s="275"/>
      <c r="N19" s="275"/>
    </row>
    <row r="20" spans="1:14" ht="13.5" thickBot="1">
      <c r="A20" s="240">
        <v>120103</v>
      </c>
      <c r="C20" s="179">
        <v>120103</v>
      </c>
      <c r="D20" s="35" t="s">
        <v>380</v>
      </c>
      <c r="E20" s="243"/>
      <c r="F20" s="243"/>
      <c r="G20" s="243"/>
      <c r="H20" s="243"/>
      <c r="I20" s="243"/>
      <c r="J20" s="243"/>
      <c r="K20" s="243"/>
      <c r="L20" s="243"/>
      <c r="M20" s="243"/>
      <c r="N20" s="244"/>
    </row>
    <row r="21" spans="1:14" ht="13.5" thickBot="1">
      <c r="A21" s="240">
        <v>120103</v>
      </c>
      <c r="B21" s="240" t="s">
        <v>371</v>
      </c>
      <c r="C21" s="179"/>
      <c r="D21" s="35" t="s">
        <v>414</v>
      </c>
      <c r="E21" s="242"/>
      <c r="F21" s="242"/>
      <c r="G21" s="242"/>
      <c r="H21" s="242"/>
      <c r="I21" s="242"/>
      <c r="J21" s="242"/>
      <c r="K21" s="242"/>
      <c r="L21" s="242"/>
      <c r="M21" s="242"/>
      <c r="N21" s="242"/>
    </row>
    <row r="22" spans="1:14">
      <c r="A22" s="240">
        <v>120103</v>
      </c>
      <c r="B22" s="240" t="s">
        <v>373</v>
      </c>
      <c r="C22" s="179"/>
      <c r="D22" s="35" t="s">
        <v>415</v>
      </c>
      <c r="E22" s="242"/>
      <c r="F22" s="242"/>
      <c r="G22" s="242"/>
      <c r="H22" s="242"/>
      <c r="I22" s="242"/>
      <c r="J22" s="242"/>
      <c r="K22" s="242"/>
      <c r="L22" s="242"/>
      <c r="M22" s="242"/>
      <c r="N22" s="242"/>
    </row>
    <row r="23" spans="1:14" ht="13.5" thickBot="1">
      <c r="A23" s="240">
        <v>120104</v>
      </c>
      <c r="C23" s="179">
        <v>120104</v>
      </c>
      <c r="D23" s="35" t="s">
        <v>418</v>
      </c>
      <c r="E23" s="243"/>
      <c r="F23" s="243"/>
      <c r="G23" s="243"/>
      <c r="H23" s="243"/>
      <c r="I23" s="243"/>
      <c r="J23" s="243"/>
      <c r="K23" s="243"/>
      <c r="L23" s="243"/>
      <c r="M23" s="243"/>
      <c r="N23" s="244"/>
    </row>
    <row r="24" spans="1:14" ht="13.5" thickBot="1">
      <c r="A24" s="240">
        <v>120104</v>
      </c>
      <c r="B24" s="240" t="s">
        <v>371</v>
      </c>
      <c r="C24" s="179"/>
      <c r="D24" s="35" t="s">
        <v>414</v>
      </c>
      <c r="E24" s="242"/>
      <c r="F24" s="242"/>
      <c r="G24" s="242"/>
      <c r="H24" s="242"/>
      <c r="I24" s="242"/>
      <c r="J24" s="242"/>
      <c r="K24" s="242"/>
      <c r="L24" s="242"/>
      <c r="M24" s="242"/>
      <c r="N24" s="242"/>
    </row>
    <row r="25" spans="1:14" ht="13.5" thickBot="1">
      <c r="A25" s="240">
        <v>120104</v>
      </c>
      <c r="B25" s="240" t="s">
        <v>373</v>
      </c>
      <c r="C25" s="179"/>
      <c r="D25" s="35" t="s">
        <v>415</v>
      </c>
      <c r="E25" s="242"/>
      <c r="F25" s="242"/>
      <c r="G25" s="242"/>
      <c r="H25" s="242"/>
      <c r="I25" s="242"/>
      <c r="J25" s="242"/>
      <c r="K25" s="242"/>
      <c r="L25" s="242"/>
      <c r="M25" s="242"/>
      <c r="N25" s="242"/>
    </row>
    <row r="26" spans="1:14" ht="13.5" thickBot="1">
      <c r="A26" s="193">
        <v>150001</v>
      </c>
      <c r="C26" s="206">
        <v>150001</v>
      </c>
      <c r="D26" s="207" t="s">
        <v>544</v>
      </c>
      <c r="E26" s="242"/>
      <c r="F26" s="242"/>
      <c r="G26" s="242"/>
      <c r="H26" s="242"/>
      <c r="I26" s="242"/>
      <c r="J26" s="242"/>
      <c r="K26" s="242"/>
      <c r="L26" s="242"/>
      <c r="M26" s="242"/>
      <c r="N26" s="242"/>
    </row>
    <row r="27" spans="1:14" ht="13.5" thickBot="1">
      <c r="A27" s="193">
        <v>150008</v>
      </c>
      <c r="C27" s="246">
        <v>150008</v>
      </c>
      <c r="D27" s="227" t="s">
        <v>24</v>
      </c>
      <c r="E27" s="242"/>
      <c r="F27" s="242"/>
      <c r="G27" s="242"/>
      <c r="H27" s="242"/>
      <c r="I27" s="242"/>
      <c r="J27" s="242"/>
      <c r="K27" s="242"/>
      <c r="L27" s="242"/>
      <c r="M27" s="242"/>
      <c r="N27" s="242"/>
    </row>
    <row r="28" spans="1:14" ht="13.5" thickBot="1">
      <c r="C28" s="642" t="s">
        <v>381</v>
      </c>
      <c r="D28" s="709"/>
      <c r="E28" s="247">
        <f t="shared" ref="E28:N28" si="0">E6+E7+E9+E10+E12+E13+E15+E16+E18+E19+E21+E22+E24+E25+E26+E27</f>
        <v>0</v>
      </c>
      <c r="F28" s="247">
        <f t="shared" si="0"/>
        <v>0</v>
      </c>
      <c r="G28" s="247">
        <f t="shared" si="0"/>
        <v>0</v>
      </c>
      <c r="H28" s="247">
        <f t="shared" si="0"/>
        <v>0</v>
      </c>
      <c r="I28" s="247">
        <f t="shared" si="0"/>
        <v>0</v>
      </c>
      <c r="J28" s="247">
        <f t="shared" si="0"/>
        <v>0</v>
      </c>
      <c r="K28" s="247">
        <f t="shared" si="0"/>
        <v>0</v>
      </c>
      <c r="L28" s="247">
        <f t="shared" si="0"/>
        <v>0</v>
      </c>
      <c r="M28" s="247">
        <f t="shared" si="0"/>
        <v>0</v>
      </c>
      <c r="N28" s="248">
        <f t="shared" si="0"/>
        <v>0</v>
      </c>
    </row>
    <row r="29" spans="1:14">
      <c r="A29" s="708" t="s">
        <v>366</v>
      </c>
      <c r="B29" s="708" t="s">
        <v>367</v>
      </c>
      <c r="C29" s="712" t="s">
        <v>121</v>
      </c>
      <c r="D29" s="713"/>
      <c r="E29" s="236" t="s">
        <v>382</v>
      </c>
      <c r="F29" s="236" t="s">
        <v>397</v>
      </c>
      <c r="G29" s="236" t="s">
        <v>398</v>
      </c>
      <c r="H29" s="236" t="s">
        <v>399</v>
      </c>
      <c r="I29" s="236" t="s">
        <v>400</v>
      </c>
      <c r="J29" s="236" t="s">
        <v>401</v>
      </c>
      <c r="K29" s="236" t="s">
        <v>402</v>
      </c>
      <c r="L29" s="236" t="s">
        <v>403</v>
      </c>
      <c r="M29" s="236" t="s">
        <v>404</v>
      </c>
      <c r="N29" s="237" t="s">
        <v>405</v>
      </c>
    </row>
    <row r="30" spans="1:14" ht="13.5" thickBot="1">
      <c r="A30" s="708"/>
      <c r="B30" s="708"/>
      <c r="C30" s="714"/>
      <c r="D30" s="715"/>
      <c r="E30" s="238"/>
      <c r="F30" s="238" t="s">
        <v>406</v>
      </c>
      <c r="G30" s="238" t="s">
        <v>407</v>
      </c>
      <c r="H30" s="238" t="s">
        <v>408</v>
      </c>
      <c r="I30" s="238" t="s">
        <v>409</v>
      </c>
      <c r="J30" s="238" t="s">
        <v>410</v>
      </c>
      <c r="K30" s="238" t="s">
        <v>411</v>
      </c>
      <c r="L30" s="238" t="s">
        <v>412</v>
      </c>
      <c r="M30" s="238" t="s">
        <v>413</v>
      </c>
      <c r="N30" s="239"/>
    </row>
    <row r="31" spans="1:14" ht="13.5" thickBot="1">
      <c r="A31" s="240">
        <v>210101</v>
      </c>
      <c r="C31" s="174">
        <v>210101</v>
      </c>
      <c r="D31" s="241" t="s">
        <v>383</v>
      </c>
      <c r="E31" s="242"/>
      <c r="F31" s="242"/>
      <c r="G31" s="242"/>
      <c r="H31" s="242"/>
      <c r="I31" s="242"/>
      <c r="J31" s="242"/>
      <c r="K31" s="242"/>
      <c r="L31" s="242"/>
      <c r="M31" s="242"/>
      <c r="N31" s="242"/>
    </row>
    <row r="32" spans="1:14">
      <c r="A32" s="240">
        <v>210102</v>
      </c>
      <c r="C32" s="179">
        <v>210102</v>
      </c>
      <c r="D32" s="35" t="s">
        <v>553</v>
      </c>
      <c r="E32" s="242"/>
      <c r="F32" s="242"/>
      <c r="G32" s="242"/>
      <c r="H32" s="242"/>
      <c r="I32" s="242"/>
      <c r="J32" s="242"/>
      <c r="K32" s="242"/>
      <c r="L32" s="242"/>
      <c r="M32" s="242"/>
      <c r="N32" s="242"/>
    </row>
    <row r="33" spans="1:14" ht="13.5" thickBot="1">
      <c r="A33" s="240">
        <v>210103</v>
      </c>
      <c r="C33" s="179">
        <v>210103</v>
      </c>
      <c r="D33" s="35" t="s">
        <v>554</v>
      </c>
      <c r="E33" s="249"/>
      <c r="F33" s="249"/>
      <c r="G33" s="249"/>
      <c r="H33" s="249"/>
      <c r="I33" s="249"/>
      <c r="J33" s="249"/>
      <c r="K33" s="249"/>
      <c r="L33" s="249"/>
      <c r="M33" s="249"/>
      <c r="N33" s="250"/>
    </row>
    <row r="34" spans="1:14" ht="13.5" thickBot="1">
      <c r="A34" s="240">
        <v>210103</v>
      </c>
      <c r="B34" s="240" t="s">
        <v>371</v>
      </c>
      <c r="C34" s="179"/>
      <c r="D34" s="35" t="s">
        <v>414</v>
      </c>
      <c r="E34" s="242"/>
      <c r="F34" s="242"/>
      <c r="G34" s="242"/>
      <c r="H34" s="242"/>
      <c r="I34" s="242"/>
      <c r="J34" s="242"/>
      <c r="K34" s="242"/>
      <c r="L34" s="242"/>
      <c r="M34" s="242"/>
      <c r="N34" s="242"/>
    </row>
    <row r="35" spans="1:14">
      <c r="A35" s="240">
        <v>210103</v>
      </c>
      <c r="B35" s="240" t="s">
        <v>373</v>
      </c>
      <c r="C35" s="179"/>
      <c r="D35" s="35" t="s">
        <v>415</v>
      </c>
      <c r="E35" s="242"/>
      <c r="F35" s="242"/>
      <c r="G35" s="242"/>
      <c r="H35" s="242"/>
      <c r="I35" s="242"/>
      <c r="J35" s="242"/>
      <c r="K35" s="242"/>
      <c r="L35" s="242"/>
      <c r="M35" s="242"/>
      <c r="N35" s="242"/>
    </row>
    <row r="36" spans="1:14" ht="13.5" thickBot="1">
      <c r="A36" s="240">
        <v>210104</v>
      </c>
      <c r="C36" s="179">
        <v>210104</v>
      </c>
      <c r="D36" s="35" t="s">
        <v>555</v>
      </c>
      <c r="E36" s="249"/>
      <c r="F36" s="249"/>
      <c r="G36" s="249"/>
      <c r="H36" s="249"/>
      <c r="I36" s="249"/>
      <c r="J36" s="249"/>
      <c r="K36" s="249"/>
      <c r="L36" s="249"/>
      <c r="M36" s="249"/>
      <c r="N36" s="250"/>
    </row>
    <row r="37" spans="1:14" ht="13.5" thickBot="1">
      <c r="A37" s="240">
        <v>210104</v>
      </c>
      <c r="B37" s="240" t="s">
        <v>371</v>
      </c>
      <c r="C37" s="179"/>
      <c r="D37" s="35" t="s">
        <v>414</v>
      </c>
      <c r="E37" s="242"/>
      <c r="F37" s="242"/>
      <c r="G37" s="242"/>
      <c r="H37" s="242"/>
      <c r="I37" s="242"/>
      <c r="J37" s="242"/>
      <c r="K37" s="242"/>
      <c r="L37" s="242"/>
      <c r="M37" s="242"/>
      <c r="N37" s="242"/>
    </row>
    <row r="38" spans="1:14">
      <c r="A38" s="240">
        <v>210104</v>
      </c>
      <c r="B38" s="240" t="s">
        <v>373</v>
      </c>
      <c r="C38" s="179"/>
      <c r="D38" s="35" t="s">
        <v>415</v>
      </c>
      <c r="E38" s="242"/>
      <c r="F38" s="242"/>
      <c r="G38" s="242"/>
      <c r="H38" s="242"/>
      <c r="I38" s="242"/>
      <c r="J38" s="242"/>
      <c r="K38" s="242"/>
      <c r="L38" s="242"/>
      <c r="M38" s="242"/>
      <c r="N38" s="242"/>
    </row>
    <row r="39" spans="1:14" ht="13.5" thickBot="1">
      <c r="A39" s="240">
        <v>210105</v>
      </c>
      <c r="C39" s="179">
        <v>210105</v>
      </c>
      <c r="D39" s="35" t="s">
        <v>419</v>
      </c>
      <c r="E39" s="249"/>
      <c r="F39" s="249"/>
      <c r="G39" s="249"/>
      <c r="H39" s="249"/>
      <c r="I39" s="249"/>
      <c r="J39" s="249"/>
      <c r="K39" s="249"/>
      <c r="L39" s="249"/>
      <c r="M39" s="249"/>
      <c r="N39" s="250"/>
    </row>
    <row r="40" spans="1:14" ht="13.5" thickBot="1">
      <c r="A40" s="240">
        <v>210105</v>
      </c>
      <c r="B40" s="240" t="s">
        <v>371</v>
      </c>
      <c r="C40" s="179"/>
      <c r="D40" s="35" t="s">
        <v>414</v>
      </c>
      <c r="E40" s="242"/>
      <c r="F40" s="242"/>
      <c r="G40" s="242"/>
      <c r="H40" s="242"/>
      <c r="I40" s="242"/>
      <c r="J40" s="242"/>
      <c r="K40" s="242"/>
      <c r="L40" s="242"/>
      <c r="M40" s="242"/>
      <c r="N40" s="242"/>
    </row>
    <row r="41" spans="1:14">
      <c r="A41" s="240">
        <v>210105</v>
      </c>
      <c r="B41" s="240" t="s">
        <v>373</v>
      </c>
      <c r="C41" s="179"/>
      <c r="D41" s="35" t="s">
        <v>415</v>
      </c>
      <c r="E41" s="242"/>
      <c r="F41" s="242"/>
      <c r="G41" s="242"/>
      <c r="H41" s="242"/>
      <c r="I41" s="242"/>
      <c r="J41" s="242"/>
      <c r="K41" s="242"/>
      <c r="L41" s="242"/>
      <c r="M41" s="242"/>
      <c r="N41" s="242"/>
    </row>
    <row r="42" spans="1:14">
      <c r="A42" s="240">
        <v>2300</v>
      </c>
      <c r="C42" s="179">
        <v>2300</v>
      </c>
      <c r="D42" s="35" t="s">
        <v>385</v>
      </c>
      <c r="E42" s="275"/>
      <c r="F42" s="275"/>
      <c r="G42" s="275"/>
      <c r="H42" s="275"/>
      <c r="I42" s="275"/>
      <c r="J42" s="275"/>
      <c r="K42" s="275"/>
      <c r="L42" s="275"/>
      <c r="M42" s="275"/>
      <c r="N42" s="276"/>
    </row>
    <row r="43" spans="1:14" ht="13.5" thickBot="1">
      <c r="A43" s="240">
        <v>210201</v>
      </c>
      <c r="C43" s="179">
        <v>210201</v>
      </c>
      <c r="D43" s="35" t="s">
        <v>386</v>
      </c>
      <c r="E43" s="249"/>
      <c r="F43" s="249"/>
      <c r="G43" s="249"/>
      <c r="H43" s="249"/>
      <c r="I43" s="249"/>
      <c r="J43" s="249"/>
      <c r="K43" s="249"/>
      <c r="L43" s="249"/>
      <c r="M43" s="249"/>
      <c r="N43" s="250"/>
    </row>
    <row r="44" spans="1:14" ht="13.5" thickBot="1">
      <c r="A44" s="240">
        <v>210201</v>
      </c>
      <c r="B44" s="240" t="s">
        <v>371</v>
      </c>
      <c r="C44" s="179"/>
      <c r="D44" s="35" t="s">
        <v>414</v>
      </c>
      <c r="E44" s="242"/>
      <c r="F44" s="242"/>
      <c r="G44" s="242"/>
      <c r="H44" s="242"/>
      <c r="I44" s="242"/>
      <c r="J44" s="242"/>
      <c r="K44" s="242"/>
      <c r="L44" s="242"/>
      <c r="M44" s="242"/>
      <c r="N44" s="242"/>
    </row>
    <row r="45" spans="1:14">
      <c r="A45" s="240">
        <v>210201</v>
      </c>
      <c r="B45" s="240" t="s">
        <v>373</v>
      </c>
      <c r="C45" s="179"/>
      <c r="D45" s="35" t="s">
        <v>415</v>
      </c>
      <c r="E45" s="242"/>
      <c r="F45" s="242"/>
      <c r="G45" s="242"/>
      <c r="H45" s="242"/>
      <c r="I45" s="242"/>
      <c r="J45" s="242"/>
      <c r="K45" s="242"/>
      <c r="L45" s="242"/>
      <c r="M45" s="242"/>
      <c r="N45" s="242"/>
    </row>
    <row r="46" spans="1:14">
      <c r="A46" s="240">
        <v>2300</v>
      </c>
      <c r="C46" s="179">
        <v>2300</v>
      </c>
      <c r="D46" s="207" t="s">
        <v>387</v>
      </c>
      <c r="E46" s="275"/>
      <c r="F46" s="275"/>
      <c r="G46" s="275"/>
      <c r="H46" s="275"/>
      <c r="I46" s="275"/>
      <c r="J46" s="275"/>
      <c r="K46" s="275"/>
      <c r="L46" s="275"/>
      <c r="M46" s="275"/>
      <c r="N46" s="276"/>
    </row>
    <row r="47" spans="1:14" ht="13.5" thickBot="1">
      <c r="A47" s="240">
        <v>220102</v>
      </c>
      <c r="C47" s="179">
        <v>220102</v>
      </c>
      <c r="D47" s="35" t="s">
        <v>388</v>
      </c>
      <c r="E47" s="249"/>
      <c r="F47" s="249"/>
      <c r="G47" s="249"/>
      <c r="H47" s="249"/>
      <c r="I47" s="249"/>
      <c r="J47" s="249"/>
      <c r="K47" s="249"/>
      <c r="L47" s="249"/>
      <c r="M47" s="249"/>
      <c r="N47" s="250"/>
    </row>
    <row r="48" spans="1:14" ht="13.5" thickBot="1">
      <c r="A48" s="240">
        <v>220102</v>
      </c>
      <c r="B48" s="240" t="s">
        <v>371</v>
      </c>
      <c r="C48" s="179"/>
      <c r="D48" s="35" t="s">
        <v>414</v>
      </c>
      <c r="E48" s="242"/>
      <c r="F48" s="242"/>
      <c r="G48" s="242"/>
      <c r="H48" s="242"/>
      <c r="I48" s="242"/>
      <c r="J48" s="242"/>
      <c r="K48" s="242"/>
      <c r="L48" s="242"/>
      <c r="M48" s="242"/>
      <c r="N48" s="242"/>
    </row>
    <row r="49" spans="1:15">
      <c r="A49" s="240">
        <v>220102</v>
      </c>
      <c r="B49" s="240" t="s">
        <v>373</v>
      </c>
      <c r="C49" s="179"/>
      <c r="D49" s="35" t="s">
        <v>415</v>
      </c>
      <c r="E49" s="242"/>
      <c r="F49" s="242"/>
      <c r="G49" s="242"/>
      <c r="H49" s="242"/>
      <c r="I49" s="242"/>
      <c r="J49" s="242"/>
      <c r="K49" s="242"/>
      <c r="L49" s="242"/>
      <c r="M49" s="242"/>
      <c r="N49" s="242"/>
    </row>
    <row r="50" spans="1:15" ht="13.5" thickBot="1">
      <c r="A50" s="240">
        <v>220104</v>
      </c>
      <c r="C50" s="179">
        <v>220104</v>
      </c>
      <c r="D50" s="35" t="s">
        <v>420</v>
      </c>
      <c r="E50" s="249"/>
      <c r="F50" s="249"/>
      <c r="G50" s="249"/>
      <c r="H50" s="249"/>
      <c r="I50" s="249"/>
      <c r="J50" s="249"/>
      <c r="K50" s="249"/>
      <c r="L50" s="249"/>
      <c r="M50" s="249"/>
      <c r="N50" s="250"/>
    </row>
    <row r="51" spans="1:15" ht="13.5" thickBot="1">
      <c r="A51" s="240">
        <v>220104</v>
      </c>
      <c r="B51" s="240" t="s">
        <v>371</v>
      </c>
      <c r="C51" s="179"/>
      <c r="D51" s="35" t="s">
        <v>414</v>
      </c>
      <c r="E51" s="242"/>
      <c r="F51" s="242"/>
      <c r="G51" s="242"/>
      <c r="H51" s="242"/>
      <c r="I51" s="242"/>
      <c r="J51" s="242"/>
      <c r="K51" s="242"/>
      <c r="L51" s="242"/>
      <c r="M51" s="242"/>
      <c r="N51" s="242"/>
    </row>
    <row r="52" spans="1:15">
      <c r="A52" s="240">
        <v>220104</v>
      </c>
      <c r="B52" s="240" t="s">
        <v>373</v>
      </c>
      <c r="C52" s="179"/>
      <c r="D52" s="35" t="s">
        <v>415</v>
      </c>
      <c r="E52" s="242"/>
      <c r="F52" s="242"/>
      <c r="G52" s="242"/>
      <c r="H52" s="242"/>
      <c r="I52" s="242"/>
      <c r="J52" s="242"/>
      <c r="K52" s="242"/>
      <c r="L52" s="242"/>
      <c r="M52" s="242"/>
      <c r="N52" s="242"/>
    </row>
    <row r="53" spans="1:15" ht="13.5" thickBot="1">
      <c r="A53" s="240">
        <v>220201</v>
      </c>
      <c r="C53" s="179">
        <v>220201</v>
      </c>
      <c r="D53" s="35" t="s">
        <v>421</v>
      </c>
      <c r="E53" s="249"/>
      <c r="F53" s="249"/>
      <c r="G53" s="249"/>
      <c r="H53" s="249"/>
      <c r="I53" s="249"/>
      <c r="J53" s="249"/>
      <c r="K53" s="249"/>
      <c r="L53" s="249"/>
      <c r="M53" s="249"/>
      <c r="N53" s="250"/>
    </row>
    <row r="54" spans="1:15" ht="13.5" thickBot="1">
      <c r="A54" s="240">
        <v>220201</v>
      </c>
      <c r="B54" s="240" t="s">
        <v>371</v>
      </c>
      <c r="C54" s="179"/>
      <c r="D54" s="35" t="s">
        <v>414</v>
      </c>
      <c r="E54" s="242"/>
      <c r="F54" s="242"/>
      <c r="G54" s="242"/>
      <c r="H54" s="242"/>
      <c r="I54" s="242"/>
      <c r="J54" s="242"/>
      <c r="K54" s="242"/>
      <c r="L54" s="242"/>
      <c r="M54" s="242"/>
      <c r="N54" s="242"/>
    </row>
    <row r="55" spans="1:15">
      <c r="A55" s="240">
        <v>220201</v>
      </c>
      <c r="B55" s="240" t="s">
        <v>373</v>
      </c>
      <c r="C55" s="179"/>
      <c r="D55" s="35" t="s">
        <v>415</v>
      </c>
      <c r="E55" s="242"/>
      <c r="F55" s="242"/>
      <c r="G55" s="242"/>
      <c r="H55" s="242"/>
      <c r="I55" s="242"/>
      <c r="J55" s="242"/>
      <c r="K55" s="242"/>
      <c r="L55" s="242"/>
      <c r="M55" s="242"/>
      <c r="N55" s="242"/>
    </row>
    <row r="56" spans="1:15" ht="13.5" thickBot="1">
      <c r="A56" s="240">
        <v>220204</v>
      </c>
      <c r="C56" s="179">
        <v>220204</v>
      </c>
      <c r="D56" s="35" t="s">
        <v>422</v>
      </c>
      <c r="E56" s="249"/>
      <c r="F56" s="249"/>
      <c r="G56" s="249"/>
      <c r="H56" s="249"/>
      <c r="I56" s="249"/>
      <c r="J56" s="249"/>
      <c r="K56" s="249"/>
      <c r="L56" s="249"/>
      <c r="M56" s="249"/>
      <c r="N56" s="250"/>
    </row>
    <row r="57" spans="1:15" ht="13.5" thickBot="1">
      <c r="A57" s="240">
        <v>220204</v>
      </c>
      <c r="B57" s="240" t="s">
        <v>371</v>
      </c>
      <c r="C57" s="179"/>
      <c r="D57" s="35" t="s">
        <v>414</v>
      </c>
      <c r="E57" s="242"/>
      <c r="F57" s="242"/>
      <c r="G57" s="242"/>
      <c r="H57" s="242"/>
      <c r="I57" s="242"/>
      <c r="J57" s="242"/>
      <c r="K57" s="242"/>
      <c r="L57" s="242"/>
      <c r="M57" s="242"/>
      <c r="N57" s="242"/>
    </row>
    <row r="58" spans="1:15" ht="13.5" thickBot="1">
      <c r="A58" s="240">
        <v>220204</v>
      </c>
      <c r="B58" s="240" t="s">
        <v>373</v>
      </c>
      <c r="C58" s="182"/>
      <c r="D58" s="251" t="s">
        <v>415</v>
      </c>
      <c r="E58" s="242"/>
      <c r="F58" s="242"/>
      <c r="G58" s="242"/>
      <c r="H58" s="242"/>
      <c r="I58" s="242"/>
      <c r="J58" s="242"/>
      <c r="K58" s="242"/>
      <c r="L58" s="242"/>
      <c r="M58" s="242"/>
      <c r="N58" s="242"/>
    </row>
    <row r="59" spans="1:15" ht="13.5" thickBot="1">
      <c r="C59" s="642" t="s">
        <v>392</v>
      </c>
      <c r="D59" s="709"/>
      <c r="E59" s="252">
        <f t="shared" ref="E59:N59" si="1">E31+E32+E34+E35+E37+E38+E40+E41+E42+E44+E45+E46+E48+E49+E51+E52+E54+E55+E57+E58</f>
        <v>0</v>
      </c>
      <c r="F59" s="252">
        <f t="shared" si="1"/>
        <v>0</v>
      </c>
      <c r="G59" s="252">
        <f t="shared" si="1"/>
        <v>0</v>
      </c>
      <c r="H59" s="252">
        <f t="shared" si="1"/>
        <v>0</v>
      </c>
      <c r="I59" s="252">
        <f t="shared" si="1"/>
        <v>0</v>
      </c>
      <c r="J59" s="252">
        <f t="shared" si="1"/>
        <v>0</v>
      </c>
      <c r="K59" s="252">
        <f t="shared" si="1"/>
        <v>0</v>
      </c>
      <c r="L59" s="252">
        <f t="shared" si="1"/>
        <v>0</v>
      </c>
      <c r="M59" s="252">
        <f t="shared" si="1"/>
        <v>0</v>
      </c>
      <c r="N59" s="253">
        <f t="shared" si="1"/>
        <v>0</v>
      </c>
    </row>
    <row r="60" spans="1:15">
      <c r="D60" s="254" t="s">
        <v>393</v>
      </c>
      <c r="E60" s="255">
        <f t="shared" ref="E60:N60" si="2">E28-E59</f>
        <v>0</v>
      </c>
      <c r="F60" s="255">
        <f t="shared" si="2"/>
        <v>0</v>
      </c>
      <c r="G60" s="255">
        <f t="shared" si="2"/>
        <v>0</v>
      </c>
      <c r="H60" s="255">
        <f t="shared" si="2"/>
        <v>0</v>
      </c>
      <c r="I60" s="255">
        <f t="shared" si="2"/>
        <v>0</v>
      </c>
      <c r="J60" s="255">
        <f t="shared" si="2"/>
        <v>0</v>
      </c>
      <c r="K60" s="255">
        <f t="shared" si="2"/>
        <v>0</v>
      </c>
      <c r="L60" s="255">
        <f t="shared" si="2"/>
        <v>0</v>
      </c>
      <c r="M60" s="255">
        <f t="shared" si="2"/>
        <v>0</v>
      </c>
      <c r="N60" s="256">
        <f t="shared" si="2"/>
        <v>0</v>
      </c>
    </row>
    <row r="61" spans="1:15">
      <c r="D61" s="257" t="s">
        <v>423</v>
      </c>
      <c r="E61" s="258">
        <v>0.01</v>
      </c>
      <c r="F61" s="258">
        <v>0.01</v>
      </c>
      <c r="G61" s="258">
        <v>0.01</v>
      </c>
      <c r="H61" s="258">
        <v>0.01</v>
      </c>
      <c r="I61" s="258">
        <v>0.01</v>
      </c>
      <c r="J61" s="259">
        <v>7.4999999999999997E-3</v>
      </c>
      <c r="K61" s="259">
        <v>7.4999999999999997E-3</v>
      </c>
      <c r="L61" s="259">
        <v>7.4999999999999997E-3</v>
      </c>
      <c r="M61" s="259">
        <v>7.4999999999999997E-3</v>
      </c>
      <c r="N61" s="260">
        <v>7.4999999999999997E-3</v>
      </c>
    </row>
    <row r="62" spans="1:15" ht="13.5" thickBot="1">
      <c r="D62" s="257" t="s">
        <v>424</v>
      </c>
      <c r="E62" s="261">
        <v>0</v>
      </c>
      <c r="F62" s="261">
        <v>0.15</v>
      </c>
      <c r="G62" s="261">
        <v>0.35</v>
      </c>
      <c r="H62" s="261">
        <v>0.7</v>
      </c>
      <c r="I62" s="261">
        <v>1.7</v>
      </c>
      <c r="J62" s="261">
        <v>3</v>
      </c>
      <c r="K62" s="261">
        <v>4.5</v>
      </c>
      <c r="L62" s="261">
        <v>5.95</v>
      </c>
      <c r="M62" s="261">
        <v>5.95</v>
      </c>
      <c r="N62" s="262">
        <v>5.95</v>
      </c>
    </row>
    <row r="63" spans="1:15" ht="13.5" thickBot="1">
      <c r="D63" s="263" t="s">
        <v>425</v>
      </c>
      <c r="E63" s="264">
        <f t="shared" ref="E63:N63" si="3">E60*E61*E62</f>
        <v>0</v>
      </c>
      <c r="F63" s="264">
        <f t="shared" si="3"/>
        <v>0</v>
      </c>
      <c r="G63" s="264">
        <f t="shared" si="3"/>
        <v>0</v>
      </c>
      <c r="H63" s="264">
        <f t="shared" si="3"/>
        <v>0</v>
      </c>
      <c r="I63" s="264">
        <f t="shared" si="3"/>
        <v>0</v>
      </c>
      <c r="J63" s="264">
        <f t="shared" si="3"/>
        <v>0</v>
      </c>
      <c r="K63" s="264">
        <f t="shared" si="3"/>
        <v>0</v>
      </c>
      <c r="L63" s="264">
        <f t="shared" si="3"/>
        <v>0</v>
      </c>
      <c r="M63" s="264">
        <f t="shared" si="3"/>
        <v>0</v>
      </c>
      <c r="N63" s="265">
        <f t="shared" si="3"/>
        <v>0</v>
      </c>
      <c r="O63" s="296">
        <f>ABS(SUM(E63:N63))</f>
        <v>0</v>
      </c>
    </row>
    <row r="65" spans="4:4">
      <c r="D65" s="266" t="s">
        <v>689</v>
      </c>
    </row>
    <row r="66" spans="4:4">
      <c r="D66" s="266" t="s">
        <v>690</v>
      </c>
    </row>
    <row r="67" spans="4:4">
      <c r="D67" s="266" t="s">
        <v>688</v>
      </c>
    </row>
  </sheetData>
  <sheetProtection algorithmName="SHA-512" hashValue="byV4lTC9lYtFuhJgCWJsWiWXTm2kCfpzc+U0b4gfiB8NdllX8KZWbmk6seVmcmWTgJpG/XgCsZHnu0SaLL3Dyg==" saltValue="v+MEmqC0vFz8fMImw3GLQQ==" spinCount="100000" sheet="1" objects="1" scenarios="1" selectLockedCells="1"/>
  <mergeCells count="9">
    <mergeCell ref="E3:N3"/>
    <mergeCell ref="A4:A5"/>
    <mergeCell ref="B4:B5"/>
    <mergeCell ref="C4:D5"/>
    <mergeCell ref="C59:D59"/>
    <mergeCell ref="C28:D28"/>
    <mergeCell ref="A29:A30"/>
    <mergeCell ref="B29:B30"/>
    <mergeCell ref="C29:D30"/>
  </mergeCells>
  <phoneticPr fontId="15" type="noConversion"/>
  <dataValidations count="2">
    <dataValidation type="whole" allowBlank="1" showInputMessage="1" showErrorMessage="1" errorTitle="Error de Tipo." error="Monto debe ser numérico entero." promptTitle="Ingrese Número." prompt="Ingrese valor de la Partida." sqref="E55:N55 E7:N7 E32:N32 E35:N35 E38:N38 E41:N41 E45:N45 E49:N49 E52:N52 E58:N58" xr:uid="{00000000-0002-0000-1300-000000000000}">
      <formula1>-99999999999999</formula1>
      <formula2>99999999999999</formula2>
    </dataValidation>
    <dataValidation type="whole" operator="greaterThanOrEqual" allowBlank="1" showInputMessage="1" showErrorMessage="1" errorTitle="Error de Tipo." error="Monto debe ser numérico mayor o igual a cero." promptTitle="Ingrese Número." prompt="Ingrese valor de la Partida." sqref="E51:N51 E54:N54 E48:N48 E44:N44 E40:N40 E37:N37 E34:N34 E31:N31 E24:N27 E21:N22 E18:N19 E15:N16 E12:N13 E9:N10 E6:N6 E42:N42 E46:N46 E57:N57" xr:uid="{00000000-0002-0000-1300-000001000000}">
      <formula1>0</formula1>
    </dataValidation>
  </dataValidations>
  <pageMargins left="0.75" right="0.75" top="1" bottom="1" header="0" footer="0"/>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37" r:id="rId3" name="Label 1">
              <controlPr defaultSize="0" autoFill="0" autoLine="0" autoPict="0">
                <anchor moveWithCells="1">
                  <from>
                    <xdr:col>3</xdr:col>
                    <xdr:colOff>333375</xdr:colOff>
                    <xdr:row>2</xdr:row>
                    <xdr:rowOff>0</xdr:rowOff>
                  </from>
                  <to>
                    <xdr:col>3</xdr:col>
                    <xdr:colOff>1590675</xdr:colOff>
                    <xdr:row>2</xdr:row>
                    <xdr:rowOff>161925</xdr:rowOff>
                  </to>
                </anchor>
              </controlPr>
            </control>
          </mc:Choice>
        </mc:AlternateContent>
      </controls>
    </mc:Choice>
  </mc:AlternateConten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O67"/>
  <sheetViews>
    <sheetView showGridLines="0" showRowColHeaders="0" topLeftCell="C1" zoomScaleNormal="100" workbookViewId="0">
      <selection activeCell="E6" sqref="E6"/>
    </sheetView>
  </sheetViews>
  <sheetFormatPr baseColWidth="10" defaultRowHeight="12.75"/>
  <cols>
    <col min="1" max="1" width="11.140625" style="45" hidden="1" customWidth="1"/>
    <col min="2" max="2" width="7.140625" style="45" hidden="1" customWidth="1"/>
    <col min="3" max="3" width="18.28515625" style="45" customWidth="1"/>
    <col min="4" max="4" width="52.85546875" style="45" bestFit="1" customWidth="1"/>
    <col min="5" max="14" width="20.140625" style="45" bestFit="1" customWidth="1"/>
    <col min="15" max="15" width="16.42578125" style="45" customWidth="1"/>
    <col min="16" max="16384" width="11.42578125" style="45"/>
  </cols>
  <sheetData>
    <row r="1" spans="1:14">
      <c r="C1" s="187" t="s">
        <v>308</v>
      </c>
      <c r="N1" s="187" t="s">
        <v>309</v>
      </c>
    </row>
    <row r="2" spans="1:14" ht="13.5" thickBot="1"/>
    <row r="3" spans="1:14" ht="25.5" customHeight="1" thickBot="1">
      <c r="C3" s="198" t="s">
        <v>363</v>
      </c>
      <c r="D3" s="199" t="s">
        <v>364</v>
      </c>
      <c r="E3" s="696" t="s">
        <v>365</v>
      </c>
      <c r="F3" s="710"/>
      <c r="G3" s="710"/>
      <c r="H3" s="710"/>
      <c r="I3" s="710"/>
      <c r="J3" s="710"/>
      <c r="K3" s="710"/>
      <c r="L3" s="710"/>
      <c r="M3" s="710"/>
      <c r="N3" s="711"/>
    </row>
    <row r="4" spans="1:14">
      <c r="A4" s="708" t="s">
        <v>366</v>
      </c>
      <c r="B4" s="708" t="s">
        <v>367</v>
      </c>
      <c r="C4" s="712" t="s">
        <v>501</v>
      </c>
      <c r="D4" s="713"/>
      <c r="E4" s="236" t="s">
        <v>382</v>
      </c>
      <c r="F4" s="236" t="s">
        <v>397</v>
      </c>
      <c r="G4" s="236" t="s">
        <v>398</v>
      </c>
      <c r="H4" s="236" t="s">
        <v>399</v>
      </c>
      <c r="I4" s="236" t="s">
        <v>400</v>
      </c>
      <c r="J4" s="236" t="s">
        <v>401</v>
      </c>
      <c r="K4" s="236" t="s">
        <v>402</v>
      </c>
      <c r="L4" s="236" t="s">
        <v>403</v>
      </c>
      <c r="M4" s="236" t="s">
        <v>404</v>
      </c>
      <c r="N4" s="237" t="s">
        <v>405</v>
      </c>
    </row>
    <row r="5" spans="1:14" ht="13.5" thickBot="1">
      <c r="A5" s="708"/>
      <c r="B5" s="708"/>
      <c r="C5" s="714"/>
      <c r="D5" s="715"/>
      <c r="E5" s="238"/>
      <c r="F5" s="238" t="s">
        <v>406</v>
      </c>
      <c r="G5" s="238" t="s">
        <v>407</v>
      </c>
      <c r="H5" s="238" t="s">
        <v>408</v>
      </c>
      <c r="I5" s="238" t="s">
        <v>409</v>
      </c>
      <c r="J5" s="238" t="s">
        <v>410</v>
      </c>
      <c r="K5" s="238" t="s">
        <v>411</v>
      </c>
      <c r="L5" s="238" t="s">
        <v>412</v>
      </c>
      <c r="M5" s="238" t="s">
        <v>413</v>
      </c>
      <c r="N5" s="239"/>
    </row>
    <row r="6" spans="1:14">
      <c r="A6" s="240">
        <v>110001</v>
      </c>
      <c r="C6" s="174">
        <v>110001</v>
      </c>
      <c r="D6" s="241" t="s">
        <v>503</v>
      </c>
      <c r="E6" s="242"/>
      <c r="F6" s="242"/>
      <c r="G6" s="242"/>
      <c r="H6" s="242"/>
      <c r="I6" s="242"/>
      <c r="J6" s="242"/>
      <c r="K6" s="242"/>
      <c r="L6" s="242"/>
      <c r="M6" s="242"/>
      <c r="N6" s="242"/>
    </row>
    <row r="7" spans="1:14">
      <c r="A7" s="240">
        <v>110002</v>
      </c>
      <c r="C7" s="179">
        <v>110002</v>
      </c>
      <c r="D7" s="35" t="s">
        <v>504</v>
      </c>
      <c r="E7" s="275"/>
      <c r="F7" s="275"/>
      <c r="G7" s="275"/>
      <c r="H7" s="275"/>
      <c r="I7" s="275"/>
      <c r="J7" s="275"/>
      <c r="K7" s="275"/>
      <c r="L7" s="275"/>
      <c r="M7" s="275"/>
      <c r="N7" s="275"/>
    </row>
    <row r="8" spans="1:14">
      <c r="A8" s="240">
        <v>1302</v>
      </c>
      <c r="C8" s="179">
        <v>1302</v>
      </c>
      <c r="D8" s="35" t="s">
        <v>370</v>
      </c>
      <c r="E8" s="243"/>
      <c r="F8" s="243"/>
      <c r="G8" s="243"/>
      <c r="H8" s="243"/>
      <c r="I8" s="243"/>
      <c r="J8" s="243"/>
      <c r="K8" s="243"/>
      <c r="L8" s="243"/>
      <c r="M8" s="243"/>
      <c r="N8" s="244"/>
    </row>
    <row r="9" spans="1:14">
      <c r="A9" s="240">
        <v>1302</v>
      </c>
      <c r="B9" s="240" t="s">
        <v>371</v>
      </c>
      <c r="C9" s="245"/>
      <c r="D9" s="35" t="s">
        <v>414</v>
      </c>
      <c r="E9" s="275"/>
      <c r="F9" s="275"/>
      <c r="G9" s="275"/>
      <c r="H9" s="275"/>
      <c r="I9" s="275"/>
      <c r="J9" s="275"/>
      <c r="K9" s="275"/>
      <c r="L9" s="275"/>
      <c r="M9" s="275"/>
      <c r="N9" s="275"/>
    </row>
    <row r="10" spans="1:14">
      <c r="A10" s="240">
        <v>1302</v>
      </c>
      <c r="B10" s="240" t="s">
        <v>373</v>
      </c>
      <c r="C10" s="245"/>
      <c r="D10" s="35" t="s">
        <v>415</v>
      </c>
      <c r="E10" s="275"/>
      <c r="F10" s="275"/>
      <c r="G10" s="275"/>
      <c r="H10" s="275"/>
      <c r="I10" s="275"/>
      <c r="J10" s="275"/>
      <c r="K10" s="275"/>
      <c r="L10" s="275"/>
      <c r="M10" s="275"/>
      <c r="N10" s="275"/>
    </row>
    <row r="11" spans="1:14">
      <c r="A11" s="240">
        <v>1301</v>
      </c>
      <c r="C11" s="179">
        <v>1301</v>
      </c>
      <c r="D11" s="35" t="s">
        <v>375</v>
      </c>
      <c r="E11" s="243"/>
      <c r="F11" s="243"/>
      <c r="G11" s="243"/>
      <c r="H11" s="243"/>
      <c r="I11" s="243"/>
      <c r="J11" s="243"/>
      <c r="K11" s="243"/>
      <c r="L11" s="243"/>
      <c r="M11" s="243"/>
      <c r="N11" s="244"/>
    </row>
    <row r="12" spans="1:14">
      <c r="A12" s="240">
        <v>1301</v>
      </c>
      <c r="B12" s="240" t="s">
        <v>371</v>
      </c>
      <c r="C12" s="179"/>
      <c r="D12" s="35" t="s">
        <v>414</v>
      </c>
      <c r="E12" s="275"/>
      <c r="F12" s="275"/>
      <c r="G12" s="275"/>
      <c r="H12" s="275"/>
      <c r="I12" s="275"/>
      <c r="J12" s="275"/>
      <c r="K12" s="275"/>
      <c r="L12" s="275"/>
      <c r="M12" s="275"/>
      <c r="N12" s="275"/>
    </row>
    <row r="13" spans="1:14">
      <c r="A13" s="240">
        <v>1301</v>
      </c>
      <c r="B13" s="240" t="s">
        <v>373</v>
      </c>
      <c r="C13" s="179"/>
      <c r="D13" s="35" t="s">
        <v>415</v>
      </c>
      <c r="E13" s="275"/>
      <c r="F13" s="275"/>
      <c r="G13" s="275"/>
      <c r="H13" s="275"/>
      <c r="I13" s="275"/>
      <c r="J13" s="275"/>
      <c r="K13" s="275"/>
      <c r="L13" s="275"/>
      <c r="M13" s="275"/>
      <c r="N13" s="275"/>
    </row>
    <row r="14" spans="1:14">
      <c r="A14" s="240">
        <v>1304</v>
      </c>
      <c r="C14" s="179">
        <v>1304</v>
      </c>
      <c r="D14" s="35" t="s">
        <v>416</v>
      </c>
      <c r="E14" s="243"/>
      <c r="F14" s="243"/>
      <c r="G14" s="243"/>
      <c r="H14" s="243"/>
      <c r="I14" s="243"/>
      <c r="J14" s="243"/>
      <c r="K14" s="243"/>
      <c r="L14" s="243"/>
      <c r="M14" s="243"/>
      <c r="N14" s="244"/>
    </row>
    <row r="15" spans="1:14">
      <c r="A15" s="240">
        <v>1304</v>
      </c>
      <c r="B15" s="240" t="s">
        <v>371</v>
      </c>
      <c r="C15" s="179"/>
      <c r="D15" s="35" t="s">
        <v>414</v>
      </c>
      <c r="E15" s="275"/>
      <c r="F15" s="275"/>
      <c r="G15" s="275"/>
      <c r="H15" s="275"/>
      <c r="I15" s="275"/>
      <c r="J15" s="275"/>
      <c r="K15" s="275"/>
      <c r="L15" s="275"/>
      <c r="M15" s="275"/>
      <c r="N15" s="275"/>
    </row>
    <row r="16" spans="1:14">
      <c r="A16" s="240">
        <v>1304</v>
      </c>
      <c r="B16" s="240" t="s">
        <v>373</v>
      </c>
      <c r="C16" s="179"/>
      <c r="D16" s="35" t="s">
        <v>415</v>
      </c>
      <c r="E16" s="275"/>
      <c r="F16" s="275"/>
      <c r="G16" s="275"/>
      <c r="H16" s="275"/>
      <c r="I16" s="275"/>
      <c r="J16" s="275"/>
      <c r="K16" s="275"/>
      <c r="L16" s="275"/>
      <c r="M16" s="275"/>
      <c r="N16" s="275"/>
    </row>
    <row r="17" spans="1:14">
      <c r="A17" s="240">
        <v>1303</v>
      </c>
      <c r="C17" s="179">
        <v>1303</v>
      </c>
      <c r="D17" s="35" t="s">
        <v>417</v>
      </c>
      <c r="E17" s="243"/>
      <c r="F17" s="243"/>
      <c r="G17" s="243"/>
      <c r="H17" s="243"/>
      <c r="I17" s="243"/>
      <c r="J17" s="243"/>
      <c r="K17" s="243"/>
      <c r="L17" s="243"/>
      <c r="M17" s="243"/>
      <c r="N17" s="244"/>
    </row>
    <row r="18" spans="1:14">
      <c r="A18" s="240">
        <v>1303</v>
      </c>
      <c r="B18" s="240" t="s">
        <v>371</v>
      </c>
      <c r="C18" s="179"/>
      <c r="D18" s="35" t="s">
        <v>414</v>
      </c>
      <c r="E18" s="275"/>
      <c r="F18" s="275"/>
      <c r="G18" s="275"/>
      <c r="H18" s="275"/>
      <c r="I18" s="275"/>
      <c r="J18" s="275"/>
      <c r="K18" s="275"/>
      <c r="L18" s="275"/>
      <c r="M18" s="275"/>
      <c r="N18" s="275"/>
    </row>
    <row r="19" spans="1:14">
      <c r="A19" s="240">
        <v>1303</v>
      </c>
      <c r="B19" s="240" t="s">
        <v>373</v>
      </c>
      <c r="C19" s="179"/>
      <c r="D19" s="35" t="s">
        <v>415</v>
      </c>
      <c r="E19" s="275"/>
      <c r="F19" s="275"/>
      <c r="G19" s="275"/>
      <c r="H19" s="275"/>
      <c r="I19" s="275"/>
      <c r="J19" s="275"/>
      <c r="K19" s="275"/>
      <c r="L19" s="275"/>
      <c r="M19" s="275"/>
      <c r="N19" s="275"/>
    </row>
    <row r="20" spans="1:14">
      <c r="A20" s="240">
        <v>120103</v>
      </c>
      <c r="C20" s="179">
        <v>120103</v>
      </c>
      <c r="D20" s="35" t="s">
        <v>380</v>
      </c>
      <c r="E20" s="243"/>
      <c r="F20" s="243"/>
      <c r="G20" s="243"/>
      <c r="H20" s="243"/>
      <c r="I20" s="243"/>
      <c r="J20" s="243"/>
      <c r="K20" s="243"/>
      <c r="L20" s="243"/>
      <c r="M20" s="243"/>
      <c r="N20" s="244"/>
    </row>
    <row r="21" spans="1:14">
      <c r="A21" s="240">
        <v>120103</v>
      </c>
      <c r="B21" s="240" t="s">
        <v>371</v>
      </c>
      <c r="C21" s="179"/>
      <c r="D21" s="35" t="s">
        <v>414</v>
      </c>
      <c r="E21" s="275"/>
      <c r="F21" s="275"/>
      <c r="G21" s="275"/>
      <c r="H21" s="275"/>
      <c r="I21" s="275"/>
      <c r="J21" s="275"/>
      <c r="K21" s="275"/>
      <c r="L21" s="275"/>
      <c r="M21" s="275"/>
      <c r="N21" s="275"/>
    </row>
    <row r="22" spans="1:14">
      <c r="A22" s="240">
        <v>120103</v>
      </c>
      <c r="B22" s="240" t="s">
        <v>373</v>
      </c>
      <c r="C22" s="179"/>
      <c r="D22" s="35" t="s">
        <v>415</v>
      </c>
      <c r="E22" s="275"/>
      <c r="F22" s="275"/>
      <c r="G22" s="275"/>
      <c r="H22" s="275"/>
      <c r="I22" s="275"/>
      <c r="J22" s="275"/>
      <c r="K22" s="275"/>
      <c r="L22" s="275"/>
      <c r="M22" s="275"/>
      <c r="N22" s="275"/>
    </row>
    <row r="23" spans="1:14">
      <c r="A23" s="240">
        <v>120104</v>
      </c>
      <c r="C23" s="179">
        <v>120104</v>
      </c>
      <c r="D23" s="35" t="s">
        <v>418</v>
      </c>
      <c r="E23" s="243"/>
      <c r="F23" s="243"/>
      <c r="G23" s="243"/>
      <c r="H23" s="243"/>
      <c r="I23" s="243"/>
      <c r="J23" s="243"/>
      <c r="K23" s="243"/>
      <c r="L23" s="243"/>
      <c r="M23" s="243"/>
      <c r="N23" s="244"/>
    </row>
    <row r="24" spans="1:14">
      <c r="A24" s="240">
        <v>120104</v>
      </c>
      <c r="B24" s="240" t="s">
        <v>371</v>
      </c>
      <c r="C24" s="179"/>
      <c r="D24" s="35" t="s">
        <v>414</v>
      </c>
      <c r="E24" s="275"/>
      <c r="F24" s="275"/>
      <c r="G24" s="275"/>
      <c r="H24" s="275"/>
      <c r="I24" s="275"/>
      <c r="J24" s="275"/>
      <c r="K24" s="275"/>
      <c r="L24" s="275"/>
      <c r="M24" s="275"/>
      <c r="N24" s="275"/>
    </row>
    <row r="25" spans="1:14">
      <c r="A25" s="240">
        <v>120104</v>
      </c>
      <c r="B25" s="240" t="s">
        <v>373</v>
      </c>
      <c r="C25" s="179"/>
      <c r="D25" s="35" t="s">
        <v>415</v>
      </c>
      <c r="E25" s="275"/>
      <c r="F25" s="275"/>
      <c r="G25" s="275"/>
      <c r="H25" s="275"/>
      <c r="I25" s="275"/>
      <c r="J25" s="275"/>
      <c r="K25" s="275"/>
      <c r="L25" s="275"/>
      <c r="M25" s="275"/>
      <c r="N25" s="275"/>
    </row>
    <row r="26" spans="1:14">
      <c r="A26" s="193">
        <v>150001</v>
      </c>
      <c r="C26" s="206">
        <v>150001</v>
      </c>
      <c r="D26" s="207" t="s">
        <v>544</v>
      </c>
      <c r="E26" s="275"/>
      <c r="F26" s="275"/>
      <c r="G26" s="275"/>
      <c r="H26" s="275"/>
      <c r="I26" s="275"/>
      <c r="J26" s="275"/>
      <c r="K26" s="275"/>
      <c r="L26" s="275"/>
      <c r="M26" s="275"/>
      <c r="N26" s="275"/>
    </row>
    <row r="27" spans="1:14" ht="13.5" thickBot="1">
      <c r="A27" s="193">
        <v>150008</v>
      </c>
      <c r="C27" s="246">
        <v>150008</v>
      </c>
      <c r="D27" s="227" t="s">
        <v>24</v>
      </c>
      <c r="E27" s="275"/>
      <c r="F27" s="275"/>
      <c r="G27" s="275"/>
      <c r="H27" s="275"/>
      <c r="I27" s="275"/>
      <c r="J27" s="275"/>
      <c r="K27" s="275"/>
      <c r="L27" s="275"/>
      <c r="M27" s="275"/>
      <c r="N27" s="275"/>
    </row>
    <row r="28" spans="1:14" ht="13.5" thickBot="1">
      <c r="C28" s="642" t="s">
        <v>381</v>
      </c>
      <c r="D28" s="709"/>
      <c r="E28" s="247">
        <f>E6+E7+E9+E10+E12+E13+E15+E16+E18+E19+E21+E22+E24+E25+E26+E27</f>
        <v>0</v>
      </c>
      <c r="F28" s="247">
        <f t="shared" ref="F28:N28" si="0">F6+F7+F9+F10+F12+F13+F15+F16+F18+F19+F21+F22+F24+F25+F26+F27</f>
        <v>0</v>
      </c>
      <c r="G28" s="247">
        <f t="shared" si="0"/>
        <v>0</v>
      </c>
      <c r="H28" s="247">
        <f t="shared" si="0"/>
        <v>0</v>
      </c>
      <c r="I28" s="247">
        <f t="shared" si="0"/>
        <v>0</v>
      </c>
      <c r="J28" s="247">
        <f t="shared" si="0"/>
        <v>0</v>
      </c>
      <c r="K28" s="247">
        <f t="shared" si="0"/>
        <v>0</v>
      </c>
      <c r="L28" s="247">
        <f t="shared" si="0"/>
        <v>0</v>
      </c>
      <c r="M28" s="247">
        <f t="shared" si="0"/>
        <v>0</v>
      </c>
      <c r="N28" s="248">
        <f t="shared" si="0"/>
        <v>0</v>
      </c>
    </row>
    <row r="29" spans="1:14">
      <c r="A29" s="708" t="s">
        <v>366</v>
      </c>
      <c r="B29" s="708" t="s">
        <v>367</v>
      </c>
      <c r="C29" s="712" t="s">
        <v>121</v>
      </c>
      <c r="D29" s="713"/>
      <c r="E29" s="236" t="s">
        <v>382</v>
      </c>
      <c r="F29" s="236" t="s">
        <v>397</v>
      </c>
      <c r="G29" s="236" t="s">
        <v>398</v>
      </c>
      <c r="H29" s="236" t="s">
        <v>399</v>
      </c>
      <c r="I29" s="236" t="s">
        <v>400</v>
      </c>
      <c r="J29" s="236" t="s">
        <v>401</v>
      </c>
      <c r="K29" s="236" t="s">
        <v>402</v>
      </c>
      <c r="L29" s="236" t="s">
        <v>403</v>
      </c>
      <c r="M29" s="236" t="s">
        <v>404</v>
      </c>
      <c r="N29" s="237" t="s">
        <v>405</v>
      </c>
    </row>
    <row r="30" spans="1:14" ht="13.5" thickBot="1">
      <c r="A30" s="708"/>
      <c r="B30" s="708"/>
      <c r="C30" s="714"/>
      <c r="D30" s="715"/>
      <c r="E30" s="238"/>
      <c r="F30" s="238" t="s">
        <v>406</v>
      </c>
      <c r="G30" s="238" t="s">
        <v>407</v>
      </c>
      <c r="H30" s="238" t="s">
        <v>408</v>
      </c>
      <c r="I30" s="238" t="s">
        <v>409</v>
      </c>
      <c r="J30" s="238" t="s">
        <v>410</v>
      </c>
      <c r="K30" s="238" t="s">
        <v>411</v>
      </c>
      <c r="L30" s="238" t="s">
        <v>412</v>
      </c>
      <c r="M30" s="238" t="s">
        <v>413</v>
      </c>
      <c r="N30" s="239"/>
    </row>
    <row r="31" spans="1:14">
      <c r="A31" s="240">
        <v>210101</v>
      </c>
      <c r="C31" s="174">
        <v>210101</v>
      </c>
      <c r="D31" s="241" t="s">
        <v>383</v>
      </c>
      <c r="E31" s="242"/>
      <c r="F31" s="242"/>
      <c r="G31" s="242"/>
      <c r="H31" s="242"/>
      <c r="I31" s="242"/>
      <c r="J31" s="242"/>
      <c r="K31" s="242"/>
      <c r="L31" s="242"/>
      <c r="M31" s="242"/>
      <c r="N31" s="242"/>
    </row>
    <row r="32" spans="1:14">
      <c r="A32" s="240">
        <v>210102</v>
      </c>
      <c r="C32" s="179">
        <v>210102</v>
      </c>
      <c r="D32" s="35" t="s">
        <v>553</v>
      </c>
      <c r="E32" s="275"/>
      <c r="F32" s="275"/>
      <c r="G32" s="275"/>
      <c r="H32" s="275"/>
      <c r="I32" s="275"/>
      <c r="J32" s="275"/>
      <c r="K32" s="275"/>
      <c r="L32" s="275"/>
      <c r="M32" s="275"/>
      <c r="N32" s="275"/>
    </row>
    <row r="33" spans="1:14" ht="13.5" thickBot="1">
      <c r="A33" s="240">
        <v>210103</v>
      </c>
      <c r="C33" s="179">
        <v>210103</v>
      </c>
      <c r="D33" s="35" t="s">
        <v>554</v>
      </c>
      <c r="E33" s="249"/>
      <c r="F33" s="249"/>
      <c r="G33" s="249"/>
      <c r="H33" s="249"/>
      <c r="I33" s="249"/>
      <c r="J33" s="249"/>
      <c r="K33" s="249"/>
      <c r="L33" s="249"/>
      <c r="M33" s="249"/>
      <c r="N33" s="250"/>
    </row>
    <row r="34" spans="1:14">
      <c r="A34" s="240">
        <v>210103</v>
      </c>
      <c r="B34" s="240" t="s">
        <v>371</v>
      </c>
      <c r="C34" s="179"/>
      <c r="D34" s="35" t="s">
        <v>414</v>
      </c>
      <c r="E34" s="242"/>
      <c r="F34" s="242"/>
      <c r="G34" s="242"/>
      <c r="H34" s="242"/>
      <c r="I34" s="242"/>
      <c r="J34" s="242"/>
      <c r="K34" s="242"/>
      <c r="L34" s="242"/>
      <c r="M34" s="242"/>
      <c r="N34" s="242"/>
    </row>
    <row r="35" spans="1:14">
      <c r="A35" s="240">
        <v>210103</v>
      </c>
      <c r="B35" s="240" t="s">
        <v>373</v>
      </c>
      <c r="C35" s="179"/>
      <c r="D35" s="35" t="s">
        <v>415</v>
      </c>
      <c r="E35" s="275"/>
      <c r="F35" s="275"/>
      <c r="G35" s="275"/>
      <c r="H35" s="275"/>
      <c r="I35" s="275"/>
      <c r="J35" s="275"/>
      <c r="K35" s="275"/>
      <c r="L35" s="275"/>
      <c r="M35" s="275"/>
      <c r="N35" s="275"/>
    </row>
    <row r="36" spans="1:14" ht="13.5" thickBot="1">
      <c r="A36" s="240">
        <v>210104</v>
      </c>
      <c r="C36" s="179">
        <v>210104</v>
      </c>
      <c r="D36" s="35" t="s">
        <v>555</v>
      </c>
      <c r="E36" s="249"/>
      <c r="F36" s="249"/>
      <c r="G36" s="249"/>
      <c r="H36" s="249"/>
      <c r="I36" s="249"/>
      <c r="J36" s="249"/>
      <c r="K36" s="249"/>
      <c r="L36" s="249"/>
      <c r="M36" s="249"/>
      <c r="N36" s="250"/>
    </row>
    <row r="37" spans="1:14">
      <c r="A37" s="240">
        <v>210104</v>
      </c>
      <c r="B37" s="240" t="s">
        <v>371</v>
      </c>
      <c r="C37" s="179"/>
      <c r="D37" s="35" t="s">
        <v>414</v>
      </c>
      <c r="E37" s="242"/>
      <c r="F37" s="242"/>
      <c r="G37" s="242"/>
      <c r="H37" s="242"/>
      <c r="I37" s="242"/>
      <c r="J37" s="242"/>
      <c r="K37" s="242"/>
      <c r="L37" s="242"/>
      <c r="M37" s="242"/>
      <c r="N37" s="242"/>
    </row>
    <row r="38" spans="1:14">
      <c r="A38" s="240">
        <v>210104</v>
      </c>
      <c r="B38" s="240" t="s">
        <v>373</v>
      </c>
      <c r="C38" s="179"/>
      <c r="D38" s="35" t="s">
        <v>415</v>
      </c>
      <c r="E38" s="275"/>
      <c r="F38" s="275"/>
      <c r="G38" s="275"/>
      <c r="H38" s="275"/>
      <c r="I38" s="275"/>
      <c r="J38" s="275"/>
      <c r="K38" s="275"/>
      <c r="L38" s="275"/>
      <c r="M38" s="275"/>
      <c r="N38" s="275"/>
    </row>
    <row r="39" spans="1:14" ht="13.5" thickBot="1">
      <c r="A39" s="240">
        <v>210105</v>
      </c>
      <c r="C39" s="179">
        <v>210105</v>
      </c>
      <c r="D39" s="35" t="s">
        <v>419</v>
      </c>
      <c r="E39" s="249"/>
      <c r="F39" s="249"/>
      <c r="G39" s="249"/>
      <c r="H39" s="249"/>
      <c r="I39" s="249"/>
      <c r="J39" s="249"/>
      <c r="K39" s="249"/>
      <c r="L39" s="249"/>
      <c r="M39" s="249"/>
      <c r="N39" s="250"/>
    </row>
    <row r="40" spans="1:14">
      <c r="A40" s="240">
        <v>210105</v>
      </c>
      <c r="B40" s="240" t="s">
        <v>371</v>
      </c>
      <c r="C40" s="179"/>
      <c r="D40" s="35" t="s">
        <v>414</v>
      </c>
      <c r="E40" s="242"/>
      <c r="F40" s="242"/>
      <c r="G40" s="242"/>
      <c r="H40" s="242"/>
      <c r="I40" s="242"/>
      <c r="J40" s="242"/>
      <c r="K40" s="242"/>
      <c r="L40" s="242"/>
      <c r="M40" s="242"/>
      <c r="N40" s="242"/>
    </row>
    <row r="41" spans="1:14">
      <c r="A41" s="240">
        <v>210105</v>
      </c>
      <c r="B41" s="240" t="s">
        <v>373</v>
      </c>
      <c r="C41" s="179"/>
      <c r="D41" s="35" t="s">
        <v>415</v>
      </c>
      <c r="E41" s="275"/>
      <c r="F41" s="275"/>
      <c r="G41" s="275"/>
      <c r="H41" s="275"/>
      <c r="I41" s="275"/>
      <c r="J41" s="275"/>
      <c r="K41" s="275"/>
      <c r="L41" s="275"/>
      <c r="M41" s="275"/>
      <c r="N41" s="275"/>
    </row>
    <row r="42" spans="1:14">
      <c r="A42" s="240">
        <v>2300</v>
      </c>
      <c r="C42" s="179">
        <v>2300</v>
      </c>
      <c r="D42" s="35" t="s">
        <v>385</v>
      </c>
      <c r="E42" s="275"/>
      <c r="F42" s="275"/>
      <c r="G42" s="275"/>
      <c r="H42" s="275"/>
      <c r="I42" s="275"/>
      <c r="J42" s="275"/>
      <c r="K42" s="275"/>
      <c r="L42" s="275"/>
      <c r="M42" s="275"/>
      <c r="N42" s="275"/>
    </row>
    <row r="43" spans="1:14" ht="13.5" thickBot="1">
      <c r="A43" s="240">
        <v>210201</v>
      </c>
      <c r="C43" s="179">
        <v>210201</v>
      </c>
      <c r="D43" s="35" t="s">
        <v>386</v>
      </c>
      <c r="E43" s="249"/>
      <c r="F43" s="249"/>
      <c r="G43" s="249"/>
      <c r="H43" s="249"/>
      <c r="I43" s="249"/>
      <c r="J43" s="249"/>
      <c r="K43" s="249"/>
      <c r="L43" s="249"/>
      <c r="M43" s="249"/>
      <c r="N43" s="250"/>
    </row>
    <row r="44" spans="1:14">
      <c r="A44" s="240">
        <v>210201</v>
      </c>
      <c r="B44" s="240" t="s">
        <v>371</v>
      </c>
      <c r="C44" s="179"/>
      <c r="D44" s="35" t="s">
        <v>414</v>
      </c>
      <c r="E44" s="242"/>
      <c r="F44" s="242"/>
      <c r="G44" s="242"/>
      <c r="H44" s="242"/>
      <c r="I44" s="242"/>
      <c r="J44" s="242"/>
      <c r="K44" s="242"/>
      <c r="L44" s="242"/>
      <c r="M44" s="242"/>
      <c r="N44" s="242"/>
    </row>
    <row r="45" spans="1:14">
      <c r="A45" s="240">
        <v>210201</v>
      </c>
      <c r="B45" s="240" t="s">
        <v>373</v>
      </c>
      <c r="C45" s="179"/>
      <c r="D45" s="35" t="s">
        <v>415</v>
      </c>
      <c r="E45" s="275"/>
      <c r="F45" s="275"/>
      <c r="G45" s="275"/>
      <c r="H45" s="275"/>
      <c r="I45" s="275"/>
      <c r="J45" s="275"/>
      <c r="K45" s="275"/>
      <c r="L45" s="275"/>
      <c r="M45" s="275"/>
      <c r="N45" s="275"/>
    </row>
    <row r="46" spans="1:14">
      <c r="A46" s="240">
        <v>2300</v>
      </c>
      <c r="C46" s="179">
        <v>2300</v>
      </c>
      <c r="D46" s="207" t="s">
        <v>387</v>
      </c>
      <c r="E46" s="275"/>
      <c r="F46" s="275"/>
      <c r="G46" s="275"/>
      <c r="H46" s="275"/>
      <c r="I46" s="275"/>
      <c r="J46" s="275"/>
      <c r="K46" s="275"/>
      <c r="L46" s="275"/>
      <c r="M46" s="275"/>
      <c r="N46" s="275"/>
    </row>
    <row r="47" spans="1:14" ht="13.5" thickBot="1">
      <c r="A47" s="240">
        <v>220102</v>
      </c>
      <c r="C47" s="179">
        <v>220102</v>
      </c>
      <c r="D47" s="35" t="s">
        <v>388</v>
      </c>
      <c r="E47" s="249"/>
      <c r="F47" s="249"/>
      <c r="G47" s="249"/>
      <c r="H47" s="249"/>
      <c r="I47" s="249"/>
      <c r="J47" s="249"/>
      <c r="K47" s="249"/>
      <c r="L47" s="249"/>
      <c r="M47" s="249"/>
      <c r="N47" s="250"/>
    </row>
    <row r="48" spans="1:14">
      <c r="A48" s="240">
        <v>220102</v>
      </c>
      <c r="B48" s="240" t="s">
        <v>371</v>
      </c>
      <c r="C48" s="179"/>
      <c r="D48" s="35" t="s">
        <v>414</v>
      </c>
      <c r="E48" s="242"/>
      <c r="F48" s="242"/>
      <c r="G48" s="242"/>
      <c r="H48" s="242"/>
      <c r="I48" s="242"/>
      <c r="J48" s="242"/>
      <c r="K48" s="242"/>
      <c r="L48" s="242"/>
      <c r="M48" s="242"/>
      <c r="N48" s="242"/>
    </row>
    <row r="49" spans="1:15">
      <c r="A49" s="240">
        <v>220102</v>
      </c>
      <c r="B49" s="240" t="s">
        <v>373</v>
      </c>
      <c r="C49" s="179"/>
      <c r="D49" s="35" t="s">
        <v>415</v>
      </c>
      <c r="E49" s="275"/>
      <c r="F49" s="275"/>
      <c r="G49" s="275"/>
      <c r="H49" s="275"/>
      <c r="I49" s="275"/>
      <c r="J49" s="275"/>
      <c r="K49" s="275"/>
      <c r="L49" s="275"/>
      <c r="M49" s="275"/>
      <c r="N49" s="275"/>
    </row>
    <row r="50" spans="1:15" ht="13.5" thickBot="1">
      <c r="A50" s="240">
        <v>220104</v>
      </c>
      <c r="C50" s="179">
        <v>220104</v>
      </c>
      <c r="D50" s="35" t="s">
        <v>420</v>
      </c>
      <c r="E50" s="249"/>
      <c r="F50" s="249"/>
      <c r="G50" s="249"/>
      <c r="H50" s="249"/>
      <c r="I50" s="249"/>
      <c r="J50" s="249"/>
      <c r="K50" s="249"/>
      <c r="L50" s="249"/>
      <c r="M50" s="249"/>
      <c r="N50" s="250"/>
    </row>
    <row r="51" spans="1:15">
      <c r="A51" s="240">
        <v>220104</v>
      </c>
      <c r="B51" s="240" t="s">
        <v>371</v>
      </c>
      <c r="C51" s="179"/>
      <c r="D51" s="35" t="s">
        <v>414</v>
      </c>
      <c r="E51" s="242"/>
      <c r="F51" s="242"/>
      <c r="G51" s="242"/>
      <c r="H51" s="242"/>
      <c r="I51" s="242"/>
      <c r="J51" s="242"/>
      <c r="K51" s="242"/>
      <c r="L51" s="242"/>
      <c r="M51" s="242"/>
      <c r="N51" s="242"/>
    </row>
    <row r="52" spans="1:15">
      <c r="A52" s="240">
        <v>220104</v>
      </c>
      <c r="B52" s="240" t="s">
        <v>373</v>
      </c>
      <c r="C52" s="179"/>
      <c r="D52" s="35" t="s">
        <v>415</v>
      </c>
      <c r="E52" s="275"/>
      <c r="F52" s="275"/>
      <c r="G52" s="275"/>
      <c r="H52" s="275"/>
      <c r="I52" s="275"/>
      <c r="J52" s="275"/>
      <c r="K52" s="275"/>
      <c r="L52" s="275"/>
      <c r="M52" s="275"/>
      <c r="N52" s="275"/>
    </row>
    <row r="53" spans="1:15" ht="13.5" thickBot="1">
      <c r="A53" s="240">
        <v>220201</v>
      </c>
      <c r="C53" s="179">
        <v>220201</v>
      </c>
      <c r="D53" s="35" t="s">
        <v>421</v>
      </c>
      <c r="E53" s="249"/>
      <c r="F53" s="249"/>
      <c r="G53" s="249"/>
      <c r="H53" s="249"/>
      <c r="I53" s="249"/>
      <c r="J53" s="249"/>
      <c r="K53" s="249"/>
      <c r="L53" s="249"/>
      <c r="M53" s="249"/>
      <c r="N53" s="250"/>
    </row>
    <row r="54" spans="1:15">
      <c r="A54" s="240">
        <v>220201</v>
      </c>
      <c r="B54" s="240" t="s">
        <v>371</v>
      </c>
      <c r="C54" s="179"/>
      <c r="D54" s="35" t="s">
        <v>414</v>
      </c>
      <c r="E54" s="242"/>
      <c r="F54" s="242"/>
      <c r="G54" s="242"/>
      <c r="H54" s="242"/>
      <c r="I54" s="242"/>
      <c r="J54" s="242"/>
      <c r="K54" s="242"/>
      <c r="L54" s="242"/>
      <c r="M54" s="242"/>
      <c r="N54" s="242"/>
    </row>
    <row r="55" spans="1:15">
      <c r="A55" s="240">
        <v>220201</v>
      </c>
      <c r="B55" s="240" t="s">
        <v>373</v>
      </c>
      <c r="C55" s="179"/>
      <c r="D55" s="35" t="s">
        <v>415</v>
      </c>
      <c r="E55" s="275"/>
      <c r="F55" s="275"/>
      <c r="G55" s="275"/>
      <c r="H55" s="275"/>
      <c r="I55" s="275"/>
      <c r="J55" s="275"/>
      <c r="K55" s="275"/>
      <c r="L55" s="275"/>
      <c r="M55" s="275"/>
      <c r="N55" s="275"/>
    </row>
    <row r="56" spans="1:15" ht="13.5" thickBot="1">
      <c r="A56" s="240">
        <v>220204</v>
      </c>
      <c r="C56" s="179">
        <v>220204</v>
      </c>
      <c r="D56" s="35" t="s">
        <v>422</v>
      </c>
      <c r="E56" s="249"/>
      <c r="F56" s="249"/>
      <c r="G56" s="249"/>
      <c r="H56" s="249"/>
      <c r="I56" s="249"/>
      <c r="J56" s="249"/>
      <c r="K56" s="249"/>
      <c r="L56" s="249"/>
      <c r="M56" s="249"/>
      <c r="N56" s="250"/>
    </row>
    <row r="57" spans="1:15">
      <c r="A57" s="240">
        <v>220204</v>
      </c>
      <c r="B57" s="240" t="s">
        <v>371</v>
      </c>
      <c r="C57" s="179"/>
      <c r="D57" s="35" t="s">
        <v>414</v>
      </c>
      <c r="E57" s="242"/>
      <c r="F57" s="242"/>
      <c r="G57" s="242"/>
      <c r="H57" s="242"/>
      <c r="I57" s="242"/>
      <c r="J57" s="242"/>
      <c r="K57" s="242"/>
      <c r="L57" s="242"/>
      <c r="M57" s="242"/>
      <c r="N57" s="242"/>
    </row>
    <row r="58" spans="1:15" ht="13.5" thickBot="1">
      <c r="A58" s="240">
        <v>220204</v>
      </c>
      <c r="B58" s="240" t="s">
        <v>373</v>
      </c>
      <c r="C58" s="182"/>
      <c r="D58" s="251" t="s">
        <v>415</v>
      </c>
      <c r="E58" s="275"/>
      <c r="F58" s="275"/>
      <c r="G58" s="275"/>
      <c r="H58" s="275"/>
      <c r="I58" s="275"/>
      <c r="J58" s="275"/>
      <c r="K58" s="275"/>
      <c r="L58" s="275"/>
      <c r="M58" s="275"/>
      <c r="N58" s="275"/>
    </row>
    <row r="59" spans="1:15" ht="13.5" thickBot="1">
      <c r="C59" s="642" t="s">
        <v>392</v>
      </c>
      <c r="D59" s="709"/>
      <c r="E59" s="252">
        <f t="shared" ref="E59:N59" si="1">E31+E32+E34+E35+E37+E38+E40+E41+E42+E44+E45+E46+E48+E49+E51+E52+E54+E55+E57+E58</f>
        <v>0</v>
      </c>
      <c r="F59" s="252">
        <f t="shared" si="1"/>
        <v>0</v>
      </c>
      <c r="G59" s="252">
        <f t="shared" si="1"/>
        <v>0</v>
      </c>
      <c r="H59" s="252">
        <f t="shared" si="1"/>
        <v>0</v>
      </c>
      <c r="I59" s="252">
        <f t="shared" si="1"/>
        <v>0</v>
      </c>
      <c r="J59" s="252">
        <f t="shared" si="1"/>
        <v>0</v>
      </c>
      <c r="K59" s="252">
        <f t="shared" si="1"/>
        <v>0</v>
      </c>
      <c r="L59" s="252">
        <f t="shared" si="1"/>
        <v>0</v>
      </c>
      <c r="M59" s="252">
        <f t="shared" si="1"/>
        <v>0</v>
      </c>
      <c r="N59" s="253">
        <f t="shared" si="1"/>
        <v>0</v>
      </c>
    </row>
    <row r="60" spans="1:15">
      <c r="D60" s="254" t="s">
        <v>393</v>
      </c>
      <c r="E60" s="255">
        <f t="shared" ref="E60:N60" si="2">E28-E59</f>
        <v>0</v>
      </c>
      <c r="F60" s="255">
        <f t="shared" si="2"/>
        <v>0</v>
      </c>
      <c r="G60" s="255">
        <f t="shared" si="2"/>
        <v>0</v>
      </c>
      <c r="H60" s="255">
        <f t="shared" si="2"/>
        <v>0</v>
      </c>
      <c r="I60" s="255">
        <f t="shared" si="2"/>
        <v>0</v>
      </c>
      <c r="J60" s="255">
        <f t="shared" si="2"/>
        <v>0</v>
      </c>
      <c r="K60" s="255">
        <f t="shared" si="2"/>
        <v>0</v>
      </c>
      <c r="L60" s="255">
        <f t="shared" si="2"/>
        <v>0</v>
      </c>
      <c r="M60" s="255">
        <f t="shared" si="2"/>
        <v>0</v>
      </c>
      <c r="N60" s="256">
        <f t="shared" si="2"/>
        <v>0</v>
      </c>
    </row>
    <row r="61" spans="1:15">
      <c r="D61" s="257" t="s">
        <v>423</v>
      </c>
      <c r="E61" s="258">
        <v>0.01</v>
      </c>
      <c r="F61" s="258">
        <v>0.01</v>
      </c>
      <c r="G61" s="258">
        <v>0.01</v>
      </c>
      <c r="H61" s="258">
        <v>0.01</v>
      </c>
      <c r="I61" s="258">
        <v>0.01</v>
      </c>
      <c r="J61" s="259">
        <v>7.4999999999999997E-3</v>
      </c>
      <c r="K61" s="259">
        <v>7.4999999999999997E-3</v>
      </c>
      <c r="L61" s="259">
        <v>7.4999999999999997E-3</v>
      </c>
      <c r="M61" s="259">
        <v>7.4999999999999997E-3</v>
      </c>
      <c r="N61" s="260">
        <v>7.4999999999999997E-3</v>
      </c>
    </row>
    <row r="62" spans="1:15" ht="13.5" thickBot="1">
      <c r="D62" s="257" t="s">
        <v>424</v>
      </c>
      <c r="E62" s="261">
        <v>0</v>
      </c>
      <c r="F62" s="261">
        <v>0.15</v>
      </c>
      <c r="G62" s="261">
        <v>0.35</v>
      </c>
      <c r="H62" s="261">
        <v>0.7</v>
      </c>
      <c r="I62" s="261">
        <v>1.7</v>
      </c>
      <c r="J62" s="261">
        <v>3</v>
      </c>
      <c r="K62" s="261">
        <v>4.5</v>
      </c>
      <c r="L62" s="261">
        <v>5.95</v>
      </c>
      <c r="M62" s="261">
        <v>5.95</v>
      </c>
      <c r="N62" s="262">
        <v>5.95</v>
      </c>
    </row>
    <row r="63" spans="1:15" ht="13.5" thickBot="1">
      <c r="D63" s="263" t="s">
        <v>425</v>
      </c>
      <c r="E63" s="264">
        <f t="shared" ref="E63:N63" si="3">E60*E61*E62</f>
        <v>0</v>
      </c>
      <c r="F63" s="264">
        <f t="shared" si="3"/>
        <v>0</v>
      </c>
      <c r="G63" s="264">
        <f t="shared" si="3"/>
        <v>0</v>
      </c>
      <c r="H63" s="264">
        <f t="shared" si="3"/>
        <v>0</v>
      </c>
      <c r="I63" s="264">
        <f t="shared" si="3"/>
        <v>0</v>
      </c>
      <c r="J63" s="264">
        <f t="shared" si="3"/>
        <v>0</v>
      </c>
      <c r="K63" s="264">
        <f t="shared" si="3"/>
        <v>0</v>
      </c>
      <c r="L63" s="264">
        <f t="shared" si="3"/>
        <v>0</v>
      </c>
      <c r="M63" s="264">
        <f t="shared" si="3"/>
        <v>0</v>
      </c>
      <c r="N63" s="265">
        <f t="shared" si="3"/>
        <v>0</v>
      </c>
      <c r="O63" s="296">
        <f>ABS(SUM(E63:N63))</f>
        <v>0</v>
      </c>
    </row>
    <row r="65" spans="4:4">
      <c r="D65" s="266" t="s">
        <v>689</v>
      </c>
    </row>
    <row r="66" spans="4:4">
      <c r="D66" s="266" t="s">
        <v>690</v>
      </c>
    </row>
    <row r="67" spans="4:4">
      <c r="D67" s="266" t="s">
        <v>688</v>
      </c>
    </row>
  </sheetData>
  <sheetProtection algorithmName="SHA-512" hashValue="bBY8X8vVAoY1amQtsGqM8BmGnTxx56rvU05FBxkOrouf8o+HqU8Ksr9oRssWauVS4F4hidNo9cNqr3mcAr4MWQ==" saltValue="cZnkZcQzRYRxqcM1Oxr7jg==" spinCount="100000" sheet="1" objects="1" scenarios="1" selectLockedCells="1"/>
  <mergeCells count="9">
    <mergeCell ref="E3:N3"/>
    <mergeCell ref="A4:A5"/>
    <mergeCell ref="B4:B5"/>
    <mergeCell ref="C4:D5"/>
    <mergeCell ref="C59:D59"/>
    <mergeCell ref="C28:D28"/>
    <mergeCell ref="A29:A30"/>
    <mergeCell ref="B29:B30"/>
    <mergeCell ref="C29:D30"/>
  </mergeCells>
  <phoneticPr fontId="15" type="noConversion"/>
  <dataValidations count="2">
    <dataValidation type="whole" allowBlank="1" showInputMessage="1" showErrorMessage="1" errorTitle="Error de Tipo." error="Monto debe ser numérico entero." promptTitle="Ingrese Número." prompt="Ingrese el valor de la Partida." sqref="E55:N55 E7:N7 E32:N32 E35:N35 E38:N38 E41:N42 E45:N46 E49:N49 E52:N52 E58:N58" xr:uid="{00000000-0002-0000-1400-000000000000}">
      <formula1>-99999999999999</formula1>
      <formula2>99999999999999</formula2>
    </dataValidation>
    <dataValidation type="whole" operator="greaterThanOrEqual" allowBlank="1" showInputMessage="1" showErrorMessage="1" errorTitle="Error de Tipo." error="Monto debe ser numérico mayor o igual a cero." promptTitle="Ingrese Número." prompt="Ingrese el valor de la Partida." sqref="E51:N51 E54:N54 E6:N6 E9:N10 E12:N13 E15:N16 E18:N19 E21:N22 E24:N27 E31:N31 E34:N34 E37:N37 E40:N40 E44:N44 E48:N48 E57:N57" xr:uid="{00000000-0002-0000-1400-000001000000}">
      <formula1>0</formula1>
    </dataValidation>
  </dataValidations>
  <pageMargins left="0.75" right="0.75" top="1" bottom="1" header="0" footer="0"/>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5361" r:id="rId3" name="Label 1">
              <controlPr defaultSize="0" autoFill="0" autoLine="0" autoPict="0">
                <anchor moveWithCells="1">
                  <from>
                    <xdr:col>3</xdr:col>
                    <xdr:colOff>333375</xdr:colOff>
                    <xdr:row>2</xdr:row>
                    <xdr:rowOff>0</xdr:rowOff>
                  </from>
                  <to>
                    <xdr:col>3</xdr:col>
                    <xdr:colOff>1590675</xdr:colOff>
                    <xdr:row>2</xdr:row>
                    <xdr:rowOff>161925</xdr:rowOff>
                  </to>
                </anchor>
              </controlPr>
            </control>
          </mc:Choice>
        </mc:AlternateContent>
        <mc:AlternateContent xmlns:mc="http://schemas.openxmlformats.org/markup-compatibility/2006">
          <mc:Choice Requires="x14">
            <control shapeId="15362" r:id="rId4" name="Label 2">
              <controlPr defaultSize="0" autoFill="0" autoLine="0" autoPict="0">
                <anchor moveWithCells="1">
                  <from>
                    <xdr:col>3</xdr:col>
                    <xdr:colOff>333375</xdr:colOff>
                    <xdr:row>2</xdr:row>
                    <xdr:rowOff>0</xdr:rowOff>
                  </from>
                  <to>
                    <xdr:col>3</xdr:col>
                    <xdr:colOff>1590675</xdr:colOff>
                    <xdr:row>2</xdr:row>
                    <xdr:rowOff>161925</xdr:rowOff>
                  </to>
                </anchor>
              </controlPr>
            </control>
          </mc:Choice>
        </mc:AlternateContent>
      </controls>
    </mc:Choice>
  </mc:AlternateConten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28"/>
  <sheetViews>
    <sheetView showGridLines="0" showRowColHeaders="0" topLeftCell="C1" zoomScaleNormal="100" workbookViewId="0">
      <selection activeCell="E6" sqref="E6"/>
    </sheetView>
  </sheetViews>
  <sheetFormatPr baseColWidth="10" defaultRowHeight="12.75"/>
  <cols>
    <col min="1" max="2" width="11.42578125" style="45" hidden="1" customWidth="1"/>
    <col min="3" max="3" width="11.42578125" style="45"/>
    <col min="4" max="4" width="43" style="45" customWidth="1"/>
    <col min="5" max="14" width="18" style="45" bestFit="1" customWidth="1"/>
    <col min="15" max="15" width="25.5703125" style="45" customWidth="1"/>
    <col min="16" max="16384" width="11.42578125" style="45"/>
  </cols>
  <sheetData>
    <row r="1" spans="1:14">
      <c r="C1" s="187" t="s">
        <v>310</v>
      </c>
      <c r="N1" s="187" t="s">
        <v>311</v>
      </c>
    </row>
    <row r="2" spans="1:14" ht="13.5" thickBot="1"/>
    <row r="3" spans="1:14" ht="25.5" customHeight="1" thickBot="1">
      <c r="C3" s="198" t="s">
        <v>363</v>
      </c>
      <c r="D3" s="199" t="s">
        <v>364</v>
      </c>
      <c r="E3" s="696" t="s">
        <v>365</v>
      </c>
      <c r="F3" s="710"/>
      <c r="G3" s="710"/>
      <c r="H3" s="710"/>
      <c r="I3" s="710"/>
      <c r="J3" s="710"/>
      <c r="K3" s="710"/>
      <c r="L3" s="710"/>
      <c r="M3" s="710"/>
      <c r="N3" s="711"/>
    </row>
    <row r="4" spans="1:14">
      <c r="A4" s="708" t="s">
        <v>366</v>
      </c>
      <c r="B4" s="708" t="s">
        <v>367</v>
      </c>
      <c r="C4" s="712" t="s">
        <v>501</v>
      </c>
      <c r="D4" s="713"/>
      <c r="E4" s="236" t="s">
        <v>382</v>
      </c>
      <c r="F4" s="236" t="s">
        <v>397</v>
      </c>
      <c r="G4" s="236" t="s">
        <v>398</v>
      </c>
      <c r="H4" s="236" t="s">
        <v>399</v>
      </c>
      <c r="I4" s="236" t="s">
        <v>400</v>
      </c>
      <c r="J4" s="236" t="s">
        <v>401</v>
      </c>
      <c r="K4" s="236" t="s">
        <v>402</v>
      </c>
      <c r="L4" s="236" t="s">
        <v>403</v>
      </c>
      <c r="M4" s="236" t="s">
        <v>404</v>
      </c>
      <c r="N4" s="237" t="s">
        <v>405</v>
      </c>
    </row>
    <row r="5" spans="1:14" ht="13.5" thickBot="1">
      <c r="A5" s="708"/>
      <c r="B5" s="708"/>
      <c r="C5" s="714"/>
      <c r="D5" s="715"/>
      <c r="E5" s="238"/>
      <c r="F5" s="238" t="s">
        <v>406</v>
      </c>
      <c r="G5" s="238" t="s">
        <v>407</v>
      </c>
      <c r="H5" s="238" t="s">
        <v>408</v>
      </c>
      <c r="I5" s="238" t="s">
        <v>409</v>
      </c>
      <c r="J5" s="238" t="s">
        <v>410</v>
      </c>
      <c r="K5" s="238" t="s">
        <v>411</v>
      </c>
      <c r="L5" s="238" t="s">
        <v>412</v>
      </c>
      <c r="M5" s="238" t="s">
        <v>413</v>
      </c>
      <c r="N5" s="239"/>
    </row>
    <row r="6" spans="1:14">
      <c r="A6" s="240">
        <v>110001</v>
      </c>
      <c r="C6" s="174">
        <v>110001</v>
      </c>
      <c r="D6" s="241" t="s">
        <v>503</v>
      </c>
      <c r="E6" s="242"/>
      <c r="F6" s="242"/>
      <c r="G6" s="242"/>
      <c r="H6" s="242"/>
      <c r="I6" s="242"/>
      <c r="J6" s="242"/>
      <c r="K6" s="242"/>
      <c r="L6" s="242"/>
      <c r="M6" s="242"/>
      <c r="N6" s="242"/>
    </row>
    <row r="7" spans="1:14">
      <c r="A7" s="240">
        <v>110002</v>
      </c>
      <c r="C7" s="179">
        <v>110002</v>
      </c>
      <c r="D7" s="35" t="s">
        <v>504</v>
      </c>
      <c r="E7" s="275"/>
      <c r="F7" s="275"/>
      <c r="G7" s="275"/>
      <c r="H7" s="275"/>
      <c r="I7" s="275"/>
      <c r="J7" s="275"/>
      <c r="K7" s="275"/>
      <c r="L7" s="275"/>
      <c r="M7" s="275"/>
      <c r="N7" s="275"/>
    </row>
    <row r="8" spans="1:14">
      <c r="A8" s="240">
        <v>120103</v>
      </c>
      <c r="C8" s="179">
        <v>120103</v>
      </c>
      <c r="D8" s="35" t="s">
        <v>380</v>
      </c>
      <c r="E8" s="249"/>
      <c r="F8" s="249"/>
      <c r="G8" s="249"/>
      <c r="H8" s="249"/>
      <c r="I8" s="249"/>
      <c r="J8" s="249"/>
      <c r="K8" s="249"/>
      <c r="L8" s="249"/>
      <c r="M8" s="249"/>
      <c r="N8" s="250"/>
    </row>
    <row r="9" spans="1:14">
      <c r="A9" s="240">
        <v>120103</v>
      </c>
      <c r="B9" s="240" t="s">
        <v>371</v>
      </c>
      <c r="C9" s="292"/>
      <c r="D9" s="35" t="s">
        <v>312</v>
      </c>
      <c r="E9" s="275"/>
      <c r="F9" s="275"/>
      <c r="G9" s="275"/>
      <c r="H9" s="275"/>
      <c r="I9" s="275"/>
      <c r="J9" s="275"/>
      <c r="K9" s="275"/>
      <c r="L9" s="275"/>
      <c r="M9" s="275"/>
      <c r="N9" s="275"/>
    </row>
    <row r="10" spans="1:14" ht="13.5" thickBot="1">
      <c r="A10" s="240">
        <v>120103</v>
      </c>
      <c r="B10" s="240" t="s">
        <v>373</v>
      </c>
      <c r="C10" s="272"/>
      <c r="D10" s="251" t="s">
        <v>313</v>
      </c>
      <c r="E10" s="275"/>
      <c r="F10" s="275"/>
      <c r="G10" s="275"/>
      <c r="H10" s="275"/>
      <c r="I10" s="275"/>
      <c r="J10" s="275"/>
      <c r="K10" s="275"/>
      <c r="L10" s="275"/>
      <c r="M10" s="275"/>
      <c r="N10" s="275"/>
    </row>
    <row r="11" spans="1:14" ht="13.5" thickBot="1">
      <c r="C11" s="642" t="s">
        <v>381</v>
      </c>
      <c r="D11" s="709"/>
      <c r="E11" s="252">
        <f t="shared" ref="E11:N11" si="0">E6+E7+E9+E10</f>
        <v>0</v>
      </c>
      <c r="F11" s="252">
        <f t="shared" si="0"/>
        <v>0</v>
      </c>
      <c r="G11" s="252">
        <f t="shared" si="0"/>
        <v>0</v>
      </c>
      <c r="H11" s="252">
        <f t="shared" si="0"/>
        <v>0</v>
      </c>
      <c r="I11" s="252">
        <f t="shared" si="0"/>
        <v>0</v>
      </c>
      <c r="J11" s="252">
        <f t="shared" si="0"/>
        <v>0</v>
      </c>
      <c r="K11" s="252">
        <f t="shared" si="0"/>
        <v>0</v>
      </c>
      <c r="L11" s="252">
        <f t="shared" si="0"/>
        <v>0</v>
      </c>
      <c r="M11" s="252">
        <f t="shared" si="0"/>
        <v>0</v>
      </c>
      <c r="N11" s="253">
        <f t="shared" si="0"/>
        <v>0</v>
      </c>
    </row>
    <row r="12" spans="1:14">
      <c r="A12" s="708" t="s">
        <v>366</v>
      </c>
      <c r="B12" s="708" t="s">
        <v>367</v>
      </c>
      <c r="C12" s="712" t="s">
        <v>121</v>
      </c>
      <c r="D12" s="713"/>
      <c r="E12" s="236" t="s">
        <v>382</v>
      </c>
      <c r="F12" s="236" t="s">
        <v>397</v>
      </c>
      <c r="G12" s="236" t="s">
        <v>398</v>
      </c>
      <c r="H12" s="236" t="s">
        <v>399</v>
      </c>
      <c r="I12" s="236" t="s">
        <v>400</v>
      </c>
      <c r="J12" s="236" t="s">
        <v>401</v>
      </c>
      <c r="K12" s="236" t="s">
        <v>402</v>
      </c>
      <c r="L12" s="236" t="s">
        <v>403</v>
      </c>
      <c r="M12" s="236" t="s">
        <v>404</v>
      </c>
      <c r="N12" s="237" t="s">
        <v>405</v>
      </c>
    </row>
    <row r="13" spans="1:14" ht="13.5" thickBot="1">
      <c r="A13" s="708"/>
      <c r="B13" s="708"/>
      <c r="C13" s="714"/>
      <c r="D13" s="715"/>
      <c r="E13" s="238"/>
      <c r="F13" s="238" t="s">
        <v>406</v>
      </c>
      <c r="G13" s="238" t="s">
        <v>407</v>
      </c>
      <c r="H13" s="238" t="s">
        <v>408</v>
      </c>
      <c r="I13" s="238" t="s">
        <v>409</v>
      </c>
      <c r="J13" s="238" t="s">
        <v>410</v>
      </c>
      <c r="K13" s="238" t="s">
        <v>411</v>
      </c>
      <c r="L13" s="238" t="s">
        <v>412</v>
      </c>
      <c r="M13" s="238" t="s">
        <v>413</v>
      </c>
      <c r="N13" s="239"/>
    </row>
    <row r="14" spans="1:14" ht="13.5" thickBot="1">
      <c r="A14" s="240">
        <v>220102</v>
      </c>
      <c r="C14" s="174">
        <v>220102</v>
      </c>
      <c r="D14" s="241" t="s">
        <v>299</v>
      </c>
      <c r="E14" s="297"/>
      <c r="F14" s="297"/>
      <c r="G14" s="297"/>
      <c r="H14" s="297"/>
      <c r="I14" s="297"/>
      <c r="J14" s="297"/>
      <c r="K14" s="297"/>
      <c r="L14" s="297"/>
      <c r="M14" s="297"/>
      <c r="N14" s="298"/>
    </row>
    <row r="15" spans="1:14">
      <c r="A15" s="240">
        <v>220102</v>
      </c>
      <c r="B15" s="240" t="s">
        <v>371</v>
      </c>
      <c r="C15" s="179"/>
      <c r="D15" s="35" t="s">
        <v>312</v>
      </c>
      <c r="E15" s="242"/>
      <c r="F15" s="242"/>
      <c r="G15" s="242"/>
      <c r="H15" s="242"/>
      <c r="I15" s="242"/>
      <c r="J15" s="242"/>
      <c r="K15" s="242"/>
      <c r="L15" s="242"/>
      <c r="M15" s="242"/>
      <c r="N15" s="242"/>
    </row>
    <row r="16" spans="1:14">
      <c r="A16" s="240">
        <v>220102</v>
      </c>
      <c r="B16" s="240" t="s">
        <v>373</v>
      </c>
      <c r="C16" s="179"/>
      <c r="D16" s="35" t="s">
        <v>313</v>
      </c>
      <c r="E16" s="275"/>
      <c r="F16" s="275"/>
      <c r="G16" s="275"/>
      <c r="H16" s="275"/>
      <c r="I16" s="275"/>
      <c r="J16" s="275"/>
      <c r="K16" s="275"/>
      <c r="L16" s="275"/>
      <c r="M16" s="275"/>
      <c r="N16" s="275"/>
    </row>
    <row r="17" spans="1:15" ht="13.5" thickBot="1">
      <c r="A17" s="240">
        <v>220202</v>
      </c>
      <c r="C17" s="179">
        <v>220202</v>
      </c>
      <c r="D17" s="35" t="s">
        <v>300</v>
      </c>
      <c r="E17" s="249"/>
      <c r="F17" s="249"/>
      <c r="G17" s="249"/>
      <c r="H17" s="249"/>
      <c r="I17" s="249"/>
      <c r="J17" s="249"/>
      <c r="K17" s="249"/>
      <c r="L17" s="249"/>
      <c r="M17" s="249"/>
      <c r="N17" s="250"/>
    </row>
    <row r="18" spans="1:15">
      <c r="A18" s="240">
        <v>220202</v>
      </c>
      <c r="B18" s="240" t="s">
        <v>371</v>
      </c>
      <c r="C18" s="179"/>
      <c r="D18" s="35" t="s">
        <v>312</v>
      </c>
      <c r="E18" s="242"/>
      <c r="F18" s="242"/>
      <c r="G18" s="242"/>
      <c r="H18" s="242"/>
      <c r="I18" s="242"/>
      <c r="J18" s="242"/>
      <c r="K18" s="242"/>
      <c r="L18" s="242"/>
      <c r="M18" s="242"/>
      <c r="N18" s="242"/>
    </row>
    <row r="19" spans="1:15" ht="13.5" thickBot="1">
      <c r="A19" s="240">
        <v>220202</v>
      </c>
      <c r="B19" s="240" t="s">
        <v>373</v>
      </c>
      <c r="C19" s="182"/>
      <c r="D19" s="251" t="s">
        <v>313</v>
      </c>
      <c r="E19" s="275"/>
      <c r="F19" s="275"/>
      <c r="G19" s="275"/>
      <c r="H19" s="275"/>
      <c r="I19" s="275"/>
      <c r="J19" s="275"/>
      <c r="K19" s="275"/>
      <c r="L19" s="275"/>
      <c r="M19" s="275"/>
      <c r="N19" s="275"/>
    </row>
    <row r="20" spans="1:15" ht="13.5" thickBot="1">
      <c r="C20" s="642" t="s">
        <v>392</v>
      </c>
      <c r="D20" s="709"/>
      <c r="E20" s="252">
        <f t="shared" ref="E20:N20" si="1">E15+E16+E18+E19</f>
        <v>0</v>
      </c>
      <c r="F20" s="252">
        <f t="shared" si="1"/>
        <v>0</v>
      </c>
      <c r="G20" s="252">
        <f t="shared" si="1"/>
        <v>0</v>
      </c>
      <c r="H20" s="252">
        <f t="shared" si="1"/>
        <v>0</v>
      </c>
      <c r="I20" s="252">
        <f t="shared" si="1"/>
        <v>0</v>
      </c>
      <c r="J20" s="252">
        <f t="shared" si="1"/>
        <v>0</v>
      </c>
      <c r="K20" s="252">
        <f t="shared" si="1"/>
        <v>0</v>
      </c>
      <c r="L20" s="252">
        <f t="shared" si="1"/>
        <v>0</v>
      </c>
      <c r="M20" s="252">
        <f t="shared" si="1"/>
        <v>0</v>
      </c>
      <c r="N20" s="253">
        <f t="shared" si="1"/>
        <v>0</v>
      </c>
    </row>
    <row r="21" spans="1:15">
      <c r="D21" s="254" t="s">
        <v>314</v>
      </c>
      <c r="E21" s="255">
        <f t="shared" ref="E21:N21" si="2">E11-E20</f>
        <v>0</v>
      </c>
      <c r="F21" s="255">
        <f t="shared" si="2"/>
        <v>0</v>
      </c>
      <c r="G21" s="255">
        <f t="shared" si="2"/>
        <v>0</v>
      </c>
      <c r="H21" s="255">
        <f t="shared" si="2"/>
        <v>0</v>
      </c>
      <c r="I21" s="255">
        <f t="shared" si="2"/>
        <v>0</v>
      </c>
      <c r="J21" s="255">
        <f t="shared" si="2"/>
        <v>0</v>
      </c>
      <c r="K21" s="255">
        <f t="shared" si="2"/>
        <v>0</v>
      </c>
      <c r="L21" s="255">
        <f t="shared" si="2"/>
        <v>0</v>
      </c>
      <c r="M21" s="255">
        <f t="shared" si="2"/>
        <v>0</v>
      </c>
      <c r="N21" s="256">
        <f t="shared" si="2"/>
        <v>0</v>
      </c>
    </row>
    <row r="22" spans="1:15">
      <c r="D22" s="257" t="s">
        <v>315</v>
      </c>
      <c r="E22" s="259">
        <v>0.01</v>
      </c>
      <c r="F22" s="259">
        <v>0.01</v>
      </c>
      <c r="G22" s="259">
        <v>0.01</v>
      </c>
      <c r="H22" s="259">
        <v>0.01</v>
      </c>
      <c r="I22" s="259">
        <v>0.01</v>
      </c>
      <c r="J22" s="259">
        <v>7.4999999999999997E-3</v>
      </c>
      <c r="K22" s="259">
        <v>7.4999999999999997E-3</v>
      </c>
      <c r="L22" s="259">
        <v>7.4999999999999997E-3</v>
      </c>
      <c r="M22" s="259">
        <v>7.4999999999999997E-3</v>
      </c>
      <c r="N22" s="260">
        <v>7.4999999999999997E-3</v>
      </c>
    </row>
    <row r="23" spans="1:15" ht="13.5" thickBot="1">
      <c r="D23" s="257" t="s">
        <v>424</v>
      </c>
      <c r="E23" s="261">
        <v>0</v>
      </c>
      <c r="F23" s="261">
        <v>0.15</v>
      </c>
      <c r="G23" s="261">
        <v>0.35</v>
      </c>
      <c r="H23" s="261">
        <v>0.7</v>
      </c>
      <c r="I23" s="261">
        <v>1.7</v>
      </c>
      <c r="J23" s="261">
        <v>3</v>
      </c>
      <c r="K23" s="261">
        <v>4.5</v>
      </c>
      <c r="L23" s="261">
        <v>5.95</v>
      </c>
      <c r="M23" s="261">
        <v>5.95</v>
      </c>
      <c r="N23" s="262">
        <v>5.95</v>
      </c>
    </row>
    <row r="24" spans="1:15" ht="13.5" thickBot="1">
      <c r="D24" s="263" t="s">
        <v>425</v>
      </c>
      <c r="E24" s="299">
        <f t="shared" ref="E24:N24" si="3">E21*E22*E23</f>
        <v>0</v>
      </c>
      <c r="F24" s="299">
        <f t="shared" si="3"/>
        <v>0</v>
      </c>
      <c r="G24" s="299">
        <f t="shared" si="3"/>
        <v>0</v>
      </c>
      <c r="H24" s="299">
        <f t="shared" si="3"/>
        <v>0</v>
      </c>
      <c r="I24" s="299">
        <f t="shared" si="3"/>
        <v>0</v>
      </c>
      <c r="J24" s="299">
        <f t="shared" si="3"/>
        <v>0</v>
      </c>
      <c r="K24" s="299">
        <f t="shared" si="3"/>
        <v>0</v>
      </c>
      <c r="L24" s="299">
        <f t="shared" si="3"/>
        <v>0</v>
      </c>
      <c r="M24" s="299">
        <f t="shared" si="3"/>
        <v>0</v>
      </c>
      <c r="N24" s="300">
        <f t="shared" si="3"/>
        <v>0</v>
      </c>
      <c r="O24" s="280">
        <f>ABS(SUM(E24:N24))</f>
        <v>0</v>
      </c>
    </row>
    <row r="26" spans="1:15">
      <c r="D26" s="266" t="s">
        <v>689</v>
      </c>
    </row>
    <row r="27" spans="1:15">
      <c r="D27" s="266" t="s">
        <v>690</v>
      </c>
    </row>
    <row r="28" spans="1:15">
      <c r="D28" s="266" t="s">
        <v>688</v>
      </c>
    </row>
  </sheetData>
  <sheetProtection algorithmName="SHA-512" hashValue="HvLLwesQ95SgBGYMLmhssiUY6uRxbJRJYzTrmPz4kGjzh/IcuMWnrzlW7qjlVsZXumjrX7yEz1WNudw7ex5/aQ==" saltValue="CExaDihQkgKUmlPkhDldXQ==" spinCount="100000" sheet="1" objects="1" scenarios="1" selectLockedCells="1"/>
  <mergeCells count="9">
    <mergeCell ref="E3:N3"/>
    <mergeCell ref="A4:A5"/>
    <mergeCell ref="B4:B5"/>
    <mergeCell ref="C4:D5"/>
    <mergeCell ref="C20:D20"/>
    <mergeCell ref="C11:D11"/>
    <mergeCell ref="A12:A13"/>
    <mergeCell ref="B12:B13"/>
    <mergeCell ref="C12:D13"/>
  </mergeCells>
  <phoneticPr fontId="15" type="noConversion"/>
  <dataValidations count="2">
    <dataValidation type="whole" allowBlank="1" showInputMessage="1" showErrorMessage="1" errorTitle="Error de Tipo." error="Monto debe ser numérico entero." promptTitle="Ingrese Número." prompt="Ingrese valor de la Partida." sqref="E7:N7" xr:uid="{00000000-0002-0000-1500-000000000000}">
      <formula1>-99999999999999</formula1>
      <formula2>99999999999999</formula2>
    </dataValidation>
    <dataValidation type="whole" operator="greaterThanOrEqual" allowBlank="1" showInputMessage="1" showErrorMessage="1" errorTitle="Error de Tipo." error="Monto debe ser numérico mayor o igual a cero." promptTitle="Ingrese Número." prompt="Ingrese valor de la Partida." sqref="E15:N16 E6:N6 E9:N10 E18:N19" xr:uid="{00000000-0002-0000-1500-000001000000}">
      <formula1>0</formula1>
    </dataValidation>
  </dataValidations>
  <pageMargins left="0.75" right="0.75" top="1" bottom="1" header="0" footer="0"/>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6385" r:id="rId3" name="Label 1">
              <controlPr defaultSize="0" autoFill="0" autoLine="0" autoPict="0">
                <anchor moveWithCells="1">
                  <from>
                    <xdr:col>3</xdr:col>
                    <xdr:colOff>333375</xdr:colOff>
                    <xdr:row>2</xdr:row>
                    <xdr:rowOff>0</xdr:rowOff>
                  </from>
                  <to>
                    <xdr:col>3</xdr:col>
                    <xdr:colOff>1590675</xdr:colOff>
                    <xdr:row>2</xdr:row>
                    <xdr:rowOff>161925</xdr:rowOff>
                  </to>
                </anchor>
              </controlPr>
            </control>
          </mc:Choice>
        </mc:AlternateContent>
      </controls>
    </mc:Choice>
  </mc:AlternateConten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28"/>
  <sheetViews>
    <sheetView showGridLines="0" showRowColHeaders="0" topLeftCell="C1" zoomScaleNormal="100" workbookViewId="0">
      <selection activeCell="E6" sqref="E6"/>
    </sheetView>
  </sheetViews>
  <sheetFormatPr baseColWidth="10" defaultRowHeight="12.75"/>
  <cols>
    <col min="1" max="2" width="11.42578125" style="45" hidden="1" customWidth="1"/>
    <col min="3" max="3" width="11.42578125" style="45"/>
    <col min="4" max="4" width="46" style="45" customWidth="1"/>
    <col min="5" max="6" width="17.140625" style="45" customWidth="1"/>
    <col min="7" max="14" width="16.7109375" style="45" customWidth="1"/>
    <col min="15" max="15" width="19.7109375" style="45" customWidth="1"/>
    <col min="16" max="16384" width="11.42578125" style="45"/>
  </cols>
  <sheetData>
    <row r="1" spans="1:14">
      <c r="C1" s="187" t="s">
        <v>316</v>
      </c>
      <c r="N1" s="187" t="s">
        <v>317</v>
      </c>
    </row>
    <row r="2" spans="1:14" ht="13.5" thickBot="1"/>
    <row r="3" spans="1:14" ht="25.5" customHeight="1" thickBot="1">
      <c r="C3" s="198" t="s">
        <v>363</v>
      </c>
      <c r="D3" s="199" t="s">
        <v>364</v>
      </c>
      <c r="E3" s="696" t="s">
        <v>365</v>
      </c>
      <c r="F3" s="710"/>
      <c r="G3" s="710"/>
      <c r="H3" s="710"/>
      <c r="I3" s="710"/>
      <c r="J3" s="710"/>
      <c r="K3" s="710"/>
      <c r="L3" s="710"/>
      <c r="M3" s="710"/>
      <c r="N3" s="711"/>
    </row>
    <row r="4" spans="1:14">
      <c r="A4" s="708" t="s">
        <v>366</v>
      </c>
      <c r="B4" s="708" t="s">
        <v>367</v>
      </c>
      <c r="C4" s="712" t="s">
        <v>501</v>
      </c>
      <c r="D4" s="713"/>
      <c r="E4" s="236" t="s">
        <v>382</v>
      </c>
      <c r="F4" s="236" t="s">
        <v>397</v>
      </c>
      <c r="G4" s="236" t="s">
        <v>398</v>
      </c>
      <c r="H4" s="236" t="s">
        <v>399</v>
      </c>
      <c r="I4" s="236" t="s">
        <v>400</v>
      </c>
      <c r="J4" s="236" t="s">
        <v>401</v>
      </c>
      <c r="K4" s="236" t="s">
        <v>402</v>
      </c>
      <c r="L4" s="236" t="s">
        <v>403</v>
      </c>
      <c r="M4" s="236" t="s">
        <v>404</v>
      </c>
      <c r="N4" s="237" t="s">
        <v>405</v>
      </c>
    </row>
    <row r="5" spans="1:14" ht="13.5" thickBot="1">
      <c r="A5" s="708"/>
      <c r="B5" s="708"/>
      <c r="C5" s="714"/>
      <c r="D5" s="715"/>
      <c r="E5" s="238"/>
      <c r="F5" s="238" t="s">
        <v>406</v>
      </c>
      <c r="G5" s="238" t="s">
        <v>407</v>
      </c>
      <c r="H5" s="238" t="s">
        <v>408</v>
      </c>
      <c r="I5" s="238" t="s">
        <v>409</v>
      </c>
      <c r="J5" s="238" t="s">
        <v>410</v>
      </c>
      <c r="K5" s="238" t="s">
        <v>411</v>
      </c>
      <c r="L5" s="238" t="s">
        <v>412</v>
      </c>
      <c r="M5" s="238" t="s">
        <v>413</v>
      </c>
      <c r="N5" s="239"/>
    </row>
    <row r="6" spans="1:14" ht="13.5" thickBot="1">
      <c r="A6" s="240">
        <v>110001</v>
      </c>
      <c r="C6" s="174">
        <v>110001</v>
      </c>
      <c r="D6" s="241" t="s">
        <v>503</v>
      </c>
      <c r="E6" s="242"/>
      <c r="F6" s="242"/>
      <c r="G6" s="242"/>
      <c r="H6" s="242"/>
      <c r="I6" s="242"/>
      <c r="J6" s="242"/>
      <c r="K6" s="242"/>
      <c r="L6" s="242"/>
      <c r="M6" s="242"/>
      <c r="N6" s="242"/>
    </row>
    <row r="7" spans="1:14">
      <c r="A7" s="240">
        <v>110002</v>
      </c>
      <c r="C7" s="179">
        <v>110002</v>
      </c>
      <c r="D7" s="35" t="s">
        <v>504</v>
      </c>
      <c r="E7" s="242"/>
      <c r="F7" s="242"/>
      <c r="G7" s="242"/>
      <c r="H7" s="242"/>
      <c r="I7" s="242"/>
      <c r="J7" s="242"/>
      <c r="K7" s="242"/>
      <c r="L7" s="242"/>
      <c r="M7" s="242"/>
      <c r="N7" s="242"/>
    </row>
    <row r="8" spans="1:14">
      <c r="A8" s="240">
        <v>120103</v>
      </c>
      <c r="C8" s="179">
        <v>120103</v>
      </c>
      <c r="D8" s="35" t="s">
        <v>380</v>
      </c>
      <c r="E8" s="249"/>
      <c r="F8" s="249"/>
      <c r="G8" s="249"/>
      <c r="H8" s="249"/>
      <c r="I8" s="249"/>
      <c r="J8" s="249"/>
      <c r="K8" s="249"/>
      <c r="L8" s="249"/>
      <c r="M8" s="249"/>
      <c r="N8" s="250"/>
    </row>
    <row r="9" spans="1:14">
      <c r="A9" s="240">
        <v>120103</v>
      </c>
      <c r="B9" s="240" t="s">
        <v>371</v>
      </c>
      <c r="C9" s="292"/>
      <c r="D9" s="35" t="s">
        <v>312</v>
      </c>
      <c r="E9" s="275"/>
      <c r="F9" s="275"/>
      <c r="G9" s="275"/>
      <c r="H9" s="275"/>
      <c r="I9" s="275"/>
      <c r="J9" s="275"/>
      <c r="K9" s="275"/>
      <c r="L9" s="275"/>
      <c r="M9" s="275"/>
      <c r="N9" s="275"/>
    </row>
    <row r="10" spans="1:14" ht="13.5" thickBot="1">
      <c r="A10" s="240">
        <v>120103</v>
      </c>
      <c r="B10" s="240" t="s">
        <v>373</v>
      </c>
      <c r="C10" s="272"/>
      <c r="D10" s="251" t="s">
        <v>313</v>
      </c>
      <c r="E10" s="301"/>
      <c r="F10" s="301"/>
      <c r="G10" s="301"/>
      <c r="H10" s="301"/>
      <c r="I10" s="301"/>
      <c r="J10" s="301"/>
      <c r="K10" s="301"/>
      <c r="L10" s="301"/>
      <c r="M10" s="301"/>
      <c r="N10" s="301"/>
    </row>
    <row r="11" spans="1:14" ht="13.5" thickBot="1">
      <c r="C11" s="642" t="s">
        <v>381</v>
      </c>
      <c r="D11" s="709"/>
      <c r="E11" s="252">
        <f>E6+E7+E9+E10</f>
        <v>0</v>
      </c>
      <c r="F11" s="252">
        <f>F6+F7+F9+F10</f>
        <v>0</v>
      </c>
      <c r="G11" s="252">
        <f t="shared" ref="G11:N11" si="0">G6+G7+G9+G10</f>
        <v>0</v>
      </c>
      <c r="H11" s="252">
        <f t="shared" si="0"/>
        <v>0</v>
      </c>
      <c r="I11" s="252">
        <f t="shared" si="0"/>
        <v>0</v>
      </c>
      <c r="J11" s="252">
        <f t="shared" si="0"/>
        <v>0</v>
      </c>
      <c r="K11" s="252">
        <f t="shared" si="0"/>
        <v>0</v>
      </c>
      <c r="L11" s="252">
        <f t="shared" si="0"/>
        <v>0</v>
      </c>
      <c r="M11" s="252">
        <f t="shared" si="0"/>
        <v>0</v>
      </c>
      <c r="N11" s="253">
        <f t="shared" si="0"/>
        <v>0</v>
      </c>
    </row>
    <row r="12" spans="1:14">
      <c r="A12" s="708" t="s">
        <v>366</v>
      </c>
      <c r="B12" s="708" t="s">
        <v>367</v>
      </c>
      <c r="C12" s="712" t="s">
        <v>121</v>
      </c>
      <c r="D12" s="713"/>
      <c r="E12" s="236" t="s">
        <v>382</v>
      </c>
      <c r="F12" s="236" t="s">
        <v>397</v>
      </c>
      <c r="G12" s="236" t="s">
        <v>398</v>
      </c>
      <c r="H12" s="236" t="s">
        <v>399</v>
      </c>
      <c r="I12" s="236" t="s">
        <v>400</v>
      </c>
      <c r="J12" s="236" t="s">
        <v>401</v>
      </c>
      <c r="K12" s="236" t="s">
        <v>402</v>
      </c>
      <c r="L12" s="236" t="s">
        <v>403</v>
      </c>
      <c r="M12" s="236" t="s">
        <v>404</v>
      </c>
      <c r="N12" s="237" t="s">
        <v>405</v>
      </c>
    </row>
    <row r="13" spans="1:14" ht="13.5" thickBot="1">
      <c r="A13" s="708"/>
      <c r="B13" s="708"/>
      <c r="C13" s="714"/>
      <c r="D13" s="715"/>
      <c r="E13" s="238"/>
      <c r="F13" s="238" t="s">
        <v>406</v>
      </c>
      <c r="G13" s="238" t="s">
        <v>407</v>
      </c>
      <c r="H13" s="238" t="s">
        <v>408</v>
      </c>
      <c r="I13" s="238" t="s">
        <v>409</v>
      </c>
      <c r="J13" s="238" t="s">
        <v>410</v>
      </c>
      <c r="K13" s="238" t="s">
        <v>411</v>
      </c>
      <c r="L13" s="238" t="s">
        <v>412</v>
      </c>
      <c r="M13" s="238" t="s">
        <v>413</v>
      </c>
      <c r="N13" s="239"/>
    </row>
    <row r="14" spans="1:14">
      <c r="A14" s="240">
        <v>220102</v>
      </c>
      <c r="C14" s="174">
        <v>220102</v>
      </c>
      <c r="D14" s="241" t="s">
        <v>299</v>
      </c>
      <c r="E14" s="297"/>
      <c r="F14" s="297"/>
      <c r="G14" s="297"/>
      <c r="H14" s="297"/>
      <c r="I14" s="297"/>
      <c r="J14" s="297"/>
      <c r="K14" s="297"/>
      <c r="L14" s="297"/>
      <c r="M14" s="297"/>
      <c r="N14" s="298"/>
    </row>
    <row r="15" spans="1:14">
      <c r="A15" s="240">
        <v>220102</v>
      </c>
      <c r="B15" s="240" t="s">
        <v>371</v>
      </c>
      <c r="C15" s="179"/>
      <c r="D15" s="35" t="s">
        <v>312</v>
      </c>
      <c r="E15" s="275"/>
      <c r="F15" s="275"/>
      <c r="G15" s="275"/>
      <c r="H15" s="275"/>
      <c r="I15" s="275"/>
      <c r="J15" s="275"/>
      <c r="K15" s="275"/>
      <c r="L15" s="275"/>
      <c r="M15" s="275"/>
      <c r="N15" s="275"/>
    </row>
    <row r="16" spans="1:14">
      <c r="A16" s="240">
        <v>220102</v>
      </c>
      <c r="B16" s="240" t="s">
        <v>373</v>
      </c>
      <c r="C16" s="179"/>
      <c r="D16" s="35" t="s">
        <v>313</v>
      </c>
      <c r="E16" s="275"/>
      <c r="F16" s="275"/>
      <c r="G16" s="275"/>
      <c r="H16" s="275"/>
      <c r="I16" s="275"/>
      <c r="J16" s="275"/>
      <c r="K16" s="275"/>
      <c r="L16" s="275"/>
      <c r="M16" s="275"/>
      <c r="N16" s="275"/>
    </row>
    <row r="17" spans="1:15">
      <c r="A17" s="240">
        <v>220202</v>
      </c>
      <c r="C17" s="179">
        <v>220202</v>
      </c>
      <c r="D17" s="35" t="s">
        <v>300</v>
      </c>
      <c r="E17" s="249"/>
      <c r="F17" s="249"/>
      <c r="G17" s="249"/>
      <c r="H17" s="249"/>
      <c r="I17" s="249"/>
      <c r="J17" s="249"/>
      <c r="K17" s="249"/>
      <c r="L17" s="249"/>
      <c r="M17" s="249"/>
      <c r="N17" s="250"/>
    </row>
    <row r="18" spans="1:15">
      <c r="A18" s="240">
        <v>220202</v>
      </c>
      <c r="B18" s="240" t="s">
        <v>371</v>
      </c>
      <c r="C18" s="179"/>
      <c r="D18" s="35" t="s">
        <v>312</v>
      </c>
      <c r="E18" s="275"/>
      <c r="F18" s="275"/>
      <c r="G18" s="275"/>
      <c r="H18" s="275"/>
      <c r="I18" s="275"/>
      <c r="J18" s="275"/>
      <c r="K18" s="275"/>
      <c r="L18" s="275"/>
      <c r="M18" s="275"/>
      <c r="N18" s="275"/>
    </row>
    <row r="19" spans="1:15" ht="13.5" thickBot="1">
      <c r="A19" s="240">
        <v>220202</v>
      </c>
      <c r="B19" s="240" t="s">
        <v>373</v>
      </c>
      <c r="C19" s="182"/>
      <c r="D19" s="251" t="s">
        <v>313</v>
      </c>
      <c r="E19" s="275"/>
      <c r="F19" s="275"/>
      <c r="G19" s="275"/>
      <c r="H19" s="275"/>
      <c r="I19" s="275"/>
      <c r="J19" s="275"/>
      <c r="K19" s="275"/>
      <c r="L19" s="275"/>
      <c r="M19" s="275"/>
      <c r="N19" s="275"/>
    </row>
    <row r="20" spans="1:15" ht="13.5" thickBot="1">
      <c r="C20" s="642" t="s">
        <v>392</v>
      </c>
      <c r="D20" s="709"/>
      <c r="E20" s="252">
        <f t="shared" ref="E20:N20" si="1">E15+E16+E18+E19</f>
        <v>0</v>
      </c>
      <c r="F20" s="252">
        <f t="shared" si="1"/>
        <v>0</v>
      </c>
      <c r="G20" s="252">
        <f t="shared" si="1"/>
        <v>0</v>
      </c>
      <c r="H20" s="252">
        <f t="shared" si="1"/>
        <v>0</v>
      </c>
      <c r="I20" s="252">
        <f t="shared" si="1"/>
        <v>0</v>
      </c>
      <c r="J20" s="252">
        <f t="shared" si="1"/>
        <v>0</v>
      </c>
      <c r="K20" s="252">
        <f t="shared" si="1"/>
        <v>0</v>
      </c>
      <c r="L20" s="252">
        <f t="shared" si="1"/>
        <v>0</v>
      </c>
      <c r="M20" s="252">
        <f t="shared" si="1"/>
        <v>0</v>
      </c>
      <c r="N20" s="253">
        <f t="shared" si="1"/>
        <v>0</v>
      </c>
    </row>
    <row r="21" spans="1:15">
      <c r="D21" s="254" t="s">
        <v>314</v>
      </c>
      <c r="E21" s="255">
        <f t="shared" ref="E21:N21" si="2">E11-E20</f>
        <v>0</v>
      </c>
      <c r="F21" s="255">
        <f t="shared" si="2"/>
        <v>0</v>
      </c>
      <c r="G21" s="255">
        <f t="shared" si="2"/>
        <v>0</v>
      </c>
      <c r="H21" s="255">
        <f t="shared" si="2"/>
        <v>0</v>
      </c>
      <c r="I21" s="255">
        <f t="shared" si="2"/>
        <v>0</v>
      </c>
      <c r="J21" s="255">
        <f t="shared" si="2"/>
        <v>0</v>
      </c>
      <c r="K21" s="255">
        <f t="shared" si="2"/>
        <v>0</v>
      </c>
      <c r="L21" s="255">
        <f t="shared" si="2"/>
        <v>0</v>
      </c>
      <c r="M21" s="255">
        <f t="shared" si="2"/>
        <v>0</v>
      </c>
      <c r="N21" s="256">
        <f t="shared" si="2"/>
        <v>0</v>
      </c>
    </row>
    <row r="22" spans="1:15">
      <c r="D22" s="257" t="s">
        <v>315</v>
      </c>
      <c r="E22" s="259">
        <v>0.01</v>
      </c>
      <c r="F22" s="259">
        <v>0.01</v>
      </c>
      <c r="G22" s="259">
        <v>0.01</v>
      </c>
      <c r="H22" s="259">
        <v>0.01</v>
      </c>
      <c r="I22" s="259">
        <v>0.01</v>
      </c>
      <c r="J22" s="259">
        <v>7.4999999999999997E-3</v>
      </c>
      <c r="K22" s="259">
        <v>7.4999999999999997E-3</v>
      </c>
      <c r="L22" s="259">
        <v>7.4999999999999997E-3</v>
      </c>
      <c r="M22" s="259">
        <v>7.4999999999999997E-3</v>
      </c>
      <c r="N22" s="260">
        <v>7.4999999999999997E-3</v>
      </c>
    </row>
    <row r="23" spans="1:15" ht="13.5" thickBot="1">
      <c r="D23" s="257" t="s">
        <v>424</v>
      </c>
      <c r="E23" s="261">
        <v>0</v>
      </c>
      <c r="F23" s="261">
        <v>0.15</v>
      </c>
      <c r="G23" s="261">
        <v>0.35</v>
      </c>
      <c r="H23" s="261">
        <v>0.7</v>
      </c>
      <c r="I23" s="261">
        <v>1.7</v>
      </c>
      <c r="J23" s="261">
        <v>3</v>
      </c>
      <c r="K23" s="261">
        <v>4.5</v>
      </c>
      <c r="L23" s="261">
        <v>5.95</v>
      </c>
      <c r="M23" s="261">
        <v>5.95</v>
      </c>
      <c r="N23" s="262">
        <v>5.95</v>
      </c>
    </row>
    <row r="24" spans="1:15" ht="13.5" thickBot="1">
      <c r="D24" s="263" t="s">
        <v>425</v>
      </c>
      <c r="E24" s="299">
        <f t="shared" ref="E24:N24" si="3">E21*E22*E23</f>
        <v>0</v>
      </c>
      <c r="F24" s="299">
        <f t="shared" si="3"/>
        <v>0</v>
      </c>
      <c r="G24" s="299">
        <f t="shared" si="3"/>
        <v>0</v>
      </c>
      <c r="H24" s="299">
        <f t="shared" si="3"/>
        <v>0</v>
      </c>
      <c r="I24" s="299">
        <f t="shared" si="3"/>
        <v>0</v>
      </c>
      <c r="J24" s="299">
        <f t="shared" si="3"/>
        <v>0</v>
      </c>
      <c r="K24" s="299">
        <f t="shared" si="3"/>
        <v>0</v>
      </c>
      <c r="L24" s="299">
        <f t="shared" si="3"/>
        <v>0</v>
      </c>
      <c r="M24" s="299">
        <f t="shared" si="3"/>
        <v>0</v>
      </c>
      <c r="N24" s="300">
        <f t="shared" si="3"/>
        <v>0</v>
      </c>
      <c r="O24" s="280">
        <f>ABS(SUM(E24:N24))</f>
        <v>0</v>
      </c>
    </row>
    <row r="26" spans="1:15">
      <c r="D26" s="266" t="s">
        <v>689</v>
      </c>
    </row>
    <row r="27" spans="1:15">
      <c r="D27" s="266" t="s">
        <v>690</v>
      </c>
    </row>
    <row r="28" spans="1:15">
      <c r="D28" s="266" t="s">
        <v>688</v>
      </c>
    </row>
  </sheetData>
  <sheetProtection algorithmName="SHA-512" hashValue="2nMpAuRdN+CKGDLIGjHpQw4vuaDu7SDg+JcCJ4SUNeBds+hRj5cEhEbSwnds60OodEC9mKNcHlj3gq3Ba6EeFg==" saltValue="w1pijVCPnkha0DEqC1YPOg==" spinCount="100000" sheet="1" objects="1" scenarios="1" selectLockedCells="1"/>
  <mergeCells count="9">
    <mergeCell ref="E3:N3"/>
    <mergeCell ref="A4:A5"/>
    <mergeCell ref="B4:B5"/>
    <mergeCell ref="C4:D5"/>
    <mergeCell ref="C20:D20"/>
    <mergeCell ref="C11:D11"/>
    <mergeCell ref="A12:A13"/>
    <mergeCell ref="B12:B13"/>
    <mergeCell ref="C12:D13"/>
  </mergeCells>
  <phoneticPr fontId="15" type="noConversion"/>
  <dataValidations count="1">
    <dataValidation type="whole" operator="greaterThanOrEqual" allowBlank="1" showInputMessage="1" showErrorMessage="1" errorTitle="Error de Tipo." error="Monto debe ser numérico mayor o igual a cero." promptTitle="Ingrese Número." prompt="Ingrese valor de la Partida." sqref="E9:N10 E15:N16 E18:N19 E6:N7" xr:uid="{00000000-0002-0000-1600-000000000000}">
      <formula1>0</formula1>
    </dataValidation>
  </dataValidations>
  <pageMargins left="0.75" right="0.75" top="1" bottom="1" header="0" footer="0"/>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7409" r:id="rId3" name="Label 1">
              <controlPr defaultSize="0" autoFill="0" autoLine="0" autoPict="0">
                <anchor moveWithCells="1">
                  <from>
                    <xdr:col>3</xdr:col>
                    <xdr:colOff>333375</xdr:colOff>
                    <xdr:row>2</xdr:row>
                    <xdr:rowOff>0</xdr:rowOff>
                  </from>
                  <to>
                    <xdr:col>3</xdr:col>
                    <xdr:colOff>1590675</xdr:colOff>
                    <xdr:row>2</xdr:row>
                    <xdr:rowOff>161925</xdr:rowOff>
                  </to>
                </anchor>
              </controlPr>
            </control>
          </mc:Choice>
        </mc:AlternateContent>
        <mc:AlternateContent xmlns:mc="http://schemas.openxmlformats.org/markup-compatibility/2006">
          <mc:Choice Requires="x14">
            <control shapeId="17410" r:id="rId4" name="Label 2">
              <controlPr defaultSize="0" autoFill="0" autoLine="0" autoPict="0">
                <anchor moveWithCells="1">
                  <from>
                    <xdr:col>3</xdr:col>
                    <xdr:colOff>333375</xdr:colOff>
                    <xdr:row>2</xdr:row>
                    <xdr:rowOff>0</xdr:rowOff>
                  </from>
                  <to>
                    <xdr:col>3</xdr:col>
                    <xdr:colOff>1590675</xdr:colOff>
                    <xdr:row>2</xdr:row>
                    <xdr:rowOff>161925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36"/>
  <sheetViews>
    <sheetView showGridLines="0" showRowColHeaders="0" zoomScale="90" workbookViewId="0">
      <selection activeCell="A26" sqref="A26"/>
    </sheetView>
  </sheetViews>
  <sheetFormatPr baseColWidth="10" defaultRowHeight="12.75"/>
  <cols>
    <col min="1" max="1" width="17.140625" customWidth="1"/>
    <col min="2" max="2" width="58.7109375" bestFit="1" customWidth="1"/>
    <col min="3" max="3" width="8.7109375" customWidth="1"/>
    <col min="4" max="5" width="8.28515625" customWidth="1"/>
    <col min="6" max="6" width="6.42578125" bestFit="1" customWidth="1"/>
    <col min="7" max="7" width="1.85546875" customWidth="1"/>
    <col min="8" max="8" width="8.85546875" customWidth="1"/>
    <col min="10" max="10" width="7.28515625" customWidth="1"/>
    <col min="11" max="11" width="1.42578125" customWidth="1"/>
    <col min="12" max="12" width="7.7109375" customWidth="1"/>
    <col min="13" max="13" width="14.7109375" bestFit="1" customWidth="1"/>
  </cols>
  <sheetData>
    <row r="1" spans="1:13">
      <c r="A1" s="589" t="str">
        <f>'r. Balance'!B1</f>
        <v xml:space="preserve">COOPERATIVA DE AHORRO Y CREDITO  </v>
      </c>
      <c r="B1" s="589"/>
      <c r="C1" s="589"/>
      <c r="D1" s="589"/>
      <c r="E1" s="589"/>
      <c r="F1" s="589"/>
      <c r="G1" s="589"/>
      <c r="H1" s="589"/>
      <c r="I1" s="589"/>
      <c r="J1" s="589"/>
      <c r="K1" s="589"/>
      <c r="L1" s="589"/>
      <c r="M1" s="589"/>
    </row>
    <row r="2" spans="1:13">
      <c r="A2" s="589" t="s">
        <v>693</v>
      </c>
      <c r="B2" s="589"/>
      <c r="C2" s="589"/>
      <c r="D2" s="589"/>
      <c r="E2" s="589"/>
      <c r="F2" s="589"/>
      <c r="G2" s="589"/>
      <c r="H2" s="589"/>
      <c r="I2" s="589"/>
      <c r="J2" s="589"/>
      <c r="K2" s="589"/>
      <c r="L2" s="589"/>
      <c r="M2" s="589"/>
    </row>
    <row r="3" spans="1:13">
      <c r="A3" s="590">
        <f>'r. Balance'!D2</f>
        <v>0</v>
      </c>
      <c r="B3" s="590"/>
      <c r="C3" s="590"/>
      <c r="D3" s="590"/>
      <c r="E3" s="590"/>
      <c r="F3" s="590"/>
      <c r="G3" s="590"/>
      <c r="H3" s="590"/>
      <c r="I3" s="590"/>
      <c r="J3" s="590"/>
      <c r="K3" s="590"/>
      <c r="L3" s="590"/>
      <c r="M3" s="590"/>
    </row>
    <row r="4" spans="1:13" ht="21" customHeight="1">
      <c r="A4" s="592" t="s">
        <v>499</v>
      </c>
      <c r="B4" s="592"/>
      <c r="C4" s="591" t="s">
        <v>246</v>
      </c>
      <c r="D4" s="591"/>
      <c r="E4" s="591"/>
      <c r="F4" s="591"/>
      <c r="G4" s="62"/>
      <c r="H4" s="591" t="s">
        <v>249</v>
      </c>
      <c r="I4" s="591" t="s">
        <v>252</v>
      </c>
      <c r="J4" s="591" t="s">
        <v>253</v>
      </c>
      <c r="K4" s="63"/>
      <c r="L4" s="591" t="s">
        <v>254</v>
      </c>
      <c r="M4" s="591" t="s">
        <v>255</v>
      </c>
    </row>
    <row r="5" spans="1:13">
      <c r="A5" s="592"/>
      <c r="B5" s="592"/>
      <c r="C5" s="61" t="s">
        <v>498</v>
      </c>
      <c r="D5" s="61" t="s">
        <v>475</v>
      </c>
      <c r="E5" s="61" t="s">
        <v>476</v>
      </c>
      <c r="F5" s="61" t="s">
        <v>477</v>
      </c>
      <c r="G5" s="62"/>
      <c r="H5" s="591"/>
      <c r="I5" s="591"/>
      <c r="J5" s="591"/>
      <c r="K5" s="64"/>
      <c r="L5" s="591"/>
      <c r="M5" s="591"/>
    </row>
    <row r="6" spans="1:13">
      <c r="A6" s="30"/>
      <c r="B6" s="30"/>
      <c r="C6" s="30"/>
      <c r="D6" s="30"/>
      <c r="E6" s="30"/>
      <c r="F6" s="30"/>
      <c r="G6" s="30"/>
      <c r="H6" s="30"/>
      <c r="I6" s="30"/>
      <c r="J6" s="30"/>
      <c r="K6" s="30"/>
      <c r="L6" s="30"/>
      <c r="M6" s="30"/>
    </row>
    <row r="7" spans="1:13" ht="12.75" customHeight="1">
      <c r="A7" s="593" t="s">
        <v>134</v>
      </c>
      <c r="B7" s="31" t="s">
        <v>140</v>
      </c>
      <c r="C7" s="38">
        <v>1</v>
      </c>
      <c r="D7" s="38">
        <v>0.95</v>
      </c>
      <c r="E7" s="38">
        <v>0.9</v>
      </c>
      <c r="F7" s="32"/>
      <c r="G7" s="33"/>
      <c r="H7" s="34">
        <v>0.5</v>
      </c>
      <c r="I7" s="461" t="e">
        <f>IF('o. CALCE PLAZOS'!$B$12=0,0,'o. CALCE PLAZOS'!$B$12)</f>
        <v>#DIV/0!</v>
      </c>
      <c r="J7" s="35" t="e">
        <f>IF(I7&gt;=C7,1,IF(I7&gt;=D7,2,IF(I7&gt;=E7,3,4)))</f>
        <v>#DIV/0!</v>
      </c>
      <c r="K7" s="36"/>
      <c r="L7" s="37" t="e">
        <f>IF('r. Balance'!E292="si",J7*H7,H7*4)</f>
        <v>#DIV/0!</v>
      </c>
      <c r="M7" s="30"/>
    </row>
    <row r="8" spans="1:13">
      <c r="A8" s="594"/>
      <c r="B8" s="31" t="s">
        <v>244</v>
      </c>
      <c r="C8" s="38">
        <v>0.1</v>
      </c>
      <c r="D8" s="38">
        <v>0.11</v>
      </c>
      <c r="E8" s="38">
        <v>0.12</v>
      </c>
      <c r="F8" s="38"/>
      <c r="G8" s="39"/>
      <c r="H8" s="34">
        <v>0.5</v>
      </c>
      <c r="I8" s="40">
        <f>IF('r. Balance'!$D$3=0,0,('r. Balance'!$D$90+'r. Balance'!$D$99+'r. Balance'!$D$114+'r. Balance'!$D$127)/('r. Balance'!$D$4+'r. Balance'!$D$7+'r. Balance'!$D$15+'r. Balance'!$D$22+'r. Balance'!$D$54))</f>
        <v>0</v>
      </c>
      <c r="J8" s="35">
        <f>IF(I8&lt;=C8,1,IF(I8&lt;=D8,2,IF(I8&lt;=E8,3,4)))</f>
        <v>1</v>
      </c>
      <c r="K8" s="36"/>
      <c r="L8" s="37">
        <f>J8*H8</f>
        <v>0.5</v>
      </c>
      <c r="M8" s="41" t="e">
        <f>SUM(L7:L8)</f>
        <v>#DIV/0!</v>
      </c>
    </row>
    <row r="9" spans="1:13">
      <c r="A9" s="30"/>
      <c r="B9" s="30"/>
      <c r="C9" s="30"/>
      <c r="D9" s="30"/>
      <c r="E9" s="30"/>
      <c r="F9" s="30"/>
      <c r="G9" s="30"/>
      <c r="H9" s="30"/>
      <c r="I9" s="30"/>
      <c r="J9" s="30"/>
      <c r="K9" s="30"/>
      <c r="L9" s="30"/>
      <c r="M9" s="30"/>
    </row>
    <row r="10" spans="1:13">
      <c r="A10" s="598" t="s">
        <v>139</v>
      </c>
      <c r="B10" s="31" t="s">
        <v>126</v>
      </c>
      <c r="C10" s="42">
        <v>0.03</v>
      </c>
      <c r="D10" s="43">
        <v>0</v>
      </c>
      <c r="E10" s="38">
        <v>-0.03</v>
      </c>
      <c r="F10" s="43"/>
      <c r="G10" s="44"/>
      <c r="H10" s="34">
        <v>0.5</v>
      </c>
      <c r="I10" s="376">
        <f>IF('r. Balance'!$D$285&lt;=0,0,'r. Balance'!$D$283*12/MONTH(A3)/'r. Balance'!$D$285)</f>
        <v>0</v>
      </c>
      <c r="J10" s="35">
        <f>IF(I10&gt;=C10,1,IF(I10&gt;=D10,2,IF(I10&gt;=E10,3,4)))</f>
        <v>2</v>
      </c>
      <c r="K10" s="36"/>
      <c r="L10" s="37">
        <f>J10*H10</f>
        <v>1</v>
      </c>
      <c r="M10" s="30"/>
    </row>
    <row r="11" spans="1:13">
      <c r="A11" s="597"/>
      <c r="B11" s="31" t="s">
        <v>243</v>
      </c>
      <c r="C11" s="42">
        <v>3.8E-3</v>
      </c>
      <c r="D11" s="43">
        <v>0</v>
      </c>
      <c r="E11" s="43">
        <v>-0.01</v>
      </c>
      <c r="F11" s="43"/>
      <c r="G11" s="39"/>
      <c r="H11" s="34">
        <v>0.5</v>
      </c>
      <c r="I11" s="376">
        <f>IF('r. Balance'!$D$3&lt;=0,0,'r. Balance'!$D$283*12/MONTH(A3)/'r. Balance'!$D$3)</f>
        <v>0</v>
      </c>
      <c r="J11" s="35">
        <f>IF(I11&gt;=C11,1,IF(I11&gt;=D11,2,IF(I11&gt;=E11,3,4)))</f>
        <v>2</v>
      </c>
      <c r="K11" s="44"/>
      <c r="L11" s="37">
        <f>J11*H11</f>
        <v>1</v>
      </c>
      <c r="M11" s="41">
        <f>SUM(L10:L11)</f>
        <v>2</v>
      </c>
    </row>
    <row r="12" spans="1:13">
      <c r="A12" s="30"/>
      <c r="B12" s="30"/>
      <c r="C12" s="30"/>
      <c r="D12" s="30"/>
      <c r="E12" s="30"/>
      <c r="F12" s="30"/>
      <c r="G12" s="30"/>
      <c r="H12" s="30"/>
      <c r="I12" s="30"/>
      <c r="J12" s="30"/>
      <c r="K12" s="30"/>
      <c r="L12" s="30"/>
      <c r="M12" s="30"/>
    </row>
    <row r="13" spans="1:13">
      <c r="A13" s="593" t="s">
        <v>135</v>
      </c>
      <c r="B13" s="31" t="s">
        <v>336</v>
      </c>
      <c r="C13" s="38">
        <v>0.02</v>
      </c>
      <c r="D13" s="38">
        <v>0.03</v>
      </c>
      <c r="E13" s="38">
        <v>0.04</v>
      </c>
      <c r="F13" s="38"/>
      <c r="G13" s="39"/>
      <c r="H13" s="34">
        <v>0.25</v>
      </c>
      <c r="I13" s="40">
        <f>IF('r. Balance'!$D$14=0,0,'r. Balance'!$D$291/('r. Balance'!$D$14))</f>
        <v>0</v>
      </c>
      <c r="J13" s="35">
        <f>IF(I13&lt;=C13,1,IF(I13&lt;=D13,2,IF(I13&lt;=E13,4,4)))</f>
        <v>1</v>
      </c>
      <c r="K13" s="36"/>
      <c r="L13" s="37">
        <f>J13*H13</f>
        <v>0.25</v>
      </c>
      <c r="M13" s="45"/>
    </row>
    <row r="14" spans="1:13" ht="12.75" customHeight="1">
      <c r="A14" s="594"/>
      <c r="B14" s="31" t="s">
        <v>337</v>
      </c>
      <c r="C14" s="38">
        <v>0.05</v>
      </c>
      <c r="D14" s="38">
        <v>0.06</v>
      </c>
      <c r="E14" s="38">
        <v>7.0000000000000007E-2</v>
      </c>
      <c r="F14" s="38"/>
      <c r="G14" s="39"/>
      <c r="H14" s="34">
        <v>0.25</v>
      </c>
      <c r="I14" s="40">
        <f>IF('r. Balance'!$D$14=0,0,('r. Balance'!$D$266+'r. Balance'!$D$269)/('r. Balance'!$D$14))</f>
        <v>0</v>
      </c>
      <c r="J14" s="35">
        <f>IF(I14&lt;=C14,1,IF(I14&lt;=D14,2,IF(I14&lt;=E14,4,4)))</f>
        <v>1</v>
      </c>
      <c r="K14" s="36"/>
      <c r="L14" s="37">
        <f>J14*H14</f>
        <v>0.25</v>
      </c>
      <c r="M14" s="45"/>
    </row>
    <row r="15" spans="1:13">
      <c r="A15" s="594"/>
      <c r="B15" s="31" t="s">
        <v>338</v>
      </c>
      <c r="C15" s="38">
        <v>0.05</v>
      </c>
      <c r="D15" s="38">
        <v>0.06</v>
      </c>
      <c r="E15" s="38">
        <v>7.0000000000000007E-2</v>
      </c>
      <c r="F15" s="38"/>
      <c r="G15" s="39"/>
      <c r="H15" s="34">
        <v>0.25</v>
      </c>
      <c r="I15" s="375">
        <f>IF('r. Balance'!$D$14=0,0,SUM('o. Cartera'!$C$8:'o. Cartera'!$C$10)/('r. Balance'!$D$14))</f>
        <v>0</v>
      </c>
      <c r="J15" s="35">
        <f>IF(I15&lt;=C15,1,IF(I15&lt;=D15,2,IF(I15&lt;=E15,4,4)))</f>
        <v>1</v>
      </c>
      <c r="K15" s="44"/>
      <c r="L15" s="37">
        <f>J15*H15</f>
        <v>0.25</v>
      </c>
      <c r="M15" s="45"/>
    </row>
    <row r="16" spans="1:13">
      <c r="A16" s="594"/>
      <c r="B16" s="31" t="s">
        <v>50</v>
      </c>
      <c r="C16" s="38">
        <v>0.04</v>
      </c>
      <c r="D16" s="38">
        <v>0.06</v>
      </c>
      <c r="E16" s="38">
        <v>0.08</v>
      </c>
      <c r="F16" s="38"/>
      <c r="G16" s="46"/>
      <c r="H16" s="34">
        <v>0.25</v>
      </c>
      <c r="I16" s="375">
        <f>IF('o. Cartera'!$C$11=0,0,'r. Balance'!$D$139/'o. Cartera'!$C$11)</f>
        <v>0</v>
      </c>
      <c r="J16" s="35">
        <f>IF(I16&lt;=C16,1,IF(I16&lt;=D16,2,IF(I16&lt;=E16,4,4)))</f>
        <v>1</v>
      </c>
      <c r="K16" s="45"/>
      <c r="L16" s="37">
        <f>J16*H16</f>
        <v>0.25</v>
      </c>
      <c r="M16" s="41">
        <f>SUM(L13:L16)</f>
        <v>1</v>
      </c>
    </row>
    <row r="17" spans="1:14">
      <c r="A17" s="30"/>
      <c r="B17" s="30"/>
      <c r="C17" s="30"/>
      <c r="D17" s="30"/>
      <c r="E17" s="30"/>
      <c r="F17" s="30"/>
      <c r="G17" s="30"/>
      <c r="H17" s="30"/>
      <c r="I17" s="30"/>
      <c r="J17" s="30"/>
      <c r="K17" s="30"/>
      <c r="L17" s="30"/>
      <c r="M17" s="30"/>
    </row>
    <row r="18" spans="1:14">
      <c r="A18" s="598" t="s">
        <v>179</v>
      </c>
      <c r="B18" s="31" t="s">
        <v>138</v>
      </c>
      <c r="C18" s="38">
        <v>0.1</v>
      </c>
      <c r="D18" s="38">
        <v>0.11</v>
      </c>
      <c r="E18" s="38">
        <v>0.12</v>
      </c>
      <c r="F18" s="38"/>
      <c r="G18" s="39"/>
      <c r="H18" s="47">
        <v>0.5</v>
      </c>
      <c r="I18" s="376">
        <f>IF('r. Balance'!$D$287&lt;=0,0,-'r. Balance'!$D$284*12/MONTH(A3)/'r. Balance'!$D$287)</f>
        <v>0</v>
      </c>
      <c r="J18" s="35">
        <f>IF(I18&lt;=C18,1,IF(I18&lt;=D18,2,IF(I18&lt;=E18,3,4)))</f>
        <v>1</v>
      </c>
      <c r="K18" s="36"/>
      <c r="L18" s="37">
        <f>+J18*H18</f>
        <v>0.5</v>
      </c>
      <c r="M18" s="30"/>
    </row>
    <row r="19" spans="1:14">
      <c r="A19" s="597"/>
      <c r="B19" s="31" t="s">
        <v>242</v>
      </c>
      <c r="C19" s="38">
        <v>0.95</v>
      </c>
      <c r="D19" s="38">
        <v>0.9</v>
      </c>
      <c r="E19" s="38">
        <v>0.85</v>
      </c>
      <c r="F19" s="32"/>
      <c r="G19" s="33"/>
      <c r="H19" s="47">
        <v>0.5</v>
      </c>
      <c r="I19" s="38">
        <f>IF('r. Balance'!$D$288=0,0,'r. Balance'!$D$287/'r. Balance'!$D$288)</f>
        <v>0</v>
      </c>
      <c r="J19" s="35">
        <f>IF(I19&gt;=C19,1,IF(I19&gt;=D19,2,IF(I19&gt;=E19,3,4)))</f>
        <v>4</v>
      </c>
      <c r="K19" s="44"/>
      <c r="L19" s="37">
        <f>+J19*H19</f>
        <v>2</v>
      </c>
      <c r="M19" s="41">
        <f>SUM(L18:L19)</f>
        <v>2.5</v>
      </c>
    </row>
    <row r="20" spans="1:14">
      <c r="A20" s="30"/>
      <c r="B20" s="30"/>
      <c r="C20" s="30"/>
      <c r="D20" s="30"/>
      <c r="E20" s="30"/>
      <c r="F20" s="30"/>
      <c r="G20" s="30"/>
      <c r="H20" s="30"/>
      <c r="I20" s="30"/>
      <c r="J20" s="30"/>
      <c r="K20" s="30"/>
      <c r="L20" s="30"/>
      <c r="M20" s="30"/>
    </row>
    <row r="21" spans="1:14">
      <c r="A21" s="593" t="s">
        <v>136</v>
      </c>
      <c r="B21" s="31" t="s">
        <v>517</v>
      </c>
      <c r="C21" s="38">
        <v>0.05</v>
      </c>
      <c r="D21" s="38">
        <v>0.04</v>
      </c>
      <c r="E21" s="38">
        <v>0.03</v>
      </c>
      <c r="F21" s="38"/>
      <c r="G21" s="39"/>
      <c r="H21" s="34">
        <v>0.33333333333333331</v>
      </c>
      <c r="I21" s="40" t="e">
        <f>'o. IND-RIESGO'!$E$16</f>
        <v>#DIV/0!</v>
      </c>
      <c r="J21" s="35" t="e">
        <f>IF(I21&gt;=C21,1,IF(I21&gt;=D21,2,IF(I21&gt;=E21,3,4)))</f>
        <v>#DIV/0!</v>
      </c>
      <c r="K21" s="36"/>
      <c r="L21" s="37" t="e">
        <f>+J21*H21</f>
        <v>#DIV/0!</v>
      </c>
      <c r="M21" s="30"/>
    </row>
    <row r="22" spans="1:14">
      <c r="A22" s="594"/>
      <c r="B22" s="31" t="s">
        <v>241</v>
      </c>
      <c r="C22" s="38">
        <v>0.08</v>
      </c>
      <c r="D22" s="38">
        <v>0.09</v>
      </c>
      <c r="E22" s="38">
        <v>0.1</v>
      </c>
      <c r="F22" s="38"/>
      <c r="G22" s="39"/>
      <c r="H22" s="34">
        <v>0.33333333333333331</v>
      </c>
      <c r="I22" s="40" t="e">
        <f>'o. CALCE TASAS'!$C$40</f>
        <v>#DIV/0!</v>
      </c>
      <c r="J22" s="35" t="e">
        <f>IF(I22&lt;=C22,1,IF(I22&lt;=D22,2,IF(I22&lt;=E22,3,4)))</f>
        <v>#DIV/0!</v>
      </c>
      <c r="K22" s="36"/>
      <c r="L22" s="37" t="e">
        <f>J22*H22</f>
        <v>#DIV/0!</v>
      </c>
      <c r="M22" s="30"/>
    </row>
    <row r="23" spans="1:14">
      <c r="A23" s="597"/>
      <c r="B23" s="334" t="s">
        <v>180</v>
      </c>
      <c r="C23" s="38">
        <v>0.05</v>
      </c>
      <c r="D23" s="38">
        <v>0.08</v>
      </c>
      <c r="E23" s="38">
        <v>0.09</v>
      </c>
      <c r="F23" s="38"/>
      <c r="G23" s="39"/>
      <c r="H23" s="34">
        <v>0.33333333333333331</v>
      </c>
      <c r="I23" s="375" t="e">
        <f>('o. Cartera'!C5*1%+'o. Cartera'!C6*10%+'o. Cartera'!C7*20%+'o. Cartera'!C8*50%+'o. Cartera'!C9*70%+'o. Cartera'!C10*90%)/'o. PATR-EFECT'!$F$19</f>
        <v>#DIV/0!</v>
      </c>
      <c r="J23" s="35" t="e">
        <f>IF(I23&lt;=C23,1,IF(I23&lt;=D23,2,IF(I23&lt;=E23,3,4)))</f>
        <v>#DIV/0!</v>
      </c>
      <c r="K23" s="44"/>
      <c r="L23" s="37" t="e">
        <f>+J23*H23</f>
        <v>#DIV/0!</v>
      </c>
      <c r="M23" s="41" t="e">
        <f>SUM(L21:L23)</f>
        <v>#DIV/0!</v>
      </c>
      <c r="N23" s="65"/>
    </row>
    <row r="24" spans="1:14">
      <c r="A24" s="30"/>
      <c r="B24" s="30"/>
      <c r="C24" s="30"/>
      <c r="D24" s="30"/>
      <c r="E24" s="30"/>
      <c r="F24" s="30"/>
      <c r="G24" s="30"/>
      <c r="H24" s="30"/>
      <c r="I24" s="30"/>
      <c r="J24" s="30"/>
      <c r="K24" s="30"/>
      <c r="L24" s="30"/>
      <c r="M24" s="30"/>
    </row>
    <row r="25" spans="1:14">
      <c r="A25" s="48" t="s">
        <v>694</v>
      </c>
      <c r="B25" s="30"/>
      <c r="C25" s="46"/>
      <c r="D25" s="46"/>
      <c r="E25" s="46"/>
      <c r="F25" s="46"/>
      <c r="G25" s="46"/>
      <c r="H25" s="49"/>
      <c r="I25" s="50"/>
      <c r="J25" s="30"/>
      <c r="K25" s="30"/>
      <c r="L25" s="51"/>
      <c r="M25" s="52" t="e">
        <f>IF(SUM(M8:M23)/5&lt;=1.5,"Nivel AA",IF(SUM(M8:M23)/5&lt;=2,"Nivel A",IF(SUM(M8:M23)/5&lt;=3.25,"Nivel B","Nivel C")))</f>
        <v>#DIV/0!</v>
      </c>
    </row>
    <row r="26" spans="1:14">
      <c r="A26" s="48" t="s">
        <v>152</v>
      </c>
      <c r="B26" s="30"/>
      <c r="C26" s="38">
        <v>0.1</v>
      </c>
      <c r="D26" s="38">
        <v>0.09</v>
      </c>
      <c r="E26" s="38">
        <v>0.08</v>
      </c>
      <c r="F26" s="30"/>
      <c r="G26" s="30"/>
      <c r="H26" s="53">
        <v>1</v>
      </c>
      <c r="I26" s="40" t="e">
        <f>'o. IND-RIESGO'!$E$17</f>
        <v>#DIV/0!</v>
      </c>
      <c r="J26" s="35" t="e">
        <f>IF(I26&gt;=C26,1,IF(I26&gt;=D26,2,IF(I26&gt;=E26,3,4)))</f>
        <v>#DIV/0!</v>
      </c>
      <c r="K26" s="30"/>
      <c r="L26" s="30"/>
      <c r="M26" s="305" t="e">
        <f>IF(I26&gt;=C26,"Nivel AA",IF(I26&gt;=D26,"Nivel A",IF(I26&gt;=E26,"Nivel B","Nivel C")))</f>
        <v>#DIV/0!</v>
      </c>
    </row>
    <row r="27" spans="1:14">
      <c r="A27" s="48"/>
      <c r="B27" s="30"/>
      <c r="C27" s="46"/>
      <c r="D27" s="46"/>
      <c r="E27" s="46"/>
      <c r="F27" s="30"/>
      <c r="G27" s="30"/>
      <c r="H27" s="54"/>
      <c r="I27" s="55"/>
      <c r="J27" s="45"/>
      <c r="K27" s="30"/>
      <c r="L27" s="51"/>
      <c r="M27" s="30"/>
    </row>
    <row r="28" spans="1:14">
      <c r="A28" s="30"/>
      <c r="B28" s="30"/>
      <c r="C28" s="56"/>
      <c r="D28" s="30"/>
      <c r="E28" s="30"/>
      <c r="F28" s="30"/>
      <c r="G28" s="30"/>
      <c r="H28" s="30"/>
      <c r="I28" s="30"/>
      <c r="J28" s="30"/>
      <c r="K28" s="30"/>
      <c r="L28" s="30"/>
      <c r="M28" s="57"/>
    </row>
    <row r="29" spans="1:14">
      <c r="A29" s="589" t="s">
        <v>129</v>
      </c>
      <c r="B29" s="589"/>
      <c r="C29" s="589"/>
      <c r="D29" s="589"/>
      <c r="E29" s="589"/>
      <c r="F29" s="589"/>
      <c r="G29" s="589"/>
      <c r="H29" s="589"/>
      <c r="I29" s="589"/>
      <c r="J29" s="589"/>
      <c r="K29" s="589"/>
      <c r="L29" s="589"/>
      <c r="M29" s="589"/>
    </row>
    <row r="30" spans="1:14">
      <c r="A30" s="30"/>
      <c r="B30" s="30"/>
      <c r="C30" s="30"/>
      <c r="D30" s="30"/>
      <c r="E30" s="30"/>
      <c r="F30" s="30"/>
      <c r="G30" s="30"/>
      <c r="H30" s="30"/>
      <c r="I30" s="30"/>
      <c r="J30" s="30"/>
      <c r="K30" s="30"/>
      <c r="L30" s="30"/>
      <c r="M30" s="30"/>
    </row>
    <row r="31" spans="1:14">
      <c r="A31" s="595" t="s">
        <v>130</v>
      </c>
      <c r="B31" s="596"/>
      <c r="C31" s="58">
        <v>0.9</v>
      </c>
      <c r="D31" s="59" t="e">
        <f>SUM(M8:M23)/5</f>
        <v>#DIV/0!</v>
      </c>
      <c r="E31" s="59" t="e">
        <f>C31*D31</f>
        <v>#DIV/0!</v>
      </c>
      <c r="F31" s="30"/>
      <c r="G31" s="30"/>
      <c r="H31" s="30"/>
      <c r="I31" s="30"/>
      <c r="J31" s="30"/>
      <c r="K31" s="30"/>
      <c r="L31" s="30"/>
      <c r="M31" s="52" t="e">
        <f>IF(SUM(M8:M23)/5&lt;=1.5,"Nivel AA",IF(SUM(M8:M23)/5&lt;=2,"Nivel A",IF(SUM(M8:M23)/5&lt;=3.25,"Nivel B","Nivel C")))</f>
        <v>#DIV/0!</v>
      </c>
    </row>
    <row r="32" spans="1:14">
      <c r="A32" s="595" t="s">
        <v>128</v>
      </c>
      <c r="B32" s="596"/>
      <c r="C32" s="58">
        <v>0.1</v>
      </c>
      <c r="D32" s="59">
        <f>'r. Calificación de la Gestión'!E22</f>
        <v>3.9999999999999996</v>
      </c>
      <c r="E32" s="59">
        <f>C32*D32</f>
        <v>0.39999999999999997</v>
      </c>
      <c r="F32" s="30"/>
      <c r="G32" s="30"/>
      <c r="H32" s="30"/>
      <c r="I32" s="30"/>
      <c r="J32" s="30"/>
      <c r="K32" s="30"/>
      <c r="L32" s="30"/>
      <c r="M32" s="52" t="str">
        <f>'r. Calificación de la Gestión'!D24</f>
        <v>Nivel C</v>
      </c>
    </row>
    <row r="33" spans="1:13">
      <c r="A33" s="595" t="s">
        <v>624</v>
      </c>
      <c r="B33" s="596"/>
      <c r="C33" s="58">
        <v>1</v>
      </c>
      <c r="D33" s="60"/>
      <c r="E33" s="59" t="e">
        <f>SUM(E31:E32)</f>
        <v>#DIV/0!</v>
      </c>
      <c r="F33" s="30"/>
      <c r="G33" s="30"/>
      <c r="H33" s="30"/>
      <c r="I33" s="30"/>
      <c r="J33" s="30"/>
      <c r="K33" s="30"/>
      <c r="L33" s="30"/>
      <c r="M33" s="52" t="e">
        <f>IF((E31+E32)&lt;=1.5,"Nivel AA",IF((E31+E32)&lt;=2,"Nivel A",IF((E31+E32)&lt;=3.25,"Nivel B","Nivel C")))</f>
        <v>#DIV/0!</v>
      </c>
    </row>
    <row r="35" spans="1:13" ht="15">
      <c r="A35" s="283"/>
      <c r="B35" s="283"/>
      <c r="C35" s="283"/>
      <c r="D35" s="283"/>
      <c r="E35" s="283"/>
      <c r="F35" s="283"/>
      <c r="G35" s="283"/>
      <c r="H35" s="283"/>
    </row>
    <row r="36" spans="1:13" ht="15.75">
      <c r="A36" s="335" t="s">
        <v>340</v>
      </c>
      <c r="B36" s="283"/>
      <c r="C36" s="283"/>
      <c r="D36" s="283"/>
      <c r="E36" s="283"/>
      <c r="F36" s="283"/>
      <c r="G36" s="283"/>
      <c r="H36" s="283"/>
    </row>
  </sheetData>
  <mergeCells count="19">
    <mergeCell ref="A7:A8"/>
    <mergeCell ref="A31:B31"/>
    <mergeCell ref="A32:B32"/>
    <mergeCell ref="A33:B33"/>
    <mergeCell ref="A29:M29"/>
    <mergeCell ref="A21:A23"/>
    <mergeCell ref="A10:A11"/>
    <mergeCell ref="A18:A19"/>
    <mergeCell ref="A13:A16"/>
    <mergeCell ref="A1:M1"/>
    <mergeCell ref="A2:M2"/>
    <mergeCell ref="A3:M3"/>
    <mergeCell ref="M4:M5"/>
    <mergeCell ref="H4:H5"/>
    <mergeCell ref="J4:J5"/>
    <mergeCell ref="A4:B5"/>
    <mergeCell ref="I4:I5"/>
    <mergeCell ref="C4:F4"/>
    <mergeCell ref="L4:L5"/>
  </mergeCells>
  <phoneticPr fontId="15" type="noConversion"/>
  <printOptions horizontalCentered="1"/>
  <pageMargins left="0.78740157480314965" right="0.78740157480314965" top="0.98425196850393704" bottom="0.98425196850393704" header="0" footer="0"/>
  <pageSetup paperSize="9" scale="81" orientation="landscape" r:id="rId1"/>
  <headerFooter alignWithMargins="0"/>
  <ignoredErrors>
    <ignoredError sqref="L22" formula="1"/>
    <ignoredError sqref="I12 D33:E33 I9 I17 I20 I24" evalError="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4"/>
  </sheetPr>
  <dimension ref="A1:C12"/>
  <sheetViews>
    <sheetView workbookViewId="0">
      <selection activeCell="C9" sqref="C9"/>
    </sheetView>
  </sheetViews>
  <sheetFormatPr baseColWidth="10" defaultRowHeight="12.75"/>
  <cols>
    <col min="1" max="1" width="24.42578125" customWidth="1"/>
    <col min="2" max="2" width="15.28515625" bestFit="1" customWidth="1"/>
    <col min="3" max="3" width="15.85546875" bestFit="1" customWidth="1"/>
  </cols>
  <sheetData>
    <row r="1" spans="1:3" ht="15">
      <c r="A1" s="602" t="s">
        <v>301</v>
      </c>
      <c r="B1" s="602"/>
      <c r="C1" s="602"/>
    </row>
    <row r="2" spans="1:3" ht="15.75" thickBot="1">
      <c r="A2" s="603">
        <f>+'r. Balance'!D2</f>
        <v>0</v>
      </c>
      <c r="B2" s="603"/>
      <c r="C2" s="603"/>
    </row>
    <row r="3" spans="1:3" ht="13.5" thickBot="1">
      <c r="A3" s="604" t="s">
        <v>55</v>
      </c>
      <c r="B3" s="606">
        <f>A2</f>
        <v>0</v>
      </c>
      <c r="C3" s="607"/>
    </row>
    <row r="4" spans="1:3" ht="13.5" thickBot="1">
      <c r="A4" s="605"/>
      <c r="B4" s="70" t="s">
        <v>56</v>
      </c>
      <c r="C4" s="71" t="s">
        <v>57</v>
      </c>
    </row>
    <row r="5" spans="1:3">
      <c r="A5" s="72" t="s">
        <v>59</v>
      </c>
      <c r="B5" s="73">
        <f>'o. AC12-A4'!F61</f>
        <v>0</v>
      </c>
      <c r="C5" s="73">
        <f>'o. AC12-A4'!G61</f>
        <v>0</v>
      </c>
    </row>
    <row r="6" spans="1:3">
      <c r="A6" s="74" t="s">
        <v>60</v>
      </c>
      <c r="B6" s="75">
        <f>'o. PATR-EFECT'!F19</f>
        <v>0</v>
      </c>
      <c r="C6" s="75">
        <f>+B6*2</f>
        <v>0</v>
      </c>
    </row>
    <row r="7" spans="1:3" ht="13.5" thickBot="1">
      <c r="A7" s="74" t="s">
        <v>61</v>
      </c>
      <c r="B7" s="76">
        <f>B6-B5</f>
        <v>0</v>
      </c>
      <c r="C7" s="76">
        <f>+C6-C5</f>
        <v>0</v>
      </c>
    </row>
    <row r="8" spans="1:3" ht="13.5" thickBot="1">
      <c r="A8" s="293" t="s">
        <v>303</v>
      </c>
      <c r="B8" s="294" t="e">
        <f>'o. AC12-A4'!F27/'o. AC12-A4'!F60</f>
        <v>#DIV/0!</v>
      </c>
      <c r="C8" s="294" t="e">
        <f>'o. AC12-A4'!G27/'o. AC12-A4'!G60</f>
        <v>#DIV/0!</v>
      </c>
    </row>
    <row r="9" spans="1:3" ht="13.5" thickBot="1"/>
    <row r="10" spans="1:3" ht="15">
      <c r="A10" s="608" t="s">
        <v>302</v>
      </c>
      <c r="B10" s="609"/>
      <c r="C10" s="610"/>
    </row>
    <row r="11" spans="1:3" ht="15.75" thickBot="1">
      <c r="A11" s="599">
        <f>A2</f>
        <v>0</v>
      </c>
      <c r="B11" s="600"/>
      <c r="C11" s="601"/>
    </row>
    <row r="12" spans="1:3" ht="13.5" thickBot="1">
      <c r="A12" s="293" t="s">
        <v>303</v>
      </c>
      <c r="B12" s="294" t="e">
        <f>B8</f>
        <v>#DIV/0!</v>
      </c>
      <c r="C12" s="294">
        <f>+IF(ISERROR(C8)=TRUE,0%,C8)</f>
        <v>0</v>
      </c>
    </row>
  </sheetData>
  <mergeCells count="6">
    <mergeCell ref="A11:C11"/>
    <mergeCell ref="A1:C1"/>
    <mergeCell ref="A2:C2"/>
    <mergeCell ref="A3:A4"/>
    <mergeCell ref="B3:C3"/>
    <mergeCell ref="A10:C10"/>
  </mergeCells>
  <phoneticPr fontId="15" type="noConversion"/>
  <pageMargins left="0.75" right="0.75" top="1" bottom="1" header="0" footer="0"/>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45"/>
  </sheetPr>
  <dimension ref="B1:E40"/>
  <sheetViews>
    <sheetView workbookViewId="0">
      <selection activeCell="B3" sqref="B3"/>
    </sheetView>
  </sheetViews>
  <sheetFormatPr baseColWidth="10" defaultRowHeight="12.75"/>
  <cols>
    <col min="1" max="1" width="3" customWidth="1"/>
    <col min="2" max="2" width="45.140625" customWidth="1"/>
    <col min="3" max="3" width="14.140625" bestFit="1" customWidth="1"/>
  </cols>
  <sheetData>
    <row r="1" spans="2:3">
      <c r="B1" s="48" t="s">
        <v>51</v>
      </c>
    </row>
    <row r="2" spans="2:3">
      <c r="B2" s="48" t="s">
        <v>52</v>
      </c>
    </row>
    <row r="3" spans="2:3">
      <c r="B3" s="48" t="s">
        <v>53</v>
      </c>
    </row>
    <row r="4" spans="2:3">
      <c r="B4" s="48" t="s">
        <v>54</v>
      </c>
    </row>
    <row r="5" spans="2:3">
      <c r="B5" s="48" t="s">
        <v>62</v>
      </c>
    </row>
    <row r="6" spans="2:3">
      <c r="B6" s="48"/>
    </row>
    <row r="7" spans="2:3" ht="13.5" thickBot="1"/>
    <row r="8" spans="2:3" ht="14.25">
      <c r="B8" s="604"/>
      <c r="C8" s="78" t="s">
        <v>63</v>
      </c>
    </row>
    <row r="9" spans="2:3" ht="15" thickBot="1">
      <c r="B9" s="605"/>
      <c r="C9" s="79" t="s">
        <v>58</v>
      </c>
    </row>
    <row r="10" spans="2:3">
      <c r="B10" s="80" t="s">
        <v>64</v>
      </c>
      <c r="C10" s="81"/>
    </row>
    <row r="11" spans="2:3">
      <c r="B11" s="82" t="s">
        <v>65</v>
      </c>
      <c r="C11" s="83"/>
    </row>
    <row r="12" spans="2:3" ht="15">
      <c r="B12" s="84" t="s">
        <v>66</v>
      </c>
      <c r="C12" s="85">
        <f>+C10-C11</f>
        <v>0</v>
      </c>
    </row>
    <row r="13" spans="2:3">
      <c r="B13" s="77" t="s">
        <v>67</v>
      </c>
    </row>
    <row r="14" spans="2:3">
      <c r="B14" s="77"/>
    </row>
    <row r="16" spans="2:3" ht="13.5" customHeight="1">
      <c r="B16" s="48" t="s">
        <v>51</v>
      </c>
    </row>
    <row r="17" spans="2:4">
      <c r="B17" s="48" t="s">
        <v>52</v>
      </c>
    </row>
    <row r="18" spans="2:4">
      <c r="B18" s="48" t="s">
        <v>53</v>
      </c>
    </row>
    <row r="19" spans="2:4">
      <c r="B19" s="48" t="s">
        <v>54</v>
      </c>
    </row>
    <row r="20" spans="2:4">
      <c r="B20" s="48" t="s">
        <v>68</v>
      </c>
    </row>
    <row r="21" spans="2:4">
      <c r="B21" s="77" t="s">
        <v>69</v>
      </c>
    </row>
    <row r="22" spans="2:4">
      <c r="B22" s="77"/>
    </row>
    <row r="24" spans="2:4" ht="13.5" customHeight="1">
      <c r="B24" s="48" t="s">
        <v>51</v>
      </c>
    </row>
    <row r="25" spans="2:4">
      <c r="B25" s="48" t="s">
        <v>52</v>
      </c>
    </row>
    <row r="26" spans="2:4">
      <c r="B26" s="48" t="s">
        <v>53</v>
      </c>
    </row>
    <row r="27" spans="2:4">
      <c r="B27" s="48" t="s">
        <v>54</v>
      </c>
    </row>
    <row r="28" spans="2:4">
      <c r="B28" s="48" t="s">
        <v>70</v>
      </c>
    </row>
    <row r="29" spans="2:4" ht="13.5" thickBot="1">
      <c r="B29" s="611">
        <f>'r. Balance'!D2</f>
        <v>0</v>
      </c>
      <c r="C29" s="611"/>
    </row>
    <row r="30" spans="2:4" ht="26.25" thickBot="1">
      <c r="B30" s="71" t="s">
        <v>71</v>
      </c>
      <c r="C30" s="86" t="s">
        <v>426</v>
      </c>
    </row>
    <row r="31" spans="2:4">
      <c r="B31" s="72" t="s">
        <v>72</v>
      </c>
      <c r="C31" s="87">
        <f>'r. AC12-B1'!O63</f>
        <v>0</v>
      </c>
      <c r="D31" s="303" t="s">
        <v>318</v>
      </c>
    </row>
    <row r="32" spans="2:4" ht="13.5" customHeight="1">
      <c r="B32" s="74" t="s">
        <v>73</v>
      </c>
      <c r="C32" s="87">
        <f>'r. AC12-B3'!O63</f>
        <v>0</v>
      </c>
      <c r="D32" s="303" t="s">
        <v>319</v>
      </c>
    </row>
    <row r="33" spans="2:5">
      <c r="B33" s="74" t="s">
        <v>74</v>
      </c>
      <c r="C33" s="87">
        <f>'r. AC12-B2'!O63</f>
        <v>0</v>
      </c>
      <c r="D33" s="303" t="s">
        <v>320</v>
      </c>
    </row>
    <row r="34" spans="2:5">
      <c r="B34" s="74" t="s">
        <v>75</v>
      </c>
      <c r="C34" s="88">
        <f>'r. AC12-B4'!O63</f>
        <v>0</v>
      </c>
      <c r="D34" s="303" t="s">
        <v>321</v>
      </c>
    </row>
    <row r="35" spans="2:5">
      <c r="B35" s="74" t="s">
        <v>76</v>
      </c>
      <c r="C35" s="88">
        <f>'r. AC12-B5'!O24</f>
        <v>0</v>
      </c>
      <c r="D35" s="303" t="s">
        <v>322</v>
      </c>
    </row>
    <row r="36" spans="2:5">
      <c r="B36" s="74" t="s">
        <v>77</v>
      </c>
      <c r="C36" s="88">
        <f>'r. AC12-B6'!O24</f>
        <v>0</v>
      </c>
      <c r="D36" s="303" t="s">
        <v>323</v>
      </c>
    </row>
    <row r="37" spans="2:5">
      <c r="B37" s="89" t="s">
        <v>78</v>
      </c>
      <c r="C37" s="90">
        <f>SUM(C31:C36)</f>
        <v>0</v>
      </c>
      <c r="D37" s="303"/>
    </row>
    <row r="38" spans="2:5">
      <c r="B38" s="89" t="s">
        <v>79</v>
      </c>
      <c r="C38" s="91">
        <f>'o. PATR-EFECT'!F19</f>
        <v>0</v>
      </c>
      <c r="D38" s="303"/>
    </row>
    <row r="39" spans="2:5">
      <c r="B39" s="89" t="s">
        <v>80</v>
      </c>
      <c r="C39" s="90">
        <f>+C38*8%</f>
        <v>0</v>
      </c>
      <c r="D39" s="303"/>
    </row>
    <row r="40" spans="2:5">
      <c r="B40" s="89" t="s">
        <v>324</v>
      </c>
      <c r="C40" s="425" t="e">
        <f>(C37/C38)</f>
        <v>#DIV/0!</v>
      </c>
      <c r="E40" s="426"/>
    </row>
  </sheetData>
  <mergeCells count="2">
    <mergeCell ref="B8:B9"/>
    <mergeCell ref="B29:C29"/>
  </mergeCells>
  <phoneticPr fontId="15" type="noConversion"/>
  <conditionalFormatting sqref="C40">
    <cfRule type="cellIs" dxfId="65" priority="1" operator="greaterThanOrEqual">
      <formula>"0.08"</formula>
    </cfRule>
    <cfRule type="cellIs" dxfId="64" priority="2" operator="lessThan">
      <formula>"0.08"</formula>
    </cfRule>
  </conditionalFormatting>
  <pageMargins left="0.75" right="0.75" top="1" bottom="1" header="0" footer="0"/>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13"/>
    <pageSetUpPr fitToPage="1"/>
  </sheetPr>
  <dimension ref="C2:I19"/>
  <sheetViews>
    <sheetView showGridLines="0" topLeftCell="B1" workbookViewId="0">
      <selection activeCell="F21" sqref="F21"/>
    </sheetView>
  </sheetViews>
  <sheetFormatPr baseColWidth="10" defaultRowHeight="12.75"/>
  <cols>
    <col min="2" max="2" width="2.7109375" customWidth="1"/>
    <col min="3" max="3" width="4" customWidth="1"/>
    <col min="4" max="4" width="7" customWidth="1"/>
    <col min="5" max="5" width="34.140625" customWidth="1"/>
    <col min="6" max="6" width="14.7109375" customWidth="1"/>
    <col min="8" max="8" width="16.42578125" customWidth="1"/>
  </cols>
  <sheetData>
    <row r="2" spans="3:9" ht="15.75">
      <c r="C2" s="587"/>
      <c r="D2" s="587"/>
      <c r="E2" s="587"/>
      <c r="F2" s="587"/>
    </row>
    <row r="3" spans="3:9">
      <c r="C3" s="617" t="str">
        <f>'r. Balance'!B1</f>
        <v xml:space="preserve">COOPERATIVA DE AHORRO Y CREDITO  </v>
      </c>
      <c r="D3" s="617"/>
      <c r="E3" s="617"/>
      <c r="F3" s="617"/>
    </row>
    <row r="4" spans="3:9">
      <c r="C4" s="617" t="s">
        <v>83</v>
      </c>
      <c r="D4" s="617"/>
      <c r="E4" s="617"/>
      <c r="F4" s="617"/>
    </row>
    <row r="5" spans="3:9">
      <c r="C5" s="618">
        <f>'r. Balance'!D2</f>
        <v>0</v>
      </c>
      <c r="D5" s="618"/>
      <c r="E5" s="618"/>
      <c r="F5" s="618"/>
    </row>
    <row r="6" spans="3:9" ht="13.5" thickBot="1">
      <c r="C6" s="614"/>
      <c r="D6" s="614"/>
      <c r="E6" s="614"/>
      <c r="F6" s="93"/>
    </row>
    <row r="7" spans="3:9">
      <c r="C7" s="615" t="s">
        <v>84</v>
      </c>
      <c r="D7" s="616"/>
      <c r="E7" s="535"/>
      <c r="F7" s="267">
        <f>'r. Balance'!D2</f>
        <v>0</v>
      </c>
    </row>
    <row r="8" spans="3:9" ht="13.5" thickBot="1">
      <c r="C8" s="619" t="s">
        <v>85</v>
      </c>
      <c r="D8" s="620"/>
      <c r="E8" s="525" t="s">
        <v>86</v>
      </c>
      <c r="F8" s="515" t="s">
        <v>118</v>
      </c>
    </row>
    <row r="9" spans="3:9">
      <c r="C9" s="517" t="s">
        <v>87</v>
      </c>
      <c r="D9" s="531">
        <v>310001</v>
      </c>
      <c r="E9" s="526" t="s">
        <v>447</v>
      </c>
      <c r="F9" s="522">
        <f>'o. AC01'!D30</f>
        <v>0</v>
      </c>
    </row>
    <row r="10" spans="3:9">
      <c r="C10" s="518"/>
      <c r="D10" s="532">
        <v>310002</v>
      </c>
      <c r="E10" s="527" t="s">
        <v>573</v>
      </c>
      <c r="F10" s="523">
        <f>'o. AC01'!D31</f>
        <v>0</v>
      </c>
    </row>
    <row r="11" spans="3:9">
      <c r="C11" s="518" t="s">
        <v>87</v>
      </c>
      <c r="D11" s="532">
        <v>320003</v>
      </c>
      <c r="E11" s="528" t="s">
        <v>448</v>
      </c>
      <c r="F11" s="523">
        <f>'o. AC01'!D32</f>
        <v>0</v>
      </c>
    </row>
    <row r="12" spans="3:9">
      <c r="C12" s="518" t="s">
        <v>87</v>
      </c>
      <c r="D12" s="533">
        <v>320004</v>
      </c>
      <c r="E12" s="529" t="s">
        <v>449</v>
      </c>
      <c r="F12" s="523">
        <f>'o. AC01'!D33</f>
        <v>0</v>
      </c>
    </row>
    <row r="13" spans="3:9">
      <c r="C13" s="518" t="s">
        <v>87</v>
      </c>
      <c r="D13" s="533">
        <v>320005</v>
      </c>
      <c r="E13" s="529" t="s">
        <v>575</v>
      </c>
      <c r="F13" s="523">
        <f>'o. AC01'!D34</f>
        <v>0</v>
      </c>
    </row>
    <row r="14" spans="3:9">
      <c r="C14" s="518" t="s">
        <v>87</v>
      </c>
      <c r="D14" s="533">
        <v>320006</v>
      </c>
      <c r="E14" s="529" t="s">
        <v>125</v>
      </c>
      <c r="F14" s="523">
        <f>'o. AC01'!D35</f>
        <v>0</v>
      </c>
      <c r="H14" s="190">
        <f>SUM(F9:F15)</f>
        <v>0</v>
      </c>
      <c r="I14" s="48" t="s">
        <v>304</v>
      </c>
    </row>
    <row r="15" spans="3:9" ht="13.5" thickBot="1">
      <c r="C15" s="518" t="s">
        <v>87</v>
      </c>
      <c r="D15" s="533">
        <v>320007</v>
      </c>
      <c r="E15" s="529" t="s">
        <v>450</v>
      </c>
      <c r="F15" s="523">
        <f>'o. AC01'!D36</f>
        <v>0</v>
      </c>
      <c r="H15" s="190">
        <f>SUM(F16:F18)</f>
        <v>0</v>
      </c>
      <c r="I15" s="48" t="s">
        <v>305</v>
      </c>
    </row>
    <row r="16" spans="3:9" ht="13.5" thickBot="1">
      <c r="C16" s="518" t="s">
        <v>264</v>
      </c>
      <c r="D16" s="532">
        <v>320008</v>
      </c>
      <c r="E16" s="528" t="s">
        <v>122</v>
      </c>
      <c r="F16" s="523">
        <f>'o. AC01'!D37</f>
        <v>0</v>
      </c>
      <c r="H16" s="295" t="e">
        <f>H15/H14</f>
        <v>#DIV/0!</v>
      </c>
      <c r="I16" s="48" t="s">
        <v>518</v>
      </c>
    </row>
    <row r="17" spans="3:6">
      <c r="C17" s="518" t="s">
        <v>265</v>
      </c>
      <c r="D17" s="532">
        <v>320009</v>
      </c>
      <c r="E17" s="528" t="s">
        <v>451</v>
      </c>
      <c r="F17" s="523">
        <f>'o. AC01'!D38</f>
        <v>0</v>
      </c>
    </row>
    <row r="18" spans="3:6" ht="13.5" thickBot="1">
      <c r="C18" s="519" t="s">
        <v>265</v>
      </c>
      <c r="D18" s="534">
        <v>320010</v>
      </c>
      <c r="E18" s="530" t="s">
        <v>466</v>
      </c>
      <c r="F18" s="524">
        <f>'o. AC01'!D39</f>
        <v>0</v>
      </c>
    </row>
    <row r="19" spans="3:6" ht="13.5" thickBot="1">
      <c r="C19" s="612" t="s">
        <v>88</v>
      </c>
      <c r="D19" s="613"/>
      <c r="E19" s="613"/>
      <c r="F19" s="516">
        <f>SUM(F9:F18)</f>
        <v>0</v>
      </c>
    </row>
  </sheetData>
  <mergeCells count="8">
    <mergeCell ref="C19:E19"/>
    <mergeCell ref="C6:E6"/>
    <mergeCell ref="C7:D7"/>
    <mergeCell ref="C2:F2"/>
    <mergeCell ref="C3:F3"/>
    <mergeCell ref="C4:F4"/>
    <mergeCell ref="C5:F5"/>
    <mergeCell ref="C8:D8"/>
  </mergeCells>
  <phoneticPr fontId="15" type="noConversion"/>
  <dataValidations xWindow="648" yWindow="560" count="1">
    <dataValidation type="whole" operator="greaterThanOrEqual" allowBlank="1" showInputMessage="1" showErrorMessage="1" errorTitle="Error de Tipo." error="Monto debe ser mayor o igual a cero." promptTitle="Ingrese Número." prompt="Ingrese Valor de la Partida." sqref="F9:F18" xr:uid="{00000000-0002-0000-0500-000000000000}">
      <formula1>0</formula1>
    </dataValidation>
  </dataValidations>
  <printOptions horizontalCentered="1"/>
  <pageMargins left="0.39370078740157483" right="0.39370078740157483" top="0.39370078740157483" bottom="0.39370078740157483" header="0" footer="0"/>
  <pageSetup paperSize="9" orientation="portrait" r:id="rId1"/>
  <headerFooter alignWithMargins="0"/>
  <ignoredErrors>
    <ignoredError sqref="H16" evalError="1"/>
    <ignoredError sqref="F10:F15 F16:F18 F9"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17"/>
    <pageSetUpPr fitToPage="1"/>
  </sheetPr>
  <dimension ref="C2:H27"/>
  <sheetViews>
    <sheetView showGridLines="0" topLeftCell="B1" workbookViewId="0">
      <selection activeCell="C24" sqref="C24:E24"/>
    </sheetView>
  </sheetViews>
  <sheetFormatPr baseColWidth="10" defaultRowHeight="12.75"/>
  <cols>
    <col min="2" max="2" width="3.7109375" customWidth="1"/>
    <col min="3" max="3" width="40.7109375" customWidth="1"/>
    <col min="4" max="4" width="14.28515625" bestFit="1" customWidth="1"/>
    <col min="5" max="5" width="16.28515625" customWidth="1"/>
    <col min="8" max="8" width="13.85546875" bestFit="1" customWidth="1"/>
  </cols>
  <sheetData>
    <row r="2" spans="3:8">
      <c r="C2" s="617" t="str">
        <f>'r. Balance'!B1</f>
        <v xml:space="preserve">COOPERATIVA DE AHORRO Y CREDITO  </v>
      </c>
      <c r="D2" s="617"/>
      <c r="E2" s="617"/>
    </row>
    <row r="3" spans="3:8">
      <c r="C3" s="617" t="s">
        <v>89</v>
      </c>
      <c r="D3" s="617"/>
      <c r="E3" s="617"/>
    </row>
    <row r="4" spans="3:8">
      <c r="C4" s="618">
        <f>'r. Balance'!D2</f>
        <v>0</v>
      </c>
      <c r="D4" s="618"/>
      <c r="E4" s="618"/>
    </row>
    <row r="5" spans="3:8" ht="13.5" thickBot="1">
      <c r="C5" s="95"/>
      <c r="D5" s="95"/>
      <c r="E5" s="95"/>
    </row>
    <row r="6" spans="3:8" ht="13.5" thickBot="1">
      <c r="C6" s="96" t="s">
        <v>90</v>
      </c>
      <c r="D6" s="97"/>
      <c r="E6" s="98">
        <f>'o. PATR-EFECT'!F19</f>
        <v>0</v>
      </c>
    </row>
    <row r="7" spans="3:8" ht="13.5" thickBot="1">
      <c r="C7" s="99"/>
      <c r="D7" s="99"/>
      <c r="E7" s="99"/>
    </row>
    <row r="8" spans="3:8" ht="13.5" thickBot="1">
      <c r="C8" s="625" t="s">
        <v>91</v>
      </c>
      <c r="D8" s="626"/>
      <c r="E8" s="100">
        <f>E11+E12+E13+E14</f>
        <v>0</v>
      </c>
    </row>
    <row r="9" spans="3:8" ht="13.5" thickBot="1">
      <c r="C9" s="101"/>
      <c r="D9" s="99"/>
      <c r="E9" s="99"/>
    </row>
    <row r="10" spans="3:8" ht="13.5" thickBot="1">
      <c r="C10" s="94"/>
      <c r="D10" s="102" t="s">
        <v>92</v>
      </c>
      <c r="E10" s="102" t="s">
        <v>93</v>
      </c>
    </row>
    <row r="11" spans="3:8" ht="13.5" thickBot="1">
      <c r="C11" s="103" t="s">
        <v>94</v>
      </c>
      <c r="D11" s="104">
        <f>'o. AC01'!D4+'o. AC01'!D5+'o. AC01'!D6</f>
        <v>0</v>
      </c>
      <c r="E11" s="104">
        <f>D11*0</f>
        <v>0</v>
      </c>
    </row>
    <row r="12" spans="3:8" ht="13.5" thickBot="1">
      <c r="C12" s="105" t="s">
        <v>95</v>
      </c>
      <c r="D12" s="104">
        <f>'o. AC01'!D7</f>
        <v>0</v>
      </c>
      <c r="E12" s="104">
        <f>D12*0.1</f>
        <v>0</v>
      </c>
    </row>
    <row r="13" spans="3:8" ht="13.5" thickBot="1">
      <c r="C13" s="105" t="s">
        <v>96</v>
      </c>
      <c r="D13" s="104">
        <f>'o. AC01'!D8</f>
        <v>0</v>
      </c>
      <c r="E13" s="104">
        <f>D13*0.2</f>
        <v>0</v>
      </c>
    </row>
    <row r="14" spans="3:8" ht="13.5" thickBot="1">
      <c r="C14" s="105" t="s">
        <v>97</v>
      </c>
      <c r="D14" s="104">
        <f>'o. AC01'!D9+'o. AC01'!D10+'o. AC01'!D11+'o. AC01'!D12+'o. AC01'!D13+'o. AC01'!D14+'o. AC01'!D15+'o. AC01'!D16</f>
        <v>0</v>
      </c>
      <c r="E14" s="104">
        <f>D14*1</f>
        <v>0</v>
      </c>
    </row>
    <row r="15" spans="3:8" ht="13.5" thickBot="1">
      <c r="C15" s="101"/>
      <c r="D15" s="99"/>
      <c r="E15" s="99"/>
    </row>
    <row r="16" spans="3:8" ht="13.5" thickBot="1">
      <c r="C16" s="623" t="s">
        <v>98</v>
      </c>
      <c r="D16" s="624"/>
      <c r="E16" s="106" t="e">
        <f>E6/(D11+D12+D13+D14)</f>
        <v>#DIV/0!</v>
      </c>
      <c r="G16" s="462">
        <v>0.05</v>
      </c>
      <c r="H16" s="621" t="s">
        <v>640</v>
      </c>
    </row>
    <row r="17" spans="3:8" ht="13.5" thickBot="1">
      <c r="C17" s="627" t="s">
        <v>99</v>
      </c>
      <c r="D17" s="628"/>
      <c r="E17" s="106" t="e">
        <f>E6/E8</f>
        <v>#DIV/0!</v>
      </c>
      <c r="G17" s="462">
        <v>0.1</v>
      </c>
      <c r="H17" s="622"/>
    </row>
    <row r="18" spans="3:8">
      <c r="C18" s="99"/>
      <c r="D18" s="99"/>
      <c r="E18" s="99"/>
    </row>
    <row r="19" spans="3:8">
      <c r="C19" s="99" t="s">
        <v>100</v>
      </c>
      <c r="D19" s="629" t="s">
        <v>101</v>
      </c>
      <c r="E19" s="629"/>
    </row>
    <row r="20" spans="3:8">
      <c r="C20" s="107" t="s">
        <v>102</v>
      </c>
      <c r="D20" s="629" t="s">
        <v>103</v>
      </c>
      <c r="E20" s="629"/>
    </row>
    <row r="21" spans="3:8">
      <c r="C21" s="107"/>
      <c r="D21" s="99"/>
      <c r="E21" s="99"/>
    </row>
    <row r="22" spans="3:8">
      <c r="C22" s="99"/>
      <c r="D22" s="99"/>
      <c r="E22" s="99"/>
    </row>
    <row r="23" spans="3:8">
      <c r="C23" s="107"/>
      <c r="D23" s="99"/>
      <c r="E23" s="99"/>
    </row>
    <row r="24" spans="3:8" ht="13.5" thickBot="1">
      <c r="C24" s="629" t="s">
        <v>686</v>
      </c>
      <c r="D24" s="629"/>
      <c r="E24" s="629"/>
    </row>
    <row r="25" spans="3:8" ht="13.5" thickBot="1">
      <c r="C25" s="623" t="s">
        <v>98</v>
      </c>
      <c r="D25" s="624"/>
      <c r="E25" s="106"/>
    </row>
    <row r="26" spans="3:8" ht="13.5" thickBot="1">
      <c r="C26" s="623" t="s">
        <v>99</v>
      </c>
      <c r="D26" s="624"/>
      <c r="E26" s="106"/>
    </row>
    <row r="27" spans="3:8" ht="30" customHeight="1">
      <c r="C27" s="108"/>
      <c r="D27" s="108"/>
      <c r="E27" s="108"/>
    </row>
  </sheetData>
  <mergeCells count="12">
    <mergeCell ref="C24:E24"/>
    <mergeCell ref="C26:D26"/>
    <mergeCell ref="C25:D25"/>
    <mergeCell ref="D19:E19"/>
    <mergeCell ref="D20:E20"/>
    <mergeCell ref="H16:H17"/>
    <mergeCell ref="C16:D16"/>
    <mergeCell ref="C8:D8"/>
    <mergeCell ref="C2:E2"/>
    <mergeCell ref="C3:E3"/>
    <mergeCell ref="C4:E4"/>
    <mergeCell ref="C17:D17"/>
  </mergeCells>
  <phoneticPr fontId="15" type="noConversion"/>
  <printOptions horizontalCentered="1"/>
  <pageMargins left="0.39370078740157483" right="0.39370078740157483" top="0.39370078740157483" bottom="0.39370078740157483" header="0" footer="0"/>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J17"/>
  <sheetViews>
    <sheetView workbookViewId="0">
      <selection activeCell="A12" sqref="A12:B12"/>
    </sheetView>
  </sheetViews>
  <sheetFormatPr baseColWidth="10" defaultRowHeight="12.75"/>
  <cols>
    <col min="1" max="1" width="12.7109375" customWidth="1"/>
    <col min="2" max="2" width="20.140625" customWidth="1"/>
    <col min="3" max="3" width="16.28515625" customWidth="1"/>
    <col min="4" max="4" width="14.85546875" bestFit="1" customWidth="1"/>
    <col min="5" max="5" width="16.5703125" bestFit="1" customWidth="1"/>
    <col min="6" max="6" width="12.7109375" customWidth="1"/>
    <col min="7" max="7" width="14.85546875" bestFit="1" customWidth="1"/>
  </cols>
  <sheetData>
    <row r="1" spans="1:10" ht="18.75" customHeight="1">
      <c r="A1" s="634" t="str">
        <f>'r. Balance'!B1</f>
        <v xml:space="preserve">COOPERATIVA DE AHORRO Y CREDITO  </v>
      </c>
      <c r="B1" s="635"/>
      <c r="C1" s="635"/>
      <c r="D1" s="635"/>
      <c r="E1" s="635"/>
      <c r="F1" s="635"/>
      <c r="G1" s="635"/>
      <c r="H1" s="636"/>
    </row>
    <row r="2" spans="1:10" ht="19.5" customHeight="1" thickBot="1">
      <c r="A2" s="637">
        <f>'r. Balance'!D2</f>
        <v>0</v>
      </c>
      <c r="B2" s="638"/>
      <c r="C2" s="638"/>
      <c r="D2" s="638"/>
      <c r="E2" s="638"/>
      <c r="F2" s="638"/>
      <c r="G2" s="638"/>
      <c r="H2" s="639"/>
    </row>
    <row r="3" spans="1:10" ht="26.25" thickBot="1">
      <c r="A3" s="287" t="s">
        <v>105</v>
      </c>
      <c r="B3" s="288" t="s">
        <v>106</v>
      </c>
      <c r="C3" s="552" t="s">
        <v>115</v>
      </c>
      <c r="D3" s="289" t="s">
        <v>107</v>
      </c>
      <c r="E3" s="290" t="s">
        <v>108</v>
      </c>
      <c r="F3" s="288" t="s">
        <v>109</v>
      </c>
      <c r="G3" s="552" t="s">
        <v>117</v>
      </c>
      <c r="H3" s="291" t="s">
        <v>124</v>
      </c>
    </row>
    <row r="4" spans="1:10">
      <c r="A4" s="174" t="s">
        <v>475</v>
      </c>
      <c r="B4" s="543" t="s">
        <v>616</v>
      </c>
      <c r="C4" s="553">
        <f>'r. AC03'!D5+'r. AC03'!D16</f>
        <v>0</v>
      </c>
      <c r="D4" s="548">
        <f>'r. AC03'!E5+'r. AC03'!E16</f>
        <v>0</v>
      </c>
      <c r="E4" s="541">
        <f t="shared" ref="E4:E10" si="0">C4-D4</f>
        <v>0</v>
      </c>
      <c r="F4" s="557">
        <v>0</v>
      </c>
      <c r="G4" s="565">
        <v>0</v>
      </c>
      <c r="H4" s="561" t="e">
        <f t="shared" ref="H4:H11" si="1">C4/$C$11</f>
        <v>#DIV/0!</v>
      </c>
    </row>
    <row r="5" spans="1:10" s="326" customFormat="1">
      <c r="A5" s="332" t="s">
        <v>614</v>
      </c>
      <c r="B5" s="544" t="s">
        <v>615</v>
      </c>
      <c r="C5" s="554">
        <f>'r. AC03'!D6+'r. AC03'!D17</f>
        <v>0</v>
      </c>
      <c r="D5" s="549">
        <f>'r. AC03'!E6+'r. AC03'!E17</f>
        <v>0</v>
      </c>
      <c r="E5" s="286">
        <f t="shared" si="0"/>
        <v>0</v>
      </c>
      <c r="F5" s="558">
        <v>0.01</v>
      </c>
      <c r="G5" s="566">
        <f t="shared" ref="G5:G10" si="2">E5*F5</f>
        <v>0</v>
      </c>
      <c r="H5" s="562" t="e">
        <f t="shared" si="1"/>
        <v>#DIV/0!</v>
      </c>
    </row>
    <row r="6" spans="1:10">
      <c r="A6" s="179" t="s">
        <v>476</v>
      </c>
      <c r="B6" s="545" t="s">
        <v>617</v>
      </c>
      <c r="C6" s="555">
        <f>'r. AC03'!D7+'r. AC03'!D18</f>
        <v>0</v>
      </c>
      <c r="D6" s="550">
        <f>'r. AC03'!E7+'r. AC03'!E18</f>
        <v>0</v>
      </c>
      <c r="E6" s="66">
        <f t="shared" si="0"/>
        <v>0</v>
      </c>
      <c r="F6" s="559">
        <v>0.1</v>
      </c>
      <c r="G6" s="567">
        <f t="shared" si="2"/>
        <v>0</v>
      </c>
      <c r="H6" s="563" t="e">
        <f t="shared" si="1"/>
        <v>#DIV/0!</v>
      </c>
    </row>
    <row r="7" spans="1:10">
      <c r="A7" s="179" t="s">
        <v>110</v>
      </c>
      <c r="B7" s="545" t="s">
        <v>618</v>
      </c>
      <c r="C7" s="555">
        <f>'r. AC03'!D8+'r. AC03'!D19</f>
        <v>0</v>
      </c>
      <c r="D7" s="550">
        <f>'r. AC03'!E8+'r. AC03'!E19</f>
        <v>0</v>
      </c>
      <c r="E7" s="66">
        <f t="shared" si="0"/>
        <v>0</v>
      </c>
      <c r="F7" s="559">
        <v>0.2</v>
      </c>
      <c r="G7" s="567">
        <f t="shared" si="2"/>
        <v>0</v>
      </c>
      <c r="H7" s="563" t="e">
        <f t="shared" si="1"/>
        <v>#DIV/0!</v>
      </c>
    </row>
    <row r="8" spans="1:10">
      <c r="A8" s="179" t="s">
        <v>477</v>
      </c>
      <c r="B8" s="546" t="s">
        <v>111</v>
      </c>
      <c r="C8" s="555">
        <f>'r. AC03'!D9+'r. AC03'!D20</f>
        <v>0</v>
      </c>
      <c r="D8" s="550">
        <f>'r. AC03'!E9+'r. AC03'!E20</f>
        <v>0</v>
      </c>
      <c r="E8" s="66">
        <f t="shared" si="0"/>
        <v>0</v>
      </c>
      <c r="F8" s="559">
        <v>0.5</v>
      </c>
      <c r="G8" s="567">
        <f t="shared" si="2"/>
        <v>0</v>
      </c>
      <c r="H8" s="563" t="e">
        <f t="shared" si="1"/>
        <v>#DIV/0!</v>
      </c>
    </row>
    <row r="9" spans="1:10">
      <c r="A9" s="179" t="s">
        <v>112</v>
      </c>
      <c r="B9" s="546" t="s">
        <v>123</v>
      </c>
      <c r="C9" s="555">
        <f>'r. AC03'!D10+'r. AC03'!D21</f>
        <v>0</v>
      </c>
      <c r="D9" s="550">
        <f>'r. AC03'!E10+'r. AC03'!E21</f>
        <v>0</v>
      </c>
      <c r="E9" s="66">
        <f t="shared" si="0"/>
        <v>0</v>
      </c>
      <c r="F9" s="559">
        <v>0.7</v>
      </c>
      <c r="G9" s="567">
        <f t="shared" si="2"/>
        <v>0</v>
      </c>
      <c r="H9" s="563" t="e">
        <f t="shared" si="1"/>
        <v>#DIV/0!</v>
      </c>
    </row>
    <row r="10" spans="1:10" ht="13.5" thickBot="1">
      <c r="A10" s="182" t="s">
        <v>113</v>
      </c>
      <c r="B10" s="547" t="s">
        <v>114</v>
      </c>
      <c r="C10" s="556">
        <f>'r. AC03'!D11+'r. AC03'!D22</f>
        <v>0</v>
      </c>
      <c r="D10" s="551">
        <f>'r. AC03'!E11+'r. AC03'!E22</f>
        <v>0</v>
      </c>
      <c r="E10" s="542">
        <f t="shared" si="0"/>
        <v>0</v>
      </c>
      <c r="F10" s="560">
        <v>0.9</v>
      </c>
      <c r="G10" s="568">
        <f t="shared" si="2"/>
        <v>0</v>
      </c>
      <c r="H10" s="564" t="e">
        <f t="shared" si="1"/>
        <v>#DIV/0!</v>
      </c>
    </row>
    <row r="11" spans="1:10" ht="13.5" thickBot="1">
      <c r="A11" s="640" t="s">
        <v>116</v>
      </c>
      <c r="B11" s="641"/>
      <c r="C11" s="536">
        <f>SUM(C4:C10)</f>
        <v>0</v>
      </c>
      <c r="D11" s="537">
        <f>SUM(D4:D10)</f>
        <v>0</v>
      </c>
      <c r="E11" s="538">
        <f>SUM(E4:E10)</f>
        <v>0</v>
      </c>
      <c r="F11" s="539"/>
      <c r="G11" s="536">
        <f>SUM(G4:G10)</f>
        <v>0</v>
      </c>
      <c r="H11" s="540" t="e">
        <f t="shared" si="1"/>
        <v>#DIV/0!</v>
      </c>
      <c r="J11" s="68"/>
    </row>
    <row r="12" spans="1:10" ht="14.25" thickTop="1" thickBot="1">
      <c r="A12" s="642" t="s">
        <v>687</v>
      </c>
      <c r="B12" s="643"/>
      <c r="C12" s="285">
        <f>'r. Balance'!D14-'r. Balance'!D44</f>
        <v>0</v>
      </c>
      <c r="D12" s="67"/>
      <c r="E12" s="630" t="s">
        <v>295</v>
      </c>
      <c r="F12" s="631"/>
      <c r="G12" s="285">
        <f>'r. Balance'!D139</f>
        <v>0</v>
      </c>
    </row>
    <row r="13" spans="1:10" ht="15.75" thickBot="1">
      <c r="A13" s="632" t="s">
        <v>296</v>
      </c>
      <c r="B13" s="633"/>
      <c r="C13" s="427">
        <f>+C12-C11</f>
        <v>0</v>
      </c>
      <c r="D13" s="67"/>
      <c r="E13" s="632" t="s">
        <v>296</v>
      </c>
      <c r="F13" s="633"/>
      <c r="G13" s="427">
        <f>G12-G11</f>
        <v>0</v>
      </c>
    </row>
    <row r="14" spans="1:10" ht="13.5" thickBot="1">
      <c r="D14" s="67"/>
    </row>
    <row r="15" spans="1:10" ht="13.5" thickBot="1">
      <c r="A15" s="630" t="s">
        <v>334</v>
      </c>
      <c r="B15" s="631"/>
      <c r="C15" s="284">
        <f>SUM(C8:C10)</f>
        <v>0</v>
      </c>
      <c r="E15" s="67"/>
    </row>
    <row r="16" spans="1:10" ht="13.5" thickBot="1">
      <c r="A16" s="630" t="s">
        <v>335</v>
      </c>
      <c r="B16" s="631"/>
      <c r="C16" s="285">
        <f>'r. Balance'!D51</f>
        <v>0</v>
      </c>
    </row>
    <row r="17" spans="1:3" ht="15.75" thickBot="1">
      <c r="A17" s="632" t="s">
        <v>296</v>
      </c>
      <c r="B17" s="633"/>
      <c r="C17" s="427">
        <f>+C15-C16</f>
        <v>0</v>
      </c>
    </row>
  </sheetData>
  <mergeCells count="10">
    <mergeCell ref="A16:B16"/>
    <mergeCell ref="A17:B17"/>
    <mergeCell ref="A15:B15"/>
    <mergeCell ref="A1:H1"/>
    <mergeCell ref="A2:H2"/>
    <mergeCell ref="E12:F12"/>
    <mergeCell ref="A11:B11"/>
    <mergeCell ref="A12:B12"/>
    <mergeCell ref="A13:B13"/>
    <mergeCell ref="E13:F13"/>
  </mergeCells>
  <phoneticPr fontId="15" type="noConversion"/>
  <conditionalFormatting sqref="C17">
    <cfRule type="cellIs" dxfId="63" priority="3" operator="equal">
      <formula>0</formula>
    </cfRule>
  </conditionalFormatting>
  <conditionalFormatting sqref="C13">
    <cfRule type="cellIs" dxfId="62" priority="2" operator="equal">
      <formula>0</formula>
    </cfRule>
  </conditionalFormatting>
  <conditionalFormatting sqref="G13">
    <cfRule type="cellIs" dxfId="61" priority="1" operator="equal">
      <formula>0</formula>
    </cfRule>
  </conditionalFormatting>
  <pageMargins left="0.75" right="0.75" top="1" bottom="1" header="0" footer="0"/>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
    <tabColor rgb="FF92D050"/>
  </sheetPr>
  <dimension ref="A1:G55"/>
  <sheetViews>
    <sheetView topLeftCell="A22" zoomScaleNormal="85" zoomScaleSheetLayoutView="85" workbookViewId="0">
      <selection activeCell="C20" sqref="C20"/>
    </sheetView>
  </sheetViews>
  <sheetFormatPr baseColWidth="10" defaultRowHeight="12.75"/>
  <cols>
    <col min="1" max="1" width="11.42578125" style="148"/>
    <col min="2" max="2" width="13.140625" style="148" customWidth="1"/>
    <col min="3" max="3" width="62.42578125" style="148" customWidth="1"/>
    <col min="4" max="4" width="15.28515625" style="148" customWidth="1"/>
    <col min="5" max="5" width="14.5703125" style="148" customWidth="1"/>
    <col min="6" max="6" width="17.85546875" style="148" bestFit="1" customWidth="1"/>
    <col min="7" max="7" width="15.28515625" style="148" customWidth="1"/>
    <col min="8" max="16384" width="11.42578125" style="148"/>
  </cols>
  <sheetData>
    <row r="1" spans="1:7">
      <c r="A1" s="147" t="s">
        <v>266</v>
      </c>
      <c r="F1" s="149" t="s">
        <v>267</v>
      </c>
    </row>
    <row r="2" spans="1:7" ht="13.5" thickBot="1">
      <c r="A2" s="147"/>
      <c r="D2" s="150" t="s">
        <v>268</v>
      </c>
      <c r="E2" s="150" t="s">
        <v>269</v>
      </c>
      <c r="F2" s="150" t="s">
        <v>270</v>
      </c>
    </row>
    <row r="3" spans="1:7" s="152" customFormat="1" ht="13.5" thickBot="1">
      <c r="A3" s="151" t="s">
        <v>105</v>
      </c>
      <c r="B3" s="151" t="s">
        <v>271</v>
      </c>
      <c r="C3" s="151" t="s">
        <v>272</v>
      </c>
      <c r="D3" s="151" t="s">
        <v>273</v>
      </c>
      <c r="E3" s="151" t="s">
        <v>274</v>
      </c>
      <c r="F3" s="151" t="s">
        <v>275</v>
      </c>
    </row>
    <row r="4" spans="1:7">
      <c r="A4" s="645" t="s">
        <v>276</v>
      </c>
      <c r="B4" s="143">
        <v>110001</v>
      </c>
      <c r="C4" s="143" t="s">
        <v>503</v>
      </c>
      <c r="D4" s="142">
        <f>'r. Balance'!D5</f>
        <v>0</v>
      </c>
      <c r="E4" s="153">
        <v>0</v>
      </c>
      <c r="F4" s="178">
        <f t="shared" ref="F4:F16" si="0">+D4*E4</f>
        <v>0</v>
      </c>
      <c r="G4" s="269"/>
    </row>
    <row r="5" spans="1:7">
      <c r="A5" s="644"/>
      <c r="B5" s="145">
        <v>110002</v>
      </c>
      <c r="C5" s="145" t="s">
        <v>504</v>
      </c>
      <c r="D5" s="142">
        <f>'r. Balance'!D6</f>
        <v>0</v>
      </c>
      <c r="E5" s="155">
        <v>0</v>
      </c>
      <c r="F5" s="181">
        <f t="shared" si="0"/>
        <v>0</v>
      </c>
      <c r="G5" s="269"/>
    </row>
    <row r="6" spans="1:7">
      <c r="A6" s="644"/>
      <c r="B6" s="145">
        <v>120101</v>
      </c>
      <c r="C6" s="145" t="s">
        <v>507</v>
      </c>
      <c r="D6" s="142">
        <f>'r. Balance'!D9</f>
        <v>0</v>
      </c>
      <c r="E6" s="155">
        <v>0</v>
      </c>
      <c r="F6" s="181">
        <f t="shared" si="0"/>
        <v>0</v>
      </c>
      <c r="G6" s="269">
        <f>SUM(D4:D6)</f>
        <v>0</v>
      </c>
    </row>
    <row r="7" spans="1:7">
      <c r="A7" s="154" t="s">
        <v>277</v>
      </c>
      <c r="B7" s="145">
        <v>120102</v>
      </c>
      <c r="C7" s="145" t="s">
        <v>508</v>
      </c>
      <c r="D7" s="142">
        <f>'r. Balance'!D10</f>
        <v>0</v>
      </c>
      <c r="E7" s="155">
        <v>0.1</v>
      </c>
      <c r="F7" s="181">
        <f t="shared" si="0"/>
        <v>0</v>
      </c>
      <c r="G7" s="269"/>
    </row>
    <row r="8" spans="1:7">
      <c r="A8" s="156" t="s">
        <v>278</v>
      </c>
      <c r="B8" s="145">
        <v>120103</v>
      </c>
      <c r="C8" s="145" t="s">
        <v>279</v>
      </c>
      <c r="D8" s="142">
        <f>'r. Balance'!D11</f>
        <v>0</v>
      </c>
      <c r="E8" s="155">
        <v>0.2</v>
      </c>
      <c r="F8" s="181">
        <f t="shared" si="0"/>
        <v>0</v>
      </c>
      <c r="G8" s="269"/>
    </row>
    <row r="9" spans="1:7">
      <c r="A9" s="644" t="s">
        <v>280</v>
      </c>
      <c r="B9" s="145">
        <v>1305</v>
      </c>
      <c r="C9" s="145" t="s">
        <v>150</v>
      </c>
      <c r="D9" s="142">
        <f>'r. Balance'!D44</f>
        <v>0</v>
      </c>
      <c r="E9" s="155">
        <v>1</v>
      </c>
      <c r="F9" s="181">
        <f t="shared" si="0"/>
        <v>0</v>
      </c>
      <c r="G9" s="269"/>
    </row>
    <row r="10" spans="1:7">
      <c r="A10" s="644"/>
      <c r="B10" s="145">
        <v>170001</v>
      </c>
      <c r="C10" s="145" t="s">
        <v>281</v>
      </c>
      <c r="D10" s="142">
        <f>'r. Balance'!D87</f>
        <v>0</v>
      </c>
      <c r="E10" s="155">
        <v>1</v>
      </c>
      <c r="F10" s="181">
        <f t="shared" si="0"/>
        <v>0</v>
      </c>
      <c r="G10" s="269"/>
    </row>
    <row r="11" spans="1:7">
      <c r="A11" s="644"/>
      <c r="B11" s="145">
        <v>1500</v>
      </c>
      <c r="C11" s="145" t="s">
        <v>282</v>
      </c>
      <c r="D11" s="142">
        <f>'r. Balance'!D71</f>
        <v>0</v>
      </c>
      <c r="E11" s="155">
        <v>1</v>
      </c>
      <c r="F11" s="181">
        <f t="shared" si="0"/>
        <v>0</v>
      </c>
      <c r="G11" s="269"/>
    </row>
    <row r="12" spans="1:7">
      <c r="A12" s="644"/>
      <c r="B12" s="145">
        <v>1400</v>
      </c>
      <c r="C12" s="145" t="s">
        <v>283</v>
      </c>
      <c r="D12" s="142">
        <f>'r. Balance'!D62</f>
        <v>0</v>
      </c>
      <c r="E12" s="155">
        <v>1</v>
      </c>
      <c r="F12" s="181">
        <f t="shared" si="0"/>
        <v>0</v>
      </c>
      <c r="G12" s="269"/>
    </row>
    <row r="13" spans="1:7">
      <c r="A13" s="644"/>
      <c r="B13" s="145">
        <v>120105</v>
      </c>
      <c r="C13" s="145" t="s">
        <v>284</v>
      </c>
      <c r="D13" s="142">
        <f>'r. Balance'!D13</f>
        <v>0</v>
      </c>
      <c r="E13" s="155">
        <v>1</v>
      </c>
      <c r="F13" s="181">
        <f t="shared" si="0"/>
        <v>0</v>
      </c>
      <c r="G13" s="269"/>
    </row>
    <row r="14" spans="1:7">
      <c r="A14" s="644"/>
      <c r="B14" s="145">
        <v>1600</v>
      </c>
      <c r="C14" s="145" t="s">
        <v>285</v>
      </c>
      <c r="D14" s="142">
        <f>'r. Balance'!D84</f>
        <v>0</v>
      </c>
      <c r="E14" s="155">
        <v>1</v>
      </c>
      <c r="F14" s="181">
        <f t="shared" si="0"/>
        <v>0</v>
      </c>
      <c r="G14" s="269"/>
    </row>
    <row r="15" spans="1:7">
      <c r="A15" s="644"/>
      <c r="B15" s="145">
        <v>120104</v>
      </c>
      <c r="C15" s="145" t="s">
        <v>286</v>
      </c>
      <c r="D15" s="142">
        <f>'r. Balance'!D12</f>
        <v>0</v>
      </c>
      <c r="E15" s="155">
        <v>1</v>
      </c>
      <c r="F15" s="181">
        <f t="shared" si="0"/>
        <v>0</v>
      </c>
      <c r="G15" s="269"/>
    </row>
    <row r="16" spans="1:7" ht="13.5" thickBot="1">
      <c r="A16" s="644"/>
      <c r="B16" s="145">
        <v>1300</v>
      </c>
      <c r="C16" s="145" t="s">
        <v>287</v>
      </c>
      <c r="D16" s="142">
        <f>'r. Balance'!D14-'r. Balance'!D44-'r. Balance'!D139</f>
        <v>0</v>
      </c>
      <c r="E16" s="155">
        <v>1</v>
      </c>
      <c r="F16" s="181">
        <f t="shared" si="0"/>
        <v>0</v>
      </c>
      <c r="G16" s="269">
        <f>SUM(D9:D16)</f>
        <v>0</v>
      </c>
    </row>
    <row r="17" spans="1:7" ht="13.5" thickBot="1">
      <c r="A17" s="157"/>
      <c r="B17" s="158"/>
      <c r="C17" s="159" t="s">
        <v>288</v>
      </c>
      <c r="D17" s="160">
        <f>SUM(D4:D16)</f>
        <v>0</v>
      </c>
      <c r="E17" s="161"/>
      <c r="F17" s="186"/>
      <c r="G17" s="269">
        <f>SUM(G6:G16)</f>
        <v>0</v>
      </c>
    </row>
    <row r="18" spans="1:7" ht="13.5" thickBot="1">
      <c r="A18"/>
      <c r="B18"/>
      <c r="C18"/>
      <c r="D18" s="162"/>
      <c r="E18" s="163" t="s">
        <v>289</v>
      </c>
      <c r="F18" s="270">
        <f>SUM(F4:F16)</f>
        <v>0</v>
      </c>
      <c r="G18" s="269"/>
    </row>
    <row r="19" spans="1:7" ht="13.5" thickBot="1">
      <c r="A19" s="377"/>
      <c r="B19" s="377"/>
      <c r="C19" s="163" t="s">
        <v>632</v>
      </c>
      <c r="D19" s="451">
        <f>'r. Balance'!D3-'r. Balance'!D139</f>
        <v>0</v>
      </c>
      <c r="E19" s="163"/>
      <c r="F19" s="381"/>
      <c r="G19" s="269"/>
    </row>
    <row r="20" spans="1:7" ht="15.75" thickBot="1">
      <c r="A20" s="380"/>
      <c r="B20" s="380"/>
      <c r="C20" s="163" t="s">
        <v>633</v>
      </c>
      <c r="D20" s="427">
        <f>D17-D19</f>
        <v>0</v>
      </c>
      <c r="E20" s="163"/>
      <c r="F20" s="381"/>
      <c r="G20" s="269"/>
    </row>
    <row r="21" spans="1:7">
      <c r="A21"/>
      <c r="B21"/>
      <c r="C21"/>
      <c r="D21" s="162"/>
      <c r="E21" s="163"/>
      <c r="F21" s="164"/>
    </row>
    <row r="22" spans="1:7">
      <c r="A22" s="165" t="s">
        <v>290</v>
      </c>
      <c r="B22"/>
      <c r="C22"/>
      <c r="D22"/>
      <c r="E22"/>
      <c r="F22"/>
    </row>
    <row r="23" spans="1:7">
      <c r="A23" s="165" t="s">
        <v>291</v>
      </c>
      <c r="B23"/>
      <c r="C23"/>
      <c r="D23"/>
      <c r="E23"/>
      <c r="F23"/>
    </row>
    <row r="24" spans="1:7">
      <c r="A24" s="165" t="s">
        <v>292</v>
      </c>
      <c r="B24"/>
      <c r="C24"/>
      <c r="D24"/>
      <c r="E24"/>
      <c r="F24"/>
    </row>
    <row r="26" spans="1:7">
      <c r="A26" s="147" t="s">
        <v>266</v>
      </c>
      <c r="B26" s="147"/>
      <c r="C26" s="147"/>
      <c r="D26" s="147"/>
      <c r="E26" s="147"/>
      <c r="F26" s="147"/>
    </row>
    <row r="27" spans="1:7">
      <c r="A27" s="147"/>
      <c r="B27" s="147"/>
      <c r="C27" s="147"/>
      <c r="D27" s="147"/>
      <c r="E27" s="147"/>
      <c r="F27" s="147"/>
    </row>
    <row r="28" spans="1:7" ht="13.5" thickBot="1">
      <c r="A28" s="147"/>
      <c r="B28" s="147"/>
      <c r="C28" s="147"/>
      <c r="D28" s="147"/>
      <c r="E28" s="147"/>
      <c r="F28" s="147"/>
    </row>
    <row r="29" spans="1:7">
      <c r="A29" s="147"/>
      <c r="B29" s="173" t="s">
        <v>271</v>
      </c>
      <c r="C29" s="576" t="s">
        <v>293</v>
      </c>
      <c r="D29" s="173" t="s">
        <v>273</v>
      </c>
      <c r="E29" s="147"/>
      <c r="F29" s="147"/>
    </row>
    <row r="30" spans="1:7">
      <c r="A30" s="147"/>
      <c r="B30" s="144">
        <v>310001</v>
      </c>
      <c r="C30" s="520" t="s">
        <v>447</v>
      </c>
      <c r="D30" s="578">
        <f>'r. Balance'!D147</f>
        <v>0</v>
      </c>
    </row>
    <row r="31" spans="1:7">
      <c r="A31" s="147"/>
      <c r="B31" s="144">
        <v>310002</v>
      </c>
      <c r="C31" s="117" t="s">
        <v>573</v>
      </c>
      <c r="D31" s="578">
        <f>'r. Balance'!D148</f>
        <v>0</v>
      </c>
    </row>
    <row r="32" spans="1:7">
      <c r="A32" s="147"/>
      <c r="B32" s="144">
        <v>320003</v>
      </c>
      <c r="C32" s="520" t="s">
        <v>448</v>
      </c>
      <c r="D32" s="523">
        <f>'r. Balance'!D149</f>
        <v>0</v>
      </c>
    </row>
    <row r="33" spans="1:7">
      <c r="A33" s="147"/>
      <c r="B33" s="146">
        <v>320004</v>
      </c>
      <c r="C33" s="521" t="s">
        <v>449</v>
      </c>
      <c r="D33" s="523">
        <f>'r. Balance'!D150</f>
        <v>0</v>
      </c>
    </row>
    <row r="34" spans="1:7">
      <c r="A34" s="147"/>
      <c r="B34" s="146">
        <v>320005</v>
      </c>
      <c r="C34" s="521" t="s">
        <v>575</v>
      </c>
      <c r="D34" s="523">
        <f>'r. Balance'!D151</f>
        <v>0</v>
      </c>
    </row>
    <row r="35" spans="1:7">
      <c r="A35" s="147"/>
      <c r="B35" s="146">
        <v>320006</v>
      </c>
      <c r="C35" s="521" t="s">
        <v>125</v>
      </c>
      <c r="D35" s="523">
        <f>'r. Balance'!D152</f>
        <v>0</v>
      </c>
      <c r="E35" s="166"/>
    </row>
    <row r="36" spans="1:7">
      <c r="A36" s="147"/>
      <c r="B36" s="146">
        <v>320007</v>
      </c>
      <c r="C36" s="521" t="s">
        <v>450</v>
      </c>
      <c r="D36" s="523">
        <f>'r. Balance'!D153</f>
        <v>0</v>
      </c>
      <c r="E36" s="166"/>
    </row>
    <row r="37" spans="1:7">
      <c r="A37" s="147"/>
      <c r="B37" s="144">
        <v>320008</v>
      </c>
      <c r="C37" s="520" t="s">
        <v>122</v>
      </c>
      <c r="D37" s="523">
        <f>'r. Balance'!D154</f>
        <v>0</v>
      </c>
      <c r="E37" s="166"/>
    </row>
    <row r="38" spans="1:7">
      <c r="A38" s="147"/>
      <c r="B38" s="144">
        <v>320009</v>
      </c>
      <c r="C38" s="520" t="s">
        <v>451</v>
      </c>
      <c r="D38" s="523">
        <f>'r. Balance'!D155</f>
        <v>0</v>
      </c>
      <c r="E38" s="166"/>
    </row>
    <row r="39" spans="1:7" ht="13.5" thickBot="1">
      <c r="A39" s="147"/>
      <c r="B39" s="272">
        <v>320010</v>
      </c>
      <c r="C39" s="577" t="s">
        <v>466</v>
      </c>
      <c r="D39" s="524">
        <f>'r. Balance'!D156</f>
        <v>0</v>
      </c>
      <c r="E39" s="166"/>
    </row>
    <row r="40" spans="1:7" ht="13.5" thickBot="1">
      <c r="B40" s="167"/>
      <c r="C40" s="168" t="s">
        <v>294</v>
      </c>
      <c r="D40" s="273">
        <f>SUM(D30:D39)</f>
        <v>0</v>
      </c>
      <c r="E40" s="166"/>
    </row>
    <row r="41" spans="1:7">
      <c r="B41" s="167"/>
      <c r="C41" s="168"/>
      <c r="D41" s="169"/>
      <c r="E41" s="166"/>
    </row>
    <row r="42" spans="1:7" ht="13.5" thickBot="1"/>
    <row r="43" spans="1:7" ht="13.5" thickBot="1">
      <c r="B43" s="646" t="s">
        <v>341</v>
      </c>
      <c r="C43" s="647"/>
      <c r="D43" s="173" t="s">
        <v>342</v>
      </c>
      <c r="E43" s="173" t="s">
        <v>343</v>
      </c>
    </row>
    <row r="44" spans="1:7">
      <c r="B44" s="569" t="s">
        <v>344</v>
      </c>
      <c r="C44" s="570"/>
      <c r="D44" s="571" t="str">
        <f>+IF(D17&lt;&gt;0,D40/D17,"")</f>
        <v/>
      </c>
      <c r="E44" s="572" t="str">
        <f>+IF(D44&lt;&gt;"",D44*100,"")</f>
        <v/>
      </c>
    </row>
    <row r="45" spans="1:7" ht="13.5" thickBot="1">
      <c r="B45" s="573" t="s">
        <v>345</v>
      </c>
      <c r="C45" s="574"/>
      <c r="D45" s="574" t="str">
        <f>+IF(F18&lt;&gt;0,D40/F18,"")</f>
        <v/>
      </c>
      <c r="E45" s="575" t="str">
        <f>+IF(D45&lt;&gt;"",D45*100,"")</f>
        <v/>
      </c>
    </row>
    <row r="48" spans="1:7">
      <c r="B48" t="s">
        <v>346</v>
      </c>
      <c r="C48"/>
      <c r="D48"/>
      <c r="E48"/>
      <c r="F48"/>
      <c r="G48"/>
    </row>
    <row r="49" spans="2:7">
      <c r="B49" t="s">
        <v>347</v>
      </c>
      <c r="C49"/>
      <c r="D49"/>
      <c r="E49"/>
      <c r="F49"/>
      <c r="G49"/>
    </row>
    <row r="50" spans="2:7">
      <c r="B50" t="s">
        <v>348</v>
      </c>
      <c r="C50"/>
      <c r="D50"/>
      <c r="E50"/>
      <c r="F50"/>
      <c r="G50"/>
    </row>
    <row r="53" spans="2:7">
      <c r="B53" s="266" t="s">
        <v>689</v>
      </c>
    </row>
    <row r="54" spans="2:7">
      <c r="B54" s="266" t="s">
        <v>690</v>
      </c>
    </row>
    <row r="55" spans="2:7">
      <c r="B55" s="266" t="s">
        <v>688</v>
      </c>
    </row>
  </sheetData>
  <sheetProtection selectLockedCells="1"/>
  <mergeCells count="3">
    <mergeCell ref="A9:A16"/>
    <mergeCell ref="A4:A6"/>
    <mergeCell ref="B43:C43"/>
  </mergeCells>
  <phoneticPr fontId="15" type="noConversion"/>
  <conditionalFormatting sqref="D20">
    <cfRule type="cellIs" dxfId="60" priority="1" operator="equal">
      <formula>0</formula>
    </cfRule>
  </conditionalFormatting>
  <dataValidations xWindow="885" yWindow="526" count="5">
    <dataValidation type="whole" operator="greaterThanOrEqual" allowBlank="1" showInputMessage="1" showErrorMessage="1" errorTitle="Error de Tipo." error="Monto debe ser mayor o igual a cero." promptTitle="Ingrese Número." prompt="Ingrese valor de la Partida." sqref="D4 D6:D16" xr:uid="{00000000-0002-0000-0800-000000000000}">
      <formula1>0</formula1>
    </dataValidation>
    <dataValidation type="whole" operator="greaterThanOrEqual" allowBlank="1" showInputMessage="1" showErrorMessage="1" errorTitle="Error de Tipo." error="Monto debe ser mayor o igual a cero." promptTitle="Ingrese Número." prompt="Ingrese Valor de la Partida." sqref="D39 D30:D36" xr:uid="{00000000-0002-0000-0800-000001000000}">
      <formula1>0</formula1>
    </dataValidation>
    <dataValidation type="whole" allowBlank="1" showInputMessage="1" showErrorMessage="1" errorTitle="Error de Tipo." error="Monto debe ser Entero." promptTitle="Ingrese Número." prompt="Ingrese valor de la Partida." sqref="D5" xr:uid="{00000000-0002-0000-0800-000002000000}">
      <formula1>-999999999999999</formula1>
      <formula2>999999999999999</formula2>
    </dataValidation>
    <dataValidation type="whole" operator="lessThanOrEqual" allowBlank="1" showInputMessage="1" showErrorMessage="1" errorTitle="Error de Tipo." error="Monto debe ser menor o igual a cero." promptTitle="Ingrese Número." prompt="Ingrese Valor de la Partida." sqref="D37" xr:uid="{00000000-0002-0000-0800-000003000000}">
      <formula1>0</formula1>
    </dataValidation>
    <dataValidation type="whole" allowBlank="1" showInputMessage="1" showErrorMessage="1" errorTitle="Error de Tipo." error="Monto debe ser Entero." promptTitle="Ingrese Número." prompt="Ingrese Valor de la Partida." sqref="D38" xr:uid="{00000000-0002-0000-0800-000004000000}">
      <formula1>-999999999999999</formula1>
      <formula2>999999999999999</formula2>
    </dataValidation>
  </dataValidations>
  <printOptions horizontalCentered="1"/>
  <pageMargins left="0.23622047244094491" right="0.35433070866141736" top="0.35433070866141736" bottom="0.27559055118110237" header="0" footer="0"/>
  <pageSetup paperSize="9" scale="75" orientation="landscape" r:id="rId1"/>
  <headerFooter alignWithMargins="0"/>
  <ignoredErrors>
    <ignoredError sqref="D30:D39" unlockedFormula="1"/>
    <ignoredError sqref="D2:E3 E4:E16" numberStoredAsText="1"/>
    <ignoredError sqref="D4:D16" numberStoredAsText="1" unlocked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23</vt:i4>
      </vt:variant>
      <vt:variant>
        <vt:lpstr>Rangos con nombre</vt:lpstr>
      </vt:variant>
      <vt:variant>
        <vt:i4>23</vt:i4>
      </vt:variant>
    </vt:vector>
  </HeadingPairs>
  <TitlesOfParts>
    <vt:vector size="46" baseType="lpstr">
      <vt:lpstr>Portada</vt:lpstr>
      <vt:lpstr>Niveles</vt:lpstr>
      <vt:lpstr>o. Calificación</vt:lpstr>
      <vt:lpstr>o. CALCE PLAZOS</vt:lpstr>
      <vt:lpstr>o. CALCE TASAS</vt:lpstr>
      <vt:lpstr>o. PATR-EFECT</vt:lpstr>
      <vt:lpstr>o. IND-RIESGO</vt:lpstr>
      <vt:lpstr>o. Cartera</vt:lpstr>
      <vt:lpstr>o. AC01</vt:lpstr>
      <vt:lpstr>o. AC12-A4</vt:lpstr>
      <vt:lpstr>r. Calificación de la Gestión</vt:lpstr>
      <vt:lpstr>r. Calificación de TI</vt:lpstr>
      <vt:lpstr>r. Balance</vt:lpstr>
      <vt:lpstr>r. AC03</vt:lpstr>
      <vt:lpstr>r. AC12-A1</vt:lpstr>
      <vt:lpstr>r. AC12-A2</vt:lpstr>
      <vt:lpstr>r. AC12-A3</vt:lpstr>
      <vt:lpstr>r. AC12-B2</vt:lpstr>
      <vt:lpstr>r. AC12-B1</vt:lpstr>
      <vt:lpstr>r. AC12-B3</vt:lpstr>
      <vt:lpstr>r. AC12-B4</vt:lpstr>
      <vt:lpstr>r. AC12-B5</vt:lpstr>
      <vt:lpstr>r. AC12-B6</vt:lpstr>
      <vt:lpstr>'o. CALCE TASAS'!_Toc168215762</vt:lpstr>
      <vt:lpstr>A1Activos</vt:lpstr>
      <vt:lpstr>A1LimitePermitido</vt:lpstr>
      <vt:lpstr>A1Pasivos</vt:lpstr>
      <vt:lpstr>A2Activos</vt:lpstr>
      <vt:lpstr>A2LimitePermitido</vt:lpstr>
      <vt:lpstr>A2Pasivos</vt:lpstr>
      <vt:lpstr>A3Activos</vt:lpstr>
      <vt:lpstr>A3LimitePermitido</vt:lpstr>
      <vt:lpstr>A3Pasivos</vt:lpstr>
      <vt:lpstr>ActivoPonderado</vt:lpstr>
      <vt:lpstr>'o. Calificación'!Área_de_impresión</vt:lpstr>
      <vt:lpstr>'o. IND-RIESGO'!Área_de_impresión</vt:lpstr>
      <vt:lpstr>'o. PATR-EFECT'!Área_de_impresión</vt:lpstr>
      <vt:lpstr>'r. Calificación de la Gestión'!Área_de_impresión</vt:lpstr>
      <vt:lpstr>'r. Calificación de TI'!Área_de_impresión</vt:lpstr>
      <vt:lpstr>B1Activos</vt:lpstr>
      <vt:lpstr>B1Pasivos</vt:lpstr>
      <vt:lpstr>B2Activos</vt:lpstr>
      <vt:lpstr>B2Pasivos</vt:lpstr>
      <vt:lpstr>ColocacionesComerciales</vt:lpstr>
      <vt:lpstr>ColocacionesConsumo</vt:lpstr>
      <vt:lpstr>PatrimonioEfectivo</vt:lpstr>
    </vt:vector>
  </TitlesOfParts>
  <Company>Dark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SISTEMA DECOP AHORROCOOP DIC-07</dc:title>
  <dc:creator>LUIS POBLETE R.</dc:creator>
  <cp:lastModifiedBy>Karla Vidal Moyano</cp:lastModifiedBy>
  <cp:lastPrinted>2008-11-21T16:31:05Z</cp:lastPrinted>
  <dcterms:created xsi:type="dcterms:W3CDTF">2007-04-05T21:01:54Z</dcterms:created>
  <dcterms:modified xsi:type="dcterms:W3CDTF">2021-12-28T20:00:45Z</dcterms:modified>
</cp:coreProperties>
</file>