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71ecf029a405de/01_Duoc/0_2024/CAPSTONE_003V/FINAL/"/>
    </mc:Choice>
  </mc:AlternateContent>
  <xr:revisionPtr revIDLastSave="13" documentId="8_{21986716-90C8-49AC-97A9-9D26805D20EF}" xr6:coauthVersionLast="47" xr6:coauthVersionMax="47" xr10:uidLastSave="{002EEB83-AE7A-4D82-8280-D9B750BF34D2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<sst xmlns="http://schemas.openxmlformats.org/spreadsheetml/2006/main" count="164" uniqueCount="66">
  <si>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</si>
  <si>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</si>
  <si>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</si>
  <si>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</si>
  <si>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</si>
  <si>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</si>
  <si>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</si>
  <si>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</si>
  <si>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</si>
  <si>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</si>
  <si>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</si>
  <si>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</si>
  <si>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</si>
  <si>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</si>
  <si>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</si>
  <si>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</si>
  <si>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</si>
  <si>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</si>
  <si>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</si>
  <si>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</si>
  <si>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</si>
  <si>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</si>
  <si>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</si>
  <si>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</si>
  <si>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</si>
  <si>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</si>
  <si>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</si>
  <si>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</si>
  <si>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</si>
  <si>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</si>
  <si>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</si>
  <si>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</si>
  <si>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</si>
  <si>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</si>
  <si>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</si>
  <si>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</si>
  <si>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</si>
  <si>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</si>
  <si>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</si>
  <si>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</si>
  <si>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</si>
  <si>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</si>
  <si>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</si>
  <si>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</si>
  <si>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</si>
  <si>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</si>
  <si>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</si>
  <si>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</si>
  <si>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</si>
  <si>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</si>
  <si>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</si>
  <si>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</si>
  <si>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</si>
  <si>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</si>
  <si>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</si>
  <si>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</si>
  <si>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</si>
  <si>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</si>
  <si>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</si>
  <si>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</si>
  <si>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</si>
  <si>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</si>
  <si>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</si>
  <si>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BRAVO MELO ISAAC</t>
  </si>
  <si>
    <t>HERRERA CAMUS JOSE LUIS</t>
  </si>
  <si>
    <t>IGNACIO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</si>
</sst>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81" sqref="C81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63</v>
      </c>
      <c r="C4" s="31">
        <f>C21</f>
        <v>5.2</v>
      </c>
      <c r="D4" s="37">
        <f>C60</f>
        <v>5.8</v>
      </c>
      <c r="E4" s="36">
        <f>C4*C$2+D4*D$2</f>
        <v>5.38</v>
      </c>
    </row>
    <row r="5" spans="1:11" ht="14.4" x14ac:dyDescent="0.3">
      <c r="A5" s="3">
        <v>2</v>
      </c>
      <c r="B5" s="16" t="s">
        <v>64</v>
      </c>
      <c r="C5" s="31">
        <f>C34</f>
        <v>5.2</v>
      </c>
      <c r="D5" s="37">
        <f>C73</f>
        <v>6.1</v>
      </c>
      <c r="E5" s="36">
        <f t="shared" ref="E5:E6" si="0">C5*C$2+D5*D$2</f>
        <v>5.47</v>
      </c>
    </row>
    <row r="6" spans="1:11" ht="14.4" x14ac:dyDescent="0.3">
      <c r="A6" s="3">
        <v>3</v>
      </c>
      <c r="B6" s="16" t="s">
        <v>65</v>
      </c>
      <c r="C6" s="31">
        <f>C47</f>
        <v>5.2</v>
      </c>
      <c r="D6" s="37">
        <f>C86</f>
        <v>6</v>
      </c>
      <c r="E6" s="36">
        <f t="shared" si="0"/>
        <v>5.4399999999999995</v>
      </c>
    </row>
    <row r="11" spans="1:11" ht="18" outlineLevel="1" x14ac:dyDescent="0.3">
      <c r="A11" s="48" t="s">
        <v>4</v>
      </c>
      <c r="B11" s="11" t="str">
        <f>B4</f>
        <v>BRAVO MELO ISAAC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9</v>
      </c>
      <c r="D13" s="12" t="str">
        <f t="shared" ref="D13:D17" si="1">IF($C13=CL,"X","")</f>
        <v/>
      </c>
      <c r="E13" s="12" t="str">
        <f>IF(D13="X",100*0.15,"")</f>
        <v/>
      </c>
      <c r="F13" s="12" t="str">
        <f t="shared" ref="F13:F17" si="2">IF($C13=L,"X","")</f>
        <v>X</v>
      </c>
      <c r="G13" s="12">
        <f>IF(F13="X",60*0.15,"")</f>
        <v>9</v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9</v>
      </c>
      <c r="D14" s="12" t="str">
        <f t="shared" si="1"/>
        <v/>
      </c>
      <c r="E14" s="12" t="str">
        <f>IF(D14="X",100*0.25,"")</f>
        <v/>
      </c>
      <c r="F14" s="12" t="str">
        <f t="shared" si="2"/>
        <v>X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9</v>
      </c>
      <c r="D16" s="12" t="str">
        <f t="shared" si="1"/>
        <v/>
      </c>
      <c r="E16" s="12" t="str">
        <f>IF(D16="X",100*0.05,"")</f>
        <v/>
      </c>
      <c r="F16" s="12" t="str">
        <f t="shared" si="2"/>
        <v>X</v>
      </c>
      <c r="G16" s="12">
        <f>IF(F16="X",60*0.05,"")</f>
        <v>3</v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9</v>
      </c>
      <c r="D17" s="12" t="str">
        <f t="shared" si="1"/>
        <v/>
      </c>
      <c r="E17" s="12" t="str">
        <f>IF(D17="X",100*0.05,"")</f>
        <v/>
      </c>
      <c r="F17" s="12" t="str">
        <f t="shared" si="2"/>
        <v>X</v>
      </c>
      <c r="G17" s="12">
        <f>IF(F17="X",60*0.05,"")</f>
        <v>3</v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9</v>
      </c>
      <c r="D19" s="12" t="str">
        <f>IF($C19=CL,"X","")</f>
        <v/>
      </c>
      <c r="E19" s="12" t="str">
        <f>IF(D19="X",100*0.1,"")</f>
        <v/>
      </c>
      <c r="F19" s="12" t="str">
        <f>IF($C19=L,"X","")</f>
        <v>X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76</v>
      </c>
      <c r="D20" s="13"/>
      <c r="E20" s="13">
        <f>SUM(E13:E19)</f>
        <v>40</v>
      </c>
      <c r="F20" s="13"/>
      <c r="G20" s="13">
        <f>SUM(G13:G19)</f>
        <v>36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5.2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</v>
      </c>
      <c r="B24" s="11" t="str">
        <f>B5</f>
        <v>HERRERA CAMUS JOSE LUIS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9</v>
      </c>
      <c r="D26" s="12" t="str">
        <f t="shared" ref="D26:D30" si="7">IF($C26=CL,"X","")</f>
        <v/>
      </c>
      <c r="E26" s="12" t="str">
        <f>IF(D26="X",100*0.15,"")</f>
        <v/>
      </c>
      <c r="F26" s="12" t="str">
        <f t="shared" ref="F26:F30" si="8">IF($C26=L,"X","")</f>
        <v>X</v>
      </c>
      <c r="G26" s="12">
        <f>IF(F26="X",60*0.15,"")</f>
        <v>9</v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9</v>
      </c>
      <c r="D27" s="12" t="str">
        <f t="shared" si="7"/>
        <v/>
      </c>
      <c r="E27" s="12" t="str">
        <f>IF(D27="X",100*0.25,"")</f>
        <v/>
      </c>
      <c r="F27" s="12" t="str">
        <f t="shared" si="8"/>
        <v>X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9</v>
      </c>
      <c r="D29" s="12" t="str">
        <f t="shared" si="7"/>
        <v/>
      </c>
      <c r="E29" s="12" t="str">
        <f>IF(D29="X",100*0.05,"")</f>
        <v/>
      </c>
      <c r="F29" s="12" t="str">
        <f t="shared" si="8"/>
        <v>X</v>
      </c>
      <c r="G29" s="12">
        <f>IF(F29="X",60*0.05,"")</f>
        <v>3</v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9</v>
      </c>
      <c r="D30" s="12" t="str">
        <f t="shared" si="7"/>
        <v/>
      </c>
      <c r="E30" s="12" t="str">
        <f>IF(D30="X",100*0.05,"")</f>
        <v/>
      </c>
      <c r="F30" s="12" t="str">
        <f t="shared" si="8"/>
        <v>X</v>
      </c>
      <c r="G30" s="12">
        <f>IF(F30="X",60*0.05,"")</f>
        <v>3</v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9</v>
      </c>
      <c r="D32" s="12" t="str">
        <f>IF($C32=CL,"X","")</f>
        <v/>
      </c>
      <c r="E32" s="12" t="str">
        <f>IF(D32="X",100*0.1,"")</f>
        <v/>
      </c>
      <c r="F32" s="12" t="str">
        <f>IF($C32=L,"X","")</f>
        <v>X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5">
      <c r="A33" s="40"/>
      <c r="B33" s="18" t="s">
        <v>12</v>
      </c>
      <c r="C33" s="22">
        <f>E33+G33+I33+K33</f>
        <v>76</v>
      </c>
      <c r="D33" s="13"/>
      <c r="E33" s="13">
        <f>SUM(E26:E32)</f>
        <v>40</v>
      </c>
      <c r="F33" s="13"/>
      <c r="G33" s="13">
        <f>SUM(G26:G32)</f>
        <v>36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5.2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8" t="s">
        <v>4</v>
      </c>
      <c r="B37" s="11" t="str">
        <f>B6</f>
        <v>IGNACIO TOLEDO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9</v>
      </c>
      <c r="D39" s="12" t="str">
        <f t="shared" ref="D39:D43" si="12">IF($C39=CL,"X","")</f>
        <v/>
      </c>
      <c r="E39" s="12" t="str">
        <f>IF(D39="X",100*0.15,"")</f>
        <v/>
      </c>
      <c r="F39" s="12" t="str">
        <f t="shared" ref="F39:F43" si="13">IF($C39=L,"X","")</f>
        <v>X</v>
      </c>
      <c r="G39" s="12">
        <f>IF(F39="X",60*0.15,"")</f>
        <v>9</v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9</v>
      </c>
      <c r="D40" s="12" t="str">
        <f t="shared" si="12"/>
        <v/>
      </c>
      <c r="E40" s="12" t="str">
        <f>IF(D40="X",100*0.25,"")</f>
        <v/>
      </c>
      <c r="F40" s="12" t="str">
        <f t="shared" si="13"/>
        <v>X</v>
      </c>
      <c r="G40" s="12">
        <f>IF(F40="X",60*0.25,"")</f>
        <v>15</v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1"/>
      <c r="B42" s="19" t="str">
        <f>RUBRICA!A7</f>
        <v>4. Expone el Proyecto APT, considerando el formato y el tiempo establecido para la presentación.</v>
      </c>
      <c r="C42" s="17" t="s">
        <v>9</v>
      </c>
      <c r="D42" s="12" t="str">
        <f t="shared" si="12"/>
        <v/>
      </c>
      <c r="E42" s="12" t="str">
        <f>IF(D42="X",100*0.05,"")</f>
        <v/>
      </c>
      <c r="F42" s="12" t="str">
        <f t="shared" si="13"/>
        <v>X</v>
      </c>
      <c r="G42" s="12">
        <f>IF(F42="X",60*0.05,"")</f>
        <v>3</v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1"/>
      <c r="B43" s="19" t="str">
        <f>RUBRICA!A8</f>
        <v>5. Expresa sus ideas con fluidez, claridad y precisión, utilizando lenguaje técnico propio de la disciplina.</v>
      </c>
      <c r="C43" s="17" t="s">
        <v>9</v>
      </c>
      <c r="D43" s="12" t="str">
        <f t="shared" si="12"/>
        <v/>
      </c>
      <c r="E43" s="12" t="str">
        <f>IF(D43="X",100*0.05,"")</f>
        <v/>
      </c>
      <c r="F43" s="12" t="str">
        <f t="shared" si="13"/>
        <v>X</v>
      </c>
      <c r="G43" s="12">
        <f>IF(F43="X",60*0.05,"")</f>
        <v>3</v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9</v>
      </c>
      <c r="D45" s="12" t="str">
        <f>IF($C45=CL,"X","")</f>
        <v/>
      </c>
      <c r="E45" s="12" t="str">
        <f>IF(D45="X",100*0.1,"")</f>
        <v/>
      </c>
      <c r="F45" s="12" t="str">
        <f>IF($C45=L,"X","")</f>
        <v>X</v>
      </c>
      <c r="G45" s="12">
        <f>IF(F45="X",60*0.1,"")</f>
        <v>6</v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0"/>
      <c r="B46" s="18" t="s">
        <v>12</v>
      </c>
      <c r="C46" s="22">
        <f>E46+G46+I46+K46</f>
        <v>76</v>
      </c>
      <c r="D46" s="13"/>
      <c r="E46" s="13">
        <f>SUM(E39:E45)</f>
        <v>40</v>
      </c>
      <c r="F46" s="13"/>
      <c r="G46" s="13">
        <f>SUM(G39:G45)</f>
        <v>36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1" t="s">
        <v>13</v>
      </c>
      <c r="C47" s="14">
        <f>VLOOKUP(C46,ESCALA_IEP!A28:B228,2,FALSE)</f>
        <v>5.2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14</v>
      </c>
      <c r="B50" s="11" t="str">
        <f>B4</f>
        <v>BRAVO MELO ISAAC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9</v>
      </c>
      <c r="D53" s="12" t="str">
        <f t="shared" si="17"/>
        <v/>
      </c>
      <c r="E53" s="12" t="str">
        <f>IF(D53="X",100*0.25,"")</f>
        <v/>
      </c>
      <c r="F53" s="12" t="str">
        <f t="shared" si="18"/>
        <v>X</v>
      </c>
      <c r="G53" s="12">
        <f>IF(F53="X",60*0.25,"")</f>
        <v>15</v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9</v>
      </c>
      <c r="D56" s="12" t="str">
        <f t="shared" si="17"/>
        <v/>
      </c>
      <c r="E56" s="12" t="str">
        <f>IF(D56="X",100*0.05,"")</f>
        <v/>
      </c>
      <c r="F56" s="12" t="str">
        <f t="shared" si="18"/>
        <v>X</v>
      </c>
      <c r="G56" s="12">
        <f>IF(F56="X",60*0.05,"")</f>
        <v>3</v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9</v>
      </c>
      <c r="D58" s="12" t="str">
        <f>IF($C58=CL,"X","")</f>
        <v/>
      </c>
      <c r="E58" s="12" t="str">
        <f>IF(D58="X",100*0.1,"")</f>
        <v/>
      </c>
      <c r="F58" s="12" t="str">
        <f>IF($C58=L,"X","")</f>
        <v>X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0"/>
      <c r="B59" s="18" t="s">
        <v>12</v>
      </c>
      <c r="C59" s="22">
        <f>E59+G59+I59+K59</f>
        <v>84</v>
      </c>
      <c r="D59" s="13"/>
      <c r="E59" s="13">
        <f>SUM(E52:E58)</f>
        <v>60</v>
      </c>
      <c r="F59" s="13"/>
      <c r="G59" s="13">
        <f>SUM(G52:G58)</f>
        <v>24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5.8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39" t="s">
        <v>15</v>
      </c>
      <c r="B63" s="11" t="str">
        <f>B5</f>
        <v>HERRERA CAMUS JOSE LUIS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9</v>
      </c>
      <c r="D66" s="12" t="str">
        <f t="shared" si="22"/>
        <v/>
      </c>
      <c r="E66" s="12" t="str">
        <f>IF(D66="X",100*0.25,"")</f>
        <v/>
      </c>
      <c r="F66" s="12" t="str">
        <f t="shared" si="23"/>
        <v>X</v>
      </c>
      <c r="G66" s="12">
        <f>IF(F66="X",60*0.25,"")</f>
        <v>15</v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9</v>
      </c>
      <c r="D69" s="12" t="str">
        <f t="shared" si="22"/>
        <v/>
      </c>
      <c r="E69" s="12" t="str">
        <f>IF(D69="X",100*0.05,"")</f>
        <v/>
      </c>
      <c r="F69" s="12" t="str">
        <f t="shared" si="23"/>
        <v>X</v>
      </c>
      <c r="G69" s="12">
        <f>IF(F69="X",60*0.05,"")</f>
        <v>3</v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0"/>
      <c r="B72" s="18" t="s">
        <v>12</v>
      </c>
      <c r="C72" s="22">
        <f>E72+G72+I72+K72</f>
        <v>88</v>
      </c>
      <c r="D72" s="13"/>
      <c r="E72" s="13">
        <f>SUM(E65:E71)</f>
        <v>70</v>
      </c>
      <c r="F72" s="13"/>
      <c r="G72" s="13">
        <f>SUM(G65:G71)</f>
        <v>18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6.1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39" t="s">
        <v>16</v>
      </c>
      <c r="B76" s="11" t="str">
        <f>B6</f>
        <v>IGNACIO TOLEDO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9</v>
      </c>
      <c r="D80" s="12" t="str">
        <f t="shared" si="27"/>
        <v/>
      </c>
      <c r="E80" s="12" t="str">
        <f>IF(D80="X",100*0.2,"")</f>
        <v/>
      </c>
      <c r="F80" s="12" t="str">
        <f t="shared" si="28"/>
        <v>X</v>
      </c>
      <c r="G80" s="12">
        <f>IF(F80="X",60*0.2,"")</f>
        <v>12</v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9</v>
      </c>
      <c r="D82" s="12" t="str">
        <f t="shared" si="27"/>
        <v/>
      </c>
      <c r="E82" s="12" t="str">
        <f>IF(D82="X",100*0.05,"")</f>
        <v/>
      </c>
      <c r="F82" s="12" t="str">
        <f t="shared" si="28"/>
        <v>X</v>
      </c>
      <c r="G82" s="12">
        <f>IF(F82="X",60*0.05,"")</f>
        <v>3</v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9</v>
      </c>
      <c r="D84" s="12" t="str">
        <f>IF($C84=CL,"X","")</f>
        <v/>
      </c>
      <c r="E84" s="12" t="str">
        <f>IF(D84="X",100*0.1,"")</f>
        <v/>
      </c>
      <c r="F84" s="12" t="str">
        <f>IF($C84=L,"X","")</f>
        <v>X</v>
      </c>
      <c r="G84" s="12">
        <f>IF(F84="X",60*0.1,"")</f>
        <v>6</v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0"/>
      <c r="B85" s="18" t="s">
        <v>12</v>
      </c>
      <c r="C85" s="22">
        <f>E85+G85+I85+K85</f>
        <v>86</v>
      </c>
      <c r="D85" s="13"/>
      <c r="E85" s="13">
        <f>SUM(E78:E84)</f>
        <v>65</v>
      </c>
      <c r="F85" s="13"/>
      <c r="G85" s="13">
        <f>SUM(G78:G84)</f>
        <v>21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6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C78:C84 C26:C32 C52:C58 C65:C71 C39:C45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Alejandro Sepúlveda Montero</cp:lastModifiedBy>
  <cp:revision/>
  <dcterms:created xsi:type="dcterms:W3CDTF">2023-08-07T04:08:01Z</dcterms:created>
  <dcterms:modified xsi:type="dcterms:W3CDTF">2024-12-12T14:07:50Z</dcterms:modified>
  <cp:category/>
  <cp:contentStatus/>
</cp:coreProperties>
</file>