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"/>
    </mc:Choice>
  </mc:AlternateContent>
  <xr:revisionPtr revIDLastSave="193" documentId="8_{DEE7D7DB-A495-459B-95B0-AC6CE3506B94}" xr6:coauthVersionLast="45" xr6:coauthVersionMax="45" xr10:uidLastSave="{AC8F7BFF-6DAE-4B5A-AB13-71CEA981CDD2}"/>
  <bookViews>
    <workbookView xWindow="-120" yWindow="-120" windowWidth="29040" windowHeight="15840" activeTab="2" xr2:uid="{FD40173B-ACC9-4009-99E6-2EC7551D15DB}"/>
  </bookViews>
  <sheets>
    <sheet name="ex1" sheetId="1" r:id="rId1"/>
    <sheet name="ex2" sheetId="4" r:id="rId2"/>
    <sheet name="ex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  <c r="B24" i="1" l="1"/>
  <c r="B20" i="1"/>
  <c r="B7" i="5"/>
  <c r="D1" i="5"/>
  <c r="B8" i="5" s="1"/>
  <c r="D14" i="1"/>
  <c r="B12" i="1"/>
  <c r="B11" i="1"/>
  <c r="B10" i="1"/>
  <c r="B3" i="1"/>
  <c r="D5" i="1"/>
  <c r="B21" i="1" l="1"/>
  <c r="B11" i="5"/>
  <c r="B12" i="5" s="1"/>
  <c r="F14" i="4"/>
  <c r="C10" i="4" l="1"/>
  <c r="C5" i="4"/>
  <c r="C4" i="4"/>
  <c r="D14" i="5" l="1"/>
  <c r="B16" i="5" s="1"/>
  <c r="B18" i="5" s="1"/>
  <c r="C7" i="4"/>
  <c r="C17" i="4" s="1"/>
  <c r="D21" i="4" s="1"/>
  <c r="D24" i="4" s="1"/>
  <c r="C8" i="4"/>
  <c r="B21" i="5" l="1"/>
  <c r="D6" i="1"/>
  <c r="B2" i="1"/>
  <c r="E18" i="1" l="1"/>
  <c r="B26" i="1" s="1"/>
</calcChain>
</file>

<file path=xl/sharedStrings.xml><?xml version="1.0" encoding="utf-8"?>
<sst xmlns="http://schemas.openxmlformats.org/spreadsheetml/2006/main" count="95" uniqueCount="59">
  <si>
    <r>
      <t>ρ</t>
    </r>
    <r>
      <rPr>
        <sz val="10"/>
        <color theme="1"/>
        <rFont val="Calibri"/>
        <family val="2"/>
      </rPr>
      <t>e</t>
    </r>
  </si>
  <si>
    <t>Kg/m³</t>
  </si>
  <si>
    <t>PVC</t>
  </si>
  <si>
    <t>µ</t>
  </si>
  <si>
    <t>Pa.s</t>
  </si>
  <si>
    <t>ϵ</t>
  </si>
  <si>
    <t>m</t>
  </si>
  <si>
    <t>mm</t>
  </si>
  <si>
    <t>pag 255</t>
  </si>
  <si>
    <t>pag 387</t>
  </si>
  <si>
    <t>m³/s</t>
  </si>
  <si>
    <r>
      <t>D</t>
    </r>
    <r>
      <rPr>
        <sz val="8"/>
        <color theme="1"/>
        <rFont val="Calibri"/>
        <family val="2"/>
        <scheme val="minor"/>
      </rPr>
      <t>Tu</t>
    </r>
  </si>
  <si>
    <t>cm</t>
  </si>
  <si>
    <t>h</t>
  </si>
  <si>
    <t>m/s</t>
  </si>
  <si>
    <t>%</t>
  </si>
  <si>
    <t>W</t>
  </si>
  <si>
    <t>v=</t>
  </si>
  <si>
    <t>f=</t>
  </si>
  <si>
    <t>vazao=</t>
  </si>
  <si>
    <t xml:space="preserve">vazao = </t>
  </si>
  <si>
    <t>Re=</t>
  </si>
  <si>
    <t>Ph20=</t>
  </si>
  <si>
    <t>u=</t>
  </si>
  <si>
    <t>E=</t>
  </si>
  <si>
    <t>Hd=</t>
  </si>
  <si>
    <t>de 2 --&gt; 3</t>
  </si>
  <si>
    <t>P2=</t>
  </si>
  <si>
    <t>de 1 --&gt;2</t>
  </si>
  <si>
    <t>H=</t>
  </si>
  <si>
    <t>m^3/3</t>
  </si>
  <si>
    <t>m^2</t>
  </si>
  <si>
    <t>Pa</t>
  </si>
  <si>
    <t>L=</t>
  </si>
  <si>
    <t>turbulento--&gt;</t>
  </si>
  <si>
    <t>A=</t>
  </si>
  <si>
    <t>D=</t>
  </si>
  <si>
    <t>Dados:</t>
  </si>
  <si>
    <t>m^3/s</t>
  </si>
  <si>
    <t>x=</t>
  </si>
  <si>
    <t>h=</t>
  </si>
  <si>
    <t>kg/m^3</t>
  </si>
  <si>
    <t>Nb=</t>
  </si>
  <si>
    <t>V2=</t>
  </si>
  <si>
    <t>Turbulento--&gt;</t>
  </si>
  <si>
    <t>Hb=</t>
  </si>
  <si>
    <t>Wb=</t>
  </si>
  <si>
    <t>De A --&gt; B</t>
  </si>
  <si>
    <t>Pb=</t>
  </si>
  <si>
    <t>De B --&gt; C</t>
  </si>
  <si>
    <t>Turbulento --&gt;</t>
  </si>
  <si>
    <t>manip=</t>
  </si>
  <si>
    <t>L/s</t>
  </si>
  <si>
    <t>Patm=</t>
  </si>
  <si>
    <t>Pbabs=</t>
  </si>
  <si>
    <t>l/m</t>
  </si>
  <si>
    <t>se o valor do item é menor ou igual do x que achamos, esté certo</t>
  </si>
  <si>
    <t>otaku fedido</t>
  </si>
  <si>
    <t>explicacao-quanto menor dinuimos o x, maior sera a vazao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</si>
</sst>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  <xf numFmtId="165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2" fillId="0" borderId="1" xfId="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0" fillId="0" borderId="0" xfId="0" applyFill="1"/>
    <xf numFmtId="166" fontId="0" fillId="5" borderId="0" xfId="0" applyNumberFormat="1" applyFill="1"/>
    <xf numFmtId="166" fontId="0" fillId="6" borderId="0" xfId="0" applyNumberFormat="1" applyFill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4</xdr:row>
      <xdr:rowOff>42862</xdr:rowOff>
    </xdr:from>
    <xdr:ext cx="120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EC7537B-A385-4CD4-845D-AF7508585B7F}"/>
                </a:ext>
              </a:extLst>
            </xdr:cNvPr>
            <xdr:cNvSpPr txBox="1"/>
          </xdr:nvSpPr>
          <xdr:spPr>
            <a:xfrm>
              <a:off x="10629900" y="1262062"/>
              <a:ext cx="120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EC7537B-A385-4CD4-845D-AF7508585B7F}"/>
                </a:ext>
              </a:extLst>
            </xdr:cNvPr>
            <xdr:cNvSpPr txBox="1"/>
          </xdr:nvSpPr>
          <xdr:spPr>
            <a:xfrm>
              <a:off x="10629900" y="1262062"/>
              <a:ext cx="120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4</xdr:row>
      <xdr:rowOff>42862</xdr:rowOff>
    </xdr:from>
    <xdr:ext cx="120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EF0FD32-7D63-425F-BE5D-8BDE1855434A}"/>
                </a:ext>
              </a:extLst>
            </xdr:cNvPr>
            <xdr:cNvSpPr txBox="1"/>
          </xdr:nvSpPr>
          <xdr:spPr>
            <a:xfrm>
              <a:off x="10629900" y="1262062"/>
              <a:ext cx="120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EF0FD32-7D63-425F-BE5D-8BDE1855434A}"/>
                </a:ext>
              </a:extLst>
            </xdr:cNvPr>
            <xdr:cNvSpPr txBox="1"/>
          </xdr:nvSpPr>
          <xdr:spPr>
            <a:xfrm>
              <a:off x="10629900" y="1262062"/>
              <a:ext cx="120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9</xdr:col>
      <xdr:colOff>476250</xdr:colOff>
      <xdr:row>6</xdr:row>
      <xdr:rowOff>28575</xdr:rowOff>
    </xdr:from>
    <xdr:to>
      <xdr:col>18</xdr:col>
      <xdr:colOff>163189</xdr:colOff>
      <xdr:row>27</xdr:row>
      <xdr:rowOff>119299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F50E37-ADC9-4FD3-B5C4-3E831E9F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247775"/>
          <a:ext cx="5487664" cy="4091224"/>
        </a:xfrm>
        <a:prstGeom prst="rect">
          <a:avLst/>
        </a:prstGeom>
      </xdr:spPr>
    </xdr:pic>
    <xdr:clientData/>
  </xdr:twoCellAnchor>
  <xdr:twoCellAnchor>
    <xdr:from>
      <xdr:col>2</xdr:col>
      <xdr:colOff>523875</xdr:colOff>
      <xdr:row>23</xdr:row>
      <xdr:rowOff>171450</xdr:rowOff>
    </xdr:from>
    <xdr:to>
      <xdr:col>3</xdr:col>
      <xdr:colOff>276225</xdr:colOff>
      <xdr:row>26</xdr:row>
      <xdr:rowOff>152400</xdr:rowOff>
    </xdr:to>
    <xdr:cxnSp macro="">
      <xdr:nvCxnSpPr>
        <xdr:cNvPr id="6" name="Conector: Angulado 5">
          <a:extLst>
            <a:ext uri="{FF2B5EF4-FFF2-40B4-BE49-F238E27FC236}">
              <a16:creationId xmlns:a16="http://schemas.microsoft.com/office/drawing/2014/main" id="{FD39215A-3A85-4E39-ABFE-788D9E7CF9D4}"/>
            </a:ext>
          </a:extLst>
        </xdr:cNvPr>
        <xdr:cNvCxnSpPr/>
      </xdr:nvCxnSpPr>
      <xdr:spPr>
        <a:xfrm rot="16200000" flipH="1">
          <a:off x="2152650" y="4724400"/>
          <a:ext cx="552450" cy="3619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148166</xdr:rowOff>
    </xdr:from>
    <xdr:to>
      <xdr:col>26</xdr:col>
      <xdr:colOff>62538</xdr:colOff>
      <xdr:row>24</xdr:row>
      <xdr:rowOff>125632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96E59D-CF9E-44FA-B2D3-4991E91D0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148166"/>
          <a:ext cx="10021454" cy="45494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0</xdr:rowOff>
    </xdr:from>
    <xdr:to>
      <xdr:col>17</xdr:col>
      <xdr:colOff>230365</xdr:colOff>
      <xdr:row>18</xdr:row>
      <xdr:rowOff>103229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04E5BF-9AD5-40AF-B52E-3EBCDEB5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0"/>
          <a:ext cx="6021565" cy="3532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8510-31C8-4216-B9F5-32C91B2AC89D}">
  <dimension ref="A2:Q32"/>
  <sheetViews>
    <sheetView workbookViewId="0">
      <selection activeCell="F40" sqref="F40"/>
    </sheetView>
  </sheetViews>
  <sheetFormatPr defaultRowHeight="15" x14ac:dyDescent="0.25"/>
  <cols>
    <col min="1" max="1" width="13.85546875" bestFit="1" customWidth="1"/>
    <col min="2" max="2" width="12" bestFit="1" customWidth="1"/>
    <col min="5" max="6" width="12" bestFit="1" customWidth="1"/>
    <col min="10" max="10" width="11" bestFit="1" customWidth="1"/>
    <col min="12" max="12" width="12" bestFit="1" customWidth="1"/>
    <col min="23" max="23" width="12" bestFit="1" customWidth="1"/>
  </cols>
  <sheetData>
    <row r="2" spans="1:17" ht="21" x14ac:dyDescent="0.35">
      <c r="A2" s="13" t="s">
        <v>0</v>
      </c>
      <c r="B2" s="3">
        <f>789</f>
        <v>789</v>
      </c>
      <c r="C2" s="3" t="s">
        <v>1</v>
      </c>
      <c r="D2" s="1"/>
      <c r="E2" s="1"/>
      <c r="F2" s="1"/>
    </row>
    <row r="3" spans="1:17" x14ac:dyDescent="0.25">
      <c r="A3" s="5" t="s">
        <v>3</v>
      </c>
      <c r="B3" s="2">
        <f>0.00119</f>
        <v>1.1900000000000001E-3</v>
      </c>
      <c r="C3" s="2" t="s">
        <v>4</v>
      </c>
      <c r="D3" s="6" t="s">
        <v>9</v>
      </c>
      <c r="E3" s="1"/>
      <c r="F3" s="1"/>
    </row>
    <row r="4" spans="1:17" x14ac:dyDescent="0.25">
      <c r="A4" s="2" t="s">
        <v>2</v>
      </c>
      <c r="B4" s="5" t="s">
        <v>5</v>
      </c>
      <c r="C4" s="2">
        <v>0</v>
      </c>
      <c r="D4" s="2" t="s">
        <v>7</v>
      </c>
      <c r="E4" s="2" t="s">
        <v>8</v>
      </c>
      <c r="F4" s="1"/>
    </row>
    <row r="5" spans="1:17" x14ac:dyDescent="0.25">
      <c r="A5" s="2"/>
      <c r="B5" s="7">
        <v>20</v>
      </c>
      <c r="C5" s="2" t="s">
        <v>52</v>
      </c>
      <c r="D5" s="2">
        <f>B5/1000</f>
        <v>0.02</v>
      </c>
      <c r="E5" s="2" t="s">
        <v>10</v>
      </c>
      <c r="F5" s="1"/>
    </row>
    <row r="6" spans="1:17" x14ac:dyDescent="0.25">
      <c r="A6" s="2" t="s">
        <v>11</v>
      </c>
      <c r="B6" s="7">
        <v>18</v>
      </c>
      <c r="C6" s="2" t="s">
        <v>12</v>
      </c>
      <c r="D6" s="2">
        <f>B6/100</f>
        <v>0.18</v>
      </c>
      <c r="E6" s="2" t="s">
        <v>6</v>
      </c>
      <c r="F6" s="1"/>
    </row>
    <row r="7" spans="1:17" x14ac:dyDescent="0.25">
      <c r="A7" s="2" t="s">
        <v>13</v>
      </c>
      <c r="B7" s="7">
        <v>8.8000000000000007</v>
      </c>
      <c r="C7" s="2" t="s">
        <v>6</v>
      </c>
      <c r="D7" s="1"/>
      <c r="E7" s="1"/>
      <c r="F7" s="1"/>
    </row>
    <row r="8" spans="1:17" x14ac:dyDescent="0.25">
      <c r="A8" s="2" t="s">
        <v>53</v>
      </c>
      <c r="B8" s="2">
        <v>95000</v>
      </c>
      <c r="C8" s="2" t="s">
        <v>32</v>
      </c>
      <c r="D8" s="1"/>
      <c r="E8" s="1"/>
      <c r="F8" s="1"/>
    </row>
    <row r="9" spans="1:17" x14ac:dyDescent="0.25">
      <c r="D9" s="1"/>
      <c r="E9" s="1"/>
      <c r="F9" s="1"/>
    </row>
    <row r="10" spans="1:17" x14ac:dyDescent="0.25">
      <c r="A10" s="19" t="s">
        <v>35</v>
      </c>
      <c r="B10" s="1">
        <f>(PI()/4)*D6^2</f>
        <v>2.5446900494077322E-2</v>
      </c>
      <c r="C10" s="19" t="s">
        <v>6</v>
      </c>
      <c r="D10" s="1"/>
      <c r="E10" s="1"/>
      <c r="F10" s="1"/>
    </row>
    <row r="11" spans="1:17" x14ac:dyDescent="0.25">
      <c r="A11" s="1" t="s">
        <v>17</v>
      </c>
      <c r="B11" s="1">
        <f>D5/B10</f>
        <v>0.78595033625627342</v>
      </c>
      <c r="C11" s="19" t="s">
        <v>14</v>
      </c>
      <c r="D11" s="1"/>
      <c r="E11" s="1"/>
      <c r="F11" s="1"/>
    </row>
    <row r="12" spans="1:17" x14ac:dyDescent="0.25">
      <c r="A12" s="1" t="s">
        <v>21</v>
      </c>
      <c r="B12" s="1">
        <f>(B2*B11*D6)/B3</f>
        <v>93798.879626147842</v>
      </c>
      <c r="C12" s="1"/>
      <c r="D12" s="1"/>
      <c r="E12" s="1"/>
      <c r="F12" s="1"/>
    </row>
    <row r="13" spans="1:17" x14ac:dyDescent="0.25">
      <c r="A13" s="1"/>
      <c r="B13" s="1"/>
      <c r="C13" s="1"/>
      <c r="D13" s="1"/>
      <c r="E13" s="1"/>
      <c r="F13" s="1"/>
    </row>
    <row r="14" spans="1:17" x14ac:dyDescent="0.25">
      <c r="A14" s="20" t="s">
        <v>50</v>
      </c>
      <c r="B14" s="1"/>
      <c r="C14" s="1" t="s">
        <v>18</v>
      </c>
      <c r="D14" s="1">
        <f>0.25/(LOG(5.74/B12^0.9)^2)</f>
        <v>1.8103942961052683E-2</v>
      </c>
      <c r="E14" s="1"/>
      <c r="F14" s="1"/>
    </row>
    <row r="15" spans="1:17" x14ac:dyDescent="0.25">
      <c r="A15" s="1"/>
      <c r="B15" s="1"/>
      <c r="C15" s="1"/>
      <c r="D15" s="1"/>
      <c r="E15" s="1"/>
      <c r="F15" s="1"/>
    </row>
    <row r="16" spans="1:17" x14ac:dyDescent="0.25">
      <c r="D16" s="1"/>
      <c r="E16" s="1"/>
      <c r="F16" s="1"/>
      <c r="K16" s="9"/>
      <c r="L16" s="3"/>
      <c r="M16" s="1"/>
      <c r="O16" s="10"/>
      <c r="P16" s="11"/>
      <c r="Q16" s="4"/>
    </row>
    <row r="17" spans="1:13" x14ac:dyDescent="0.25">
      <c r="A17" s="1"/>
      <c r="B17" s="1"/>
      <c r="C17" s="1"/>
      <c r="D17" s="1"/>
      <c r="E17" s="1"/>
      <c r="F17" s="1"/>
      <c r="K17" s="8"/>
      <c r="L17" s="2"/>
      <c r="M17" s="6"/>
    </row>
    <row r="18" spans="1:13" x14ac:dyDescent="0.25">
      <c r="A18" s="1" t="s">
        <v>47</v>
      </c>
      <c r="B18" s="1"/>
      <c r="C18" s="1"/>
      <c r="D18" s="1" t="s">
        <v>51</v>
      </c>
      <c r="E18" s="1">
        <f>(D14/D6)*B11^2/(2*9.81)</f>
        <v>3.16659026785427E-3</v>
      </c>
      <c r="F18" s="1"/>
      <c r="K18" s="8"/>
      <c r="L18" s="2"/>
      <c r="M18" s="6"/>
    </row>
    <row r="19" spans="1:13" x14ac:dyDescent="0.25">
      <c r="A19" s="1"/>
      <c r="B19" s="1"/>
      <c r="C19" s="1"/>
      <c r="D19" s="1"/>
      <c r="E19" s="1"/>
      <c r="F19" s="1"/>
      <c r="K19" s="8"/>
      <c r="L19" s="2"/>
      <c r="M19" s="1"/>
    </row>
    <row r="20" spans="1:13" x14ac:dyDescent="0.25">
      <c r="A20" s="20" t="s">
        <v>48</v>
      </c>
      <c r="B20" s="20">
        <f>(B7-(B11^2/(2*9.81)))*B2*9.81</f>
        <v>67869.10227619631</v>
      </c>
      <c r="C20" s="20" t="s">
        <v>32</v>
      </c>
      <c r="D20" s="1"/>
      <c r="E20" s="1"/>
      <c r="F20" s="1"/>
      <c r="K20" s="2"/>
      <c r="L20" s="2"/>
      <c r="M20" s="1"/>
    </row>
    <row r="21" spans="1:13" x14ac:dyDescent="0.25">
      <c r="A21" s="20" t="s">
        <v>54</v>
      </c>
      <c r="B21" s="20">
        <f>B20+B8</f>
        <v>162869.1022761963</v>
      </c>
      <c r="C21" s="20" t="s">
        <v>32</v>
      </c>
      <c r="D21" s="1"/>
      <c r="E21" s="1"/>
      <c r="F21" s="1"/>
    </row>
    <row r="22" spans="1:13" x14ac:dyDescent="0.25">
      <c r="A22" s="1" t="s">
        <v>49</v>
      </c>
      <c r="B22" s="1"/>
      <c r="C22" s="1"/>
      <c r="D22" s="1"/>
      <c r="E22" s="1"/>
      <c r="F22" s="1"/>
      <c r="K22" s="12"/>
      <c r="L22" s="12"/>
      <c r="M22" s="12"/>
    </row>
    <row r="23" spans="1:13" x14ac:dyDescent="0.25">
      <c r="A23" s="1"/>
      <c r="B23" s="1"/>
      <c r="C23" s="1"/>
      <c r="D23" s="1"/>
      <c r="E23" s="1"/>
      <c r="F23" s="1"/>
    </row>
    <row r="24" spans="1:13" x14ac:dyDescent="0.25">
      <c r="A24" s="20" t="s">
        <v>39</v>
      </c>
      <c r="B24" s="20">
        <f>B20/(B2*9.81)/E18</f>
        <v>2769.0718293011264</v>
      </c>
      <c r="C24" s="20" t="s">
        <v>6</v>
      </c>
      <c r="D24" s="1"/>
    </row>
    <row r="25" spans="1:13" x14ac:dyDescent="0.25">
      <c r="A25" s="1"/>
      <c r="B25" s="1"/>
      <c r="C25" s="1"/>
      <c r="D25" s="1"/>
      <c r="E25" s="1"/>
      <c r="F25" s="1"/>
      <c r="K25" s="2"/>
      <c r="L25" s="2"/>
      <c r="M25" s="2"/>
    </row>
    <row r="26" spans="1:13" x14ac:dyDescent="0.25">
      <c r="A26" s="1" t="s">
        <v>25</v>
      </c>
      <c r="B26" s="1">
        <f>D14*(B24/D6)*(B11^2/(2*9.81))</f>
        <v>8.7685159056543664</v>
      </c>
      <c r="C26" s="1" t="s">
        <v>6</v>
      </c>
      <c r="D26" s="1"/>
      <c r="E26" s="1"/>
      <c r="F26" s="1"/>
      <c r="K26" s="2"/>
      <c r="L26" s="18"/>
      <c r="M26" s="2"/>
    </row>
    <row r="27" spans="1:13" x14ac:dyDescent="0.25">
      <c r="A27" s="1"/>
      <c r="B27" s="1"/>
      <c r="C27" s="1"/>
      <c r="D27" s="1"/>
      <c r="E27" s="1"/>
      <c r="F27" s="1"/>
    </row>
    <row r="28" spans="1:13" x14ac:dyDescent="0.25">
      <c r="A28" s="1"/>
      <c r="B28" s="20"/>
      <c r="C28" s="20"/>
      <c r="D28" s="20"/>
      <c r="E28" s="20" t="s">
        <v>56</v>
      </c>
      <c r="F28" s="20"/>
      <c r="G28" s="15"/>
      <c r="H28" s="15"/>
      <c r="K28" s="1"/>
      <c r="L28" s="1"/>
      <c r="M28" s="1"/>
    </row>
    <row r="32" spans="1:13" x14ac:dyDescent="0.25">
      <c r="C32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D923-00D7-43AD-A11E-171271D88A36}">
  <dimension ref="B2:G24"/>
  <sheetViews>
    <sheetView topLeftCell="B1" zoomScale="90" zoomScaleNormal="90" workbookViewId="0">
      <selection activeCell="J30" sqref="J30:M32"/>
    </sheetView>
  </sheetViews>
  <sheetFormatPr defaultRowHeight="15" x14ac:dyDescent="0.25"/>
  <cols>
    <col min="3" max="3" width="12.5703125" bestFit="1" customWidth="1"/>
    <col min="4" max="4" width="10.42578125" bestFit="1" customWidth="1"/>
  </cols>
  <sheetData>
    <row r="2" spans="2:7" x14ac:dyDescent="0.25">
      <c r="B2" t="s">
        <v>37</v>
      </c>
    </row>
    <row r="3" spans="2:7" x14ac:dyDescent="0.25">
      <c r="B3" t="s">
        <v>33</v>
      </c>
      <c r="C3" s="15">
        <v>30</v>
      </c>
      <c r="D3" t="s">
        <v>6</v>
      </c>
      <c r="E3" t="s">
        <v>24</v>
      </c>
      <c r="F3">
        <v>1.4999999999999999E-4</v>
      </c>
      <c r="G3" t="s">
        <v>6</v>
      </c>
    </row>
    <row r="4" spans="2:7" x14ac:dyDescent="0.25">
      <c r="B4" t="s">
        <v>20</v>
      </c>
      <c r="C4" s="15">
        <f>5/3600</f>
        <v>1.3888888888888889E-3</v>
      </c>
      <c r="D4" t="s">
        <v>30</v>
      </c>
    </row>
    <row r="5" spans="2:7" x14ac:dyDescent="0.25">
      <c r="B5" t="s">
        <v>35</v>
      </c>
      <c r="C5" s="16">
        <f>(PI()/4)*0.025^2</f>
        <v>4.9087385212340522E-4</v>
      </c>
      <c r="D5" t="s">
        <v>31</v>
      </c>
    </row>
    <row r="6" spans="2:7" x14ac:dyDescent="0.25">
      <c r="B6" t="s">
        <v>36</v>
      </c>
      <c r="C6" s="15">
        <v>2.5000000000000001E-2</v>
      </c>
      <c r="D6" t="s">
        <v>6</v>
      </c>
    </row>
    <row r="7" spans="2:7" x14ac:dyDescent="0.25">
      <c r="B7" t="s">
        <v>17</v>
      </c>
      <c r="C7" s="25">
        <f>C4/C5</f>
        <v>2.8294212105225838</v>
      </c>
      <c r="D7" t="s">
        <v>14</v>
      </c>
    </row>
    <row r="8" spans="2:7" x14ac:dyDescent="0.25">
      <c r="B8" t="s">
        <v>23</v>
      </c>
      <c r="C8">
        <f>0.001</f>
        <v>1E-3</v>
      </c>
    </row>
    <row r="9" spans="2:7" x14ac:dyDescent="0.25">
      <c r="B9" t="s">
        <v>22</v>
      </c>
      <c r="C9">
        <v>998.2</v>
      </c>
    </row>
    <row r="10" spans="2:7" x14ac:dyDescent="0.25">
      <c r="B10" t="s">
        <v>21</v>
      </c>
      <c r="C10" s="14">
        <f>(C9*C7*C6)/C8</f>
        <v>70608.206308591078</v>
      </c>
    </row>
    <row r="14" spans="2:7" x14ac:dyDescent="0.25">
      <c r="B14" t="s">
        <v>34</v>
      </c>
      <c r="E14" t="s">
        <v>18</v>
      </c>
      <c r="F14">
        <f>0.25/LOG(F3/3.7/C6+5.74/C10^0.9)^2</f>
        <v>3.3588730712852219E-2</v>
      </c>
    </row>
    <row r="17" spans="2:5" x14ac:dyDescent="0.25">
      <c r="B17" s="21" t="s">
        <v>25</v>
      </c>
      <c r="C17" s="21">
        <f>F14*(C3/C6)*(C7^2/(9.81*2))</f>
        <v>16.446407443929139</v>
      </c>
      <c r="D17" t="s">
        <v>6</v>
      </c>
    </row>
    <row r="21" spans="2:5" x14ac:dyDescent="0.25">
      <c r="B21" t="s">
        <v>26</v>
      </c>
      <c r="C21" s="21" t="s">
        <v>27</v>
      </c>
      <c r="D21" s="22">
        <f>C17*C9*9.81</f>
        <v>161048.84636229996</v>
      </c>
      <c r="E21" t="s">
        <v>32</v>
      </c>
    </row>
    <row r="24" spans="2:5" x14ac:dyDescent="0.25">
      <c r="B24" t="s">
        <v>28</v>
      </c>
      <c r="C24" s="21" t="s">
        <v>29</v>
      </c>
      <c r="D24" s="21">
        <f>(D21/(9.81*C9)+(C7^2/(2*9.81)))</f>
        <v>16.854441306648564</v>
      </c>
      <c r="E24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FFDA-12AE-4078-BBFE-96ACB500864C}">
  <dimension ref="A1:W21"/>
  <sheetViews>
    <sheetView tabSelected="1" workbookViewId="0">
      <selection activeCell="D2" sqref="D2"/>
    </sheetView>
  </sheetViews>
  <sheetFormatPr defaultRowHeight="15" x14ac:dyDescent="0.25"/>
  <cols>
    <col min="2" max="2" width="9.5703125" bestFit="1" customWidth="1"/>
    <col min="6" max="6" width="12" bestFit="1" customWidth="1"/>
  </cols>
  <sheetData>
    <row r="1" spans="1:23" x14ac:dyDescent="0.25">
      <c r="A1" t="s">
        <v>36</v>
      </c>
      <c r="B1" s="15">
        <v>30</v>
      </c>
      <c r="C1" t="s">
        <v>7</v>
      </c>
      <c r="D1" s="23">
        <f>B1/1000</f>
        <v>0.03</v>
      </c>
      <c r="E1" t="s">
        <v>6</v>
      </c>
    </row>
    <row r="2" spans="1:23" x14ac:dyDescent="0.25">
      <c r="A2" t="s">
        <v>19</v>
      </c>
      <c r="B2" s="15">
        <v>54</v>
      </c>
      <c r="C2" t="s">
        <v>55</v>
      </c>
      <c r="D2" s="23">
        <f>B2/60000</f>
        <v>8.9999999999999998E-4</v>
      </c>
      <c r="E2" t="s">
        <v>38</v>
      </c>
    </row>
    <row r="3" spans="1:23" x14ac:dyDescent="0.25">
      <c r="A3" t="s">
        <v>39</v>
      </c>
      <c r="B3" s="15">
        <v>6</v>
      </c>
      <c r="C3" t="s">
        <v>6</v>
      </c>
    </row>
    <row r="4" spans="1:23" x14ac:dyDescent="0.25">
      <c r="A4" t="s">
        <v>40</v>
      </c>
      <c r="B4" s="15">
        <v>2.5</v>
      </c>
      <c r="C4" t="s">
        <v>6</v>
      </c>
    </row>
    <row r="5" spans="1:23" x14ac:dyDescent="0.25">
      <c r="A5" t="s">
        <v>22</v>
      </c>
      <c r="B5" s="15">
        <v>998.2</v>
      </c>
      <c r="C5" t="s">
        <v>41</v>
      </c>
    </row>
    <row r="6" spans="1:23" x14ac:dyDescent="0.25">
      <c r="A6" t="s">
        <v>42</v>
      </c>
      <c r="B6" s="15">
        <v>50</v>
      </c>
      <c r="C6" t="s">
        <v>15</v>
      </c>
    </row>
    <row r="7" spans="1:23" x14ac:dyDescent="0.25">
      <c r="A7" t="s">
        <v>42</v>
      </c>
      <c r="B7" s="15">
        <f>B6/100</f>
        <v>0.5</v>
      </c>
    </row>
    <row r="8" spans="1:23" x14ac:dyDescent="0.25">
      <c r="A8" t="s">
        <v>35</v>
      </c>
      <c r="B8">
        <f>PI()/4*D1^2</f>
        <v>7.0685834705770342E-4</v>
      </c>
      <c r="C8" t="s">
        <v>31</v>
      </c>
    </row>
    <row r="9" spans="1:23" x14ac:dyDescent="0.25">
      <c r="A9" t="s">
        <v>23</v>
      </c>
      <c r="B9">
        <v>1E-3</v>
      </c>
    </row>
    <row r="10" spans="1:23" x14ac:dyDescent="0.25">
      <c r="A10" t="s">
        <v>24</v>
      </c>
      <c r="B10">
        <v>0</v>
      </c>
    </row>
    <row r="11" spans="1:23" x14ac:dyDescent="0.25">
      <c r="A11" t="s">
        <v>43</v>
      </c>
      <c r="B11">
        <f>D2/B8</f>
        <v>1.2732395447351628</v>
      </c>
      <c r="C11" t="s">
        <v>14</v>
      </c>
    </row>
    <row r="12" spans="1:23" x14ac:dyDescent="0.25">
      <c r="A12" t="s">
        <v>21</v>
      </c>
      <c r="B12">
        <f>(B5*B11*D1)/B9</f>
        <v>38128.431406639182</v>
      </c>
      <c r="W12" t="s">
        <v>57</v>
      </c>
    </row>
    <row r="14" spans="1:23" x14ac:dyDescent="0.25">
      <c r="A14" t="s">
        <v>44</v>
      </c>
      <c r="C14" t="s">
        <v>18</v>
      </c>
      <c r="D14">
        <f>0.25/LOG(5.74/B12^0.9)^2</f>
        <v>2.2088857734298594E-2</v>
      </c>
    </row>
    <row r="16" spans="1:23" x14ac:dyDescent="0.25">
      <c r="A16" t="s">
        <v>25</v>
      </c>
      <c r="B16">
        <f>D14*((B3+B4)/D1)*B11^2/(2*9.81)</f>
        <v>0.51712098655912742</v>
      </c>
      <c r="C16" t="s">
        <v>6</v>
      </c>
    </row>
    <row r="18" spans="1:3" x14ac:dyDescent="0.25">
      <c r="A18" t="s">
        <v>45</v>
      </c>
      <c r="B18">
        <f>B11^2/(2*9.81)+B4+B16</f>
        <v>3.0997478437598107</v>
      </c>
      <c r="C18" t="s">
        <v>6</v>
      </c>
    </row>
    <row r="21" spans="1:3" x14ac:dyDescent="0.25">
      <c r="A21" s="17" t="s">
        <v>46</v>
      </c>
      <c r="B21" s="24">
        <f>(9.81*B5*D2*B18)/B7</f>
        <v>54.636823799745542</v>
      </c>
      <c r="C21" s="17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Frazão</dc:creator>
  <cp:lastModifiedBy>Felipe pegini</cp:lastModifiedBy>
  <dcterms:created xsi:type="dcterms:W3CDTF">2020-05-03T13:33:28Z</dcterms:created>
  <dcterms:modified xsi:type="dcterms:W3CDTF">2020-05-06T01:22:55Z</dcterms:modified>
</cp:coreProperties>
</file>