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eTrans\"/>
    </mc:Choice>
  </mc:AlternateContent>
  <xr:revisionPtr revIDLastSave="0" documentId="8_{745F78AF-5539-42DA-8B2D-059516CA218C}" xr6:coauthVersionLast="44" xr6:coauthVersionMax="44" xr10:uidLastSave="{00000000-0000-0000-0000-000000000000}"/>
  <bookViews>
    <workbookView xWindow="-120" yWindow="-120" windowWidth="29040" windowHeight="15840" activeTab="1" xr2:uid="{CFDAA6C0-D670-4A23-8416-772AAB31D8C9}"/>
  </bookViews>
  <sheets>
    <sheet name="Questão 1" sheetId="1" r:id="rId1"/>
    <sheet name="Questã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M30" i="1" s="1"/>
  <c r="O18" i="1" l="1"/>
  <c r="R24" i="1"/>
  <c r="O21" i="1"/>
  <c r="P24" i="1"/>
  <c r="M24" i="1"/>
  <c r="M18" i="1"/>
  <c r="M21" i="1"/>
  <c r="I21" i="2" l="1"/>
  <c r="L6" i="2"/>
  <c r="I12" i="2"/>
  <c r="I18" i="2"/>
  <c r="I8" i="2"/>
  <c r="L4" i="2"/>
  <c r="L5" i="2"/>
  <c r="L3" i="2"/>
  <c r="Y5" i="1"/>
  <c r="Y4" i="1"/>
  <c r="Y6" i="1"/>
  <c r="S5" i="1" l="1"/>
  <c r="S6" i="1"/>
  <c r="S4" i="1"/>
  <c r="P6" i="1"/>
  <c r="P5" i="1"/>
  <c r="P4" i="1"/>
  <c r="P3" i="1"/>
  <c r="R10" i="1"/>
  <c r="M5" i="1" l="1"/>
  <c r="M6" i="1"/>
  <c r="M4" i="1"/>
</calcChain>
</file>

<file path=xl/sharedStrings.xml><?xml version="1.0" encoding="utf-8"?>
<sst xmlns="http://schemas.openxmlformats.org/spreadsheetml/2006/main" count="93" uniqueCount="59">
  <si>
    <t>Velocidade Angular =</t>
  </si>
  <si>
    <t>1 volta a cada 5 segundos</t>
  </si>
  <si>
    <t>D1 =</t>
  </si>
  <si>
    <t>mm</t>
  </si>
  <si>
    <t xml:space="preserve">D2 = </t>
  </si>
  <si>
    <t xml:space="preserve">D3 = </t>
  </si>
  <si>
    <t>=</t>
  </si>
  <si>
    <t>m</t>
  </si>
  <si>
    <t>r1 =</t>
  </si>
  <si>
    <t xml:space="preserve">r2 = </t>
  </si>
  <si>
    <t>r3 =</t>
  </si>
  <si>
    <t>Quantidade de Pás:</t>
  </si>
  <si>
    <t>1° Nível =</t>
  </si>
  <si>
    <t>2° Nível =</t>
  </si>
  <si>
    <t>3° Nível =</t>
  </si>
  <si>
    <t>a)</t>
  </si>
  <si>
    <t>Soma das Forças de Arrasto 1° Nível =</t>
  </si>
  <si>
    <t>b)</t>
  </si>
  <si>
    <t>Soma das Forças de Arrasto 2° Nível =</t>
  </si>
  <si>
    <t>c)</t>
  </si>
  <si>
    <t>Soma das Forças de Arrasto 3° Nível =</t>
  </si>
  <si>
    <t>d)</t>
  </si>
  <si>
    <t>Torque total do eixo =</t>
  </si>
  <si>
    <t>N</t>
  </si>
  <si>
    <t>N.m</t>
  </si>
  <si>
    <t>e)</t>
  </si>
  <si>
    <t xml:space="preserve">Potência Necessária para o acionamento = </t>
  </si>
  <si>
    <t>W</t>
  </si>
  <si>
    <t>ρ =</t>
  </si>
  <si>
    <t>μ =</t>
  </si>
  <si>
    <t>kg/m³</t>
  </si>
  <si>
    <t>Pa.s</t>
  </si>
  <si>
    <t>ρm =</t>
  </si>
  <si>
    <t>w =</t>
  </si>
  <si>
    <t>rad/s</t>
  </si>
  <si>
    <t>v1 =</t>
  </si>
  <si>
    <t>v2 =</t>
  </si>
  <si>
    <t>v3 =</t>
  </si>
  <si>
    <t>Red1 =</t>
  </si>
  <si>
    <t>Red2 =</t>
  </si>
  <si>
    <t>Red3 =</t>
  </si>
  <si>
    <t>&lt;</t>
  </si>
  <si>
    <t>&gt;</t>
  </si>
  <si>
    <t>(Laminar)</t>
  </si>
  <si>
    <t>(Turbulento)</t>
  </si>
  <si>
    <t>CA2 =</t>
  </si>
  <si>
    <t>CA3 =</t>
  </si>
  <si>
    <t>CA1 =</t>
  </si>
  <si>
    <t>Velocidade de Escoamento =</t>
  </si>
  <si>
    <t>m/s</t>
  </si>
  <si>
    <t>a =</t>
  </si>
  <si>
    <t>b =</t>
  </si>
  <si>
    <t>c =</t>
  </si>
  <si>
    <t>µ =</t>
  </si>
  <si>
    <t>Re =</t>
  </si>
  <si>
    <t>CA =</t>
  </si>
  <si>
    <t>Fa =</t>
  </si>
  <si>
    <t>Momento =</t>
  </si>
  <si>
    <t>b/a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</si>
</sst>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00_-;\-* #,##0.000000_-;_-* &quot;-&quot;??_-;_-@_-"/>
    <numFmt numFmtId="165" formatCode="_-* #,##0_-;\-* #,##0_-;_-* &quot;-&quot;??_-;_-@_-"/>
    <numFmt numFmtId="167" formatCode="_-* #,##0_-;\-* #,##0_-;_-* &quot;-&quot;????????_-;_-@_-"/>
    <numFmt numFmtId="168" formatCode="0.0"/>
    <numFmt numFmtId="169" formatCode="_-* #,##0.000000_-;\-* #,##0.000000_-;_-* &quot;-&quot;??????_-;_-@_-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597778</xdr:colOff>
      <xdr:row>36</xdr:row>
      <xdr:rowOff>26667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15A6EC-2DCF-4DE5-9383-242706BC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66667" cy="6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80493</xdr:colOff>
      <xdr:row>21</xdr:row>
      <xdr:rowOff>168436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CDF2DB-D38A-4F00-91B0-162FA978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729506" cy="4112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196-505B-414B-90FE-2DDD95289555}">
  <dimension ref="I3:Y30"/>
  <sheetViews>
    <sheetView zoomScale="97" workbookViewId="0">
      <selection activeCell="R24" sqref="R24"/>
    </sheetView>
  </sheetViews>
  <sheetFormatPr defaultRowHeight="15" x14ac:dyDescent="0.25"/>
  <cols>
    <col min="9" max="9" width="10.140625" customWidth="1"/>
    <col min="11" max="11" width="13.85546875" bestFit="1" customWidth="1"/>
    <col min="13" max="13" width="13.85546875" bestFit="1" customWidth="1"/>
    <col min="16" max="16" width="11" bestFit="1" customWidth="1"/>
    <col min="18" max="18" width="11" bestFit="1" customWidth="1"/>
    <col min="19" max="19" width="11.5703125" bestFit="1" customWidth="1"/>
    <col min="21" max="21" width="11.5703125" bestFit="1" customWidth="1"/>
    <col min="25" max="25" width="10" bestFit="1" customWidth="1"/>
  </cols>
  <sheetData>
    <row r="3" spans="9:25" x14ac:dyDescent="0.25">
      <c r="I3" t="s">
        <v>0</v>
      </c>
      <c r="K3" t="s">
        <v>1</v>
      </c>
      <c r="O3" t="s">
        <v>33</v>
      </c>
      <c r="P3">
        <f>2*PI()/5</f>
        <v>1.2566370614359172</v>
      </c>
      <c r="Q3" t="s">
        <v>34</v>
      </c>
    </row>
    <row r="4" spans="9:25" x14ac:dyDescent="0.25">
      <c r="I4" t="s">
        <v>2</v>
      </c>
      <c r="J4">
        <v>150</v>
      </c>
      <c r="K4" t="s">
        <v>3</v>
      </c>
      <c r="L4" t="s">
        <v>6</v>
      </c>
      <c r="M4">
        <f>J4/1000</f>
        <v>0.15</v>
      </c>
      <c r="N4" t="s">
        <v>7</v>
      </c>
      <c r="O4" t="s">
        <v>35</v>
      </c>
      <c r="P4">
        <f>P3*J7</f>
        <v>2.0106192982974678</v>
      </c>
      <c r="R4" t="s">
        <v>38</v>
      </c>
      <c r="S4" s="2">
        <f>$R$10*P4*M4/$N$11</f>
        <v>361260.03304089577</v>
      </c>
      <c r="T4" t="s">
        <v>41</v>
      </c>
      <c r="U4" s="2">
        <v>500000</v>
      </c>
      <c r="V4" t="s">
        <v>43</v>
      </c>
      <c r="X4" t="s">
        <v>47</v>
      </c>
      <c r="Y4" s="3">
        <f xml:space="preserve"> (1.05*(10^(-16))*S4^3)+(-9.45*(10^(-11))*S4^2)+(2.52*(10^(-5))*S4)-1.6</f>
        <v>0.12116999065925294</v>
      </c>
    </row>
    <row r="5" spans="9:25" x14ac:dyDescent="0.25">
      <c r="I5" t="s">
        <v>4</v>
      </c>
      <c r="J5">
        <v>500</v>
      </c>
      <c r="K5" t="s">
        <v>3</v>
      </c>
      <c r="L5" t="s">
        <v>6</v>
      </c>
      <c r="M5">
        <f t="shared" ref="M5:M6" si="0">J5/1000</f>
        <v>0.5</v>
      </c>
      <c r="N5" t="s">
        <v>7</v>
      </c>
      <c r="O5" t="s">
        <v>36</v>
      </c>
      <c r="P5">
        <f>P3*J8</f>
        <v>1.2566370614359172</v>
      </c>
      <c r="R5" t="s">
        <v>39</v>
      </c>
      <c r="S5" s="2">
        <f>$R$10*P5*M5/$N$11</f>
        <v>752625.06883519946</v>
      </c>
      <c r="T5" t="s">
        <v>42</v>
      </c>
      <c r="U5" s="2">
        <v>500000</v>
      </c>
      <c r="V5" t="s">
        <v>44</v>
      </c>
      <c r="X5" t="s">
        <v>45</v>
      </c>
      <c r="Y5" s="4">
        <f>(-4.88*(10^-20)*S5^3)+(1.76*(10^-13)*S5^2)-(1.17*(10^-7)*S5)+0.102</f>
        <v>9.2832666000736128E-2</v>
      </c>
    </row>
    <row r="6" spans="9:25" x14ac:dyDescent="0.25">
      <c r="I6" t="s">
        <v>5</v>
      </c>
      <c r="J6">
        <v>700</v>
      </c>
      <c r="K6" t="s">
        <v>3</v>
      </c>
      <c r="L6" t="s">
        <v>6</v>
      </c>
      <c r="M6">
        <f t="shared" si="0"/>
        <v>0.7</v>
      </c>
      <c r="N6" t="s">
        <v>7</v>
      </c>
      <c r="O6" t="s">
        <v>37</v>
      </c>
      <c r="P6">
        <f>P3*J9</f>
        <v>0.94247779607693793</v>
      </c>
      <c r="R6" t="s">
        <v>40</v>
      </c>
      <c r="S6" s="2">
        <f t="shared" ref="S6" si="1">$R$10*P6*M6/$N$11</f>
        <v>790256.32227695954</v>
      </c>
      <c r="T6" t="s">
        <v>42</v>
      </c>
      <c r="U6" s="2">
        <v>500000</v>
      </c>
      <c r="V6" t="s">
        <v>44</v>
      </c>
      <c r="X6" t="s">
        <v>46</v>
      </c>
      <c r="Y6" s="4">
        <f>(-4.88*(10^-20)*S6^3)+(1.76*(10^-13)*S6^2)-(1.17*(10^-7)*S6)+0.102</f>
        <v>9.5369169440900001E-2</v>
      </c>
    </row>
    <row r="7" spans="9:25" x14ac:dyDescent="0.25">
      <c r="I7" t="s">
        <v>8</v>
      </c>
      <c r="J7">
        <v>1.6</v>
      </c>
      <c r="K7" t="s">
        <v>7</v>
      </c>
    </row>
    <row r="8" spans="9:25" x14ac:dyDescent="0.25">
      <c r="I8" t="s">
        <v>9</v>
      </c>
      <c r="J8">
        <v>1</v>
      </c>
      <c r="K8" t="s">
        <v>7</v>
      </c>
    </row>
    <row r="9" spans="9:25" x14ac:dyDescent="0.25">
      <c r="I9" t="s">
        <v>10</v>
      </c>
      <c r="J9">
        <v>0.75</v>
      </c>
      <c r="K9" t="s">
        <v>7</v>
      </c>
    </row>
    <row r="10" spans="9:25" x14ac:dyDescent="0.25">
      <c r="M10" t="s">
        <v>28</v>
      </c>
      <c r="N10">
        <v>998.2</v>
      </c>
      <c r="O10" t="s">
        <v>30</v>
      </c>
      <c r="Q10" t="s">
        <v>32</v>
      </c>
      <c r="R10">
        <f>N10*1.2</f>
        <v>1197.8399999999999</v>
      </c>
      <c r="S10" t="s">
        <v>30</v>
      </c>
    </row>
    <row r="11" spans="9:25" x14ac:dyDescent="0.25">
      <c r="I11" t="s">
        <v>11</v>
      </c>
      <c r="M11" s="1" t="s">
        <v>29</v>
      </c>
      <c r="N11">
        <v>1E-3</v>
      </c>
      <c r="O11" t="s">
        <v>31</v>
      </c>
    </row>
    <row r="12" spans="9:25" x14ac:dyDescent="0.25">
      <c r="I12" t="s">
        <v>12</v>
      </c>
      <c r="J12">
        <v>6</v>
      </c>
    </row>
    <row r="13" spans="9:25" x14ac:dyDescent="0.25">
      <c r="I13" t="s">
        <v>13</v>
      </c>
      <c r="J13">
        <v>4</v>
      </c>
    </row>
    <row r="14" spans="9:25" x14ac:dyDescent="0.25">
      <c r="I14" t="s">
        <v>14</v>
      </c>
      <c r="J14">
        <v>2</v>
      </c>
    </row>
    <row r="17" spans="9:18" x14ac:dyDescent="0.25">
      <c r="I17" t="s">
        <v>15</v>
      </c>
      <c r="M17" s="10"/>
    </row>
    <row r="18" spans="9:18" x14ac:dyDescent="0.25">
      <c r="I18" t="s">
        <v>16</v>
      </c>
      <c r="M18" s="10">
        <f>Y4*0.5*$R$10*(P4^2)*((M4^2)*PI()/4)</f>
        <v>5.1843699319954091</v>
      </c>
      <c r="N18" t="s">
        <v>23</v>
      </c>
      <c r="O18">
        <f>M18*6</f>
        <v>31.106219591972454</v>
      </c>
    </row>
    <row r="19" spans="9:18" x14ac:dyDescent="0.25">
      <c r="M19" s="10"/>
    </row>
    <row r="20" spans="9:18" x14ac:dyDescent="0.25">
      <c r="I20" t="s">
        <v>17</v>
      </c>
      <c r="M20" s="10"/>
    </row>
    <row r="21" spans="9:18" x14ac:dyDescent="0.25">
      <c r="I21" t="s">
        <v>18</v>
      </c>
      <c r="M21" s="10">
        <f>Y5*0.5*$R$10*(P5^2)*((M5^2)*PI()/4)</f>
        <v>17.239285292400641</v>
      </c>
      <c r="N21" t="s">
        <v>23</v>
      </c>
      <c r="O21">
        <f>M21*4</f>
        <v>68.957141169602565</v>
      </c>
    </row>
    <row r="22" spans="9:18" x14ac:dyDescent="0.25">
      <c r="M22" s="10"/>
    </row>
    <row r="23" spans="9:18" x14ac:dyDescent="0.25">
      <c r="I23" t="s">
        <v>19</v>
      </c>
      <c r="M23" s="10"/>
    </row>
    <row r="24" spans="9:18" x14ac:dyDescent="0.25">
      <c r="I24" t="s">
        <v>20</v>
      </c>
      <c r="M24" s="10">
        <f>Y6*0.5*$R$10*(P6^2)*((M6^2)*PI()/4)</f>
        <v>19.525628972951427</v>
      </c>
      <c r="N24" t="s">
        <v>23</v>
      </c>
      <c r="P24" s="9">
        <f>0.5*R10*P6^2*0.7854*M6^2*Y6</f>
        <v>19.525674632365554</v>
      </c>
      <c r="R24" s="9">
        <f>P24*2</f>
        <v>39.051349264731108</v>
      </c>
    </row>
    <row r="26" spans="9:18" x14ac:dyDescent="0.25">
      <c r="I26" t="s">
        <v>21</v>
      </c>
    </row>
    <row r="27" spans="9:18" x14ac:dyDescent="0.25">
      <c r="I27" t="s">
        <v>22</v>
      </c>
      <c r="K27" s="5">
        <f>(O18*J7)+(O21*J8)+(R24*J9)</f>
        <v>148.01560446530681</v>
      </c>
      <c r="L27" t="s">
        <v>24</v>
      </c>
    </row>
    <row r="29" spans="9:18" x14ac:dyDescent="0.25">
      <c r="I29" t="s">
        <v>25</v>
      </c>
    </row>
    <row r="30" spans="9:18" x14ac:dyDescent="0.25">
      <c r="I30" t="s">
        <v>26</v>
      </c>
      <c r="M30" s="5">
        <f>K27*P3</f>
        <v>186.00189424194417</v>
      </c>
      <c r="N30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7462-EAD4-420A-8491-68DFAF7AD977}">
  <dimension ref="H2:M21"/>
  <sheetViews>
    <sheetView tabSelected="1" zoomScale="109" workbookViewId="0">
      <selection activeCell="K14" sqref="K14"/>
    </sheetView>
  </sheetViews>
  <sheetFormatPr defaultRowHeight="15" x14ac:dyDescent="0.25"/>
  <cols>
    <col min="9" max="9" width="13.7109375" bestFit="1" customWidth="1"/>
    <col min="11" max="11" width="11.7109375" bestFit="1" customWidth="1"/>
  </cols>
  <sheetData>
    <row r="2" spans="8:13" x14ac:dyDescent="0.25">
      <c r="H2" t="s">
        <v>48</v>
      </c>
      <c r="K2">
        <v>7</v>
      </c>
      <c r="L2" t="s">
        <v>49</v>
      </c>
    </row>
    <row r="3" spans="8:13" x14ac:dyDescent="0.25">
      <c r="H3" t="s">
        <v>50</v>
      </c>
      <c r="I3">
        <v>50</v>
      </c>
      <c r="J3" t="s">
        <v>3</v>
      </c>
      <c r="K3" t="s">
        <v>6</v>
      </c>
      <c r="L3">
        <f>I3/1000</f>
        <v>0.05</v>
      </c>
      <c r="M3" t="s">
        <v>7</v>
      </c>
    </row>
    <row r="4" spans="8:13" x14ac:dyDescent="0.25">
      <c r="H4" t="s">
        <v>51</v>
      </c>
      <c r="I4">
        <v>200</v>
      </c>
      <c r="J4" t="s">
        <v>3</v>
      </c>
      <c r="K4" t="s">
        <v>6</v>
      </c>
      <c r="L4">
        <f t="shared" ref="L4:L5" si="0">I4/1000</f>
        <v>0.2</v>
      </c>
      <c r="M4" t="s">
        <v>7</v>
      </c>
    </row>
    <row r="5" spans="8:13" x14ac:dyDescent="0.25">
      <c r="H5" t="s">
        <v>52</v>
      </c>
      <c r="I5">
        <v>600</v>
      </c>
      <c r="J5" t="s">
        <v>3</v>
      </c>
      <c r="K5" t="s">
        <v>6</v>
      </c>
      <c r="L5">
        <f t="shared" si="0"/>
        <v>0.6</v>
      </c>
      <c r="M5" t="s">
        <v>7</v>
      </c>
    </row>
    <row r="6" spans="8:13" x14ac:dyDescent="0.25">
      <c r="K6" t="s">
        <v>58</v>
      </c>
      <c r="L6">
        <f>L4/L3</f>
        <v>4</v>
      </c>
    </row>
    <row r="7" spans="8:13" x14ac:dyDescent="0.25">
      <c r="H7" t="s">
        <v>28</v>
      </c>
      <c r="I7">
        <v>1.149</v>
      </c>
      <c r="J7" t="s">
        <v>30</v>
      </c>
    </row>
    <row r="8" spans="8:13" x14ac:dyDescent="0.25">
      <c r="H8" t="s">
        <v>53</v>
      </c>
      <c r="I8">
        <f>0.00001*1.87</f>
        <v>1.8700000000000004E-5</v>
      </c>
      <c r="J8" t="s">
        <v>31</v>
      </c>
    </row>
    <row r="11" spans="8:13" x14ac:dyDescent="0.25">
      <c r="H11" t="s">
        <v>15</v>
      </c>
    </row>
    <row r="12" spans="8:13" x14ac:dyDescent="0.25">
      <c r="H12" t="s">
        <v>54</v>
      </c>
      <c r="I12" s="6">
        <f>(I7*K2*L4)/I8</f>
        <v>86021.390374331531</v>
      </c>
      <c r="J12" t="s">
        <v>42</v>
      </c>
      <c r="K12" s="2">
        <v>30000</v>
      </c>
    </row>
    <row r="13" spans="8:13" x14ac:dyDescent="0.25">
      <c r="J13" t="s">
        <v>41</v>
      </c>
      <c r="K13" s="2">
        <v>100000</v>
      </c>
    </row>
    <row r="14" spans="8:13" x14ac:dyDescent="0.25">
      <c r="H14" t="s">
        <v>17</v>
      </c>
    </row>
    <row r="15" spans="8:13" x14ac:dyDescent="0.25">
      <c r="H15" t="s">
        <v>55</v>
      </c>
      <c r="I15" s="7">
        <v>0.32</v>
      </c>
    </row>
    <row r="17" spans="8:10" x14ac:dyDescent="0.25">
      <c r="H17" t="s">
        <v>19</v>
      </c>
    </row>
    <row r="18" spans="8:10" x14ac:dyDescent="0.25">
      <c r="H18" t="s">
        <v>56</v>
      </c>
      <c r="I18" s="8">
        <f>I15*0.5*I7*(K2^2)*(L4*L5)</f>
        <v>1.0809792</v>
      </c>
      <c r="J18" t="s">
        <v>23</v>
      </c>
    </row>
    <row r="20" spans="8:10" x14ac:dyDescent="0.25">
      <c r="H20" t="s">
        <v>21</v>
      </c>
    </row>
    <row r="21" spans="8:10" x14ac:dyDescent="0.25">
      <c r="H21" t="s">
        <v>57</v>
      </c>
      <c r="I21" s="8">
        <f>I18*(L5/2)</f>
        <v>0.32429375999999999</v>
      </c>
      <c r="J21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Questão 1</vt:lpstr>
      <vt:lpstr>Questão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Gallindo</dc:creator>
  <cp:lastModifiedBy>Erick Seiji</cp:lastModifiedBy>
  <dcterms:created xsi:type="dcterms:W3CDTF">2020-05-28T17:57:03Z</dcterms:created>
  <dcterms:modified xsi:type="dcterms:W3CDTF">2020-05-28T19:36:33Z</dcterms:modified>
</cp:coreProperties>
</file>