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10b18502084cbc/"/>
    </mc:Choice>
  </mc:AlternateContent>
  <xr:revisionPtr revIDLastSave="198" documentId="8_{0A180B21-5F23-4455-8FC3-253610F4E84A}" xr6:coauthVersionLast="45" xr6:coauthVersionMax="45" xr10:uidLastSave="{987D33C5-E6E3-46B5-89A7-FC97937B62F6}"/>
  <bookViews>
    <workbookView xWindow="28680" yWindow="-120" windowWidth="29040" windowHeight="15840" xr2:uid="{231E2AF5-DDEB-4A8A-A400-0E1ABF29B9E2}"/>
  </bookViews>
  <sheets>
    <sheet name="ex2" sheetId="1" r:id="rId1"/>
    <sheet name="ex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L32" i="2" l="1"/>
  <c r="B21" i="2"/>
  <c r="E30" i="2"/>
  <c r="B17" i="2"/>
  <c r="E21" i="2" s="1"/>
  <c r="F10" i="2"/>
  <c r="F11" i="2" s="1"/>
  <c r="B5" i="2"/>
  <c r="B6" i="1" l="1"/>
  <c r="B3" i="1"/>
  <c r="B2" i="1"/>
  <c r="B5" i="1"/>
  <c r="F12" i="1"/>
  <c r="F14" i="1" s="1"/>
  <c r="B8" i="1" s="1"/>
  <c r="F6" i="1"/>
  <c r="F5" i="1"/>
  <c r="F3" i="1"/>
  <c r="F2" i="1"/>
  <c r="F7" i="1" l="1"/>
  <c r="B12" i="1"/>
  <c r="B9" i="1" s="1"/>
  <c r="F4" i="1"/>
  <c r="F16" i="1" s="1"/>
  <c r="G16" i="1" s="1"/>
</calcChain>
</file>

<file path=xl/sharedStrings.xml><?xml version="1.0" encoding="utf-8"?>
<sst xmlns="http://schemas.openxmlformats.org/spreadsheetml/2006/main" count="72" uniqueCount="51">
  <si>
    <t>L</t>
  </si>
  <si>
    <t>d1</t>
  </si>
  <si>
    <t>d2</t>
  </si>
  <si>
    <t>M</t>
  </si>
  <si>
    <t>h2</t>
  </si>
  <si>
    <t>h1</t>
  </si>
  <si>
    <t xml:space="preserve">patm </t>
  </si>
  <si>
    <t>m</t>
  </si>
  <si>
    <t>v2</t>
  </si>
  <si>
    <t>pdin1</t>
  </si>
  <si>
    <t>densidade</t>
  </si>
  <si>
    <t>kg/m³</t>
  </si>
  <si>
    <t>rho_ag</t>
  </si>
  <si>
    <t>rho_mercu</t>
  </si>
  <si>
    <t>p2=</t>
  </si>
  <si>
    <t>p1=</t>
  </si>
  <si>
    <t>v1</t>
  </si>
  <si>
    <t>a1=</t>
  </si>
  <si>
    <t>a2=</t>
  </si>
  <si>
    <t>m²</t>
  </si>
  <si>
    <t>v1=</t>
  </si>
  <si>
    <t>*v2</t>
  </si>
  <si>
    <t>rho_ar</t>
  </si>
  <si>
    <t>mm</t>
  </si>
  <si>
    <t>m/s</t>
  </si>
  <si>
    <t>P2'</t>
  </si>
  <si>
    <t>Bernoulli do 2 até 2'</t>
  </si>
  <si>
    <t>P2' - h2*rhomg +L*Rhoh20 = Patm</t>
  </si>
  <si>
    <t>P1 + (M+h1)*rhoag*9,81-h1*rhomg*9,81 = 0</t>
  </si>
  <si>
    <t>Pa</t>
  </si>
  <si>
    <t>pa</t>
  </si>
  <si>
    <t>Dt=</t>
  </si>
  <si>
    <t>Df=</t>
  </si>
  <si>
    <t>cm</t>
  </si>
  <si>
    <t>roh20=</t>
  </si>
  <si>
    <t>kg/m^3</t>
  </si>
  <si>
    <t>h=</t>
  </si>
  <si>
    <t>Bernoulli:</t>
  </si>
  <si>
    <t>v2^2=</t>
  </si>
  <si>
    <t>g=</t>
  </si>
  <si>
    <t>v2=</t>
  </si>
  <si>
    <t>v.=</t>
  </si>
  <si>
    <t>A=</t>
  </si>
  <si>
    <t>m^3/s</t>
  </si>
  <si>
    <t>m.=</t>
  </si>
  <si>
    <t>kg/s</t>
  </si>
  <si>
    <t>v.dado=</t>
  </si>
  <si>
    <t>m^3/h</t>
  </si>
  <si>
    <t>vm=</t>
  </si>
  <si>
    <t>pdin1=</t>
  </si>
  <si>
    <t>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</si>
</sst>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3" borderId="1" xfId="0" applyFill="1" applyBorder="1"/>
    <xf numFmtId="2" fontId="0" fillId="4" borderId="0" xfId="0" applyNumberFormat="1" applyFill="1"/>
    <xf numFmtId="164" fontId="0" fillId="4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324835</xdr:colOff>
      <xdr:row>0</xdr:row>
      <xdr:rowOff>0</xdr:rowOff>
    </xdr:from>
    <xdr:to>
      <xdr:col>14</xdr:col>
      <xdr:colOff>324218</xdr:colOff>
      <xdr:row>11</xdr:row>
      <xdr:rowOff>128341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264D7A2-3678-4645-AC96-EB53E19A2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3374" y="0"/>
          <a:ext cx="3669015" cy="2223841"/>
        </a:xfrm>
        <a:prstGeom prst="rect">
          <a:avLst/>
        </a:prstGeom>
      </xdr:spPr>
    </xdr:pic>
    <xdr:clientData/>
  </xdr:twoCellAnchor>
  <xdr:twoCellAnchor>
    <xdr:from>
      <xdr:col>12</xdr:col>
      <xdr:colOff>295604</xdr:colOff>
      <xdr:row>5</xdr:row>
      <xdr:rowOff>0</xdr:rowOff>
    </xdr:from>
    <xdr:to>
      <xdr:col>12</xdr:col>
      <xdr:colOff>308742</xdr:colOff>
      <xdr:row>7</xdr:row>
      <xdr:rowOff>85397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E5C5A229-842E-4A5A-A434-2922EC30C362}"/>
            </a:ext>
          </a:extLst>
        </xdr:cNvPr>
        <xdr:cNvCxnSpPr/>
      </xdr:nvCxnSpPr>
      <xdr:spPr>
        <a:xfrm>
          <a:off x="7882759" y="952500"/>
          <a:ext cx="13138" cy="46639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236482</xdr:colOff>
      <xdr:row>3</xdr:row>
      <xdr:rowOff>98535</xdr:rowOff>
    </xdr:from>
    <xdr:ext cx="459869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A5F61CE2-193B-47FB-850A-6E2D785DC1C8}"/>
            </a:ext>
          </a:extLst>
        </xdr:cNvPr>
        <xdr:cNvSpPr txBox="1"/>
      </xdr:nvSpPr>
      <xdr:spPr>
        <a:xfrm>
          <a:off x="7823637" y="670035"/>
          <a:ext cx="4598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>
              <a:solidFill>
                <a:srgbClr val="FF0000"/>
              </a:solidFill>
            </a:rPr>
            <a:t>L+h2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1</xdr:row>
      <xdr:rowOff>104775</xdr:rowOff>
    </xdr:from>
    <xdr:to>
      <xdr:col>29</xdr:col>
      <xdr:colOff>76200</xdr:colOff>
      <xdr:row>22</xdr:row>
      <xdr:rowOff>76754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FE3701A-051C-4B30-A378-2C1CB1C581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73" r="16258"/>
        <a:stretch/>
      </xdr:blipFill>
      <xdr:spPr>
        <a:xfrm>
          <a:off x="7543800" y="295275"/>
          <a:ext cx="10210800" cy="3972479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4</xdr:row>
      <xdr:rowOff>9525</xdr:rowOff>
    </xdr:from>
    <xdr:to>
      <xdr:col>10</xdr:col>
      <xdr:colOff>95828</xdr:colOff>
      <xdr:row>8</xdr:row>
      <xdr:rowOff>28684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86CD98C-F4BA-4D6D-A93D-05BC6758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7875" y="771525"/>
          <a:ext cx="4143953" cy="781159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12</xdr:row>
      <xdr:rowOff>47625</xdr:rowOff>
    </xdr:from>
    <xdr:to>
      <xdr:col>9</xdr:col>
      <xdr:colOff>76709</xdr:colOff>
      <xdr:row>18</xdr:row>
      <xdr:rowOff>19206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6236303-F952-4F13-A867-CDC250B29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4525" y="2333625"/>
          <a:ext cx="3648584" cy="1114581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600075</xdr:colOff>
      <xdr:row>21</xdr:row>
      <xdr:rowOff>171450</xdr:rowOff>
    </xdr:from>
    <xdr:to>
      <xdr:col>6</xdr:col>
      <xdr:colOff>266994</xdr:colOff>
      <xdr:row>27</xdr:row>
      <xdr:rowOff>28715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FC0EAA3-152D-4FC9-8B4E-2161585A7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9275" y="4171950"/>
          <a:ext cx="2105319" cy="1000265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23</xdr:row>
      <xdr:rowOff>104775</xdr:rowOff>
    </xdr:from>
    <xdr:to>
      <xdr:col>15</xdr:col>
      <xdr:colOff>486316</xdr:colOff>
      <xdr:row>29</xdr:row>
      <xdr:rowOff>95408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7DA2022-6D2D-475A-9F91-03A79C2B3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4486275"/>
          <a:ext cx="3877216" cy="1133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2EA6-77C8-4048-B87B-7B7C6D3A3382}">
  <dimension ref="A1:U21"/>
  <sheetViews>
    <sheetView tabSelected="1" zoomScale="85" zoomScaleNormal="85" workbookViewId="0">
      <selection activeCell="D20" sqref="D20"/>
    </sheetView>
  </sheetViews>
  <sheetFormatPr defaultRowHeight="15" x14ac:dyDescent="0.25"/>
  <cols>
    <col min="1" max="1" width="10.28515625" bestFit="1" customWidth="1"/>
    <col min="4" max="5" width="10.5703125" bestFit="1" customWidth="1"/>
  </cols>
  <sheetData>
    <row r="1" spans="1:8" x14ac:dyDescent="0.25">
      <c r="A1" t="s">
        <v>0</v>
      </c>
      <c r="B1" s="1">
        <v>1</v>
      </c>
      <c r="C1" t="s">
        <v>7</v>
      </c>
    </row>
    <row r="2" spans="1:8" x14ac:dyDescent="0.25">
      <c r="A2" t="s">
        <v>1</v>
      </c>
      <c r="B2" s="1">
        <f>55/1000</f>
        <v>5.5E-2</v>
      </c>
      <c r="C2" t="s">
        <v>7</v>
      </c>
      <c r="E2" t="s">
        <v>13</v>
      </c>
      <c r="F2">
        <f>B11*B10</f>
        <v>13600</v>
      </c>
    </row>
    <row r="3" spans="1:8" x14ac:dyDescent="0.25">
      <c r="A3" t="s">
        <v>2</v>
      </c>
      <c r="B3" s="1">
        <f>35/1000</f>
        <v>3.5000000000000003E-2</v>
      </c>
      <c r="C3" t="s">
        <v>7</v>
      </c>
      <c r="E3" t="s">
        <v>14</v>
      </c>
      <c r="F3">
        <f>B7</f>
        <v>0</v>
      </c>
    </row>
    <row r="4" spans="1:8" x14ac:dyDescent="0.25">
      <c r="A4" t="s">
        <v>3</v>
      </c>
      <c r="B4" s="1">
        <v>2</v>
      </c>
      <c r="C4" t="s">
        <v>7</v>
      </c>
      <c r="E4" t="s">
        <v>15</v>
      </c>
      <c r="F4">
        <f>B11*(B8^2-B12^2)/2</f>
        <v>60516.97272044258</v>
      </c>
    </row>
    <row r="5" spans="1:8" x14ac:dyDescent="0.25">
      <c r="A5" t="s">
        <v>4</v>
      </c>
      <c r="B5" s="1">
        <f>665/1000</f>
        <v>0.66500000000000004</v>
      </c>
      <c r="C5" t="s">
        <v>7</v>
      </c>
      <c r="E5" t="s">
        <v>17</v>
      </c>
      <c r="F5">
        <f>PI()*B2^2/4</f>
        <v>2.3758294442772811E-3</v>
      </c>
      <c r="G5" t="s">
        <v>19</v>
      </c>
    </row>
    <row r="6" spans="1:8" x14ac:dyDescent="0.25">
      <c r="A6" t="s">
        <v>5</v>
      </c>
      <c r="B6" s="9">
        <f>F16</f>
        <v>0.64832591233793324</v>
      </c>
      <c r="C6" t="s">
        <v>7</v>
      </c>
      <c r="E6" t="s">
        <v>18</v>
      </c>
      <c r="F6">
        <f>PI()*B3^2/4</f>
        <v>9.6211275016187424E-4</v>
      </c>
      <c r="G6" t="s">
        <v>19</v>
      </c>
    </row>
    <row r="7" spans="1:8" x14ac:dyDescent="0.25">
      <c r="A7" t="s">
        <v>6</v>
      </c>
      <c r="B7">
        <v>0</v>
      </c>
      <c r="C7" t="s">
        <v>29</v>
      </c>
      <c r="E7" t="s">
        <v>20</v>
      </c>
      <c r="F7">
        <f>F6/F5</f>
        <v>0.40495867768595045</v>
      </c>
      <c r="G7" t="s">
        <v>21</v>
      </c>
    </row>
    <row r="8" spans="1:8" x14ac:dyDescent="0.25">
      <c r="A8" t="s">
        <v>8</v>
      </c>
      <c r="B8" s="8">
        <f>F14</f>
        <v>12.032289059027795</v>
      </c>
      <c r="C8" t="s">
        <v>24</v>
      </c>
      <c r="E8" t="s">
        <v>22</v>
      </c>
      <c r="F8">
        <v>1.2749999999999999</v>
      </c>
    </row>
    <row r="9" spans="1:8" x14ac:dyDescent="0.25">
      <c r="A9" t="s">
        <v>9</v>
      </c>
      <c r="B9" s="5">
        <f>B11*B12^2/2</f>
        <v>11871.017279557407</v>
      </c>
      <c r="C9" t="s">
        <v>29</v>
      </c>
    </row>
    <row r="10" spans="1:8" x14ac:dyDescent="0.25">
      <c r="A10" t="s">
        <v>10</v>
      </c>
      <c r="B10">
        <v>13.6</v>
      </c>
    </row>
    <row r="11" spans="1:8" x14ac:dyDescent="0.25">
      <c r="A11" t="s">
        <v>12</v>
      </c>
      <c r="B11">
        <v>1000</v>
      </c>
      <c r="C11" t="s">
        <v>11</v>
      </c>
      <c r="F11" t="s">
        <v>27</v>
      </c>
    </row>
    <row r="12" spans="1:8" x14ac:dyDescent="0.25">
      <c r="A12" t="s">
        <v>16</v>
      </c>
      <c r="B12" s="10">
        <f>B8*F7</f>
        <v>4.8725798668790246</v>
      </c>
      <c r="C12" t="s">
        <v>24</v>
      </c>
      <c r="E12" t="s">
        <v>25</v>
      </c>
      <c r="F12">
        <f>B5*F2*9.81-(B5+B1)*B11*9.81</f>
        <v>72387.989999999991</v>
      </c>
      <c r="G12" t="s">
        <v>30</v>
      </c>
    </row>
    <row r="13" spans="1:8" x14ac:dyDescent="0.25">
      <c r="E13" t="s">
        <v>26</v>
      </c>
    </row>
    <row r="14" spans="1:8" x14ac:dyDescent="0.25">
      <c r="A14" t="s">
        <v>49</v>
      </c>
      <c r="B14" s="6">
        <f>B9/1000</f>
        <v>11.871017279557407</v>
      </c>
      <c r="C14" t="s">
        <v>50</v>
      </c>
      <c r="E14" t="s">
        <v>8</v>
      </c>
      <c r="F14" s="4">
        <f>((F12/(B11*9.81))*2*9.81)^0.5</f>
        <v>12.032289059027795</v>
      </c>
    </row>
    <row r="15" spans="1:8" x14ac:dyDescent="0.25">
      <c r="F15" t="s">
        <v>28</v>
      </c>
    </row>
    <row r="16" spans="1:8" x14ac:dyDescent="0.25">
      <c r="E16" t="s">
        <v>5</v>
      </c>
      <c r="F16" s="2">
        <f>(-F4-B4*B11*9.81)/(B11*9.81-F2*9.81)</f>
        <v>0.64832591233793324</v>
      </c>
      <c r="G16" s="3">
        <f>F16*1000</f>
        <v>648.32591233793323</v>
      </c>
      <c r="H16" t="s">
        <v>23</v>
      </c>
    </row>
    <row r="19" spans="19:21" x14ac:dyDescent="0.25">
      <c r="S19" s="5"/>
    </row>
    <row r="20" spans="19:21" x14ac:dyDescent="0.25">
      <c r="T20" s="5"/>
    </row>
    <row r="21" spans="19:21" x14ac:dyDescent="0.25">
      <c r="U21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AD382-E0EA-40EA-A5C1-964A3AE952DA}">
  <dimension ref="A3:M32"/>
  <sheetViews>
    <sheetView workbookViewId="0">
      <selection activeCell="L32" sqref="L32"/>
    </sheetView>
  </sheetViews>
  <sheetFormatPr defaultRowHeight="15" x14ac:dyDescent="0.25"/>
  <sheetData>
    <row r="3" spans="1:6" x14ac:dyDescent="0.25">
      <c r="A3" t="s">
        <v>31</v>
      </c>
      <c r="B3" s="1">
        <v>3.2</v>
      </c>
      <c r="C3" t="s">
        <v>7</v>
      </c>
    </row>
    <row r="4" spans="1:6" x14ac:dyDescent="0.25">
      <c r="A4" t="s">
        <v>32</v>
      </c>
      <c r="B4" s="1">
        <v>6</v>
      </c>
      <c r="C4" t="s">
        <v>33</v>
      </c>
      <c r="E4" t="s">
        <v>37</v>
      </c>
    </row>
    <row r="5" spans="1:6" x14ac:dyDescent="0.25">
      <c r="A5" t="s">
        <v>32</v>
      </c>
      <c r="B5" s="1">
        <f>B4/100</f>
        <v>0.06</v>
      </c>
      <c r="C5" t="s">
        <v>7</v>
      </c>
    </row>
    <row r="6" spans="1:6" x14ac:dyDescent="0.25">
      <c r="A6" t="s">
        <v>34</v>
      </c>
      <c r="B6" s="1">
        <v>998.2</v>
      </c>
      <c r="C6" t="s">
        <v>35</v>
      </c>
    </row>
    <row r="7" spans="1:6" x14ac:dyDescent="0.25">
      <c r="A7" t="s">
        <v>36</v>
      </c>
      <c r="B7" s="1">
        <v>4.5</v>
      </c>
      <c r="C7" t="s">
        <v>7</v>
      </c>
    </row>
    <row r="9" spans="1:6" x14ac:dyDescent="0.25">
      <c r="A9" t="s">
        <v>15</v>
      </c>
      <c r="B9">
        <v>0</v>
      </c>
    </row>
    <row r="10" spans="1:6" x14ac:dyDescent="0.25">
      <c r="A10" t="s">
        <v>14</v>
      </c>
      <c r="B10">
        <v>0</v>
      </c>
      <c r="E10" t="s">
        <v>38</v>
      </c>
      <c r="F10">
        <f>(B7)*2*B12</f>
        <v>88.29</v>
      </c>
    </row>
    <row r="11" spans="1:6" x14ac:dyDescent="0.25">
      <c r="A11" t="s">
        <v>20</v>
      </c>
      <c r="B11">
        <v>0</v>
      </c>
      <c r="E11" t="s">
        <v>40</v>
      </c>
      <c r="F11">
        <f>SQRT(F10)</f>
        <v>9.3962758580194947</v>
      </c>
    </row>
    <row r="12" spans="1:6" x14ac:dyDescent="0.25">
      <c r="A12" t="s">
        <v>39</v>
      </c>
      <c r="B12">
        <v>9.81</v>
      </c>
    </row>
    <row r="17" spans="1:13" x14ac:dyDescent="0.25">
      <c r="A17" t="s">
        <v>42</v>
      </c>
      <c r="B17">
        <f>0.7854*(B5)^2</f>
        <v>2.8274400000000001E-3</v>
      </c>
      <c r="C17" t="s">
        <v>7</v>
      </c>
    </row>
    <row r="20" spans="1:13" x14ac:dyDescent="0.25">
      <c r="A20" t="s">
        <v>46</v>
      </c>
      <c r="B20" s="1">
        <v>18</v>
      </c>
      <c r="C20" t="s">
        <v>47</v>
      </c>
    </row>
    <row r="21" spans="1:13" x14ac:dyDescent="0.25">
      <c r="A21" t="s">
        <v>46</v>
      </c>
      <c r="B21">
        <f>B20/3600</f>
        <v>5.0000000000000001E-3</v>
      </c>
      <c r="C21" t="s">
        <v>43</v>
      </c>
      <c r="D21" t="s">
        <v>41</v>
      </c>
      <c r="E21" s="7">
        <f>F11*B17</f>
        <v>2.6567406211998639E-2</v>
      </c>
      <c r="F21" t="s">
        <v>43</v>
      </c>
    </row>
    <row r="30" spans="1:13" x14ac:dyDescent="0.25">
      <c r="D30" t="s">
        <v>44</v>
      </c>
      <c r="E30" s="6">
        <f>E21*B6</f>
        <v>26.519584880817042</v>
      </c>
      <c r="F30" t="s">
        <v>45</v>
      </c>
    </row>
    <row r="32" spans="1:13" x14ac:dyDescent="0.25">
      <c r="K32" t="s">
        <v>48</v>
      </c>
      <c r="L32" s="6">
        <f>(E21-B21)/(0.7854*B3^2)</f>
        <v>2.6816806886815528E-3</v>
      </c>
      <c r="M32" t="s">
        <v>24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ex2</vt:lpstr>
      <vt:lpstr>ex1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pegini</dc:creator>
  <cp:lastModifiedBy>Felipe pegini</cp:lastModifiedBy>
  <dcterms:created xsi:type="dcterms:W3CDTF">2020-04-04T22:29:00Z</dcterms:created>
  <dcterms:modified xsi:type="dcterms:W3CDTF">2020-04-06T18:39:25Z</dcterms:modified>
</cp:coreProperties>
</file>