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910b18502084cbc/relatorios/"/>
    </mc:Choice>
  </mc:AlternateContent>
  <xr:revisionPtr revIDLastSave="596" documentId="8_{2720DAFC-3277-42BA-BEEA-A4C9B5C88D2D}" xr6:coauthVersionLast="45" xr6:coauthVersionMax="45" xr10:uidLastSave="{BE0C1F5D-C0F2-4F7F-BEB0-E85516E46153}"/>
  <bookViews>
    <workbookView xWindow="28680" yWindow="-120" windowWidth="29040" windowHeight="15840" activeTab="4" xr2:uid="{47710BC0-827F-49C0-AD99-8053425C7928}"/>
  </bookViews>
  <sheets>
    <sheet name="ex1" sheetId="1" r:id="rId1"/>
    <sheet name="ex2" sheetId="2" r:id="rId2"/>
    <sheet name="ex3" sheetId="3" r:id="rId3"/>
    <sheet name="ex4" sheetId="4" r:id="rId4"/>
    <sheet name="ex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3" l="1"/>
  <c r="B20" i="3" s="1"/>
  <c r="B31" i="4"/>
  <c r="B29" i="4"/>
  <c r="B22" i="4"/>
  <c r="B21" i="4"/>
  <c r="B20" i="4"/>
  <c r="B16" i="4"/>
  <c r="B18" i="4" s="1"/>
  <c r="B25" i="4" s="1"/>
  <c r="B27" i="4" s="1"/>
  <c r="B19" i="4"/>
  <c r="B17" i="4"/>
  <c r="B14" i="4"/>
  <c r="B15" i="4"/>
  <c r="B13" i="4"/>
  <c r="B12" i="4"/>
  <c r="D9" i="4" l="1"/>
  <c r="B12" i="5" l="1"/>
  <c r="B17" i="5" s="1"/>
  <c r="B19" i="5" s="1"/>
  <c r="B16" i="5"/>
  <c r="B15" i="5"/>
  <c r="B13" i="5"/>
  <c r="B14" i="5"/>
  <c r="B23" i="5" l="1"/>
  <c r="B21" i="5"/>
  <c r="F13" i="1" l="1"/>
  <c r="B12" i="1"/>
  <c r="B16" i="1" s="1"/>
  <c r="B19" i="1" s="1"/>
  <c r="F14" i="1" l="1"/>
  <c r="B14" i="1" s="1"/>
  <c r="D2" i="5"/>
  <c r="D1" i="5"/>
  <c r="D5" i="4"/>
  <c r="D3" i="4"/>
  <c r="D1" i="4"/>
  <c r="D3" i="3"/>
  <c r="D3" i="2"/>
  <c r="D1" i="2"/>
  <c r="D7" i="1"/>
  <c r="D8" i="1"/>
  <c r="D6" i="1"/>
  <c r="B10" i="3" l="1"/>
  <c r="B9" i="2"/>
  <c r="B11" i="2"/>
  <c r="B10" i="2"/>
  <c r="B12" i="3" l="1"/>
  <c r="B11" i="3"/>
  <c r="B21" i="3"/>
  <c r="B12" i="2"/>
  <c r="B15" i="2" s="1"/>
  <c r="B16" i="2" s="1"/>
  <c r="B13" i="3" l="1"/>
  <c r="B16" i="3" l="1"/>
  <c r="B24" i="3" s="1"/>
  <c r="D18" i="3" l="1"/>
  <c r="B18" i="3"/>
</calcChain>
</file>

<file path=xl/sharedStrings.xml><?xml version="1.0" encoding="utf-8"?>
<sst xmlns="http://schemas.openxmlformats.org/spreadsheetml/2006/main" count="166" uniqueCount="77">
  <si>
    <t>kr=</t>
  </si>
  <si>
    <t>W/m.K</t>
  </si>
  <si>
    <t>ki=</t>
  </si>
  <si>
    <t>kp=</t>
  </si>
  <si>
    <t>°C</t>
  </si>
  <si>
    <t>Ti=</t>
  </si>
  <si>
    <t>Te=</t>
  </si>
  <si>
    <t>e=</t>
  </si>
  <si>
    <t>mm</t>
  </si>
  <si>
    <t>eiso=</t>
  </si>
  <si>
    <t>ep=</t>
  </si>
  <si>
    <t>reducao=</t>
  </si>
  <si>
    <t>--</t>
  </si>
  <si>
    <t>re=</t>
  </si>
  <si>
    <t>k=</t>
  </si>
  <si>
    <t>te=</t>
  </si>
  <si>
    <t>ti=</t>
  </si>
  <si>
    <t>h=</t>
  </si>
  <si>
    <t>W/m²K</t>
  </si>
  <si>
    <t>Tar=</t>
  </si>
  <si>
    <t>de=</t>
  </si>
  <si>
    <t>m</t>
  </si>
  <si>
    <t>Tse=</t>
  </si>
  <si>
    <t>L=</t>
  </si>
  <si>
    <t>A=</t>
  </si>
  <si>
    <t>m²</t>
  </si>
  <si>
    <t>kv=</t>
  </si>
  <si>
    <t>W/m.k</t>
  </si>
  <si>
    <t>kar=</t>
  </si>
  <si>
    <t>he=</t>
  </si>
  <si>
    <t>hi=</t>
  </si>
  <si>
    <t>Q''=</t>
  </si>
  <si>
    <t>W/m²</t>
  </si>
  <si>
    <t>T1=</t>
  </si>
  <si>
    <t>novoQ''=</t>
  </si>
  <si>
    <t>Rr=</t>
  </si>
  <si>
    <t>Rcond*L=</t>
  </si>
  <si>
    <t>Rconv*L=</t>
  </si>
  <si>
    <t>Q*L=</t>
  </si>
  <si>
    <t>W/m</t>
  </si>
  <si>
    <t>Calculos auxiliares</t>
  </si>
  <si>
    <t>Req*L=</t>
  </si>
  <si>
    <t>R1cond=</t>
  </si>
  <si>
    <t>R3conv=</t>
  </si>
  <si>
    <t>Req=</t>
  </si>
  <si>
    <t>Q_ponto=</t>
  </si>
  <si>
    <t>W</t>
  </si>
  <si>
    <t>T2=</t>
  </si>
  <si>
    <t>Rconv1=</t>
  </si>
  <si>
    <t>Rcond2=</t>
  </si>
  <si>
    <t>Rcond3=</t>
  </si>
  <si>
    <t>Rcond4=</t>
  </si>
  <si>
    <t>Rconv5=</t>
  </si>
  <si>
    <t>dtubo=</t>
  </si>
  <si>
    <t>k1=</t>
  </si>
  <si>
    <t>k2=</t>
  </si>
  <si>
    <t>enovo=</t>
  </si>
  <si>
    <t>rtubo=</t>
  </si>
  <si>
    <t>r2=</t>
  </si>
  <si>
    <t>r3=</t>
  </si>
  <si>
    <t>R1*L=</t>
  </si>
  <si>
    <t>R2*L=</t>
  </si>
  <si>
    <t>R3*L=</t>
  </si>
  <si>
    <t>Text=</t>
  </si>
  <si>
    <t>r3novo=</t>
  </si>
  <si>
    <t>R2novo=</t>
  </si>
  <si>
    <t>R3Novo=</t>
  </si>
  <si>
    <t>Reqnovo=</t>
  </si>
  <si>
    <t>Qnovo=</t>
  </si>
  <si>
    <t>Textnovo=</t>
  </si>
  <si>
    <t>rreator=</t>
  </si>
  <si>
    <t>riso=</t>
  </si>
  <si>
    <t>T=</t>
  </si>
  <si>
    <t>Q"=</t>
  </si>
  <si>
    <t>A2=</t>
  </si>
  <si>
    <t>A1=</t>
  </si>
  <si>
    <t>outro jeito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</si>
</sst>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quotePrefix="1" applyFill="1" applyAlignment="1">
      <alignment horizontal="center"/>
    </xf>
    <xf numFmtId="0" fontId="0" fillId="0" borderId="0" xfId="0" applyFill="1" applyAlignment="1">
      <alignment horizontal="center"/>
    </xf>
    <xf numFmtId="9" fontId="0" fillId="0" borderId="0" xfId="0" applyNumberFormat="1"/>
    <xf numFmtId="0" fontId="0" fillId="3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0" borderId="0" xfId="0" applyFill="1"/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314325</xdr:colOff>
      <xdr:row>0</xdr:row>
      <xdr:rowOff>1</xdr:rowOff>
    </xdr:from>
    <xdr:to>
      <xdr:col>20</xdr:col>
      <xdr:colOff>87189</xdr:colOff>
      <xdr:row>19</xdr:row>
      <xdr:rowOff>113973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8A21390-EB27-471A-9E7A-55AFCDC3F8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81525" y="1"/>
          <a:ext cx="7697664" cy="37334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314325</xdr:colOff>
      <xdr:row>0</xdr:row>
      <xdr:rowOff>2847</xdr:rowOff>
    </xdr:from>
    <xdr:to>
      <xdr:col>19</xdr:col>
      <xdr:colOff>77645</xdr:colOff>
      <xdr:row>15</xdr:row>
      <xdr:rowOff>114816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FBB3718-5FAE-4600-9C53-64AB1F81E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62325" y="2847"/>
          <a:ext cx="8297720" cy="296946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114300</xdr:colOff>
      <xdr:row>0</xdr:row>
      <xdr:rowOff>30349</xdr:rowOff>
    </xdr:from>
    <xdr:to>
      <xdr:col>17</xdr:col>
      <xdr:colOff>477678</xdr:colOff>
      <xdr:row>25</xdr:row>
      <xdr:rowOff>86621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B802593-B5AA-495C-A1C4-342823B8EB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86150" y="30349"/>
          <a:ext cx="7678578" cy="481877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38669</xdr:rowOff>
    </xdr:from>
    <xdr:to>
      <xdr:col>18</xdr:col>
      <xdr:colOff>582450</xdr:colOff>
      <xdr:row>27</xdr:row>
      <xdr:rowOff>134297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F71DA01-4711-4DB7-B1FC-E17400C7A8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67125" y="38669"/>
          <a:ext cx="7888125" cy="523912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304800</xdr:colOff>
      <xdr:row>0</xdr:row>
      <xdr:rowOff>0</xdr:rowOff>
    </xdr:from>
    <xdr:to>
      <xdr:col>17</xdr:col>
      <xdr:colOff>477710</xdr:colOff>
      <xdr:row>25</xdr:row>
      <xdr:rowOff>147736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5AB0789-8AA3-49F1-B855-D0C2804F55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52800" y="0"/>
          <a:ext cx="7488110" cy="49102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05657-8D55-4AF7-BA1C-4169C41E3B9A}">
  <dimension ref="A1:Z20"/>
  <sheetViews>
    <sheetView workbookViewId="0">
      <selection activeCell="B4" sqref="B4"/>
    </sheetView>
  </sheetViews>
  <sheetFormatPr defaultRowHeight="15" x14ac:dyDescent="0.25"/>
  <cols>
    <col min="2" max="2" width="9.5703125" bestFit="1" customWidth="1"/>
  </cols>
  <sheetData>
    <row r="1" spans="1:26" x14ac:dyDescent="0.25">
      <c r="A1" s="2" t="s">
        <v>0</v>
      </c>
      <c r="B1" s="2">
        <v>2</v>
      </c>
      <c r="C1" s="2" t="s">
        <v>1</v>
      </c>
    </row>
    <row r="2" spans="1:26" x14ac:dyDescent="0.25">
      <c r="A2" s="2" t="s">
        <v>2</v>
      </c>
      <c r="B2" s="2">
        <v>0.7</v>
      </c>
      <c r="C2" s="2" t="s">
        <v>1</v>
      </c>
    </row>
    <row r="3" spans="1:26" x14ac:dyDescent="0.25">
      <c r="A3" s="2" t="s">
        <v>3</v>
      </c>
      <c r="B3" s="2">
        <v>0.05</v>
      </c>
      <c r="C3" s="2" t="s">
        <v>1</v>
      </c>
    </row>
    <row r="4" spans="1:26" x14ac:dyDescent="0.25">
      <c r="A4" s="2" t="s">
        <v>5</v>
      </c>
      <c r="B4" s="2">
        <v>1800</v>
      </c>
      <c r="C4" s="2" t="s">
        <v>4</v>
      </c>
    </row>
    <row r="5" spans="1:26" x14ac:dyDescent="0.25">
      <c r="A5" s="2" t="s">
        <v>6</v>
      </c>
      <c r="B5" s="2">
        <v>30</v>
      </c>
      <c r="C5" s="2" t="s">
        <v>4</v>
      </c>
    </row>
    <row r="6" spans="1:26" x14ac:dyDescent="0.25">
      <c r="A6" s="2" t="s">
        <v>7</v>
      </c>
      <c r="B6" s="2">
        <v>171</v>
      </c>
      <c r="C6" s="2" t="s">
        <v>8</v>
      </c>
      <c r="D6" s="1">
        <f>B6/1000</f>
        <v>0.17100000000000001</v>
      </c>
      <c r="E6" s="1" t="s">
        <v>21</v>
      </c>
    </row>
    <row r="7" spans="1:26" x14ac:dyDescent="0.25">
      <c r="A7" s="2" t="s">
        <v>9</v>
      </c>
      <c r="B7" s="2">
        <v>300</v>
      </c>
      <c r="C7" s="2" t="s">
        <v>8</v>
      </c>
      <c r="D7" s="1">
        <f t="shared" ref="D7:D8" si="0">B7/1000</f>
        <v>0.3</v>
      </c>
      <c r="E7" s="1" t="s">
        <v>21</v>
      </c>
    </row>
    <row r="8" spans="1:26" x14ac:dyDescent="0.25">
      <c r="A8" s="2" t="s">
        <v>10</v>
      </c>
      <c r="B8" s="2">
        <v>20</v>
      </c>
      <c r="C8" s="2" t="s">
        <v>8</v>
      </c>
      <c r="D8" s="1">
        <f t="shared" si="0"/>
        <v>0.02</v>
      </c>
      <c r="E8" s="1" t="s">
        <v>21</v>
      </c>
    </row>
    <row r="9" spans="1:26" x14ac:dyDescent="0.25">
      <c r="A9" s="2" t="s">
        <v>11</v>
      </c>
      <c r="B9" s="2">
        <v>0.1</v>
      </c>
      <c r="C9" s="3" t="s">
        <v>12</v>
      </c>
    </row>
    <row r="12" spans="1:26" x14ac:dyDescent="0.25">
      <c r="A12" s="6" t="s">
        <v>31</v>
      </c>
      <c r="B12" s="10">
        <f>(B4-B5)/((D6/B1)+(D7/B2)+(D8/B3))</f>
        <v>1936.3913417207157</v>
      </c>
      <c r="C12" s="6" t="s">
        <v>32</v>
      </c>
      <c r="E12" s="8" t="s">
        <v>40</v>
      </c>
      <c r="F12" s="8"/>
      <c r="G12" s="8"/>
      <c r="Z12" s="5"/>
    </row>
    <row r="13" spans="1:26" x14ac:dyDescent="0.25">
      <c r="A13" s="1"/>
      <c r="B13" s="1"/>
      <c r="C13" s="1"/>
      <c r="D13" s="1"/>
      <c r="E13" s="1" t="s">
        <v>35</v>
      </c>
      <c r="F13" s="1">
        <f>D6/B1</f>
        <v>8.5500000000000007E-2</v>
      </c>
    </row>
    <row r="14" spans="1:26" x14ac:dyDescent="0.25">
      <c r="A14" s="6" t="s">
        <v>33</v>
      </c>
      <c r="B14" s="10">
        <f>B4-F14</f>
        <v>1634.4385402828789</v>
      </c>
      <c r="C14" s="6" t="s">
        <v>4</v>
      </c>
      <c r="D14" s="1"/>
      <c r="E14" s="1"/>
      <c r="F14" s="1">
        <f>F13*B12</f>
        <v>165.56145971712121</v>
      </c>
    </row>
    <row r="15" spans="1:26" x14ac:dyDescent="0.25">
      <c r="A15" s="1"/>
      <c r="B15" s="1"/>
      <c r="C15" s="1"/>
      <c r="D15" s="1"/>
      <c r="E15" s="1"/>
      <c r="F15" s="1"/>
    </row>
    <row r="16" spans="1:26" x14ac:dyDescent="0.25">
      <c r="A16" s="1" t="s">
        <v>34</v>
      </c>
      <c r="B16" s="1">
        <f>B12-B12*B9</f>
        <v>1742.752207548644</v>
      </c>
      <c r="C16" s="1" t="s">
        <v>32</v>
      </c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6" t="s">
        <v>7</v>
      </c>
      <c r="B19" s="10">
        <f>(((B4-B5)/B16)-((D6/B1)+(D8/B3)))*B2</f>
        <v>0.37109444444444439</v>
      </c>
      <c r="C19" s="6" t="s">
        <v>21</v>
      </c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</sheetData>
  <mergeCells count="1">
    <mergeCell ref="E12:G12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CB0F1-A25D-4682-B25A-3199E4F28418}">
  <dimension ref="A1:E16"/>
  <sheetViews>
    <sheetView workbookViewId="0">
      <selection activeCell="E31" sqref="E31"/>
    </sheetView>
  </sheetViews>
  <sheetFormatPr defaultRowHeight="15" x14ac:dyDescent="0.25"/>
  <sheetData>
    <row r="1" spans="1:5" x14ac:dyDescent="0.25">
      <c r="A1" s="2" t="s">
        <v>13</v>
      </c>
      <c r="B1" s="2">
        <v>50</v>
      </c>
      <c r="C1" s="2" t="s">
        <v>8</v>
      </c>
      <c r="D1" s="1">
        <f>B1/1000</f>
        <v>0.05</v>
      </c>
      <c r="E1" s="1" t="s">
        <v>21</v>
      </c>
    </row>
    <row r="2" spans="1:5" x14ac:dyDescent="0.25">
      <c r="A2" s="2" t="s">
        <v>14</v>
      </c>
      <c r="B2" s="2">
        <v>0.08</v>
      </c>
      <c r="C2" s="2" t="s">
        <v>1</v>
      </c>
      <c r="D2" s="1"/>
      <c r="E2" s="1"/>
    </row>
    <row r="3" spans="1:5" x14ac:dyDescent="0.25">
      <c r="A3" s="2" t="s">
        <v>7</v>
      </c>
      <c r="B3" s="2">
        <v>21.3</v>
      </c>
      <c r="C3" s="2" t="s">
        <v>8</v>
      </c>
      <c r="D3" s="1">
        <f>B3/1000</f>
        <v>2.1299999999999999E-2</v>
      </c>
      <c r="E3" s="1" t="s">
        <v>21</v>
      </c>
    </row>
    <row r="4" spans="1:5" x14ac:dyDescent="0.25">
      <c r="A4" s="2" t="s">
        <v>15</v>
      </c>
      <c r="B4" s="2">
        <v>320</v>
      </c>
      <c r="C4" s="2" t="s">
        <v>4</v>
      </c>
    </row>
    <row r="5" spans="1:5" x14ac:dyDescent="0.25">
      <c r="A5" s="2" t="s">
        <v>16</v>
      </c>
      <c r="B5" s="2">
        <v>20</v>
      </c>
      <c r="C5" s="2" t="s">
        <v>4</v>
      </c>
    </row>
    <row r="6" spans="1:5" x14ac:dyDescent="0.25">
      <c r="A6" s="2" t="s">
        <v>17</v>
      </c>
      <c r="B6" s="2">
        <v>35</v>
      </c>
      <c r="C6" s="2" t="s">
        <v>18</v>
      </c>
    </row>
    <row r="8" spans="1:5" x14ac:dyDescent="0.25">
      <c r="A8" s="8" t="s">
        <v>40</v>
      </c>
      <c r="B8" s="8"/>
      <c r="C8" s="1"/>
    </row>
    <row r="9" spans="1:5" x14ac:dyDescent="0.25">
      <c r="A9" s="4" t="s">
        <v>13</v>
      </c>
      <c r="B9" s="4">
        <f>D3+D1</f>
        <v>7.1300000000000002E-2</v>
      </c>
      <c r="C9" s="4" t="s">
        <v>21</v>
      </c>
    </row>
    <row r="10" spans="1:5" x14ac:dyDescent="0.25">
      <c r="A10" s="4" t="s">
        <v>36</v>
      </c>
      <c r="B10" s="1">
        <f>(LN(B9/D1))/(2*PI()*B2)</f>
        <v>0.70599804208106476</v>
      </c>
      <c r="C10" s="1"/>
    </row>
    <row r="11" spans="1:5" x14ac:dyDescent="0.25">
      <c r="A11" s="1" t="s">
        <v>37</v>
      </c>
      <c r="B11" s="1">
        <f>1/(B6*2*PI()*B9)</f>
        <v>6.3776775432536709E-2</v>
      </c>
      <c r="C11" s="1"/>
    </row>
    <row r="12" spans="1:5" x14ac:dyDescent="0.25">
      <c r="A12" s="4" t="s">
        <v>41</v>
      </c>
      <c r="B12" s="1">
        <f>B10+B11</f>
        <v>0.76977481751360144</v>
      </c>
      <c r="C12" s="1"/>
    </row>
    <row r="13" spans="1:5" x14ac:dyDescent="0.25">
      <c r="A13" s="1"/>
      <c r="B13" s="1"/>
      <c r="C13" s="1"/>
    </row>
    <row r="14" spans="1:5" x14ac:dyDescent="0.25">
      <c r="A14" s="1"/>
      <c r="B14" s="1"/>
      <c r="C14" s="1"/>
    </row>
    <row r="15" spans="1:5" x14ac:dyDescent="0.25">
      <c r="A15" s="6" t="s">
        <v>38</v>
      </c>
      <c r="B15" s="10">
        <f>(B4-B5)/B12</f>
        <v>389.72436246876731</v>
      </c>
      <c r="C15" s="6" t="s">
        <v>39</v>
      </c>
    </row>
    <row r="16" spans="1:5" x14ac:dyDescent="0.25">
      <c r="A16" s="6" t="s">
        <v>33</v>
      </c>
      <c r="B16" s="10">
        <f>B5+(B15*B11)</f>
        <v>44.855363145759114</v>
      </c>
      <c r="C16" s="6" t="s">
        <v>4</v>
      </c>
    </row>
  </sheetData>
  <mergeCells count="1">
    <mergeCell ref="A8:B8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1D680-D6CE-4B5E-AB7A-F7A14032172C}">
  <dimension ref="A1:E24"/>
  <sheetViews>
    <sheetView workbookViewId="0">
      <selection activeCell="B1" sqref="B1"/>
    </sheetView>
  </sheetViews>
  <sheetFormatPr defaultRowHeight="15" x14ac:dyDescent="0.25"/>
  <cols>
    <col min="1" max="1" width="9.7109375" bestFit="1" customWidth="1"/>
  </cols>
  <sheetData>
    <row r="1" spans="1:5" x14ac:dyDescent="0.25">
      <c r="A1" s="2" t="s">
        <v>15</v>
      </c>
      <c r="B1" s="2">
        <v>450</v>
      </c>
      <c r="C1" s="2" t="s">
        <v>4</v>
      </c>
    </row>
    <row r="2" spans="1:5" x14ac:dyDescent="0.25">
      <c r="A2" s="2" t="s">
        <v>14</v>
      </c>
      <c r="B2" s="2">
        <v>0.02</v>
      </c>
      <c r="C2" s="2" t="s">
        <v>1</v>
      </c>
    </row>
    <row r="3" spans="1:5" x14ac:dyDescent="0.25">
      <c r="A3" s="2" t="s">
        <v>7</v>
      </c>
      <c r="B3" s="2">
        <v>80</v>
      </c>
      <c r="C3" s="2" t="s">
        <v>8</v>
      </c>
      <c r="D3" s="1">
        <f>B3/1000</f>
        <v>0.08</v>
      </c>
      <c r="E3" s="1" t="s">
        <v>21</v>
      </c>
    </row>
    <row r="4" spans="1:5" x14ac:dyDescent="0.25">
      <c r="A4" s="2" t="s">
        <v>17</v>
      </c>
      <c r="B4" s="2">
        <v>20</v>
      </c>
      <c r="C4" s="2" t="s">
        <v>18</v>
      </c>
    </row>
    <row r="5" spans="1:5" x14ac:dyDescent="0.25">
      <c r="A5" s="2" t="s">
        <v>19</v>
      </c>
      <c r="B5" s="2">
        <v>20</v>
      </c>
      <c r="C5" s="2" t="s">
        <v>4</v>
      </c>
    </row>
    <row r="6" spans="1:5" x14ac:dyDescent="0.25">
      <c r="A6" s="2" t="s">
        <v>20</v>
      </c>
      <c r="B6" s="2">
        <v>0.8</v>
      </c>
      <c r="C6" s="2" t="s">
        <v>21</v>
      </c>
    </row>
    <row r="8" spans="1:5" x14ac:dyDescent="0.25">
      <c r="A8" s="8" t="s">
        <v>40</v>
      </c>
      <c r="B8" s="8"/>
    </row>
    <row r="9" spans="1:5" x14ac:dyDescent="0.25">
      <c r="A9" s="7" t="s">
        <v>70</v>
      </c>
      <c r="B9" s="11">
        <f>B6/2</f>
        <v>0.4</v>
      </c>
      <c r="C9" s="4" t="s">
        <v>21</v>
      </c>
    </row>
    <row r="10" spans="1:5" x14ac:dyDescent="0.25">
      <c r="A10" s="7" t="s">
        <v>71</v>
      </c>
      <c r="B10" s="11">
        <f>B9+D3</f>
        <v>0.48000000000000004</v>
      </c>
      <c r="C10" s="4" t="s">
        <v>21</v>
      </c>
    </row>
    <row r="11" spans="1:5" x14ac:dyDescent="0.25">
      <c r="A11" s="7" t="s">
        <v>42</v>
      </c>
      <c r="B11">
        <f>(1/(4*PI()*B2))*((1/B9)-(1/(B10)))</f>
        <v>1.6578639905405776</v>
      </c>
    </row>
    <row r="12" spans="1:5" x14ac:dyDescent="0.25">
      <c r="A12" s="7" t="s">
        <v>43</v>
      </c>
      <c r="B12">
        <f>1/(B4*4*PI()*B10^2)</f>
        <v>1.7269416568131E-2</v>
      </c>
    </row>
    <row r="13" spans="1:5" x14ac:dyDescent="0.25">
      <c r="A13" s="7" t="s">
        <v>44</v>
      </c>
      <c r="B13">
        <f>B11+B12</f>
        <v>1.6751334071087087</v>
      </c>
    </row>
    <row r="16" spans="1:5" x14ac:dyDescent="0.25">
      <c r="A16" s="9" t="s">
        <v>45</v>
      </c>
      <c r="B16" s="10">
        <f>(B1-B5)/B13</f>
        <v>256.6959730939775</v>
      </c>
      <c r="C16" s="6" t="s">
        <v>46</v>
      </c>
      <c r="D16" s="1"/>
      <c r="E16" s="1"/>
    </row>
    <row r="17" spans="1:5" x14ac:dyDescent="0.25">
      <c r="A17" s="1"/>
      <c r="B17" s="1"/>
      <c r="C17" s="1"/>
      <c r="D17" s="12" t="s">
        <v>76</v>
      </c>
      <c r="E17" s="12"/>
    </row>
    <row r="18" spans="1:5" x14ac:dyDescent="0.25">
      <c r="A18" s="9" t="s">
        <v>72</v>
      </c>
      <c r="B18" s="10">
        <f>-(B16*B11-B1)</f>
        <v>24.432989690721683</v>
      </c>
      <c r="C18" s="6" t="s">
        <v>4</v>
      </c>
      <c r="D18" s="10">
        <f>B12*B16+B5</f>
        <v>24.432989690721644</v>
      </c>
      <c r="E18" s="1"/>
    </row>
    <row r="19" spans="1:5" x14ac:dyDescent="0.25">
      <c r="A19" s="1"/>
      <c r="B19" s="1"/>
      <c r="C19" s="1"/>
      <c r="D19" s="1"/>
      <c r="E19" s="1"/>
    </row>
    <row r="20" spans="1:5" x14ac:dyDescent="0.25">
      <c r="A20" s="1" t="s">
        <v>75</v>
      </c>
      <c r="B20" s="1">
        <f>4*PI()*B9^2</f>
        <v>2.0106192982974678</v>
      </c>
      <c r="C20" s="1" t="s">
        <v>21</v>
      </c>
      <c r="D20" s="1"/>
      <c r="E20" s="1"/>
    </row>
    <row r="21" spans="1:5" x14ac:dyDescent="0.25">
      <c r="A21" s="1" t="s">
        <v>74</v>
      </c>
      <c r="B21" s="1">
        <f>4*PI()*B10^2</f>
        <v>2.8952917895483541</v>
      </c>
      <c r="C21" s="1" t="s">
        <v>21</v>
      </c>
      <c r="D21" s="1"/>
      <c r="E21" s="1"/>
    </row>
    <row r="22" spans="1:5" x14ac:dyDescent="0.25">
      <c r="A22" s="1"/>
      <c r="B22" s="1"/>
      <c r="C22" s="1"/>
      <c r="D22" s="1"/>
      <c r="E22" s="1"/>
    </row>
    <row r="23" spans="1:5" x14ac:dyDescent="0.25">
      <c r="A23" s="1"/>
      <c r="B23" s="1"/>
      <c r="C23" s="1"/>
      <c r="D23" s="1"/>
      <c r="E23" s="1"/>
    </row>
    <row r="24" spans="1:5" x14ac:dyDescent="0.25">
      <c r="A24" s="6" t="s">
        <v>73</v>
      </c>
      <c r="B24" s="10">
        <f>B16/B21</f>
        <v>88.659793814432888</v>
      </c>
      <c r="C24" s="6" t="s">
        <v>32</v>
      </c>
      <c r="D24" s="1"/>
      <c r="E24" s="1"/>
    </row>
  </sheetData>
  <mergeCells count="2">
    <mergeCell ref="A8:B8"/>
    <mergeCell ref="D17:E17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FD211-D104-4118-8F3A-CAD4815BF7C5}">
  <dimension ref="A1:E31"/>
  <sheetViews>
    <sheetView workbookViewId="0">
      <selection activeCell="F33" sqref="F33"/>
    </sheetView>
  </sheetViews>
  <sheetFormatPr defaultRowHeight="15" x14ac:dyDescent="0.25"/>
  <cols>
    <col min="1" max="1" width="9.7109375" bestFit="1" customWidth="1"/>
  </cols>
  <sheetData>
    <row r="1" spans="1:5" x14ac:dyDescent="0.25">
      <c r="A1" s="2" t="s">
        <v>53</v>
      </c>
      <c r="B1" s="2">
        <v>500</v>
      </c>
      <c r="C1" s="2" t="s">
        <v>8</v>
      </c>
      <c r="D1" s="1">
        <f>B1/1000</f>
        <v>0.5</v>
      </c>
      <c r="E1" s="1" t="s">
        <v>21</v>
      </c>
    </row>
    <row r="2" spans="1:5" x14ac:dyDescent="0.25">
      <c r="A2" s="2" t="s">
        <v>22</v>
      </c>
      <c r="B2" s="2">
        <v>150</v>
      </c>
      <c r="C2" s="2" t="s">
        <v>4</v>
      </c>
      <c r="D2" s="1"/>
      <c r="E2" s="1"/>
    </row>
    <row r="3" spans="1:5" x14ac:dyDescent="0.25">
      <c r="A3" s="2" t="s">
        <v>7</v>
      </c>
      <c r="B3" s="2">
        <v>20</v>
      </c>
      <c r="C3" s="2" t="s">
        <v>8</v>
      </c>
      <c r="D3" s="1">
        <f>B3/1000</f>
        <v>0.02</v>
      </c>
      <c r="E3" s="1" t="s">
        <v>21</v>
      </c>
    </row>
    <row r="4" spans="1:5" x14ac:dyDescent="0.25">
      <c r="A4" s="2" t="s">
        <v>54</v>
      </c>
      <c r="B4" s="2">
        <v>7.0000000000000007E-2</v>
      </c>
      <c r="C4" s="2" t="s">
        <v>1</v>
      </c>
      <c r="D4" s="1"/>
      <c r="E4" s="1"/>
    </row>
    <row r="5" spans="1:5" x14ac:dyDescent="0.25">
      <c r="A5" s="2" t="s">
        <v>9</v>
      </c>
      <c r="B5" s="2">
        <v>40</v>
      </c>
      <c r="C5" s="2" t="s">
        <v>8</v>
      </c>
      <c r="D5" s="1">
        <f>B5/1000</f>
        <v>0.04</v>
      </c>
      <c r="E5" s="1" t="s">
        <v>21</v>
      </c>
    </row>
    <row r="6" spans="1:5" x14ac:dyDescent="0.25">
      <c r="A6" s="2" t="s">
        <v>55</v>
      </c>
      <c r="B6" s="2">
        <v>0.04</v>
      </c>
      <c r="C6" s="2" t="s">
        <v>1</v>
      </c>
    </row>
    <row r="7" spans="1:5" x14ac:dyDescent="0.25">
      <c r="A7" s="2" t="s">
        <v>19</v>
      </c>
      <c r="B7" s="2">
        <v>20</v>
      </c>
      <c r="C7" s="2" t="s">
        <v>4</v>
      </c>
    </row>
    <row r="8" spans="1:5" x14ac:dyDescent="0.25">
      <c r="A8" s="2" t="s">
        <v>17</v>
      </c>
      <c r="B8" s="2">
        <v>5</v>
      </c>
      <c r="C8" s="2" t="s">
        <v>18</v>
      </c>
    </row>
    <row r="9" spans="1:5" x14ac:dyDescent="0.25">
      <c r="A9" s="2" t="s">
        <v>56</v>
      </c>
      <c r="B9" s="2">
        <v>50</v>
      </c>
      <c r="C9" s="2" t="s">
        <v>8</v>
      </c>
      <c r="D9" s="1">
        <f>B9/1000</f>
        <v>0.05</v>
      </c>
      <c r="E9" s="1" t="s">
        <v>21</v>
      </c>
    </row>
    <row r="11" spans="1:5" x14ac:dyDescent="0.25">
      <c r="A11" s="8" t="s">
        <v>40</v>
      </c>
      <c r="B11" s="8"/>
    </row>
    <row r="12" spans="1:5" x14ac:dyDescent="0.25">
      <c r="A12" s="7" t="s">
        <v>57</v>
      </c>
      <c r="B12" s="4">
        <f>D1/2</f>
        <v>0.25</v>
      </c>
      <c r="C12" s="4" t="s">
        <v>21</v>
      </c>
    </row>
    <row r="13" spans="1:5" x14ac:dyDescent="0.25">
      <c r="A13" s="7" t="s">
        <v>58</v>
      </c>
      <c r="B13" s="4">
        <f>D3+B12</f>
        <v>0.27</v>
      </c>
      <c r="C13" s="4" t="s">
        <v>21</v>
      </c>
    </row>
    <row r="14" spans="1:5" x14ac:dyDescent="0.25">
      <c r="A14" s="7" t="s">
        <v>59</v>
      </c>
      <c r="B14" s="4">
        <f>B13+D5</f>
        <v>0.31</v>
      </c>
      <c r="C14" s="4" t="s">
        <v>21</v>
      </c>
    </row>
    <row r="15" spans="1:5" x14ac:dyDescent="0.25">
      <c r="A15" s="7" t="s">
        <v>60</v>
      </c>
      <c r="B15" s="1">
        <f>LN(B13/B12)/(2*PI()*B4)</f>
        <v>0.17498185889019327</v>
      </c>
      <c r="C15" s="1"/>
    </row>
    <row r="16" spans="1:5" x14ac:dyDescent="0.25">
      <c r="A16" s="7" t="s">
        <v>61</v>
      </c>
      <c r="B16" s="1">
        <f>LN(B14/B13)/(2*PI()*B6)</f>
        <v>0.54968273147601332</v>
      </c>
      <c r="C16" s="1"/>
    </row>
    <row r="17" spans="1:3" x14ac:dyDescent="0.25">
      <c r="A17" s="7" t="s">
        <v>62</v>
      </c>
      <c r="B17" s="1">
        <f>1/(B8*2*PI()*B14)</f>
        <v>0.10268060844638409</v>
      </c>
      <c r="C17" s="1"/>
    </row>
    <row r="18" spans="1:3" x14ac:dyDescent="0.25">
      <c r="A18" s="7" t="s">
        <v>41</v>
      </c>
      <c r="B18" s="1">
        <f>B15+B16+B17</f>
        <v>0.82734519881259061</v>
      </c>
      <c r="C18" s="1"/>
    </row>
    <row r="19" spans="1:3" x14ac:dyDescent="0.25">
      <c r="A19" s="7" t="s">
        <v>64</v>
      </c>
      <c r="B19" s="4">
        <f>B13+D9</f>
        <v>0.32</v>
      </c>
      <c r="C19" s="4" t="s">
        <v>21</v>
      </c>
    </row>
    <row r="20" spans="1:3" x14ac:dyDescent="0.25">
      <c r="A20" s="7" t="s">
        <v>65</v>
      </c>
      <c r="B20" s="1">
        <f>LN(B19/B13)/(2*PI()*B6)</f>
        <v>0.67600678831348271</v>
      </c>
      <c r="C20" s="1"/>
    </row>
    <row r="21" spans="1:3" x14ac:dyDescent="0.25">
      <c r="A21" s="7" t="s">
        <v>66</v>
      </c>
      <c r="B21" s="1">
        <f>1/(B8*2*PI()*B19)</f>
        <v>9.9471839432434594E-2</v>
      </c>
      <c r="C21" s="1"/>
    </row>
    <row r="22" spans="1:3" x14ac:dyDescent="0.25">
      <c r="A22" s="7" t="s">
        <v>67</v>
      </c>
      <c r="B22" s="1">
        <f>B15+B20+B21</f>
        <v>0.9504604866361106</v>
      </c>
      <c r="C22" s="1"/>
    </row>
    <row r="23" spans="1:3" x14ac:dyDescent="0.25">
      <c r="A23" s="1"/>
      <c r="B23" s="1"/>
      <c r="C23" s="1"/>
    </row>
    <row r="24" spans="1:3" x14ac:dyDescent="0.25">
      <c r="A24" s="1"/>
      <c r="B24" s="1"/>
      <c r="C24" s="1"/>
    </row>
    <row r="25" spans="1:3" x14ac:dyDescent="0.25">
      <c r="A25" s="9" t="s">
        <v>45</v>
      </c>
      <c r="B25" s="10">
        <f>(B2-B7)/B18</f>
        <v>157.12909216923791</v>
      </c>
      <c r="C25" s="6" t="s">
        <v>39</v>
      </c>
    </row>
    <row r="26" spans="1:3" x14ac:dyDescent="0.25">
      <c r="A26" s="1"/>
      <c r="B26" s="1"/>
      <c r="C26" s="1"/>
    </row>
    <row r="27" spans="1:3" x14ac:dyDescent="0.25">
      <c r="A27" s="9" t="s">
        <v>63</v>
      </c>
      <c r="B27" s="10">
        <f>B25*B17+B7</f>
        <v>36.134110788565309</v>
      </c>
      <c r="C27" s="6" t="s">
        <v>4</v>
      </c>
    </row>
    <row r="28" spans="1:3" x14ac:dyDescent="0.25">
      <c r="A28" s="1"/>
      <c r="B28" s="1"/>
      <c r="C28" s="1"/>
    </row>
    <row r="29" spans="1:3" x14ac:dyDescent="0.25">
      <c r="A29" s="6" t="s">
        <v>68</v>
      </c>
      <c r="B29" s="10">
        <f>(B2-B7)/B22</f>
        <v>136.77580691449751</v>
      </c>
      <c r="C29" s="6" t="s">
        <v>39</v>
      </c>
    </row>
    <row r="30" spans="1:3" x14ac:dyDescent="0.25">
      <c r="A30" s="1"/>
      <c r="B30" s="1"/>
      <c r="C30" s="1"/>
    </row>
    <row r="31" spans="1:3" x14ac:dyDescent="0.25">
      <c r="A31" s="6" t="s">
        <v>69</v>
      </c>
      <c r="B31" s="10">
        <f>B29*B21+B7</f>
        <v>33.605341103640569</v>
      </c>
      <c r="C31" s="6" t="s">
        <v>4</v>
      </c>
    </row>
  </sheetData>
  <mergeCells count="1">
    <mergeCell ref="A11:B11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E28F0-4F74-4169-8FF7-EB0ED4295E24}">
  <dimension ref="A1:E23"/>
  <sheetViews>
    <sheetView tabSelected="1" workbookViewId="0">
      <selection activeCell="C30" sqref="C30"/>
    </sheetView>
  </sheetViews>
  <sheetFormatPr defaultRowHeight="15" x14ac:dyDescent="0.25"/>
  <cols>
    <col min="1" max="1" width="9.7109375" bestFit="1" customWidth="1"/>
  </cols>
  <sheetData>
    <row r="1" spans="1:5" x14ac:dyDescent="0.25">
      <c r="A1" s="2" t="s">
        <v>7</v>
      </c>
      <c r="B1" s="2">
        <v>3</v>
      </c>
      <c r="C1" s="2" t="s">
        <v>8</v>
      </c>
      <c r="D1" s="1">
        <f>B1/1000</f>
        <v>3.0000000000000001E-3</v>
      </c>
      <c r="E1" s="1" t="s">
        <v>21</v>
      </c>
    </row>
    <row r="2" spans="1:5" x14ac:dyDescent="0.25">
      <c r="A2" s="2" t="s">
        <v>23</v>
      </c>
      <c r="B2" s="2">
        <v>74</v>
      </c>
      <c r="C2" s="2" t="s">
        <v>8</v>
      </c>
      <c r="D2" s="1">
        <f>B2/1000</f>
        <v>7.3999999999999996E-2</v>
      </c>
      <c r="E2" s="1" t="s">
        <v>21</v>
      </c>
    </row>
    <row r="3" spans="1:5" x14ac:dyDescent="0.25">
      <c r="A3" s="2" t="s">
        <v>24</v>
      </c>
      <c r="B3" s="2">
        <v>0.5</v>
      </c>
      <c r="C3" s="2" t="s">
        <v>25</v>
      </c>
    </row>
    <row r="4" spans="1:5" x14ac:dyDescent="0.25">
      <c r="A4" s="2" t="s">
        <v>26</v>
      </c>
      <c r="B4" s="2">
        <v>1</v>
      </c>
      <c r="C4" s="2" t="s">
        <v>27</v>
      </c>
    </row>
    <row r="5" spans="1:5" x14ac:dyDescent="0.25">
      <c r="A5" s="2" t="s">
        <v>28</v>
      </c>
      <c r="B5" s="2">
        <v>2.5000000000000001E-2</v>
      </c>
      <c r="C5" s="2" t="s">
        <v>27</v>
      </c>
    </row>
    <row r="6" spans="1:5" x14ac:dyDescent="0.25">
      <c r="A6" s="2" t="s">
        <v>29</v>
      </c>
      <c r="B6" s="2">
        <v>8</v>
      </c>
      <c r="C6" s="2" t="s">
        <v>18</v>
      </c>
    </row>
    <row r="7" spans="1:5" x14ac:dyDescent="0.25">
      <c r="A7" s="2" t="s">
        <v>30</v>
      </c>
      <c r="B7" s="2">
        <v>4</v>
      </c>
      <c r="C7" s="2" t="s">
        <v>18</v>
      </c>
    </row>
    <row r="8" spans="1:5" x14ac:dyDescent="0.25">
      <c r="A8" s="2" t="s">
        <v>6</v>
      </c>
      <c r="B8" s="2">
        <v>-10</v>
      </c>
      <c r="C8" s="2" t="s">
        <v>4</v>
      </c>
    </row>
    <row r="9" spans="1:5" x14ac:dyDescent="0.25">
      <c r="A9" s="2" t="s">
        <v>5</v>
      </c>
      <c r="B9" s="2">
        <v>20</v>
      </c>
      <c r="C9" s="2" t="s">
        <v>4</v>
      </c>
    </row>
    <row r="11" spans="1:5" x14ac:dyDescent="0.25">
      <c r="A11" s="8" t="s">
        <v>40</v>
      </c>
      <c r="B11" s="8"/>
      <c r="C11" s="1"/>
    </row>
    <row r="12" spans="1:5" x14ac:dyDescent="0.25">
      <c r="A12" s="7" t="s">
        <v>48</v>
      </c>
      <c r="B12" s="1">
        <f>1/(B7*B3)</f>
        <v>0.5</v>
      </c>
      <c r="C12" s="1"/>
    </row>
    <row r="13" spans="1:5" x14ac:dyDescent="0.25">
      <c r="A13" s="7" t="s">
        <v>49</v>
      </c>
      <c r="B13" s="1">
        <f>D1/(B4*B3)</f>
        <v>6.0000000000000001E-3</v>
      </c>
      <c r="C13" s="1"/>
    </row>
    <row r="14" spans="1:5" x14ac:dyDescent="0.25">
      <c r="A14" s="7" t="s">
        <v>50</v>
      </c>
      <c r="B14" s="1">
        <f>D2/(B5*B3)</f>
        <v>5.919999999999999</v>
      </c>
      <c r="C14" s="1"/>
    </row>
    <row r="15" spans="1:5" x14ac:dyDescent="0.25">
      <c r="A15" s="7" t="s">
        <v>51</v>
      </c>
      <c r="B15">
        <f>D1/(B4*B3)</f>
        <v>6.0000000000000001E-3</v>
      </c>
      <c r="C15" s="1"/>
    </row>
    <row r="16" spans="1:5" x14ac:dyDescent="0.25">
      <c r="A16" s="7" t="s">
        <v>52</v>
      </c>
      <c r="B16" s="1">
        <f>1/(B6*B3)</f>
        <v>0.25</v>
      </c>
      <c r="C16" s="1"/>
    </row>
    <row r="17" spans="1:3" x14ac:dyDescent="0.25">
      <c r="A17" s="7" t="s">
        <v>44</v>
      </c>
      <c r="B17" s="1">
        <f>B12+B13+B14+B16+B15</f>
        <v>6.6819999999999995</v>
      </c>
      <c r="C17" s="1"/>
    </row>
    <row r="19" spans="1:3" x14ac:dyDescent="0.25">
      <c r="A19" s="9" t="s">
        <v>45</v>
      </c>
      <c r="B19" s="10">
        <f>(B9-B8)/B17</f>
        <v>4.4896737503741395</v>
      </c>
      <c r="C19" s="6" t="s">
        <v>46</v>
      </c>
    </row>
    <row r="20" spans="1:3" x14ac:dyDescent="0.25">
      <c r="A20" s="1"/>
      <c r="B20" s="1"/>
      <c r="C20" s="1"/>
    </row>
    <row r="21" spans="1:3" x14ac:dyDescent="0.25">
      <c r="A21" s="9" t="s">
        <v>47</v>
      </c>
      <c r="B21" s="10">
        <f>-(B19*B12-B9)</f>
        <v>17.755163124812931</v>
      </c>
      <c r="C21" s="6" t="s">
        <v>4</v>
      </c>
    </row>
    <row r="22" spans="1:3" x14ac:dyDescent="0.25">
      <c r="A22" s="1"/>
      <c r="B22" s="1"/>
      <c r="C22" s="1"/>
    </row>
    <row r="23" spans="1:3" x14ac:dyDescent="0.25">
      <c r="A23" s="6" t="s">
        <v>33</v>
      </c>
      <c r="B23" s="10">
        <f>B19*B16+B8</f>
        <v>-8.8775815624064656</v>
      </c>
      <c r="C23" s="6" t="s">
        <v>4</v>
      </c>
    </row>
  </sheetData>
  <mergeCells count="1">
    <mergeCell ref="A11:B1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ex1</vt:lpstr>
      <vt:lpstr>ex2</vt:lpstr>
      <vt:lpstr>ex3</vt:lpstr>
      <vt:lpstr>ex4</vt:lpstr>
      <vt:lpstr>ex5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pegini</dc:creator>
  <cp:lastModifiedBy>Felipe pegini</cp:lastModifiedBy>
  <dcterms:created xsi:type="dcterms:W3CDTF">2020-08-29T23:21:15Z</dcterms:created>
  <dcterms:modified xsi:type="dcterms:W3CDTF">2020-08-31T23:58:56Z</dcterms:modified>
</cp:coreProperties>
</file>