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2\MatComp\"/>
    </mc:Choice>
  </mc:AlternateContent>
  <xr:revisionPtr revIDLastSave="0" documentId="8_{7BF99F07-2FB5-4536-8785-AA5442CB881C}" xr6:coauthVersionLast="44" xr6:coauthVersionMax="44" xr10:uidLastSave="{00000000-0000-0000-0000-000000000000}"/>
  <bookViews>
    <workbookView xWindow="-120" yWindow="-120" windowWidth="29040" windowHeight="15840" xr2:uid="{3D0001E6-ABE2-4CE1-B13A-9D286B4A3066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D6" i="1"/>
  <c r="F6" i="1" s="1"/>
  <c r="G6" i="1" s="1"/>
  <c r="D7" i="1"/>
  <c r="F7" i="1" s="1"/>
  <c r="D8" i="1"/>
  <c r="F8" i="1" s="1"/>
  <c r="D9" i="1"/>
  <c r="F9" i="1" s="1"/>
  <c r="D10" i="1"/>
  <c r="F10" i="1" s="1"/>
  <c r="G10" i="1" s="1"/>
  <c r="D11" i="1"/>
  <c r="F11" i="1" s="1"/>
  <c r="D12" i="1"/>
  <c r="F12" i="1" s="1"/>
  <c r="D13" i="1"/>
  <c r="F13" i="1" s="1"/>
  <c r="G13" i="1" s="1"/>
  <c r="D14" i="1"/>
  <c r="F14" i="1" s="1"/>
  <c r="H14" i="1" s="1"/>
  <c r="D15" i="1"/>
  <c r="F15" i="1" s="1"/>
  <c r="D16" i="1"/>
  <c r="F16" i="1" s="1"/>
  <c r="D5" i="1"/>
  <c r="F5" i="1" s="1"/>
  <c r="G5" i="1" s="1"/>
  <c r="H9" i="1" l="1"/>
  <c r="G9" i="1"/>
  <c r="G8" i="1"/>
  <c r="H8" i="1"/>
  <c r="H16" i="1"/>
  <c r="G16" i="1"/>
  <c r="G7" i="1"/>
  <c r="H7" i="1"/>
  <c r="H11" i="1"/>
  <c r="G11" i="1"/>
  <c r="H15" i="1"/>
  <c r="G15" i="1"/>
  <c r="H12" i="1"/>
  <c r="G12" i="1"/>
  <c r="H6" i="1"/>
  <c r="G14" i="1"/>
  <c r="F17" i="1"/>
  <c r="D20" i="1" s="1"/>
  <c r="C21" i="1" s="1"/>
  <c r="H13" i="1"/>
  <c r="H10" i="1"/>
  <c r="H5" i="1"/>
  <c r="E17" i="1"/>
  <c r="H20" i="1" l="1"/>
  <c r="M18" i="1"/>
  <c r="G17" i="1"/>
  <c r="D21" i="1" s="1"/>
  <c r="C24" i="1" a="1"/>
  <c r="C24" i="1" s="1"/>
  <c r="H17" i="1"/>
  <c r="H21" i="1" s="1"/>
  <c r="J8" i="1" l="1"/>
  <c r="J12" i="1"/>
  <c r="J6" i="1"/>
  <c r="J14" i="1"/>
  <c r="J9" i="1"/>
  <c r="J5" i="1"/>
  <c r="J11" i="1"/>
  <c r="J15" i="1"/>
  <c r="J10" i="1"/>
  <c r="J7" i="1"/>
  <c r="J13" i="1"/>
  <c r="J16" i="1"/>
  <c r="C25" i="1"/>
  <c r="D24" i="1"/>
  <c r="D25" i="1"/>
  <c r="J17" i="1" l="1"/>
  <c r="P12" i="1" s="1"/>
  <c r="E28" i="1" a="1"/>
  <c r="E28" i="1" s="1"/>
  <c r="D33" i="1" l="1"/>
  <c r="M10" i="1"/>
  <c r="I10" i="1" s="1"/>
  <c r="M12" i="1"/>
  <c r="I12" i="1" s="1"/>
  <c r="E29" i="1"/>
  <c r="D34" i="1" s="1"/>
  <c r="M15" i="1" l="1"/>
  <c r="I15" i="1" s="1"/>
  <c r="M13" i="1"/>
  <c r="I13" i="1" s="1"/>
  <c r="M14" i="1"/>
  <c r="I14" i="1" s="1"/>
  <c r="M5" i="1"/>
  <c r="I5" i="1" s="1"/>
  <c r="M7" i="1"/>
  <c r="I7" i="1" s="1"/>
  <c r="M9" i="1"/>
  <c r="I9" i="1" s="1"/>
  <c r="M6" i="1"/>
  <c r="I6" i="1" s="1"/>
  <c r="M16" i="1"/>
  <c r="I16" i="1" s="1"/>
  <c r="M8" i="1"/>
  <c r="I8" i="1" s="1"/>
  <c r="M11" i="1"/>
  <c r="I11" i="1" s="1"/>
  <c r="I17" i="1" l="1"/>
  <c r="P13" i="1" s="1"/>
  <c r="P14" i="1" s="1"/>
</calcChain>
</file>

<file path=xl/sharedStrings.xml><?xml version="1.0" encoding="utf-8"?>
<sst xmlns="http://schemas.openxmlformats.org/spreadsheetml/2006/main" count="30" uniqueCount="28">
  <si>
    <t>P(kPa)</t>
  </si>
  <si>
    <t>T(K)</t>
  </si>
  <si>
    <t>t(C)</t>
  </si>
  <si>
    <t>ln(P) = Y</t>
  </si>
  <si>
    <t>A = B0</t>
  </si>
  <si>
    <t>X = 1/T</t>
  </si>
  <si>
    <t>B = B1</t>
  </si>
  <si>
    <t>Y</t>
  </si>
  <si>
    <t>B0</t>
  </si>
  <si>
    <t>B1</t>
  </si>
  <si>
    <t>XY</t>
  </si>
  <si>
    <t xml:space="preserve"> =</t>
  </si>
  <si>
    <t>Xi^2</t>
  </si>
  <si>
    <t>Xi</t>
  </si>
  <si>
    <t xml:space="preserve"> * </t>
  </si>
  <si>
    <t xml:space="preserve"> = </t>
  </si>
  <si>
    <r>
      <t>A</t>
    </r>
    <r>
      <rPr>
        <b/>
        <vertAlign val="superscript"/>
        <sz val="12"/>
        <color theme="1"/>
        <rFont val="Calibri"/>
        <family val="2"/>
        <scheme val="minor"/>
      </rPr>
      <t xml:space="preserve">-1 </t>
    </r>
    <r>
      <rPr>
        <b/>
        <sz val="12"/>
        <color theme="1"/>
        <rFont val="Calibri"/>
        <family val="2"/>
        <scheme val="minor"/>
      </rPr>
      <t xml:space="preserve"> = </t>
    </r>
  </si>
  <si>
    <t xml:space="preserve">A = </t>
  </si>
  <si>
    <t xml:space="preserve">B = </t>
  </si>
  <si>
    <t xml:space="preserve">Ȳ = </t>
  </si>
  <si>
    <t xml:space="preserve">Ŷ = </t>
  </si>
  <si>
    <t>(Y - Ȳ)^2</t>
  </si>
  <si>
    <t>(Y - Ŷ)^2</t>
  </si>
  <si>
    <t>Y = 15,27- 2393,05x</t>
  </si>
  <si>
    <t xml:space="preserve">ST = </t>
  </si>
  <si>
    <t xml:space="preserve">SR = </t>
  </si>
  <si>
    <r>
      <t>R</t>
    </r>
    <r>
      <rPr>
        <vertAlign val="superscript"/>
        <sz val="12"/>
        <color theme="1"/>
        <rFont val="Calibri"/>
        <family val="2"/>
        <scheme val="minor"/>
      </rPr>
      <t xml:space="preserve">2 </t>
    </r>
    <r>
      <rPr>
        <sz val="12"/>
        <color theme="1"/>
        <rFont val="Calibri"/>
        <family val="2"/>
        <scheme val="minor"/>
      </rPr>
      <t xml:space="preserve">= </t>
    </r>
  </si>
  <si>
    <r>
      <t>P = e</t>
    </r>
    <r>
      <rPr>
        <b/>
        <vertAlign val="superscript"/>
        <sz val="18"/>
        <color theme="1"/>
        <rFont val="Calibri"/>
        <family val="2"/>
        <scheme val="minor"/>
      </rPr>
      <t>15,27-2393,05 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</si>
</sst>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6"/>
      <color theme="1"/>
      <name val="Calibri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3" borderId="4" xfId="0" applyFill="1" applyBorder="1"/>
    <xf numFmtId="0" fontId="0" fillId="3" borderId="0" xfId="0" applyFill="1" applyBorder="1"/>
    <xf numFmtId="2" fontId="1" fillId="3" borderId="4" xfId="0" applyNumberFormat="1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0" fontId="1" fillId="4" borderId="9" xfId="0" applyFont="1" applyFill="1" applyBorder="1"/>
    <xf numFmtId="0" fontId="1" fillId="4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0" fillId="3" borderId="0" xfId="0" applyFill="1"/>
    <xf numFmtId="0" fontId="3" fillId="3" borderId="4" xfId="0" applyFont="1" applyFill="1" applyBorder="1" applyAlignment="1">
      <alignment horizontal="right"/>
    </xf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 applyAlignment="1">
      <alignment horizontal="center"/>
    </xf>
    <xf numFmtId="0" fontId="1" fillId="5" borderId="0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0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2" fontId="1" fillId="5" borderId="1" xfId="0" applyNumberFormat="1" applyFont="1" applyFill="1" applyBorder="1"/>
    <xf numFmtId="2" fontId="1" fillId="5" borderId="3" xfId="0" applyNumberFormat="1" applyFont="1" applyFill="1" applyBorder="1"/>
    <xf numFmtId="2" fontId="1" fillId="5" borderId="6" xfId="0" applyNumberFormat="1" applyFont="1" applyFill="1" applyBorder="1"/>
    <xf numFmtId="2" fontId="1" fillId="5" borderId="8" xfId="0" applyNumberFormat="1" applyFont="1" applyFill="1" applyBorder="1"/>
    <xf numFmtId="0" fontId="5" fillId="3" borderId="0" xfId="0" applyFont="1" applyFill="1" applyBorder="1"/>
    <xf numFmtId="0" fontId="1" fillId="6" borderId="9" xfId="0" applyFont="1" applyFill="1" applyBorder="1" applyAlignment="1">
      <alignment horizontal="center"/>
    </xf>
    <xf numFmtId="0" fontId="7" fillId="7" borderId="10" xfId="0" applyFont="1" applyFill="1" applyBorder="1"/>
    <xf numFmtId="0" fontId="1" fillId="7" borderId="12" xfId="0" applyFont="1" applyFill="1" applyBorder="1"/>
    <xf numFmtId="0" fontId="6" fillId="7" borderId="1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7" borderId="8" xfId="0" applyFont="1" applyFill="1" applyBorder="1"/>
    <xf numFmtId="0" fontId="1" fillId="9" borderId="10" xfId="0" applyFont="1" applyFill="1" applyBorder="1" applyAlignment="1">
      <alignment horizontal="center"/>
    </xf>
    <xf numFmtId="0" fontId="0" fillId="9" borderId="12" xfId="0" applyFill="1" applyBorder="1"/>
    <xf numFmtId="0" fontId="1" fillId="8" borderId="1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6" xfId="0" applyFont="1" applyFill="1" applyBorder="1" applyAlignment="1">
      <alignment horizontal="center"/>
    </xf>
    <xf numFmtId="0" fontId="1" fillId="8" borderId="8" xfId="0" applyFont="1" applyFill="1" applyBorder="1"/>
    <xf numFmtId="0" fontId="8" fillId="9" borderId="10" xfId="0" applyFont="1" applyFill="1" applyBorder="1" applyAlignment="1">
      <alignment horizontal="center"/>
    </xf>
    <xf numFmtId="0" fontId="8" fillId="9" borderId="11" xfId="0" applyFont="1" applyFill="1" applyBorder="1" applyAlignment="1">
      <alignment horizontal="center"/>
    </xf>
    <xf numFmtId="0" fontId="8" fillId="9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99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854351</xdr:colOff>
      <xdr:row>18</xdr:row>
      <xdr:rowOff>64605</xdr:rowOff>
    </xdr:from>
    <xdr:to>
      <xdr:col>8</xdr:col>
      <xdr:colOff>95251</xdr:colOff>
      <xdr:row>21</xdr:row>
      <xdr:rowOff>66675</xdr:rowOff>
    </xdr:to>
    <xdr:sp macro="" textlink="">
      <xdr:nvSpPr>
        <xdr:cNvPr id="2" name="Colchete Duplo 1">
          <a:extLst>
            <a:ext uri="{FF2B5EF4-FFF2-40B4-BE49-F238E27FC236}">
              <a16:creationId xmlns:a16="http://schemas.microsoft.com/office/drawing/2014/main" id="{4D683FDE-27A4-4AC5-8CD6-973B794D4759}"/>
            </a:ext>
          </a:extLst>
        </xdr:cNvPr>
        <xdr:cNvSpPr/>
      </xdr:nvSpPr>
      <xdr:spPr>
        <a:xfrm>
          <a:off x="4511951" y="3665055"/>
          <a:ext cx="764900" cy="602145"/>
        </a:xfrm>
        <a:prstGeom prst="bracketPair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18</xdr:col>
      <xdr:colOff>31294</xdr:colOff>
      <xdr:row>0</xdr:row>
      <xdr:rowOff>94103</xdr:rowOff>
    </xdr:from>
    <xdr:to>
      <xdr:col>29</xdr:col>
      <xdr:colOff>387475</xdr:colOff>
      <xdr:row>13</xdr:row>
      <xdr:rowOff>219075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70F1653-CA22-442A-B785-562C43410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04094" y="94103"/>
          <a:ext cx="7061781" cy="2811022"/>
        </a:xfrm>
        <a:prstGeom prst="rect">
          <a:avLst/>
        </a:prstGeom>
      </xdr:spPr>
    </xdr:pic>
    <xdr:clientData/>
  </xdr:twoCellAnchor>
  <xdr:twoCellAnchor>
    <xdr:from>
      <xdr:col>2</xdr:col>
      <xdr:colOff>37271</xdr:colOff>
      <xdr:row>18</xdr:row>
      <xdr:rowOff>120513</xdr:rowOff>
    </xdr:from>
    <xdr:to>
      <xdr:col>4</xdr:col>
      <xdr:colOff>114300</xdr:colOff>
      <xdr:row>21</xdr:row>
      <xdr:rowOff>104775</xdr:rowOff>
    </xdr:to>
    <xdr:sp macro="" textlink="">
      <xdr:nvSpPr>
        <xdr:cNvPr id="4" name="Colchete Duplo 3">
          <a:extLst>
            <a:ext uri="{FF2B5EF4-FFF2-40B4-BE49-F238E27FC236}">
              <a16:creationId xmlns:a16="http://schemas.microsoft.com/office/drawing/2014/main" id="{9BE9037E-5A8C-4C1F-A4C2-7C0F3F841523}"/>
            </a:ext>
          </a:extLst>
        </xdr:cNvPr>
        <xdr:cNvSpPr/>
      </xdr:nvSpPr>
      <xdr:spPr>
        <a:xfrm>
          <a:off x="1256471" y="3740013"/>
          <a:ext cx="1296229" cy="584337"/>
        </a:xfrm>
        <a:prstGeom prst="bracketPair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28575</xdr:colOff>
      <xdr:row>18</xdr:row>
      <xdr:rowOff>142875</xdr:rowOff>
    </xdr:from>
    <xdr:to>
      <xdr:col>5</xdr:col>
      <xdr:colOff>600075</xdr:colOff>
      <xdr:row>21</xdr:row>
      <xdr:rowOff>62534</xdr:rowOff>
    </xdr:to>
    <xdr:sp macro="" textlink="">
      <xdr:nvSpPr>
        <xdr:cNvPr id="5" name="Colchete Duplo 4">
          <a:extLst>
            <a:ext uri="{FF2B5EF4-FFF2-40B4-BE49-F238E27FC236}">
              <a16:creationId xmlns:a16="http://schemas.microsoft.com/office/drawing/2014/main" id="{FD9721F5-9522-42F4-A992-BBDDFA054479}"/>
            </a:ext>
          </a:extLst>
        </xdr:cNvPr>
        <xdr:cNvSpPr/>
      </xdr:nvSpPr>
      <xdr:spPr>
        <a:xfrm>
          <a:off x="3076575" y="3743325"/>
          <a:ext cx="571500" cy="519734"/>
        </a:xfrm>
        <a:prstGeom prst="bracketPair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466725</xdr:colOff>
      <xdr:row>26</xdr:row>
      <xdr:rowOff>123825</xdr:rowOff>
    </xdr:from>
    <xdr:to>
      <xdr:col>4</xdr:col>
      <xdr:colOff>781050</xdr:colOff>
      <xdr:row>29</xdr:row>
      <xdr:rowOff>72059</xdr:rowOff>
    </xdr:to>
    <xdr:sp macro="" textlink="">
      <xdr:nvSpPr>
        <xdr:cNvPr id="6" name="Colchete Duplo 5">
          <a:extLst>
            <a:ext uri="{FF2B5EF4-FFF2-40B4-BE49-F238E27FC236}">
              <a16:creationId xmlns:a16="http://schemas.microsoft.com/office/drawing/2014/main" id="{A24FE5ED-6D89-436B-8FD5-86E866BC3864}"/>
            </a:ext>
          </a:extLst>
        </xdr:cNvPr>
        <xdr:cNvSpPr/>
      </xdr:nvSpPr>
      <xdr:spPr>
        <a:xfrm>
          <a:off x="2295525" y="5381625"/>
          <a:ext cx="923925" cy="624509"/>
        </a:xfrm>
        <a:prstGeom prst="bracketPair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19</xdr:col>
      <xdr:colOff>200025</xdr:colOff>
      <xdr:row>15</xdr:row>
      <xdr:rowOff>142875</xdr:rowOff>
    </xdr:from>
    <xdr:to>
      <xdr:col>23</xdr:col>
      <xdr:colOff>428997</xdr:colOff>
      <xdr:row>19</xdr:row>
      <xdr:rowOff>152526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EDDF444-E171-438C-A24D-DEECD1E97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11100" y="3267075"/>
          <a:ext cx="2667372" cy="905001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26</xdr:row>
      <xdr:rowOff>152400</xdr:rowOff>
    </xdr:from>
    <xdr:to>
      <xdr:col>2</xdr:col>
      <xdr:colOff>457200</xdr:colOff>
      <xdr:row>29</xdr:row>
      <xdr:rowOff>57151</xdr:rowOff>
    </xdr:to>
    <xdr:sp macro="" textlink="">
      <xdr:nvSpPr>
        <xdr:cNvPr id="8" name="Colchete Duplo 7">
          <a:extLst>
            <a:ext uri="{FF2B5EF4-FFF2-40B4-BE49-F238E27FC236}">
              <a16:creationId xmlns:a16="http://schemas.microsoft.com/office/drawing/2014/main" id="{5039A81B-7839-4F5D-A9C9-19F6956DB530}"/>
            </a:ext>
          </a:extLst>
        </xdr:cNvPr>
        <xdr:cNvSpPr/>
      </xdr:nvSpPr>
      <xdr:spPr>
        <a:xfrm>
          <a:off x="1371600" y="5400675"/>
          <a:ext cx="304800" cy="504826"/>
        </a:xfrm>
        <a:prstGeom prst="bracketPair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18221</xdr:colOff>
      <xdr:row>22</xdr:row>
      <xdr:rowOff>130038</xdr:rowOff>
    </xdr:from>
    <xdr:to>
      <xdr:col>4</xdr:col>
      <xdr:colOff>95250</xdr:colOff>
      <xdr:row>25</xdr:row>
      <xdr:rowOff>114300</xdr:rowOff>
    </xdr:to>
    <xdr:sp macro="" textlink="">
      <xdr:nvSpPr>
        <xdr:cNvPr id="9" name="Colchete Duplo 8">
          <a:extLst>
            <a:ext uri="{FF2B5EF4-FFF2-40B4-BE49-F238E27FC236}">
              <a16:creationId xmlns:a16="http://schemas.microsoft.com/office/drawing/2014/main" id="{4F030FA5-5A8B-419E-B7DA-E9CC910F6F7A}"/>
            </a:ext>
          </a:extLst>
        </xdr:cNvPr>
        <xdr:cNvSpPr/>
      </xdr:nvSpPr>
      <xdr:spPr>
        <a:xfrm>
          <a:off x="1237421" y="4549638"/>
          <a:ext cx="1296229" cy="584337"/>
        </a:xfrm>
        <a:prstGeom prst="bracketPair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2C33-1274-4302-A4BB-E4B67B441428}">
  <dimension ref="A1:R36"/>
  <sheetViews>
    <sheetView tabSelected="1" zoomScaleNormal="100" workbookViewId="0">
      <selection activeCell="K26" sqref="K26"/>
    </sheetView>
  </sheetViews>
  <sheetFormatPr defaultRowHeight="15" x14ac:dyDescent="0.25"/>
  <cols>
    <col min="5" max="5" width="12.42578125" bestFit="1" customWidth="1"/>
    <col min="7" max="7" width="13.7109375" bestFit="1" customWidth="1"/>
    <col min="9" max="9" width="13.7109375" bestFit="1" customWidth="1"/>
  </cols>
  <sheetData>
    <row r="1" spans="1:18" ht="15.75" thickBot="1" x14ac:dyDescent="0.3"/>
    <row r="2" spans="1:18" ht="15.75" x14ac:dyDescent="0.25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</row>
    <row r="3" spans="1:18" ht="16.5" thickBot="1" x14ac:dyDescent="0.3">
      <c r="B3" s="18"/>
      <c r="C3" s="19"/>
      <c r="D3" s="19"/>
      <c r="E3" s="13"/>
      <c r="F3" s="13"/>
      <c r="G3" s="13"/>
      <c r="H3" s="13"/>
      <c r="I3" s="13"/>
      <c r="J3" s="13"/>
      <c r="K3" s="13"/>
      <c r="L3" s="13" t="s">
        <v>23</v>
      </c>
      <c r="M3" s="13"/>
      <c r="N3" s="13"/>
      <c r="O3" s="13"/>
      <c r="P3" s="13"/>
      <c r="Q3" s="13"/>
      <c r="R3" s="14"/>
    </row>
    <row r="4" spans="1:18" ht="16.5" thickBot="1" x14ac:dyDescent="0.3">
      <c r="B4" s="22" t="s">
        <v>2</v>
      </c>
      <c r="C4" s="22" t="s">
        <v>0</v>
      </c>
      <c r="D4" s="22" t="s">
        <v>1</v>
      </c>
      <c r="E4" s="24" t="s">
        <v>7</v>
      </c>
      <c r="F4" s="24" t="s">
        <v>13</v>
      </c>
      <c r="G4" s="24" t="s">
        <v>12</v>
      </c>
      <c r="H4" s="24" t="s">
        <v>10</v>
      </c>
      <c r="I4" s="46" t="s">
        <v>22</v>
      </c>
      <c r="J4" s="46" t="s">
        <v>21</v>
      </c>
      <c r="K4" s="13"/>
      <c r="L4" s="29"/>
      <c r="M4" s="29"/>
      <c r="N4" s="13"/>
      <c r="O4" s="13"/>
      <c r="P4" s="13"/>
      <c r="Q4" s="26" t="s">
        <v>3</v>
      </c>
      <c r="R4" s="14"/>
    </row>
    <row r="5" spans="1:18" ht="18.75" x14ac:dyDescent="0.3">
      <c r="B5" s="20">
        <v>-40</v>
      </c>
      <c r="C5" s="21">
        <v>148.72999999999999</v>
      </c>
      <c r="D5" s="21">
        <f>B5+273.15</f>
        <v>233.14999999999998</v>
      </c>
      <c r="E5" s="25">
        <f>LN(C5)</f>
        <v>5.0021325816045064</v>
      </c>
      <c r="F5" s="25">
        <f>1/D5</f>
        <v>4.2890842805061126E-3</v>
      </c>
      <c r="G5" s="25">
        <f>F5^2</f>
        <v>1.8396243965284638E-5</v>
      </c>
      <c r="H5" s="25">
        <f>F5*E5</f>
        <v>2.1454568224767347E-2</v>
      </c>
      <c r="I5" s="13">
        <f>(E5-M5)^2</f>
        <v>3.1112560085687108E-5</v>
      </c>
      <c r="J5" s="13">
        <f>(E5-$M$18)^2</f>
        <v>1.0981089903875709</v>
      </c>
      <c r="K5" s="13"/>
      <c r="L5" s="49" t="s">
        <v>20</v>
      </c>
      <c r="M5" s="50">
        <f>$E$28+$E$29*F5</f>
        <v>5.0077104450024112</v>
      </c>
      <c r="N5" s="13"/>
      <c r="O5" s="13"/>
      <c r="P5" s="13"/>
      <c r="Q5" s="27" t="s">
        <v>4</v>
      </c>
      <c r="R5" s="14"/>
    </row>
    <row r="6" spans="1:18" ht="15.75" x14ac:dyDescent="0.25">
      <c r="B6" s="20">
        <v>-35</v>
      </c>
      <c r="C6" s="21">
        <v>185.45</v>
      </c>
      <c r="D6" s="21">
        <f t="shared" ref="D6:D16" si="0">B6+273.15</f>
        <v>238.14999999999998</v>
      </c>
      <c r="E6" s="25">
        <f t="shared" ref="E6:E16" si="1">LN(C6)</f>
        <v>5.2227853039355994</v>
      </c>
      <c r="F6" s="25">
        <f t="shared" ref="F6:F16" si="2">1/D6</f>
        <v>4.1990342221289107E-3</v>
      </c>
      <c r="G6" s="25">
        <f t="shared" ref="G6:G17" si="3">F6^2</f>
        <v>1.7631888398609744E-5</v>
      </c>
      <c r="H6" s="25">
        <f t="shared" ref="H6:H16" si="4">F6*E6</f>
        <v>2.1930654226057524E-2</v>
      </c>
      <c r="I6" s="13">
        <f t="shared" ref="I6:I16" si="5">(E6-M6)^2</f>
        <v>1.758230063241933E-7</v>
      </c>
      <c r="J6" s="13">
        <f>(E6-$M$18)^2</f>
        <v>0.68434956866599006</v>
      </c>
      <c r="K6" s="13"/>
      <c r="L6" s="12"/>
      <c r="M6" s="51">
        <f t="shared" ref="M6:M16" si="6">$E$28+$E$29*F6</f>
        <v>5.223204616475746</v>
      </c>
      <c r="N6" s="13"/>
      <c r="O6" s="13"/>
      <c r="P6" s="13"/>
      <c r="Q6" s="27" t="s">
        <v>5</v>
      </c>
      <c r="R6" s="14"/>
    </row>
    <row r="7" spans="1:18" ht="16.5" thickBot="1" x14ac:dyDescent="0.3">
      <c r="B7" s="20">
        <v>-30</v>
      </c>
      <c r="C7" s="21">
        <v>225.85</v>
      </c>
      <c r="D7" s="21">
        <f t="shared" si="0"/>
        <v>243.14999999999998</v>
      </c>
      <c r="E7" s="25">
        <f t="shared" si="1"/>
        <v>5.4198710621006132</v>
      </c>
      <c r="F7" s="25">
        <f t="shared" si="2"/>
        <v>4.1126876413736376E-3</v>
      </c>
      <c r="G7" s="25">
        <f t="shared" si="3"/>
        <v>1.6914199635507453E-5</v>
      </c>
      <c r="H7" s="25">
        <f t="shared" si="4"/>
        <v>2.2290236734939805E-2</v>
      </c>
      <c r="I7" s="13">
        <f t="shared" si="5"/>
        <v>9.9303690165067167E-5</v>
      </c>
      <c r="J7" s="13">
        <f>(E7-$M$18)^2</f>
        <v>0.39711230869418812</v>
      </c>
      <c r="K7" s="13"/>
      <c r="L7" s="12"/>
      <c r="M7" s="51">
        <f t="shared" si="6"/>
        <v>5.429836185791018</v>
      </c>
      <c r="N7" s="13"/>
      <c r="O7" s="13"/>
      <c r="P7" s="13"/>
      <c r="Q7" s="28" t="s">
        <v>6</v>
      </c>
      <c r="R7" s="14"/>
    </row>
    <row r="8" spans="1:18" ht="15.75" x14ac:dyDescent="0.25">
      <c r="B8" s="20">
        <v>-25</v>
      </c>
      <c r="C8" s="21">
        <v>279.64</v>
      </c>
      <c r="D8" s="21">
        <f t="shared" si="0"/>
        <v>248.14999999999998</v>
      </c>
      <c r="E8" s="25">
        <f t="shared" si="1"/>
        <v>5.6335030616437844</v>
      </c>
      <c r="F8" s="25">
        <f t="shared" si="2"/>
        <v>4.0298206729800527E-3</v>
      </c>
      <c r="G8" s="25">
        <f t="shared" si="3"/>
        <v>1.6239454656377405E-5</v>
      </c>
      <c r="H8" s="25">
        <f t="shared" si="4"/>
        <v>2.2702007099108544E-2</v>
      </c>
      <c r="I8" s="13">
        <f t="shared" si="5"/>
        <v>2.8753062663980339E-5</v>
      </c>
      <c r="J8" s="13">
        <f>(E8-$M$18)^2</f>
        <v>0.17350263658263287</v>
      </c>
      <c r="K8" s="13"/>
      <c r="L8" s="12"/>
      <c r="M8" s="51">
        <f t="shared" si="6"/>
        <v>5.6281408734091194</v>
      </c>
      <c r="N8" s="13"/>
      <c r="O8" s="13"/>
      <c r="P8" s="13"/>
      <c r="Q8" s="13"/>
      <c r="R8" s="14"/>
    </row>
    <row r="9" spans="1:18" ht="15.75" x14ac:dyDescent="0.25">
      <c r="B9" s="20">
        <v>-20</v>
      </c>
      <c r="C9" s="21">
        <v>338.65</v>
      </c>
      <c r="D9" s="21">
        <f t="shared" si="0"/>
        <v>253.14999999999998</v>
      </c>
      <c r="E9" s="25">
        <f t="shared" si="1"/>
        <v>5.8249671256609128</v>
      </c>
      <c r="F9" s="25">
        <f t="shared" si="2"/>
        <v>3.9502271380604387E-3</v>
      </c>
      <c r="G9" s="25">
        <f t="shared" si="3"/>
        <v>1.5604294442269166E-5</v>
      </c>
      <c r="H9" s="25">
        <f t="shared" si="4"/>
        <v>2.3009943218095647E-2</v>
      </c>
      <c r="I9" s="13">
        <f t="shared" si="5"/>
        <v>4.0386663299092351E-5</v>
      </c>
      <c r="J9" s="13">
        <f>(E9-$M$18)^2</f>
        <v>5.0657591037874983E-2</v>
      </c>
      <c r="K9" s="13"/>
      <c r="L9" s="12"/>
      <c r="M9" s="51">
        <f t="shared" si="6"/>
        <v>5.8186120754408837</v>
      </c>
      <c r="N9" s="13"/>
      <c r="O9" s="13"/>
      <c r="P9" s="13"/>
      <c r="Q9" s="13"/>
      <c r="R9" s="14"/>
    </row>
    <row r="10" spans="1:18" ht="15.75" x14ac:dyDescent="0.25">
      <c r="B10" s="20">
        <v>-15</v>
      </c>
      <c r="C10" s="21">
        <v>406.69</v>
      </c>
      <c r="D10" s="21">
        <f t="shared" si="0"/>
        <v>258.14999999999998</v>
      </c>
      <c r="E10" s="25">
        <f t="shared" si="1"/>
        <v>6.0080512244623732</v>
      </c>
      <c r="F10" s="25">
        <f t="shared" si="2"/>
        <v>3.8737168312996321E-3</v>
      </c>
      <c r="G10" s="25">
        <f t="shared" si="3"/>
        <v>1.5005682089094063E-5</v>
      </c>
      <c r="H10" s="25">
        <f t="shared" si="4"/>
        <v>2.3273489151510261E-2</v>
      </c>
      <c r="I10" s="13">
        <f t="shared" si="5"/>
        <v>4.0275041393049839E-5</v>
      </c>
      <c r="J10" s="13">
        <f>(E10-$M$18)^2</f>
        <v>1.76301851883158E-3</v>
      </c>
      <c r="K10" s="13"/>
      <c r="L10" s="12"/>
      <c r="M10" s="51">
        <f t="shared" si="6"/>
        <v>6.0017049624607655</v>
      </c>
      <c r="N10" s="13"/>
      <c r="O10" s="13"/>
      <c r="P10" s="13"/>
      <c r="Q10" s="13"/>
      <c r="R10" s="14"/>
    </row>
    <row r="11" spans="1:18" ht="16.5" thickBot="1" x14ac:dyDescent="0.3">
      <c r="B11" s="20">
        <v>-10</v>
      </c>
      <c r="C11" s="21">
        <v>484.58</v>
      </c>
      <c r="D11" s="21">
        <f t="shared" si="0"/>
        <v>263.14999999999998</v>
      </c>
      <c r="E11" s="25">
        <f t="shared" si="1"/>
        <v>6.1832825363792825</v>
      </c>
      <c r="F11" s="25">
        <f t="shared" si="2"/>
        <v>3.800114003420103E-3</v>
      </c>
      <c r="G11" s="25">
        <f t="shared" si="3"/>
        <v>1.4440866438989563E-5</v>
      </c>
      <c r="H11" s="25">
        <f t="shared" si="4"/>
        <v>2.3497178553597883E-2</v>
      </c>
      <c r="I11" s="13">
        <f t="shared" si="5"/>
        <v>2.961999355475324E-5</v>
      </c>
      <c r="J11" s="13">
        <f>(E11-$M$18)^2</f>
        <v>1.7753696473991915E-2</v>
      </c>
      <c r="K11" s="13"/>
      <c r="L11" s="12"/>
      <c r="M11" s="51">
        <f t="shared" si="6"/>
        <v>6.1778401110417374</v>
      </c>
      <c r="N11" s="13"/>
      <c r="O11" s="13"/>
      <c r="P11" s="13"/>
      <c r="Q11" s="13"/>
      <c r="R11" s="14"/>
    </row>
    <row r="12" spans="1:18" ht="15.75" x14ac:dyDescent="0.25">
      <c r="B12" s="20">
        <v>-5</v>
      </c>
      <c r="C12" s="21">
        <v>573.15</v>
      </c>
      <c r="D12" s="21">
        <f t="shared" si="0"/>
        <v>268.14999999999998</v>
      </c>
      <c r="E12" s="25">
        <f t="shared" si="1"/>
        <v>6.3511474625610189</v>
      </c>
      <c r="F12" s="25">
        <f t="shared" si="2"/>
        <v>3.7292560134253219E-3</v>
      </c>
      <c r="G12" s="25">
        <f t="shared" si="3"/>
        <v>1.3907350413668924E-5</v>
      </c>
      <c r="H12" s="25">
        <f t="shared" si="4"/>
        <v>2.3685054866906655E-2</v>
      </c>
      <c r="I12" s="13">
        <f t="shared" si="5"/>
        <v>1.3993087555839394E-5</v>
      </c>
      <c r="J12" s="13">
        <f>(E12-$M$18)^2</f>
        <v>9.0665981910039481E-2</v>
      </c>
      <c r="K12" s="13"/>
      <c r="L12" s="12"/>
      <c r="M12" s="51">
        <f t="shared" si="6"/>
        <v>6.3474067290024987</v>
      </c>
      <c r="N12" s="13"/>
      <c r="O12" s="55" t="s">
        <v>24</v>
      </c>
      <c r="P12" s="56">
        <f>J17</f>
        <v>4.5218348179798795</v>
      </c>
      <c r="Q12" s="13"/>
      <c r="R12" s="14"/>
    </row>
    <row r="13" spans="1:18" ht="16.5" thickBot="1" x14ac:dyDescent="0.3">
      <c r="B13" s="20">
        <v>0</v>
      </c>
      <c r="C13" s="21">
        <v>673.4</v>
      </c>
      <c r="D13" s="21">
        <f t="shared" si="0"/>
        <v>273.14999999999998</v>
      </c>
      <c r="E13" s="25">
        <f t="shared" si="1"/>
        <v>6.512339506726974</v>
      </c>
      <c r="F13" s="25">
        <f t="shared" si="2"/>
        <v>3.6609921288669233E-3</v>
      </c>
      <c r="G13" s="25">
        <f t="shared" si="3"/>
        <v>1.3402863367625568E-5</v>
      </c>
      <c r="H13" s="25">
        <f t="shared" si="4"/>
        <v>2.3841623674636554E-2</v>
      </c>
      <c r="I13" s="13">
        <f t="shared" si="5"/>
        <v>2.4774139861801227E-6</v>
      </c>
      <c r="J13" s="13">
        <f>(E13-$M$18)^2</f>
        <v>0.21372126058842816</v>
      </c>
      <c r="K13" s="13"/>
      <c r="L13" s="12"/>
      <c r="M13" s="51">
        <f t="shared" si="6"/>
        <v>6.5107655264265318</v>
      </c>
      <c r="N13" s="13"/>
      <c r="O13" s="57" t="s">
        <v>25</v>
      </c>
      <c r="P13" s="58">
        <f>I17</f>
        <v>3.6166023828710297E-4</v>
      </c>
      <c r="Q13" s="13"/>
      <c r="R13" s="14"/>
    </row>
    <row r="14" spans="1:18" ht="18.75" thickBot="1" x14ac:dyDescent="0.3">
      <c r="B14" s="20">
        <v>5</v>
      </c>
      <c r="C14" s="21">
        <v>786.13</v>
      </c>
      <c r="D14" s="21">
        <f t="shared" si="0"/>
        <v>278.14999999999998</v>
      </c>
      <c r="E14" s="25">
        <f t="shared" si="1"/>
        <v>6.6671221731550956</v>
      </c>
      <c r="F14" s="25">
        <f t="shared" si="2"/>
        <v>3.5951824555096176E-3</v>
      </c>
      <c r="G14" s="25">
        <f t="shared" si="3"/>
        <v>1.2925336888404164E-5</v>
      </c>
      <c r="H14" s="25">
        <f t="shared" si="4"/>
        <v>2.3969520665666353E-2</v>
      </c>
      <c r="I14" s="13">
        <f t="shared" si="5"/>
        <v>1.2748755513877535E-6</v>
      </c>
      <c r="J14" s="13">
        <f>(E14-$M$18)^2</f>
        <v>0.38079097794717959</v>
      </c>
      <c r="K14" s="13"/>
      <c r="L14" s="12"/>
      <c r="M14" s="51">
        <f t="shared" si="6"/>
        <v>6.6682512770260427</v>
      </c>
      <c r="N14" s="13"/>
      <c r="O14" s="53" t="s">
        <v>26</v>
      </c>
      <c r="P14" s="54">
        <f>(P12-P13)/P12</f>
        <v>0.99992001913983042</v>
      </c>
      <c r="Q14" s="13"/>
      <c r="R14" s="14"/>
    </row>
    <row r="15" spans="1:18" ht="15.75" x14ac:dyDescent="0.25">
      <c r="B15" s="20">
        <v>10</v>
      </c>
      <c r="C15" s="21">
        <v>912.3</v>
      </c>
      <c r="D15" s="21">
        <f t="shared" si="0"/>
        <v>283.14999999999998</v>
      </c>
      <c r="E15" s="25">
        <f t="shared" si="1"/>
        <v>6.8159688833514283</v>
      </c>
      <c r="F15" s="25">
        <f t="shared" si="2"/>
        <v>3.5316969803990822E-3</v>
      </c>
      <c r="G15" s="25">
        <f t="shared" si="3"/>
        <v>1.2472883561359995E-5</v>
      </c>
      <c r="H15" s="25">
        <f t="shared" si="4"/>
        <v>2.4071936723826345E-2</v>
      </c>
      <c r="I15" s="13">
        <f t="shared" si="5"/>
        <v>1.7692326863243536E-5</v>
      </c>
      <c r="J15" s="13">
        <f>(E15-$M$18)^2</f>
        <v>0.58664776124782148</v>
      </c>
      <c r="K15" s="13"/>
      <c r="L15" s="12"/>
      <c r="M15" s="51">
        <f t="shared" si="6"/>
        <v>6.8201751081270725</v>
      </c>
      <c r="N15" s="13"/>
      <c r="O15" s="13"/>
      <c r="P15" s="29"/>
      <c r="Q15" s="13"/>
      <c r="R15" s="14"/>
    </row>
    <row r="16" spans="1:18" ht="16.5" thickBot="1" x14ac:dyDescent="0.3">
      <c r="A16">
        <v>12</v>
      </c>
      <c r="B16" s="20">
        <v>15</v>
      </c>
      <c r="C16" s="21">
        <v>1052.9000000000001</v>
      </c>
      <c r="D16" s="21">
        <f t="shared" si="0"/>
        <v>288.14999999999998</v>
      </c>
      <c r="E16" s="25">
        <f t="shared" si="1"/>
        <v>6.959303540862714</v>
      </c>
      <c r="F16" s="25">
        <f t="shared" si="2"/>
        <v>3.4704147145583901E-3</v>
      </c>
      <c r="G16" s="25">
        <f t="shared" si="3"/>
        <v>1.2043778291023392E-5</v>
      </c>
      <c r="H16" s="25">
        <f t="shared" si="4"/>
        <v>2.4151669411288268E-2</v>
      </c>
      <c r="I16" s="13">
        <f t="shared" si="5"/>
        <v>5.6595700162497976E-5</v>
      </c>
      <c r="J16" s="13">
        <f>(E16-$M$18)^2</f>
        <v>0.82676102592533107</v>
      </c>
      <c r="K16" s="13"/>
      <c r="L16" s="15"/>
      <c r="M16" s="52">
        <f t="shared" si="6"/>
        <v>6.9668265522386523</v>
      </c>
      <c r="N16" s="13"/>
      <c r="O16" s="13"/>
      <c r="P16" s="29"/>
      <c r="Q16" s="13"/>
      <c r="R16" s="14"/>
    </row>
    <row r="17" spans="2:18" ht="16.5" thickBot="1" x14ac:dyDescent="0.3">
      <c r="B17" s="12"/>
      <c r="C17" s="13"/>
      <c r="D17" s="13"/>
      <c r="E17" s="23">
        <f>SUM(E5:E16)</f>
        <v>72.600474462444296</v>
      </c>
      <c r="F17" s="23">
        <f>SUM(F5:F16)</f>
        <v>4.6242227082528231E-2</v>
      </c>
      <c r="G17" s="23">
        <f>SUM(G5:G16)</f>
        <v>1.7898484214821413E-4</v>
      </c>
      <c r="H17" s="23">
        <f>SUM(H5:H16)</f>
        <v>0.27787788255040113</v>
      </c>
      <c r="I17" s="13">
        <f>SUM(I5:I16)</f>
        <v>3.6166023828710297E-4</v>
      </c>
      <c r="J17" s="13">
        <f>SUM(J5:J16)</f>
        <v>4.5218348179798795</v>
      </c>
      <c r="K17" s="13"/>
      <c r="L17" s="13"/>
      <c r="M17" s="13"/>
      <c r="N17" s="13"/>
      <c r="O17" s="13"/>
      <c r="P17" s="29"/>
      <c r="Q17" s="13"/>
      <c r="R17" s="14"/>
    </row>
    <row r="18" spans="2:18" ht="21.75" thickBot="1" x14ac:dyDescent="0.4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47" t="s">
        <v>19</v>
      </c>
      <c r="M18" s="48">
        <f>E17/12</f>
        <v>6.0500395385370247</v>
      </c>
      <c r="N18" s="13"/>
      <c r="O18" s="13"/>
      <c r="P18" s="13"/>
      <c r="Q18" s="13"/>
      <c r="R18" s="14"/>
    </row>
    <row r="19" spans="2:18" ht="15.75" x14ac:dyDescent="0.25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2:18" ht="16.5" thickBot="1" x14ac:dyDescent="0.3">
      <c r="B20" s="12"/>
      <c r="C20" s="25">
        <v>12</v>
      </c>
      <c r="D20" s="25">
        <f>F17</f>
        <v>4.6242227082528231E-2</v>
      </c>
      <c r="E20" s="25" t="s">
        <v>14</v>
      </c>
      <c r="F20" s="25" t="s">
        <v>8</v>
      </c>
      <c r="G20" s="25" t="s">
        <v>15</v>
      </c>
      <c r="H20" s="25">
        <f>E17</f>
        <v>72.600474462444296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2:18" ht="16.5" thickBot="1" x14ac:dyDescent="0.3">
      <c r="B21" s="12"/>
      <c r="C21" s="25">
        <f>D20</f>
        <v>4.6242227082528231E-2</v>
      </c>
      <c r="D21" s="25">
        <f>G17</f>
        <v>1.7898484214821413E-4</v>
      </c>
      <c r="E21" s="25"/>
      <c r="F21" s="25" t="s">
        <v>9</v>
      </c>
      <c r="G21" s="25"/>
      <c r="H21" s="25">
        <f>H17</f>
        <v>0.27787788255040113</v>
      </c>
      <c r="I21" s="13"/>
      <c r="J21" s="13"/>
      <c r="K21" s="1"/>
      <c r="L21" s="2"/>
      <c r="M21" s="2"/>
      <c r="N21" s="2"/>
      <c r="O21" s="3"/>
      <c r="P21" s="13"/>
      <c r="Q21" s="13"/>
      <c r="R21" s="14"/>
    </row>
    <row r="22" spans="2:18" ht="27" thickBot="1" x14ac:dyDescent="0.4">
      <c r="B22" s="12"/>
      <c r="C22" s="13"/>
      <c r="D22" s="13"/>
      <c r="E22" s="13"/>
      <c r="F22" s="13"/>
      <c r="G22" s="13"/>
      <c r="H22" s="13"/>
      <c r="I22" s="13"/>
      <c r="J22" s="13"/>
      <c r="K22" s="4"/>
      <c r="L22" s="59" t="s">
        <v>27</v>
      </c>
      <c r="M22" s="60"/>
      <c r="N22" s="61"/>
      <c r="O22" s="5"/>
      <c r="P22" s="13"/>
      <c r="Q22" s="13"/>
      <c r="R22" s="14"/>
    </row>
    <row r="23" spans="2:18" ht="16.5" thickBot="1" x14ac:dyDescent="0.3">
      <c r="B23" s="12"/>
      <c r="C23" s="13"/>
      <c r="D23" s="13"/>
      <c r="E23" s="13"/>
      <c r="F23" s="13"/>
      <c r="G23" s="13"/>
      <c r="H23" s="13"/>
      <c r="I23" s="13"/>
      <c r="J23" s="13"/>
      <c r="K23" s="6"/>
      <c r="L23" s="7"/>
      <c r="M23" s="7"/>
      <c r="N23" s="7"/>
      <c r="O23" s="8"/>
      <c r="P23" s="13"/>
      <c r="Q23" s="13"/>
      <c r="R23" s="14"/>
    </row>
    <row r="24" spans="2:18" ht="18" x14ac:dyDescent="0.25">
      <c r="B24" s="30" t="s">
        <v>16</v>
      </c>
      <c r="C24" s="13">
        <f t="array" ref="C24:D25">MINVERSE(C20:D21)</f>
        <v>18.891137497977525</v>
      </c>
      <c r="D24" s="13">
        <v>-4880.6829647918157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</row>
    <row r="25" spans="2:18" ht="15.75" x14ac:dyDescent="0.25">
      <c r="B25" s="12"/>
      <c r="C25" s="13">
        <v>-4880.6829647918157</v>
      </c>
      <c r="D25" s="13">
        <v>1266552.2245063039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</row>
    <row r="26" spans="2:18" ht="16.5" thickBot="1" x14ac:dyDescent="0.3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</row>
    <row r="27" spans="2:18" ht="15.75" x14ac:dyDescent="0.25">
      <c r="B27" s="12"/>
      <c r="C27" s="31"/>
      <c r="D27" s="32"/>
      <c r="E27" s="33"/>
      <c r="F27" s="13"/>
      <c r="G27" s="13"/>
      <c r="H27" s="13"/>
      <c r="I27" s="13"/>
      <c r="J27" s="13"/>
      <c r="K27" s="13"/>
      <c r="L27" s="13"/>
      <c r="N27" s="13"/>
      <c r="O27" s="13"/>
      <c r="P27" s="13"/>
      <c r="Q27" s="13"/>
      <c r="R27" s="14"/>
    </row>
    <row r="28" spans="2:18" ht="15.75" x14ac:dyDescent="0.25">
      <c r="B28" s="12"/>
      <c r="C28" s="34" t="s">
        <v>8</v>
      </c>
      <c r="D28" s="39" t="s">
        <v>11</v>
      </c>
      <c r="E28" s="40">
        <f t="array" ref="E28:E29">MMULT(C24:D25,H20:H21)</f>
        <v>15.271697832277368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</row>
    <row r="29" spans="2:18" ht="21" x14ac:dyDescent="0.35">
      <c r="B29" s="12"/>
      <c r="C29" s="34" t="s">
        <v>9</v>
      </c>
      <c r="D29" s="35"/>
      <c r="E29" s="40">
        <v>-2393.048659343156</v>
      </c>
      <c r="F29" s="13"/>
      <c r="G29" s="13"/>
      <c r="H29" s="45"/>
      <c r="I29" s="13"/>
      <c r="J29" s="13"/>
      <c r="K29" s="13"/>
      <c r="L29" s="13"/>
      <c r="M29" s="13"/>
      <c r="N29" s="13"/>
      <c r="O29" s="13"/>
      <c r="P29" s="13"/>
      <c r="Q29" s="13"/>
      <c r="R29" s="14"/>
    </row>
    <row r="30" spans="2:18" ht="16.5" thickBot="1" x14ac:dyDescent="0.3">
      <c r="B30" s="12"/>
      <c r="C30" s="36"/>
      <c r="D30" s="37"/>
      <c r="E30" s="38"/>
      <c r="F30" s="13"/>
      <c r="G30" s="13"/>
      <c r="J30" s="13"/>
      <c r="K30" s="13"/>
      <c r="L30" s="13"/>
      <c r="M30" s="13"/>
      <c r="N30" s="13"/>
      <c r="O30" s="13"/>
      <c r="P30" s="13"/>
      <c r="Q30" s="13"/>
      <c r="R30" s="14"/>
    </row>
    <row r="31" spans="2:18" ht="15.75" x14ac:dyDescent="0.25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</row>
    <row r="32" spans="2:18" ht="16.5" thickBot="1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</row>
    <row r="33" spans="2:18" ht="15.75" x14ac:dyDescent="0.25">
      <c r="B33" s="12"/>
      <c r="C33" s="41" t="s">
        <v>17</v>
      </c>
      <c r="D33" s="42">
        <f>E28</f>
        <v>15.271697832277368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</row>
    <row r="34" spans="2:18" ht="16.5" thickBot="1" x14ac:dyDescent="0.3">
      <c r="B34" s="12"/>
      <c r="C34" s="43" t="s">
        <v>18</v>
      </c>
      <c r="D34" s="44">
        <f>E29</f>
        <v>-2393.048659343156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</row>
    <row r="35" spans="2:18" ht="15.75" x14ac:dyDescent="0.25"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</row>
    <row r="36" spans="2:18" ht="16.5" thickBot="1" x14ac:dyDescent="0.3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7"/>
    </row>
  </sheetData>
  <mergeCells count="1">
    <mergeCell ref="L22:N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Seiji</dc:creator>
  <cp:lastModifiedBy>Erick Seiji</cp:lastModifiedBy>
  <dcterms:created xsi:type="dcterms:W3CDTF">2020-05-07T19:55:32Z</dcterms:created>
  <dcterms:modified xsi:type="dcterms:W3CDTF">2020-05-07T21:58:43Z</dcterms:modified>
</cp:coreProperties>
</file>