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rick\Desktop\jogos\IMT\ANO 2\MatComp\"/>
    </mc:Choice>
  </mc:AlternateContent>
  <xr:revisionPtr revIDLastSave="0" documentId="8_{913FCA83-9820-4DF6-B2FE-8D9986EBC7F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BRASI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" i="1" l="1"/>
  <c r="S27" i="1"/>
  <c r="J121" i="1"/>
  <c r="J114" i="1"/>
  <c r="L114" i="1" s="1"/>
  <c r="L59" i="1"/>
  <c r="I122" i="1"/>
  <c r="I121" i="1"/>
  <c r="H116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59" i="1"/>
  <c r="J116" i="1" s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59" i="1"/>
  <c r="K59" i="1" l="1"/>
  <c r="I116" i="1"/>
  <c r="M114" i="1"/>
  <c r="N114" i="1"/>
  <c r="M113" i="1"/>
  <c r="N113" i="1"/>
  <c r="M112" i="1"/>
  <c r="N112" i="1"/>
  <c r="M111" i="1"/>
  <c r="N111" i="1"/>
  <c r="M110" i="1"/>
  <c r="N110" i="1"/>
  <c r="M109" i="1"/>
  <c r="N109" i="1"/>
  <c r="M108" i="1"/>
  <c r="N108" i="1"/>
  <c r="M107" i="1"/>
  <c r="N107" i="1"/>
  <c r="M106" i="1"/>
  <c r="N106" i="1"/>
  <c r="M105" i="1"/>
  <c r="N105" i="1"/>
  <c r="M104" i="1"/>
  <c r="N104" i="1"/>
  <c r="M103" i="1"/>
  <c r="N103" i="1"/>
  <c r="M102" i="1"/>
  <c r="N102" i="1"/>
  <c r="M101" i="1"/>
  <c r="N101" i="1"/>
  <c r="M100" i="1"/>
  <c r="N100" i="1"/>
  <c r="M99" i="1"/>
  <c r="N99" i="1"/>
  <c r="M98" i="1"/>
  <c r="N98" i="1"/>
  <c r="M97" i="1"/>
  <c r="N97" i="1"/>
  <c r="M96" i="1"/>
  <c r="N96" i="1"/>
  <c r="M95" i="1"/>
  <c r="N95" i="1"/>
  <c r="M94" i="1"/>
  <c r="N94" i="1"/>
  <c r="M93" i="1"/>
  <c r="N93" i="1"/>
  <c r="M92" i="1"/>
  <c r="N92" i="1"/>
  <c r="M91" i="1"/>
  <c r="N91" i="1"/>
  <c r="M90" i="1"/>
  <c r="N90" i="1"/>
  <c r="M89" i="1"/>
  <c r="N89" i="1"/>
  <c r="M88" i="1"/>
  <c r="N88" i="1"/>
  <c r="M87" i="1"/>
  <c r="N87" i="1"/>
  <c r="M86" i="1"/>
  <c r="N86" i="1"/>
  <c r="M85" i="1"/>
  <c r="N85" i="1"/>
  <c r="M84" i="1"/>
  <c r="N84" i="1"/>
  <c r="M83" i="1"/>
  <c r="N83" i="1"/>
  <c r="M82" i="1"/>
  <c r="N82" i="1"/>
  <c r="M81" i="1"/>
  <c r="N81" i="1"/>
  <c r="M80" i="1"/>
  <c r="N80" i="1"/>
  <c r="M79" i="1"/>
  <c r="N79" i="1"/>
  <c r="M78" i="1"/>
  <c r="N78" i="1"/>
  <c r="M77" i="1"/>
  <c r="N77" i="1"/>
  <c r="M76" i="1"/>
  <c r="N76" i="1"/>
  <c r="M75" i="1"/>
  <c r="N75" i="1"/>
  <c r="M74" i="1"/>
  <c r="N74" i="1"/>
  <c r="M73" i="1"/>
  <c r="N73" i="1"/>
  <c r="M72" i="1"/>
  <c r="N72" i="1"/>
  <c r="M71" i="1"/>
  <c r="N71" i="1"/>
  <c r="M70" i="1"/>
  <c r="N70" i="1"/>
  <c r="M69" i="1"/>
  <c r="N69" i="1"/>
  <c r="M68" i="1"/>
  <c r="N68" i="1"/>
  <c r="M67" i="1"/>
  <c r="N67" i="1"/>
  <c r="M66" i="1"/>
  <c r="N66" i="1"/>
  <c r="M65" i="1"/>
  <c r="N65" i="1"/>
  <c r="M64" i="1"/>
  <c r="N64" i="1"/>
  <c r="M63" i="1"/>
  <c r="N63" i="1"/>
  <c r="M62" i="1"/>
  <c r="N62" i="1"/>
  <c r="M61" i="1"/>
  <c r="N61" i="1"/>
  <c r="M60" i="1"/>
  <c r="N60" i="1"/>
  <c r="L116" i="1"/>
  <c r="J122" i="1"/>
  <c r="I124" i="1" s="1" a="1"/>
  <c r="I124" i="1" s="1"/>
  <c r="N59" i="1"/>
  <c r="N116" i="1" s="1"/>
  <c r="K117" i="1" l="1"/>
  <c r="K116" i="1"/>
  <c r="N121" i="1" s="1"/>
  <c r="M59" i="1"/>
  <c r="M116" i="1" s="1"/>
  <c r="N122" i="1" s="1"/>
  <c r="N127" i="1" l="1" a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116" i="1" s="1"/>
  <c r="N127" i="1" l="1"/>
  <c r="Q128" i="1"/>
  <c r="M132" i="1" l="1"/>
  <c r="Q127" i="1"/>
  <c r="T127" i="1" l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59" i="1"/>
  <c r="P59" i="1" l="1"/>
  <c r="P116" i="1" s="1"/>
  <c r="V118" i="1" s="1"/>
  <c r="N128" i="1"/>
  <c r="J125" i="1"/>
  <c r="I125" i="1"/>
  <c r="J124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<sst xmlns="http://schemas.openxmlformats.org/spreadsheetml/2006/main" count="141" uniqueCount="132">
  <si>
    <t xml:space="preserve">EFB108 Matemática Computacional  -  Atividade AD12 – Parte I    </t>
  </si>
  <si>
    <t>Nome:</t>
  </si>
  <si>
    <t>Guilherme Samuel de Souza Barbosa</t>
  </si>
  <si>
    <t>R.A.:</t>
  </si>
  <si>
    <t>19.00012-0</t>
  </si>
  <si>
    <t>Igor Eiki Ferreira Kubota</t>
  </si>
  <si>
    <t>19.02466-5</t>
  </si>
  <si>
    <t>Gustavo Consoleti Ramirez de Souza</t>
  </si>
  <si>
    <t>19.00715-9</t>
  </si>
  <si>
    <t>Guilherme Cury Galli</t>
  </si>
  <si>
    <t>19.00374-9</t>
  </si>
  <si>
    <t>Professor (a):</t>
  </si>
  <si>
    <t>Jones</t>
  </si>
  <si>
    <t>Turma: EL3D</t>
  </si>
  <si>
    <t>Data:</t>
  </si>
  <si>
    <t xml:space="preserve"> </t>
  </si>
  <si>
    <t>DATA</t>
  </si>
  <si>
    <t>Dia</t>
  </si>
  <si>
    <t xml:space="preserve">Número de Casos </t>
  </si>
  <si>
    <t>Confirmados (Acumulado)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</si>
  <si>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</si>
  <si>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</si>
  <si>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</si>
  <si>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</si>
  <si>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</si>
  <si>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</si>
  <si>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</si>
  <si>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Questão 5</t>
  </si>
  <si>
    <t>2020-03-04</t>
  </si>
  <si>
    <t>2020-03-05</t>
  </si>
  <si>
    <t>2020-03-06</t>
  </si>
  <si>
    <t>2020-03-07</t>
  </si>
  <si>
    <t>2020-03-08</t>
  </si>
  <si>
    <t>Casos calculados pela equação</t>
  </si>
  <si>
    <t>Casos reais</t>
  </si>
  <si>
    <t>Dias</t>
  </si>
  <si>
    <t>2020-03-09</t>
  </si>
  <si>
    <t>2020-03-10</t>
  </si>
  <si>
    <t>2020-03-11</t>
  </si>
  <si>
    <t>2020-03-12</t>
  </si>
  <si>
    <t xml:space="preserve">A discrepância entre os dados calculados e os dados reais é devido a utilização de uma fórmula admitindo </t>
  </si>
  <si>
    <t>2020-03-13</t>
  </si>
  <si>
    <t xml:space="preserve"> crescimento exponencial, dessa forma os números obtidos para um número de dias mais baixo </t>
  </si>
  <si>
    <t>2020-03-14</t>
  </si>
  <si>
    <t>acaba sendo menor que os casos reais e quando o número de dias é maior como 50 acaba ultrapassando muito o valor real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</si>
  <si>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</si>
  <si>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</si>
  <si>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</si>
  <si>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</si>
  <si>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</si>
  <si>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</si>
  <si>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</si>
  <si>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</si>
  <si>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</si>
  <si>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</si>
  <si>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</si>
  <si>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</si>
  <si>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</si>
  <si>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</si>
  <si>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</si>
  <si>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</si>
  <si>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A melhor tecnica a ser utilizada é a aproximação por ajuste de curva, pois nessa curva exponencial apresenta um baixo erro devido ao pequeno desvio padrão dos pontos. A aproximação por ajuste representa os pontos médios da função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</si>
  <si>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</si>
  <si>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</si>
  <si>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</si>
  <si>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</si>
  <si>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</si>
  <si>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</si>
  <si>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</si>
  <si>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</si>
  <si>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</si>
  <si>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</si>
  <si>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</si>
  <si>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i</t>
  </si>
  <si>
    <t>xi</t>
  </si>
  <si>
    <t>yi</t>
  </si>
  <si>
    <t>XI = xi</t>
  </si>
  <si>
    <t>Y = ln c</t>
  </si>
  <si>
    <t>XI^2</t>
  </si>
  <si>
    <t>XI*YI</t>
  </si>
  <si>
    <t>Y^2</t>
  </si>
  <si>
    <t>y^</t>
  </si>
  <si>
    <t>(y-y^)^2</t>
  </si>
  <si>
    <t>(y-ym)^2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</si>
  <si>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</si>
  <si>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</si>
  <si>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</si>
  <si>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</si>
  <si>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</si>
  <si>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</si>
  <si>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</si>
  <si>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</si>
  <si>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</si>
  <si>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</si>
  <si>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</si>
  <si>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</si>
  <si>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</si>
  <si>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</si>
  <si>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</si>
  <si>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</si>
  <si>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</si>
  <si>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</si>
  <si>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</si>
  <si>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</si>
  <si>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</si>
  <si>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</si>
  <si>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</si>
  <si>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</si>
  <si>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</si>
  <si>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</si>
  <si>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</si>
  <si>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</si>
  <si>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</si>
  <si>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</si>
  <si>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</si>
  <si>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</si>
  <si>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Questão 4</t>
  </si>
  <si>
    <t xml:space="preserve">  Ʃ</t>
  </si>
  <si>
    <t>Ym =</t>
  </si>
  <si>
    <t xml:space="preserve">R2 = </t>
  </si>
  <si>
    <t xml:space="preserve"> * </t>
  </si>
  <si>
    <t>B0</t>
  </si>
  <si>
    <t xml:space="preserve"> = </t>
  </si>
  <si>
    <t>B1</t>
  </si>
  <si>
    <t>A^-1</t>
  </si>
  <si>
    <t xml:space="preserve">Números de Casos acumulados ajustado </t>
  </si>
  <si>
    <t>k0</t>
  </si>
  <si>
    <t>k1</t>
  </si>
  <si>
    <t>b0 = lnB0</t>
  </si>
  <si>
    <t xml:space="preserve">b0 = </t>
  </si>
  <si>
    <t xml:space="preserve"> y = 166,4 e^0,096x</t>
  </si>
  <si>
    <t>Isso determina o quão bem ajustado a aproximação da função.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</si>
</sst>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/>
    <xf numFmtId="0" fontId="0" fillId="2" borderId="12" xfId="0" applyFill="1" applyBorder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/>
    <xf numFmtId="0" fontId="0" fillId="2" borderId="14" xfId="0" applyFill="1" applyBorder="1"/>
    <xf numFmtId="0" fontId="1" fillId="2" borderId="13" xfId="0" applyFont="1" applyFill="1" applyBorder="1" applyAlignment="1"/>
    <xf numFmtId="0" fontId="1" fillId="2" borderId="13" xfId="0" applyFont="1" applyFill="1" applyBorder="1" applyAlignment="1">
      <alignment horizontal="left"/>
    </xf>
    <xf numFmtId="0" fontId="0" fillId="2" borderId="13" xfId="0" applyFill="1" applyBorder="1" applyAlignment="1"/>
    <xf numFmtId="0" fontId="1" fillId="2" borderId="15" xfId="0" applyFont="1" applyFill="1" applyBorder="1" applyAlignment="1">
      <alignment horizontal="left"/>
    </xf>
    <xf numFmtId="1" fontId="0" fillId="0" borderId="1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14" fontId="1" fillId="2" borderId="14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/>
    <xf numFmtId="0" fontId="0" fillId="4" borderId="19" xfId="0" applyFill="1" applyBorder="1"/>
    <xf numFmtId="164" fontId="0" fillId="0" borderId="0" xfId="0" applyNumberForma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0" fontId="1" fillId="0" borderId="0" xfId="0" applyFont="1"/>
    <xf numFmtId="164" fontId="0" fillId="0" borderId="24" xfId="0" applyNumberFormat="1" applyBorder="1"/>
    <xf numFmtId="164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0" xfId="0" applyAlignment="1">
      <alignment horizontal="center" vertical="center"/>
    </xf>
    <xf numFmtId="0" fontId="0" fillId="5" borderId="26" xfId="0" applyFill="1" applyBorder="1"/>
    <xf numFmtId="0" fontId="0" fillId="5" borderId="27" xfId="0" applyFill="1" applyBorder="1"/>
    <xf numFmtId="0" fontId="0" fillId="3" borderId="27" xfId="0" applyFill="1" applyBorder="1"/>
    <xf numFmtId="0" fontId="0" fillId="4" borderId="0" xfId="0" applyFill="1" applyBorder="1"/>
    <xf numFmtId="1" fontId="0" fillId="0" borderId="0" xfId="0" applyNumberFormat="1" applyBorder="1"/>
    <xf numFmtId="0" fontId="0" fillId="0" borderId="28" xfId="0" applyBorder="1"/>
    <xf numFmtId="0" fontId="0" fillId="4" borderId="20" xfId="0" applyFill="1" applyBorder="1"/>
    <xf numFmtId="0" fontId="0" fillId="4" borderId="28" xfId="0" applyFill="1" applyBorder="1"/>
    <xf numFmtId="0" fontId="0" fillId="4" borderId="28" xfId="0" applyFill="1" applyBorder="1" applyAlignment="1">
      <alignment horizontal="center"/>
    </xf>
    <xf numFmtId="0" fontId="0" fillId="4" borderId="21" xfId="0" applyFill="1" applyBorder="1"/>
    <xf numFmtId="0" fontId="0" fillId="4" borderId="29" xfId="0" applyFill="1" applyBorder="1"/>
    <xf numFmtId="0" fontId="0" fillId="4" borderId="0" xfId="0" applyFill="1" applyBorder="1" applyAlignment="1">
      <alignment horizontal="center"/>
    </xf>
    <xf numFmtId="0" fontId="0" fillId="4" borderId="30" xfId="0" applyFill="1" applyBorder="1"/>
    <xf numFmtId="0" fontId="0" fillId="4" borderId="17" xfId="0" applyFill="1" applyBorder="1"/>
    <xf numFmtId="1" fontId="0" fillId="4" borderId="32" xfId="0" applyNumberFormat="1" applyFill="1" applyBorder="1"/>
    <xf numFmtId="0" fontId="0" fillId="4" borderId="18" xfId="0" applyFill="1" applyBorder="1"/>
    <xf numFmtId="0" fontId="0" fillId="4" borderId="32" xfId="0" applyFill="1" applyBorder="1"/>
    <xf numFmtId="0" fontId="0" fillId="4" borderId="22" xfId="0" applyFill="1" applyBorder="1"/>
    <xf numFmtId="0" fontId="0" fillId="4" borderId="37" xfId="0" applyFill="1" applyBorder="1"/>
    <xf numFmtId="0" fontId="0" fillId="4" borderId="23" xfId="0" applyFill="1" applyBorder="1"/>
    <xf numFmtId="0" fontId="7" fillId="4" borderId="1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0" fontId="0" fillId="4" borderId="3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de casos confirmados em função do dia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196172404336219"/>
          <c:y val="0.11167276590146041"/>
          <c:w val="0.88230007793290166"/>
          <c:h val="0.747836436552527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_{r1}</c:f>
              <c:numCache>
                <c:formatCode>0</c:formatCode>
                <c:ptCount val="5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76</c:v>
                </c:pt>
              </c:numCache>
            </c:numRef>
          </c:xVal>
          <c:yVal>
            <c:numRef>
              <c:f>_{r2}</c:f>
              <c:numCache>
                <c:formatCode>General</c:formatCode>
                <c:ptCount val="56"/>
                <c:pt idx="0">
                  <c:v>428</c:v>
                </c:pt>
                <c:pt idx="1">
                  <c:v>621</c:v>
                </c:pt>
                <c:pt idx="2">
                  <c:v>904</c:v>
                </c:pt>
                <c:pt idx="3">
                  <c:v>1128</c:v>
                </c:pt>
                <c:pt idx="4">
                  <c:v>1546</c:v>
                </c:pt>
                <c:pt idx="5">
                  <c:v>1891</c:v>
                </c:pt>
                <c:pt idx="6">
                  <c:v>2201</c:v>
                </c:pt>
                <c:pt idx="7">
                  <c:v>2433</c:v>
                </c:pt>
                <c:pt idx="8">
                  <c:v>2915</c:v>
                </c:pt>
                <c:pt idx="9">
                  <c:v>3417</c:v>
                </c:pt>
                <c:pt idx="10">
                  <c:v>3903</c:v>
                </c:pt>
                <c:pt idx="11">
                  <c:v>4256</c:v>
                </c:pt>
                <c:pt idx="12">
                  <c:v>4579</c:v>
                </c:pt>
                <c:pt idx="13">
                  <c:v>5717</c:v>
                </c:pt>
                <c:pt idx="14">
                  <c:v>6834</c:v>
                </c:pt>
                <c:pt idx="15">
                  <c:v>7910</c:v>
                </c:pt>
                <c:pt idx="16">
                  <c:v>9056</c:v>
                </c:pt>
                <c:pt idx="17">
                  <c:v>10278</c:v>
                </c:pt>
                <c:pt idx="18">
                  <c:v>11130</c:v>
                </c:pt>
                <c:pt idx="19">
                  <c:v>12056</c:v>
                </c:pt>
                <c:pt idx="20">
                  <c:v>13717</c:v>
                </c:pt>
                <c:pt idx="21">
                  <c:v>15927</c:v>
                </c:pt>
                <c:pt idx="22">
                  <c:v>17857</c:v>
                </c:pt>
                <c:pt idx="23">
                  <c:v>19638</c:v>
                </c:pt>
                <c:pt idx="24">
                  <c:v>20727</c:v>
                </c:pt>
                <c:pt idx="25">
                  <c:v>22169</c:v>
                </c:pt>
                <c:pt idx="26">
                  <c:v>23430</c:v>
                </c:pt>
                <c:pt idx="27">
                  <c:v>25262</c:v>
                </c:pt>
                <c:pt idx="28">
                  <c:v>28320</c:v>
                </c:pt>
                <c:pt idx="29">
                  <c:v>30425</c:v>
                </c:pt>
                <c:pt idx="30">
                  <c:v>33682</c:v>
                </c:pt>
                <c:pt idx="31">
                  <c:v>36599</c:v>
                </c:pt>
                <c:pt idx="32">
                  <c:v>38654</c:v>
                </c:pt>
                <c:pt idx="33">
                  <c:v>40581</c:v>
                </c:pt>
                <c:pt idx="34">
                  <c:v>43079</c:v>
                </c:pt>
                <c:pt idx="35">
                  <c:v>45757</c:v>
                </c:pt>
                <c:pt idx="36">
                  <c:v>49492</c:v>
                </c:pt>
                <c:pt idx="37">
                  <c:v>52995</c:v>
                </c:pt>
                <c:pt idx="38">
                  <c:v>58509</c:v>
                </c:pt>
                <c:pt idx="39">
                  <c:v>61888</c:v>
                </c:pt>
                <c:pt idx="40">
                  <c:v>66501</c:v>
                </c:pt>
                <c:pt idx="41">
                  <c:v>71886</c:v>
                </c:pt>
                <c:pt idx="42">
                  <c:v>78162</c:v>
                </c:pt>
                <c:pt idx="43">
                  <c:v>85380</c:v>
                </c:pt>
                <c:pt idx="44">
                  <c:v>91299</c:v>
                </c:pt>
                <c:pt idx="45">
                  <c:v>96396</c:v>
                </c:pt>
                <c:pt idx="46">
                  <c:v>101147</c:v>
                </c:pt>
                <c:pt idx="47">
                  <c:v>107780</c:v>
                </c:pt>
                <c:pt idx="48">
                  <c:v>114715</c:v>
                </c:pt>
                <c:pt idx="49">
                  <c:v>125218</c:v>
                </c:pt>
                <c:pt idx="50">
                  <c:v>135106</c:v>
                </c:pt>
                <c:pt idx="51">
                  <c:v>145328</c:v>
                </c:pt>
                <c:pt idx="52">
                  <c:v>155939</c:v>
                </c:pt>
                <c:pt idx="53">
                  <c:v>162699</c:v>
                </c:pt>
                <c:pt idx="54">
                  <c:v>168331</c:v>
                </c:pt>
                <c:pt idx="55">
                  <c:v>177589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E-4BB5-8C22-AFBCC2EDC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80032"/>
        <c:axId val="492376424"/>
      </c:scatterChart>
      <c:valAx>
        <c:axId val="49238003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376424"/>
        <c:crosses val="autoZero"/>
        <c:crossBetween val="midCat"/>
      </c:valAx>
      <c:valAx>
        <c:axId val="4923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Nümeros de casos confirmados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38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429846</xdr:colOff>
      <xdr:row>7</xdr:row>
      <xdr:rowOff>307225</xdr:rowOff>
    </xdr:from>
    <xdr:to>
      <xdr:col>6</xdr:col>
      <xdr:colOff>752231</xdr:colOff>
      <xdr:row>10</xdr:row>
      <xdr:rowOff>83039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9846" y="2510187"/>
          <a:ext cx="4650154" cy="728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Número de casos acumulados</a:t>
          </a:r>
          <a:r>
            <a:rPr lang="en-US" sz="1100" baseline="0"/>
            <a:t> de COVID-19 por data de notificação em todo país. </a:t>
          </a:r>
          <a:r>
            <a:rPr lang="en-US" sz="1100"/>
            <a:t>FONTE: Secretarias Estaduais</a:t>
          </a:r>
          <a:r>
            <a:rPr lang="en-US" sz="1100" baseline="0"/>
            <a:t> de Saúde, Brasil, 2020.</a:t>
          </a:r>
          <a:r>
            <a:rPr lang="en-US" sz="1100"/>
            <a:t> </a:t>
          </a:r>
          <a:r>
            <a:rPr lang="en-US">
              <a:hlinkClick xmlns:r="http://schemas.openxmlformats.org/officeDocument/2006/relationships" r:id=""/>
            </a:rPr>
            <a:t>https://covid.saude.gov.br/</a:t>
          </a:r>
          <a:r>
            <a:rPr lang="en-US"/>
            <a:t> (acesso</a:t>
          </a:r>
          <a:r>
            <a:rPr lang="en-US" baseline="0"/>
            <a:t> em 13/05/2020).</a:t>
          </a:r>
          <a:endParaRPr lang="en-US" sz="1100"/>
        </a:p>
      </xdr:txBody>
    </xdr:sp>
    <xdr:clientData/>
  </xdr:twoCellAnchor>
  <xdr:twoCellAnchor>
    <xdr:from>
      <xdr:col>0</xdr:col>
      <xdr:colOff>240862</xdr:colOff>
      <xdr:row>0</xdr:row>
      <xdr:rowOff>17517</xdr:rowOff>
    </xdr:from>
    <xdr:to>
      <xdr:col>1</xdr:col>
      <xdr:colOff>336112</xdr:colOff>
      <xdr:row>0</xdr:row>
      <xdr:rowOff>379467</xdr:rowOff>
    </xdr:to>
    <xdr:pic>
      <xdr:nvPicPr>
        <xdr:cNvPr id="8" name="Imagem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862" y="17517"/>
          <a:ext cx="800319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80683</xdr:colOff>
      <xdr:row>16</xdr:row>
      <xdr:rowOff>189915</xdr:rowOff>
    </xdr:from>
    <xdr:to>
      <xdr:col>15</xdr:col>
      <xdr:colOff>179295</xdr:colOff>
      <xdr:row>38</xdr:row>
      <xdr:rowOff>89648</xdr:rowOff>
    </xdr:to>
    <xdr:graphicFrame macro="">
      <xdr:nvGraphicFramePr>
        <xdr:cNvPr id="110" name="Gráfico 1">
          <a:extLst>
            <a:ext uri="{FF2B5EF4-FFF2-40B4-BE49-F238E27FC236}">
              <a16:creationId xmlns:a16="http://schemas.microsoft.com/office/drawing/2014/main" id="{B1BAEFD9-F184-4535-8667-5EE552F13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12011</xdr:colOff>
      <xdr:row>11</xdr:row>
      <xdr:rowOff>190500</xdr:rowOff>
    </xdr:from>
    <xdr:ext cx="3652312" cy="784411"/>
    <xdr:sp macro="" textlink="">
      <xdr:nvSpPr>
        <xdr:cNvPr id="140" name="CaixaDeTexto 5">
          <a:extLst>
            <a:ext uri="{FF2B5EF4-FFF2-40B4-BE49-F238E27FC236}">
              <a16:creationId xmlns:a16="http://schemas.microsoft.com/office/drawing/2014/main" id="{27D42BE8-2CBA-4DB3-A564-61E2AEF03BA6}"/>
            </a:ext>
          </a:extLst>
        </xdr:cNvPr>
        <xdr:cNvSpPr txBox="1"/>
      </xdr:nvSpPr>
      <xdr:spPr>
        <a:xfrm>
          <a:off x="4427129" y="3518647"/>
          <a:ext cx="3652312" cy="784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2400" b="1"/>
            <a:t>Questão</a:t>
          </a:r>
          <a:r>
            <a:rPr lang="pt-BR" sz="2400" b="1" baseline="0"/>
            <a:t> 01</a:t>
          </a:r>
          <a:endParaRPr lang="pt-BR" sz="2400" b="1"/>
        </a:p>
      </xdr:txBody>
    </xdr:sp>
    <xdr:clientData/>
  </xdr:oneCellAnchor>
  <xdr:oneCellAnchor>
    <xdr:from>
      <xdr:col>6</xdr:col>
      <xdr:colOff>11206</xdr:colOff>
      <xdr:row>40</xdr:row>
      <xdr:rowOff>190501</xdr:rowOff>
    </xdr:from>
    <xdr:ext cx="3664323" cy="806823"/>
    <xdr:sp macro="" textlink="">
      <xdr:nvSpPr>
        <xdr:cNvPr id="136" name="CaixaDeTexto 9">
          <a:extLst>
            <a:ext uri="{FF2B5EF4-FFF2-40B4-BE49-F238E27FC236}">
              <a16:creationId xmlns:a16="http://schemas.microsoft.com/office/drawing/2014/main" id="{ECAEEE7C-3552-444C-8902-6D694D2A9AAE}"/>
            </a:ext>
          </a:extLst>
        </xdr:cNvPr>
        <xdr:cNvSpPr txBox="1"/>
      </xdr:nvSpPr>
      <xdr:spPr>
        <a:xfrm>
          <a:off x="4426324" y="9121589"/>
          <a:ext cx="3664323" cy="80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2400" b="1"/>
            <a:t>Questão</a:t>
          </a:r>
          <a:r>
            <a:rPr lang="pt-BR" sz="2400" b="1" baseline="0"/>
            <a:t> 02</a:t>
          </a:r>
          <a:endParaRPr lang="pt-BR" sz="2400" b="1"/>
        </a:p>
      </xdr:txBody>
    </xdr:sp>
    <xdr:clientData/>
  </xdr:oneCellAnchor>
  <xdr:oneCellAnchor>
    <xdr:from>
      <xdr:col>6</xdr:col>
      <xdr:colOff>12011</xdr:colOff>
      <xdr:row>50</xdr:row>
      <xdr:rowOff>0</xdr:rowOff>
    </xdr:from>
    <xdr:ext cx="3652312" cy="761999"/>
    <xdr:sp macro="" textlink="">
      <xdr:nvSpPr>
        <xdr:cNvPr id="132" name="CaixaDeTexto 13">
          <a:extLst>
            <a:ext uri="{FF2B5EF4-FFF2-40B4-BE49-F238E27FC236}">
              <a16:creationId xmlns:a16="http://schemas.microsoft.com/office/drawing/2014/main" id="{57AE2055-2C8B-4F9B-9264-04EADD0250C6}"/>
            </a:ext>
          </a:extLst>
        </xdr:cNvPr>
        <xdr:cNvSpPr txBox="1"/>
      </xdr:nvSpPr>
      <xdr:spPr>
        <a:xfrm>
          <a:off x="4427129" y="10892118"/>
          <a:ext cx="3652312" cy="761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2400" b="1"/>
            <a:t>Questão</a:t>
          </a:r>
          <a:r>
            <a:rPr lang="pt-BR" sz="2400" b="1" baseline="0"/>
            <a:t> 03</a:t>
          </a:r>
          <a:endParaRPr lang="pt-BR" sz="2400" b="1"/>
        </a:p>
      </xdr:txBody>
    </xdr:sp>
    <xdr:clientData/>
  </xdr:oneCellAnchor>
  <xdr:twoCellAnchor>
    <xdr:from>
      <xdr:col>6</xdr:col>
      <xdr:colOff>160329</xdr:colOff>
      <xdr:row>54</xdr:row>
      <xdr:rowOff>175848</xdr:rowOff>
    </xdr:from>
    <xdr:to>
      <xdr:col>11</xdr:col>
      <xdr:colOff>255580</xdr:colOff>
      <xdr:row>56</xdr:row>
      <xdr:rowOff>51289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aixaDeTexto 84">
              <a:extLst>
                <a:ext uri="{FF2B5EF4-FFF2-40B4-BE49-F238E27FC236}">
                  <a16:creationId xmlns:a16="http://schemas.microsoft.com/office/drawing/2014/main" id="{23E29C3B-92A3-4883-864E-6ACCF509A6F5}"/>
                </a:ext>
                <a:ext uri="{147F2762-F138-4A5C-976F-8EAC2B608ADB}">
                  <a16:predDERef xmlns:a16="http://schemas.microsoft.com/office/drawing/2014/main" pred="{5A2B01BA-C2AB-4FE5-9A91-6D1349A9604E}"/>
                </a:ext>
              </a:extLst>
            </xdr:cNvPr>
            <xdr:cNvSpPr txBox="1"/>
          </xdr:nvSpPr>
          <xdr:spPr>
            <a:xfrm>
              <a:off x="4575447" y="11796348"/>
              <a:ext cx="3950074" cy="256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pt-BR" sz="12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𝑐</m:t>
                      </m:r>
                    </m:e>
                  </m:acc>
                  <m:r>
                    <a:rPr lang="pt-BR" sz="12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pt-BR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𝑘</m:t>
                      </m:r>
                    </m:e>
                    <m: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sSup>
                    <m:sSupPr>
                      <m:ctrlP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pt-BR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e>
                        <m:sub>
                          <m:r>
                            <a:rPr lang="pt-BR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pt-B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sup>
                  </m:sSup>
                </m:oMath>
              </a14:m>
              <a:r>
                <a:rPr lang="pt-BR" sz="1400"/>
                <a:t> → </a:t>
              </a:r>
              <a14:m>
                <m:oMath xmlns:m="http://schemas.openxmlformats.org/officeDocument/2006/math"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𝑙𝑛</m:t>
                  </m:r>
                  <m:acc>
                    <m:accPr>
                      <m:chr m:val="̂"/>
                      <m:ctrlP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</m:acc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e>
                    <m:sub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</m:t>
                  </m:r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𝑙𝑛𝑒</m:t>
                  </m:r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𝑙𝑛𝑘</m:t>
                      </m:r>
                    </m:e>
                    <m:sub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t-BR" sz="1400">
                  <a:effectLst/>
                </a:rPr>
                <a:t> → </a:t>
              </a:r>
              <a14:m>
                <m:oMath xmlns:m="http://schemas.openxmlformats.org/officeDocument/2006/math"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𝑙𝑛</m:t>
                  </m:r>
                  <m:acc>
                    <m:accPr>
                      <m:chr m:val="̂"/>
                      <m:ctrlP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</m:acc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e>
                    <m:sub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</m:t>
                  </m:r>
                </m:oMath>
              </a14:m>
              <a:r>
                <a:rPr lang="pt-BR" sz="1400">
                  <a:effectLst/>
                </a:rPr>
                <a:t> </a:t>
              </a:r>
              <a14:m>
                <m:oMath xmlns:m="http://schemas.openxmlformats.org/officeDocument/2006/math"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𝑙𝑛𝑘</m:t>
                      </m:r>
                    </m:e>
                    <m:sub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endParaRPr lang="pt-BR" sz="1400">
                <a:effectLst/>
              </a:endParaRPr>
            </a:p>
            <a:p>
              <a:r>
                <a:rPr lang="pt-BR" sz="1400"/>
                <a:t> </a:t>
              </a:r>
            </a:p>
          </xdr:txBody>
        </xdr:sp>
      </mc:Choice>
      <mc:Fallback xmlns="">
        <xdr:sp macro="" textlink="">
          <xdr:nvSpPr>
            <xdr:cNvPr id="15" name="CaixaDeTexto 84">
              <a:extLst>
                <a:ext uri="{FF2B5EF4-FFF2-40B4-BE49-F238E27FC236}">
                  <a16:creationId xmlns:a16="http://schemas.microsoft.com/office/drawing/2014/main" id="{23E29C3B-92A3-4883-864E-6ACCF509A6F5}"/>
                </a:ext>
                <a:ext uri="{147F2762-F138-4A5C-976F-8EAC2B608ADB}">
                  <a16:predDERef xmlns:a16="http://schemas.microsoft.com/office/drawing/2014/main" pred="{5A2B01BA-C2AB-4FE5-9A91-6D1349A9604E}"/>
                </a:ext>
              </a:extLst>
            </xdr:cNvPr>
            <xdr:cNvSpPr txBox="1"/>
          </xdr:nvSpPr>
          <xdr:spPr>
            <a:xfrm>
              <a:off x="4575447" y="11796348"/>
              <a:ext cx="3950074" cy="256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200" b="0" i="0">
                  <a:latin typeface="Cambria Math" panose="02040503050406030204" pitchFamily="18" charset="0"/>
                </a:rPr>
                <a:t>𝑐 ̂=𝑘_1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𝑒^(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𝑘_2 𝑑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pt-BR" sz="1400"/>
                <a:t> →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𝑙𝑛𝑐 ̂=𝑘_2 𝑑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𝑙𝑛𝑒+〖𝑙𝑛𝑘〗_1</a:t>
              </a:r>
              <a:r>
                <a:rPr lang="pt-BR" sz="1400">
                  <a:effectLst/>
                </a:rPr>
                <a:t> →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𝑙𝑛𝑐 ̂=𝑘_2 𝑑</a:t>
              </a:r>
              <a:r>
                <a:rPr lang="pt-BR" sz="1400">
                  <a:effectLst/>
                </a:rPr>
                <a:t>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+〖𝑙𝑛𝑘〗_1</a:t>
              </a:r>
              <a:endParaRPr lang="pt-BR" sz="1400">
                <a:effectLst/>
              </a:endParaRPr>
            </a:p>
            <a:p>
              <a:pPr/>
              <a:r>
                <a:rPr lang="pt-BR" sz="1400"/>
                <a:t> 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3"/>
  <sheetViews>
    <sheetView tabSelected="1" topLeftCell="A16" zoomScale="70" zoomScaleNormal="70" workbookViewId="0">
      <selection activeCell="S41" sqref="S41"/>
    </sheetView>
  </sheetViews>
  <sheetFormatPr defaultRowHeight="15" x14ac:dyDescent="0.25"/>
  <cols>
    <col min="1" max="1" width="13" style="1" bestFit="1" customWidth="1"/>
    <col min="3" max="3" width="8.7109375" style="1"/>
    <col min="4" max="4" width="20.85546875" style="1" bestFit="1" customWidth="1"/>
    <col min="6" max="6" width="5.5703125" customWidth="1"/>
    <col min="7" max="7" width="16.42578125" customWidth="1"/>
    <col min="8" max="8" width="12.7109375" bestFit="1" customWidth="1"/>
    <col min="9" max="9" width="14.42578125" customWidth="1"/>
    <col min="10" max="10" width="12.85546875" bestFit="1" customWidth="1"/>
    <col min="11" max="11" width="10.7109375" bestFit="1" customWidth="1"/>
    <col min="12" max="12" width="14.28515625" customWidth="1"/>
    <col min="13" max="13" width="12.140625" bestFit="1" customWidth="1"/>
    <col min="14" max="14" width="14.7109375" customWidth="1"/>
    <col min="15" max="15" width="12.140625" bestFit="1" customWidth="1"/>
    <col min="16" max="16" width="12.7109375" bestFit="1" customWidth="1"/>
    <col min="17" max="17" width="14.5703125" customWidth="1"/>
    <col min="18" max="18" width="13.7109375" customWidth="1"/>
    <col min="22" max="22" width="11.42578125" customWidth="1"/>
    <col min="23" max="23" width="9" customWidth="1"/>
    <col min="27" max="27" width="10.85546875" bestFit="1" customWidth="1"/>
  </cols>
  <sheetData>
    <row r="1" spans="1:22" ht="33.6" customHeight="1" thickBot="1" x14ac:dyDescent="0.3">
      <c r="A1" s="109" t="s">
        <v>0</v>
      </c>
      <c r="B1" s="110"/>
      <c r="C1" s="110"/>
      <c r="D1" s="110"/>
      <c r="E1" s="110"/>
      <c r="F1" s="110"/>
      <c r="G1" s="111"/>
    </row>
    <row r="2" spans="1:22" ht="15.75" thickBot="1" x14ac:dyDescent="0.3"/>
    <row r="3" spans="1:22" ht="24.95" customHeight="1" thickBot="1" x14ac:dyDescent="0.3">
      <c r="A3" s="5" t="s">
        <v>1</v>
      </c>
      <c r="B3" s="112" t="s">
        <v>2</v>
      </c>
      <c r="C3" s="112"/>
      <c r="D3" s="112"/>
      <c r="E3" s="112"/>
      <c r="F3" s="6" t="s">
        <v>3</v>
      </c>
      <c r="G3" s="7" t="s">
        <v>4</v>
      </c>
    </row>
    <row r="4" spans="1:22" ht="24.95" customHeight="1" thickBot="1" x14ac:dyDescent="0.3">
      <c r="A4" s="8" t="s">
        <v>1</v>
      </c>
      <c r="B4" s="112" t="s">
        <v>5</v>
      </c>
      <c r="C4" s="112"/>
      <c r="D4" s="112"/>
      <c r="E4" s="112"/>
      <c r="F4" s="9" t="s">
        <v>3</v>
      </c>
      <c r="G4" s="7" t="s">
        <v>6</v>
      </c>
    </row>
    <row r="5" spans="1:22" ht="24.95" customHeight="1" thickBot="1" x14ac:dyDescent="0.3">
      <c r="A5" s="8" t="s">
        <v>1</v>
      </c>
      <c r="B5" s="112" t="s">
        <v>7</v>
      </c>
      <c r="C5" s="112"/>
      <c r="D5" s="112"/>
      <c r="E5" s="112"/>
      <c r="F5" s="9" t="s">
        <v>3</v>
      </c>
      <c r="G5" s="7" t="s">
        <v>8</v>
      </c>
    </row>
    <row r="6" spans="1:22" ht="24.95" customHeight="1" thickBot="1" x14ac:dyDescent="0.3">
      <c r="A6" s="10" t="s">
        <v>1</v>
      </c>
      <c r="B6" s="113" t="s">
        <v>9</v>
      </c>
      <c r="C6" s="113"/>
      <c r="D6" s="113"/>
      <c r="E6" s="113"/>
      <c r="F6" s="11" t="s">
        <v>3</v>
      </c>
      <c r="G6" s="12" t="s">
        <v>10</v>
      </c>
    </row>
    <row r="7" spans="1:22" ht="24.95" customHeight="1" thickBot="1" x14ac:dyDescent="0.3">
      <c r="A7" s="16" t="s">
        <v>11</v>
      </c>
      <c r="B7" s="15"/>
      <c r="C7" s="15" t="s">
        <v>12</v>
      </c>
      <c r="D7" s="14" t="s">
        <v>13</v>
      </c>
      <c r="E7" s="13"/>
      <c r="F7" s="13" t="s">
        <v>14</v>
      </c>
      <c r="G7" s="23">
        <v>43965</v>
      </c>
    </row>
    <row r="8" spans="1:22" ht="24.95" customHeight="1" x14ac:dyDescent="0.25">
      <c r="A8" s="24"/>
      <c r="B8" s="24"/>
      <c r="C8" s="24" t="s">
        <v>15</v>
      </c>
      <c r="D8" s="24"/>
      <c r="E8" s="24"/>
      <c r="F8" s="4"/>
      <c r="G8" s="4"/>
    </row>
    <row r="9" spans="1:22" ht="24.95" customHeight="1" x14ac:dyDescent="0.25">
      <c r="A9" s="24"/>
      <c r="B9" s="24"/>
      <c r="C9" s="24"/>
      <c r="D9" s="24"/>
      <c r="E9" s="24"/>
      <c r="F9" s="4"/>
      <c r="G9" s="4"/>
    </row>
    <row r="10" spans="1:22" ht="24.95" customHeight="1" x14ac:dyDescent="0.25">
      <c r="A10" s="24"/>
      <c r="B10" s="24"/>
      <c r="C10" s="24"/>
      <c r="D10" s="24"/>
      <c r="E10" s="24"/>
      <c r="F10" s="4"/>
      <c r="G10" s="4"/>
    </row>
    <row r="11" spans="1:22" ht="15.75" thickBot="1" x14ac:dyDescent="0.3"/>
    <row r="12" spans="1:22" x14ac:dyDescent="0.25">
      <c r="A12" s="107" t="s">
        <v>16</v>
      </c>
      <c r="C12" s="107" t="s">
        <v>17</v>
      </c>
      <c r="D12" s="19" t="s">
        <v>18</v>
      </c>
    </row>
    <row r="13" spans="1:22" x14ac:dyDescent="0.25">
      <c r="A13" s="108"/>
      <c r="C13" s="108"/>
      <c r="D13" s="20" t="s">
        <v>19</v>
      </c>
      <c r="G13" s="97"/>
      <c r="H13" s="98"/>
      <c r="I13" s="98"/>
      <c r="J13" s="99"/>
      <c r="R13" s="81"/>
      <c r="S13" s="81"/>
      <c r="T13" s="81"/>
      <c r="U13" s="81"/>
      <c r="V13" s="81"/>
    </row>
    <row r="14" spans="1:22" x14ac:dyDescent="0.25">
      <c r="A14" s="21" t="s">
        <v>20</v>
      </c>
      <c r="C14" s="17">
        <v>1</v>
      </c>
      <c r="D14" s="2">
        <v>1</v>
      </c>
      <c r="G14" s="100"/>
      <c r="H14" s="101"/>
      <c r="I14" s="101"/>
      <c r="J14" s="102"/>
      <c r="R14" s="81"/>
      <c r="S14" s="81"/>
      <c r="T14" s="81"/>
      <c r="U14" s="81"/>
      <c r="V14" s="81"/>
    </row>
    <row r="15" spans="1:22" x14ac:dyDescent="0.25">
      <c r="A15" s="21" t="s">
        <v>21</v>
      </c>
      <c r="C15" s="17">
        <v>2</v>
      </c>
      <c r="D15" s="2">
        <v>1</v>
      </c>
      <c r="G15" s="100"/>
      <c r="H15" s="101"/>
      <c r="I15" s="101"/>
      <c r="J15" s="102"/>
      <c r="R15" s="81"/>
      <c r="S15" s="81"/>
      <c r="T15" s="81"/>
      <c r="U15" s="81"/>
      <c r="V15" s="81"/>
    </row>
    <row r="16" spans="1:22" x14ac:dyDescent="0.25">
      <c r="A16" s="21" t="s">
        <v>22</v>
      </c>
      <c r="C16" s="17">
        <v>3</v>
      </c>
      <c r="D16" s="2">
        <v>1</v>
      </c>
      <c r="G16" s="103"/>
      <c r="H16" s="104"/>
      <c r="I16" s="104"/>
      <c r="J16" s="105"/>
      <c r="R16" s="81"/>
      <c r="S16" s="81"/>
      <c r="T16" s="81"/>
      <c r="U16" s="81"/>
      <c r="V16" s="81"/>
    </row>
    <row r="17" spans="1:31" x14ac:dyDescent="0.25">
      <c r="A17" s="21" t="s">
        <v>23</v>
      </c>
      <c r="C17" s="17">
        <v>4</v>
      </c>
      <c r="D17" s="2">
        <v>2</v>
      </c>
    </row>
    <row r="18" spans="1:31" x14ac:dyDescent="0.25">
      <c r="A18" s="21" t="s">
        <v>24</v>
      </c>
      <c r="C18" s="17">
        <v>5</v>
      </c>
      <c r="D18" s="2">
        <v>2</v>
      </c>
    </row>
    <row r="19" spans="1:31" x14ac:dyDescent="0.25">
      <c r="A19" s="21" t="s">
        <v>25</v>
      </c>
      <c r="C19" s="17">
        <v>6</v>
      </c>
      <c r="D19" s="2">
        <v>2</v>
      </c>
      <c r="S19" s="52"/>
      <c r="T19" s="53"/>
      <c r="U19" s="53"/>
      <c r="V19" s="53"/>
      <c r="W19" s="53"/>
      <c r="X19" s="53"/>
      <c r="Y19" s="53"/>
      <c r="Z19" s="54"/>
      <c r="AA19" s="54"/>
      <c r="AB19" s="54"/>
      <c r="AC19" s="53"/>
      <c r="AD19" s="53"/>
      <c r="AE19" s="55"/>
    </row>
    <row r="20" spans="1:31" ht="15" customHeight="1" x14ac:dyDescent="0.25">
      <c r="A20" s="21" t="s">
        <v>26</v>
      </c>
      <c r="C20" s="17">
        <v>7</v>
      </c>
      <c r="D20" s="2">
        <v>2</v>
      </c>
      <c r="S20" s="56"/>
      <c r="T20" s="66" t="s">
        <v>27</v>
      </c>
      <c r="U20" s="67"/>
      <c r="V20" s="67"/>
      <c r="W20" s="67"/>
      <c r="X20" s="68"/>
      <c r="Y20" s="49"/>
      <c r="Z20" s="57"/>
      <c r="AA20" s="57"/>
      <c r="AB20" s="57"/>
      <c r="AC20" s="49"/>
      <c r="AD20" s="49"/>
      <c r="AE20" s="58"/>
    </row>
    <row r="21" spans="1:31" x14ac:dyDescent="0.25">
      <c r="A21" s="21" t="s">
        <v>28</v>
      </c>
      <c r="C21" s="17">
        <v>8</v>
      </c>
      <c r="D21" s="2">
        <v>3</v>
      </c>
      <c r="S21" s="56"/>
      <c r="T21" s="69"/>
      <c r="U21" s="70"/>
      <c r="V21" s="70"/>
      <c r="W21" s="70"/>
      <c r="X21" s="71"/>
      <c r="Y21" s="49"/>
      <c r="Z21" s="49"/>
      <c r="AA21" s="49"/>
      <c r="AB21" s="49"/>
      <c r="AC21" s="49"/>
      <c r="AD21" s="49"/>
      <c r="AE21" s="58"/>
    </row>
    <row r="22" spans="1:31" ht="15" customHeight="1" x14ac:dyDescent="0.25">
      <c r="A22" s="21" t="s">
        <v>29</v>
      </c>
      <c r="C22" s="17">
        <v>9</v>
      </c>
      <c r="D22" s="2">
        <v>7</v>
      </c>
      <c r="S22" s="56"/>
      <c r="T22" s="69"/>
      <c r="U22" s="70"/>
      <c r="V22" s="70"/>
      <c r="W22" s="70"/>
      <c r="X22" s="71"/>
      <c r="Y22" s="49"/>
      <c r="Z22" s="49"/>
      <c r="AA22" s="49"/>
      <c r="AB22" s="49"/>
      <c r="AC22" s="49"/>
      <c r="AD22" s="49"/>
      <c r="AE22" s="58"/>
    </row>
    <row r="23" spans="1:31" ht="15" customHeight="1" x14ac:dyDescent="0.25">
      <c r="A23" s="21" t="s">
        <v>30</v>
      </c>
      <c r="C23" s="17">
        <v>10</v>
      </c>
      <c r="D23" s="2">
        <v>13</v>
      </c>
      <c r="S23" s="56"/>
      <c r="T23" s="72"/>
      <c r="U23" s="73"/>
      <c r="V23" s="73"/>
      <c r="W23" s="73"/>
      <c r="X23" s="74"/>
      <c r="Y23" s="49"/>
      <c r="Z23" s="49"/>
      <c r="AA23" s="49"/>
      <c r="AB23" s="49"/>
      <c r="AC23" s="49"/>
      <c r="AD23" s="49"/>
      <c r="AE23" s="58"/>
    </row>
    <row r="24" spans="1:31" x14ac:dyDescent="0.25">
      <c r="A24" s="21" t="s">
        <v>31</v>
      </c>
      <c r="C24" s="17">
        <v>11</v>
      </c>
      <c r="D24" s="2">
        <v>19</v>
      </c>
      <c r="S24" s="56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58"/>
    </row>
    <row r="25" spans="1:31" ht="15.75" customHeight="1" x14ac:dyDescent="0.25">
      <c r="A25" s="21" t="s">
        <v>32</v>
      </c>
      <c r="C25" s="17">
        <v>12</v>
      </c>
      <c r="D25" s="2">
        <v>25</v>
      </c>
      <c r="S25" s="75" t="s">
        <v>33</v>
      </c>
      <c r="T25" s="76"/>
      <c r="U25" s="76"/>
      <c r="V25" s="76"/>
      <c r="W25" s="49"/>
      <c r="X25" s="59" t="s">
        <v>34</v>
      </c>
      <c r="Y25" s="49"/>
      <c r="Z25" s="49"/>
      <c r="AA25" s="29" t="s">
        <v>35</v>
      </c>
      <c r="AB25" s="49"/>
      <c r="AC25" s="49"/>
      <c r="AD25" s="49"/>
      <c r="AE25" s="58"/>
    </row>
    <row r="26" spans="1:31" x14ac:dyDescent="0.25">
      <c r="A26" s="21" t="s">
        <v>36</v>
      </c>
      <c r="C26" s="17">
        <v>13</v>
      </c>
      <c r="D26" s="2">
        <v>25</v>
      </c>
      <c r="S26" s="60">
        <f>3.1156*EXP(0.2933*AA26)</f>
        <v>456.01319708143194</v>
      </c>
      <c r="T26" s="49"/>
      <c r="U26" s="49"/>
      <c r="V26" s="49"/>
      <c r="W26" s="49"/>
      <c r="X26" s="61">
        <v>642</v>
      </c>
      <c r="Y26" s="49"/>
      <c r="Z26" s="49"/>
      <c r="AA26" s="61">
        <v>17</v>
      </c>
      <c r="AB26" s="49"/>
      <c r="AC26" s="49"/>
      <c r="AD26" s="49"/>
      <c r="AE26" s="58"/>
    </row>
    <row r="27" spans="1:31" x14ac:dyDescent="0.25">
      <c r="A27" s="21" t="s">
        <v>37</v>
      </c>
      <c r="C27" s="17">
        <v>14</v>
      </c>
      <c r="D27" s="2">
        <v>34</v>
      </c>
      <c r="S27" s="62">
        <f>3.1156*EXP(0.2933*AA27)</f>
        <v>7285683.0186312217</v>
      </c>
      <c r="T27" s="49"/>
      <c r="U27" s="49"/>
      <c r="V27" s="49"/>
      <c r="W27" s="49"/>
      <c r="X27" s="59">
        <v>20863</v>
      </c>
      <c r="Y27" s="49"/>
      <c r="Z27" s="49"/>
      <c r="AA27" s="59">
        <v>50</v>
      </c>
      <c r="AB27" s="49"/>
      <c r="AC27" s="49"/>
      <c r="AD27" s="49"/>
      <c r="AE27" s="58"/>
    </row>
    <row r="28" spans="1:31" x14ac:dyDescent="0.25">
      <c r="A28" s="21" t="s">
        <v>38</v>
      </c>
      <c r="C28" s="17">
        <v>15</v>
      </c>
      <c r="D28" s="2">
        <v>52</v>
      </c>
      <c r="S28" s="56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58"/>
    </row>
    <row r="29" spans="1:31" x14ac:dyDescent="0.25">
      <c r="A29" s="21" t="s">
        <v>39</v>
      </c>
      <c r="C29" s="17">
        <v>16</v>
      </c>
      <c r="D29" s="2">
        <v>77</v>
      </c>
      <c r="S29" s="77" t="s">
        <v>40</v>
      </c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9"/>
    </row>
    <row r="30" spans="1:31" x14ac:dyDescent="0.25">
      <c r="A30" s="21" t="s">
        <v>41</v>
      </c>
      <c r="C30" s="17">
        <v>17</v>
      </c>
      <c r="D30" s="2">
        <v>98</v>
      </c>
      <c r="S30" s="80" t="s">
        <v>42</v>
      </c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2"/>
    </row>
    <row r="31" spans="1:31" x14ac:dyDescent="0.25">
      <c r="A31" s="21" t="s">
        <v>43</v>
      </c>
      <c r="C31" s="17">
        <v>18</v>
      </c>
      <c r="D31" s="2">
        <v>121</v>
      </c>
      <c r="S31" s="83" t="s">
        <v>44</v>
      </c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5"/>
    </row>
    <row r="32" spans="1:31" x14ac:dyDescent="0.25">
      <c r="A32" s="21" t="s">
        <v>45</v>
      </c>
      <c r="C32" s="17">
        <v>19</v>
      </c>
      <c r="D32" s="2">
        <v>200</v>
      </c>
      <c r="S32" s="56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58"/>
    </row>
    <row r="33" spans="1:31" x14ac:dyDescent="0.25">
      <c r="A33" s="21" t="s">
        <v>46</v>
      </c>
      <c r="C33" s="17">
        <v>20</v>
      </c>
      <c r="D33" s="2">
        <v>234</v>
      </c>
      <c r="S33" s="56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8"/>
    </row>
    <row r="34" spans="1:31" x14ac:dyDescent="0.25">
      <c r="A34" s="21" t="s">
        <v>47</v>
      </c>
      <c r="C34" s="17">
        <v>21</v>
      </c>
      <c r="D34" s="2">
        <v>291</v>
      </c>
      <c r="S34" s="56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58"/>
    </row>
    <row r="35" spans="1:31" x14ac:dyDescent="0.25">
      <c r="A35" s="21" t="s">
        <v>48</v>
      </c>
      <c r="C35" s="17">
        <v>22</v>
      </c>
      <c r="D35" s="2">
        <v>428</v>
      </c>
      <c r="S35" s="56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58"/>
    </row>
    <row r="36" spans="1:31" x14ac:dyDescent="0.25">
      <c r="A36" s="21" t="s">
        <v>49</v>
      </c>
      <c r="C36" s="17">
        <v>23</v>
      </c>
      <c r="D36" s="2">
        <v>621</v>
      </c>
      <c r="S36" s="63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5"/>
    </row>
    <row r="37" spans="1:31" x14ac:dyDescent="0.25">
      <c r="A37" s="21" t="s">
        <v>50</v>
      </c>
      <c r="C37" s="17">
        <v>24</v>
      </c>
      <c r="D37" s="2">
        <v>904</v>
      </c>
    </row>
    <row r="38" spans="1:31" x14ac:dyDescent="0.25">
      <c r="A38" s="21" t="s">
        <v>51</v>
      </c>
      <c r="C38" s="17">
        <v>25</v>
      </c>
      <c r="D38" s="2">
        <v>1128</v>
      </c>
    </row>
    <row r="39" spans="1:31" x14ac:dyDescent="0.25">
      <c r="A39" s="21" t="s">
        <v>52</v>
      </c>
      <c r="C39" s="17">
        <v>26</v>
      </c>
      <c r="D39" s="2">
        <v>1546</v>
      </c>
    </row>
    <row r="40" spans="1:31" x14ac:dyDescent="0.25">
      <c r="A40" s="21" t="s">
        <v>53</v>
      </c>
      <c r="C40" s="17">
        <v>27</v>
      </c>
      <c r="D40" s="2">
        <v>1891</v>
      </c>
    </row>
    <row r="41" spans="1:31" x14ac:dyDescent="0.25">
      <c r="A41" s="21" t="s">
        <v>54</v>
      </c>
      <c r="C41" s="17">
        <v>28</v>
      </c>
      <c r="D41" s="2">
        <v>2201</v>
      </c>
      <c r="Q41" s="4"/>
      <c r="R41" s="4"/>
      <c r="S41" s="4"/>
      <c r="T41" s="4"/>
      <c r="U41" s="4"/>
      <c r="V41" s="4"/>
      <c r="W41" s="4"/>
      <c r="X41" s="24"/>
      <c r="Y41" s="24"/>
      <c r="Z41" s="24"/>
      <c r="AA41" s="4"/>
      <c r="AB41" s="4"/>
      <c r="AC41" s="4"/>
    </row>
    <row r="42" spans="1:31" x14ac:dyDescent="0.25">
      <c r="A42" s="21" t="s">
        <v>55</v>
      </c>
      <c r="C42" s="17">
        <v>29</v>
      </c>
      <c r="D42" s="2">
        <v>2433</v>
      </c>
      <c r="G42" s="97"/>
      <c r="H42" s="98"/>
      <c r="I42" s="98"/>
      <c r="J42" s="99"/>
      <c r="Q42" s="4"/>
      <c r="R42" s="96"/>
      <c r="S42" s="96"/>
      <c r="T42" s="96"/>
      <c r="U42" s="96"/>
      <c r="V42" s="96"/>
      <c r="W42" s="4"/>
      <c r="X42" s="24"/>
      <c r="Y42" s="24"/>
      <c r="Z42" s="24"/>
      <c r="AA42" s="4"/>
      <c r="AB42" s="4"/>
      <c r="AC42" s="4"/>
    </row>
    <row r="43" spans="1:31" x14ac:dyDescent="0.25">
      <c r="A43" s="21" t="s">
        <v>56</v>
      </c>
      <c r="C43" s="17">
        <v>30</v>
      </c>
      <c r="D43" s="2">
        <v>2915</v>
      </c>
      <c r="G43" s="100"/>
      <c r="H43" s="101"/>
      <c r="I43" s="101"/>
      <c r="J43" s="102"/>
      <c r="Q43" s="4"/>
      <c r="R43" s="96"/>
      <c r="S43" s="96"/>
      <c r="T43" s="96"/>
      <c r="U43" s="96"/>
      <c r="V43" s="96"/>
      <c r="W43" s="4"/>
      <c r="X43" s="4"/>
      <c r="Y43" s="4"/>
      <c r="Z43" s="4"/>
      <c r="AA43" s="4"/>
      <c r="AB43" s="4"/>
      <c r="AC43" s="4"/>
    </row>
    <row r="44" spans="1:31" x14ac:dyDescent="0.25">
      <c r="A44" s="21" t="s">
        <v>57</v>
      </c>
      <c r="C44" s="17">
        <v>31</v>
      </c>
      <c r="D44" s="2">
        <v>3417</v>
      </c>
      <c r="G44" s="100"/>
      <c r="H44" s="101"/>
      <c r="I44" s="101"/>
      <c r="J44" s="102"/>
      <c r="Q44" s="4"/>
      <c r="R44" s="96"/>
      <c r="S44" s="96"/>
      <c r="T44" s="96"/>
      <c r="U44" s="96"/>
      <c r="V44" s="96"/>
      <c r="W44" s="4"/>
      <c r="X44" s="4"/>
      <c r="Y44" s="4"/>
      <c r="Z44" s="4"/>
      <c r="AA44" s="4"/>
      <c r="AB44" s="4"/>
      <c r="AC44" s="4"/>
    </row>
    <row r="45" spans="1:31" x14ac:dyDescent="0.25">
      <c r="A45" s="21" t="s">
        <v>58</v>
      </c>
      <c r="C45" s="17">
        <v>32</v>
      </c>
      <c r="D45" s="2">
        <v>3903</v>
      </c>
      <c r="G45" s="103"/>
      <c r="H45" s="104"/>
      <c r="I45" s="104"/>
      <c r="J45" s="105"/>
      <c r="Q45" s="4"/>
      <c r="R45" s="96"/>
      <c r="S45" s="96"/>
      <c r="T45" s="96"/>
      <c r="U45" s="96"/>
      <c r="V45" s="96"/>
      <c r="W45" s="4"/>
      <c r="X45" s="4"/>
      <c r="Y45" s="4"/>
      <c r="Z45" s="4"/>
      <c r="AA45" s="4"/>
      <c r="AB45" s="4"/>
      <c r="AC45" s="4"/>
    </row>
    <row r="46" spans="1:31" x14ac:dyDescent="0.25">
      <c r="A46" s="21" t="s">
        <v>59</v>
      </c>
      <c r="C46" s="17">
        <v>33</v>
      </c>
      <c r="D46" s="2">
        <v>4256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31" ht="15.75" x14ac:dyDescent="0.25">
      <c r="A47" s="21" t="s">
        <v>60</v>
      </c>
      <c r="C47" s="17">
        <v>34</v>
      </c>
      <c r="D47" s="2">
        <v>4579</v>
      </c>
      <c r="G47" s="86" t="s">
        <v>61</v>
      </c>
      <c r="H47" s="87"/>
      <c r="I47" s="87"/>
      <c r="J47" s="87"/>
      <c r="K47" s="87"/>
      <c r="L47" s="87"/>
      <c r="M47" s="87"/>
      <c r="N47" s="88"/>
      <c r="Q47" s="106"/>
      <c r="R47" s="106"/>
      <c r="S47" s="106"/>
      <c r="T47" s="106"/>
      <c r="U47" s="4"/>
      <c r="V47" s="28"/>
      <c r="W47" s="4"/>
      <c r="X47" s="4"/>
      <c r="Y47" s="49"/>
      <c r="Z47" s="4"/>
      <c r="AA47" s="4"/>
      <c r="AB47" s="4"/>
      <c r="AC47" s="4"/>
    </row>
    <row r="48" spans="1:31" x14ac:dyDescent="0.25">
      <c r="A48" s="21" t="s">
        <v>62</v>
      </c>
      <c r="C48" s="17">
        <v>35</v>
      </c>
      <c r="D48" s="2">
        <v>5717</v>
      </c>
      <c r="G48" s="89"/>
      <c r="H48" s="90"/>
      <c r="I48" s="90"/>
      <c r="J48" s="90"/>
      <c r="K48" s="90"/>
      <c r="L48" s="90"/>
      <c r="M48" s="90"/>
      <c r="N48" s="91"/>
      <c r="Q48" s="50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31" x14ac:dyDescent="0.25">
      <c r="A49" s="21" t="s">
        <v>63</v>
      </c>
      <c r="C49" s="17">
        <v>36</v>
      </c>
      <c r="D49" s="2">
        <v>6834</v>
      </c>
      <c r="G49" s="92"/>
      <c r="H49" s="93"/>
      <c r="I49" s="93"/>
      <c r="J49" s="93"/>
      <c r="K49" s="93"/>
      <c r="L49" s="93"/>
      <c r="M49" s="93"/>
      <c r="N49" s="9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31" x14ac:dyDescent="0.25">
      <c r="A50" s="21" t="s">
        <v>64</v>
      </c>
      <c r="C50" s="17">
        <v>37</v>
      </c>
      <c r="D50" s="2">
        <v>7910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31" x14ac:dyDescent="0.25">
      <c r="A51" s="21" t="s">
        <v>65</v>
      </c>
      <c r="C51" s="17">
        <v>38</v>
      </c>
      <c r="D51" s="2">
        <v>9056</v>
      </c>
      <c r="G51" s="97"/>
      <c r="H51" s="98"/>
      <c r="I51" s="98"/>
      <c r="J51" s="99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</row>
    <row r="52" spans="1:31" x14ac:dyDescent="0.25">
      <c r="A52" s="21" t="s">
        <v>66</v>
      </c>
      <c r="C52" s="17">
        <v>39</v>
      </c>
      <c r="D52" s="2">
        <v>10278</v>
      </c>
      <c r="G52" s="100"/>
      <c r="H52" s="101"/>
      <c r="I52" s="101"/>
      <c r="J52" s="102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</row>
    <row r="53" spans="1:31" x14ac:dyDescent="0.25">
      <c r="A53" s="21" t="s">
        <v>67</v>
      </c>
      <c r="C53" s="17">
        <v>40</v>
      </c>
      <c r="D53" s="2">
        <v>11130</v>
      </c>
      <c r="G53" s="100"/>
      <c r="H53" s="101"/>
      <c r="I53" s="101"/>
      <c r="J53" s="102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</row>
    <row r="54" spans="1:31" x14ac:dyDescent="0.25">
      <c r="A54" s="21" t="s">
        <v>68</v>
      </c>
      <c r="C54" s="17">
        <v>41</v>
      </c>
      <c r="D54" s="2">
        <v>12056</v>
      </c>
      <c r="G54" s="103"/>
      <c r="H54" s="104"/>
      <c r="I54" s="104"/>
      <c r="J54" s="105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x14ac:dyDescent="0.25">
      <c r="A55" s="21" t="s">
        <v>69</v>
      </c>
      <c r="C55" s="17">
        <v>42</v>
      </c>
      <c r="D55" s="2">
        <v>13717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x14ac:dyDescent="0.25">
      <c r="A56" s="21" t="s">
        <v>70</v>
      </c>
      <c r="C56" s="17">
        <v>43</v>
      </c>
      <c r="D56" s="2">
        <v>15927</v>
      </c>
      <c r="G56" s="95"/>
      <c r="H56" s="95"/>
      <c r="I56" s="95"/>
      <c r="J56" s="95"/>
      <c r="K56" s="95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x14ac:dyDescent="0.25">
      <c r="A57" s="21" t="s">
        <v>71</v>
      </c>
      <c r="C57" s="17">
        <v>44</v>
      </c>
      <c r="D57" s="2">
        <v>17857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x14ac:dyDescent="0.25">
      <c r="A58" s="21" t="s">
        <v>72</v>
      </c>
      <c r="C58" s="17">
        <v>45</v>
      </c>
      <c r="D58" s="2">
        <v>19638</v>
      </c>
      <c r="G58" s="25" t="s">
        <v>73</v>
      </c>
      <c r="H58" s="26" t="s">
        <v>74</v>
      </c>
      <c r="I58" s="25" t="s">
        <v>75</v>
      </c>
      <c r="J58" s="25" t="s">
        <v>76</v>
      </c>
      <c r="K58" s="25" t="s">
        <v>77</v>
      </c>
      <c r="L58" s="25" t="s">
        <v>78</v>
      </c>
      <c r="M58" s="25" t="s">
        <v>79</v>
      </c>
      <c r="N58" s="25" t="s">
        <v>80</v>
      </c>
      <c r="O58" s="40" t="s">
        <v>81</v>
      </c>
      <c r="P58" s="40" t="s">
        <v>82</v>
      </c>
      <c r="Q58" s="40" t="s">
        <v>83</v>
      </c>
      <c r="V58" s="4"/>
      <c r="W58" s="4"/>
      <c r="X58" s="4"/>
    </row>
    <row r="59" spans="1:31" x14ac:dyDescent="0.25">
      <c r="A59" s="21" t="s">
        <v>84</v>
      </c>
      <c r="C59" s="17">
        <v>46</v>
      </c>
      <c r="D59" s="2">
        <v>20727</v>
      </c>
      <c r="G59" s="1">
        <v>1</v>
      </c>
      <c r="H59" s="27">
        <v>22</v>
      </c>
      <c r="I59" s="27">
        <f t="shared" ref="I59:I90" si="0">D35</f>
        <v>428</v>
      </c>
      <c r="J59" s="27">
        <f>C35</f>
        <v>22</v>
      </c>
      <c r="K59" s="27">
        <f t="shared" ref="K59:K90" si="1">LN(I59)</f>
        <v>6.0591231955817966</v>
      </c>
      <c r="L59" s="27">
        <f t="shared" ref="L59:L90" si="2">H59^2</f>
        <v>484</v>
      </c>
      <c r="M59" s="27">
        <f t="shared" ref="M59:M90" si="3">K59*J59</f>
        <v>133.30071030279953</v>
      </c>
      <c r="N59" s="27">
        <f t="shared" ref="N59:N90" si="4">K59^2</f>
        <v>36.712973899237362</v>
      </c>
      <c r="O59">
        <f t="shared" ref="O59:O90" si="5">$M$132+$N$128*H59</f>
        <v>168.52539622220894</v>
      </c>
      <c r="P59" s="30">
        <f t="shared" ref="P59:P90" si="6">(K59-O59)^2</f>
        <v>26395.289871162553</v>
      </c>
      <c r="Q59" s="30">
        <f t="shared" ref="Q59:Q90" si="7">(K59 - $K$117)^2</f>
        <v>14.736468971000505</v>
      </c>
      <c r="V59" s="4"/>
      <c r="W59" s="4"/>
      <c r="X59" s="4"/>
    </row>
    <row r="60" spans="1:31" x14ac:dyDescent="0.25">
      <c r="A60" s="21" t="s">
        <v>85</v>
      </c>
      <c r="C60" s="17">
        <v>47</v>
      </c>
      <c r="D60" s="2">
        <v>22169</v>
      </c>
      <c r="G60" s="1">
        <v>2</v>
      </c>
      <c r="H60" s="27">
        <v>23</v>
      </c>
      <c r="I60" s="27">
        <f t="shared" si="0"/>
        <v>621</v>
      </c>
      <c r="J60" s="27">
        <f t="shared" ref="J60:J113" si="8">C36</f>
        <v>23</v>
      </c>
      <c r="K60" s="27">
        <f t="shared" si="1"/>
        <v>6.4313310819334788</v>
      </c>
      <c r="L60" s="27">
        <f t="shared" si="2"/>
        <v>529</v>
      </c>
      <c r="M60" s="27">
        <f t="shared" si="3"/>
        <v>147.92061488447001</v>
      </c>
      <c r="N60" s="27">
        <f t="shared" si="4"/>
        <v>41.362019485443653</v>
      </c>
      <c r="O60">
        <f t="shared" si="5"/>
        <v>168.62206842834442</v>
      </c>
      <c r="P60" s="30">
        <f t="shared" si="6"/>
        <v>26305.83528097246</v>
      </c>
      <c r="Q60" s="30">
        <f t="shared" si="7"/>
        <v>12.017336314301922</v>
      </c>
      <c r="V60" s="4"/>
      <c r="W60" s="4"/>
      <c r="X60" s="4"/>
    </row>
    <row r="61" spans="1:31" x14ac:dyDescent="0.25">
      <c r="A61" s="21" t="s">
        <v>86</v>
      </c>
      <c r="C61" s="17">
        <v>48</v>
      </c>
      <c r="D61" s="2">
        <v>23430</v>
      </c>
      <c r="G61" s="1">
        <v>3</v>
      </c>
      <c r="H61" s="27">
        <v>24</v>
      </c>
      <c r="I61" s="27">
        <f t="shared" si="0"/>
        <v>904</v>
      </c>
      <c r="J61" s="27">
        <f t="shared" si="8"/>
        <v>24</v>
      </c>
      <c r="K61" s="27">
        <f t="shared" si="1"/>
        <v>6.8068293603921761</v>
      </c>
      <c r="L61" s="27">
        <f t="shared" si="2"/>
        <v>576</v>
      </c>
      <c r="M61" s="27">
        <f t="shared" si="3"/>
        <v>163.36390464941223</v>
      </c>
      <c r="N61" s="27">
        <f t="shared" si="4"/>
        <v>46.33292594149696</v>
      </c>
      <c r="O61">
        <f t="shared" si="5"/>
        <v>168.7187406344799</v>
      </c>
      <c r="P61" s="30">
        <f t="shared" si="6"/>
        <v>26215.467012428053</v>
      </c>
      <c r="Q61" s="30">
        <f t="shared" si="7"/>
        <v>9.5549283591354648</v>
      </c>
      <c r="V61" s="4"/>
      <c r="W61" s="4"/>
      <c r="X61" s="4"/>
    </row>
    <row r="62" spans="1:31" x14ac:dyDescent="0.25">
      <c r="A62" s="21" t="s">
        <v>87</v>
      </c>
      <c r="C62" s="17">
        <v>49</v>
      </c>
      <c r="D62" s="2">
        <v>25262</v>
      </c>
      <c r="G62" s="1">
        <v>4</v>
      </c>
      <c r="H62" s="27">
        <v>25</v>
      </c>
      <c r="I62" s="27">
        <f t="shared" si="0"/>
        <v>1128</v>
      </c>
      <c r="J62" s="27">
        <f t="shared" si="8"/>
        <v>25</v>
      </c>
      <c r="K62" s="27">
        <f t="shared" si="1"/>
        <v>7.0282014320580046</v>
      </c>
      <c r="L62" s="27">
        <f t="shared" si="2"/>
        <v>625</v>
      </c>
      <c r="M62" s="27">
        <f t="shared" si="3"/>
        <v>175.70503580145012</v>
      </c>
      <c r="N62" s="27">
        <f t="shared" si="4"/>
        <v>49.395615369582188</v>
      </c>
      <c r="O62">
        <f t="shared" si="5"/>
        <v>168.81541284061535</v>
      </c>
      <c r="P62" s="30">
        <f t="shared" si="6"/>
        <v>26175.101775357227</v>
      </c>
      <c r="Q62" s="30">
        <f t="shared" si="7"/>
        <v>8.2353654442550823</v>
      </c>
      <c r="V62" s="4"/>
      <c r="W62" s="4"/>
      <c r="X62" s="4"/>
    </row>
    <row r="63" spans="1:31" x14ac:dyDescent="0.25">
      <c r="A63" s="21" t="s">
        <v>88</v>
      </c>
      <c r="C63" s="17">
        <v>50</v>
      </c>
      <c r="D63" s="2">
        <v>28320</v>
      </c>
      <c r="G63" s="1">
        <v>5</v>
      </c>
      <c r="H63" s="27">
        <v>26</v>
      </c>
      <c r="I63" s="27">
        <f t="shared" si="0"/>
        <v>1546</v>
      </c>
      <c r="J63" s="27">
        <f t="shared" si="8"/>
        <v>26</v>
      </c>
      <c r="K63" s="27">
        <f t="shared" si="1"/>
        <v>7.3434262291473669</v>
      </c>
      <c r="L63" s="27">
        <f t="shared" si="2"/>
        <v>676</v>
      </c>
      <c r="M63" s="27">
        <f t="shared" si="3"/>
        <v>190.92908195783153</v>
      </c>
      <c r="N63" s="27">
        <f t="shared" si="4"/>
        <v>53.925908782929518</v>
      </c>
      <c r="O63">
        <f t="shared" si="5"/>
        <v>168.91208504675083</v>
      </c>
      <c r="P63" s="30">
        <f t="shared" si="6"/>
        <v>26104.431512119158</v>
      </c>
      <c r="Q63" s="30">
        <f t="shared" si="7"/>
        <v>6.5255103365595426</v>
      </c>
    </row>
    <row r="64" spans="1:31" x14ac:dyDescent="0.25">
      <c r="A64" s="21" t="s">
        <v>89</v>
      </c>
      <c r="C64" s="17">
        <v>51</v>
      </c>
      <c r="D64" s="2">
        <v>30425</v>
      </c>
      <c r="G64" s="1">
        <v>6</v>
      </c>
      <c r="H64" s="27">
        <v>27</v>
      </c>
      <c r="I64" s="27">
        <f t="shared" si="0"/>
        <v>1891</v>
      </c>
      <c r="J64" s="27">
        <f t="shared" si="8"/>
        <v>27</v>
      </c>
      <c r="K64" s="27">
        <f t="shared" si="1"/>
        <v>7.5448610686584576</v>
      </c>
      <c r="L64" s="27">
        <f t="shared" si="2"/>
        <v>729</v>
      </c>
      <c r="M64" s="27">
        <f t="shared" si="3"/>
        <v>203.71124885377836</v>
      </c>
      <c r="N64" s="27">
        <f t="shared" si="4"/>
        <v>56.924928545358043</v>
      </c>
      <c r="O64">
        <f t="shared" si="5"/>
        <v>169.00875725288631</v>
      </c>
      <c r="P64" s="30">
        <f t="shared" si="6"/>
        <v>26070.589770991108</v>
      </c>
      <c r="Q64" s="30">
        <f t="shared" si="7"/>
        <v>5.5369525750494892</v>
      </c>
    </row>
    <row r="65" spans="1:17" x14ac:dyDescent="0.25">
      <c r="A65" s="21" t="s">
        <v>90</v>
      </c>
      <c r="C65" s="17">
        <v>52</v>
      </c>
      <c r="D65" s="2">
        <v>33682</v>
      </c>
      <c r="G65" s="1">
        <v>7</v>
      </c>
      <c r="H65" s="27">
        <v>28</v>
      </c>
      <c r="I65" s="27">
        <f t="shared" si="0"/>
        <v>2201</v>
      </c>
      <c r="J65" s="27">
        <f t="shared" si="8"/>
        <v>28</v>
      </c>
      <c r="K65" s="27">
        <f t="shared" si="1"/>
        <v>7.6966670815264617</v>
      </c>
      <c r="L65" s="27">
        <f t="shared" si="2"/>
        <v>784</v>
      </c>
      <c r="M65" s="27">
        <f t="shared" si="3"/>
        <v>215.50667828274092</v>
      </c>
      <c r="N65" s="27">
        <f t="shared" si="4"/>
        <v>59.238684163853058</v>
      </c>
      <c r="O65">
        <f t="shared" si="5"/>
        <v>169.10542945902179</v>
      </c>
      <c r="P65" s="30">
        <f t="shared" si="6"/>
        <v>26052.788572234749</v>
      </c>
      <c r="Q65" s="30">
        <f t="shared" si="7"/>
        <v>4.8455763783112502</v>
      </c>
    </row>
    <row r="66" spans="1:17" x14ac:dyDescent="0.25">
      <c r="A66" s="21" t="s">
        <v>91</v>
      </c>
      <c r="C66" s="17">
        <v>53</v>
      </c>
      <c r="D66" s="2">
        <v>36599</v>
      </c>
      <c r="G66" s="1">
        <v>8</v>
      </c>
      <c r="H66" s="27">
        <v>29</v>
      </c>
      <c r="I66" s="27">
        <f t="shared" si="0"/>
        <v>2433</v>
      </c>
      <c r="J66" s="27">
        <f t="shared" si="8"/>
        <v>29</v>
      </c>
      <c r="K66" s="27">
        <f t="shared" si="1"/>
        <v>7.7968803427835223</v>
      </c>
      <c r="L66" s="27">
        <f t="shared" si="2"/>
        <v>841</v>
      </c>
      <c r="M66" s="27">
        <f t="shared" si="3"/>
        <v>226.10952994072215</v>
      </c>
      <c r="N66" s="27">
        <f t="shared" si="4"/>
        <v>60.791343079684097</v>
      </c>
      <c r="O66">
        <f t="shared" si="5"/>
        <v>169.20210166515727</v>
      </c>
      <c r="P66" s="30">
        <f t="shared" si="6"/>
        <v>26051.645470124458</v>
      </c>
      <c r="Q66" s="30">
        <f t="shared" si="7"/>
        <v>4.4144267873361036</v>
      </c>
    </row>
    <row r="67" spans="1:17" x14ac:dyDescent="0.25">
      <c r="A67" s="21" t="s">
        <v>92</v>
      </c>
      <c r="C67" s="17">
        <v>54</v>
      </c>
      <c r="D67" s="2">
        <v>38654</v>
      </c>
      <c r="G67" s="1">
        <v>9</v>
      </c>
      <c r="H67" s="27">
        <v>30</v>
      </c>
      <c r="I67" s="27">
        <f t="shared" si="0"/>
        <v>2915</v>
      </c>
      <c r="J67" s="27">
        <f t="shared" si="8"/>
        <v>30</v>
      </c>
      <c r="K67" s="27">
        <f t="shared" si="1"/>
        <v>7.9776250987845927</v>
      </c>
      <c r="L67" s="27">
        <f t="shared" si="2"/>
        <v>900</v>
      </c>
      <c r="M67" s="27">
        <f t="shared" si="3"/>
        <v>239.3287529635378</v>
      </c>
      <c r="N67" s="27">
        <f t="shared" si="4"/>
        <v>63.642502216757883</v>
      </c>
      <c r="O67">
        <f t="shared" si="5"/>
        <v>169.29877387129275</v>
      </c>
      <c r="P67" s="30">
        <f t="shared" si="6"/>
        <v>26024.513041281713</v>
      </c>
      <c r="Q67" s="30">
        <f t="shared" si="7"/>
        <v>3.6875865656646587</v>
      </c>
    </row>
    <row r="68" spans="1:17" x14ac:dyDescent="0.25">
      <c r="A68" s="21" t="s">
        <v>93</v>
      </c>
      <c r="C68" s="17">
        <v>55</v>
      </c>
      <c r="D68" s="2">
        <v>40581</v>
      </c>
      <c r="G68" s="1">
        <v>10</v>
      </c>
      <c r="H68" s="27">
        <v>31</v>
      </c>
      <c r="I68" s="27">
        <f t="shared" si="0"/>
        <v>3417</v>
      </c>
      <c r="J68" s="27">
        <f t="shared" si="8"/>
        <v>31</v>
      </c>
      <c r="K68" s="27">
        <f t="shared" si="1"/>
        <v>8.136518252115291</v>
      </c>
      <c r="L68" s="27">
        <f t="shared" si="2"/>
        <v>961</v>
      </c>
      <c r="M68" s="27">
        <f t="shared" si="3"/>
        <v>252.23206581557403</v>
      </c>
      <c r="N68" s="27">
        <f t="shared" si="4"/>
        <v>66.202929267005274</v>
      </c>
      <c r="O68">
        <f t="shared" si="5"/>
        <v>169.39544607742823</v>
      </c>
      <c r="P68" s="30">
        <f t="shared" si="6"/>
        <v>26004.441803369493</v>
      </c>
      <c r="Q68" s="30">
        <f t="shared" si="7"/>
        <v>3.1025857025131129</v>
      </c>
    </row>
    <row r="69" spans="1:17" x14ac:dyDescent="0.25">
      <c r="A69" s="21" t="s">
        <v>94</v>
      </c>
      <c r="C69" s="17">
        <v>56</v>
      </c>
      <c r="D69" s="2">
        <v>43079</v>
      </c>
      <c r="G69" s="1">
        <v>11</v>
      </c>
      <c r="H69" s="27">
        <v>32</v>
      </c>
      <c r="I69" s="27">
        <f t="shared" si="0"/>
        <v>3903</v>
      </c>
      <c r="J69" s="27">
        <f t="shared" si="8"/>
        <v>32</v>
      </c>
      <c r="K69" s="27">
        <f t="shared" si="1"/>
        <v>8.2695007671806149</v>
      </c>
      <c r="L69" s="27">
        <f t="shared" si="2"/>
        <v>1024</v>
      </c>
      <c r="M69" s="27">
        <f t="shared" si="3"/>
        <v>264.62402454977968</v>
      </c>
      <c r="N69" s="27">
        <f t="shared" si="4"/>
        <v>68.384642938400773</v>
      </c>
      <c r="O69">
        <f t="shared" si="5"/>
        <v>169.49211828356371</v>
      </c>
      <c r="P69" s="30">
        <f t="shared" si="6"/>
        <v>25992.732398833963</v>
      </c>
      <c r="Q69" s="30">
        <f t="shared" si="7"/>
        <v>2.6517950393140448</v>
      </c>
    </row>
    <row r="70" spans="1:17" x14ac:dyDescent="0.25">
      <c r="A70" s="21" t="s">
        <v>95</v>
      </c>
      <c r="C70" s="17">
        <v>57</v>
      </c>
      <c r="D70" s="2">
        <v>45757</v>
      </c>
      <c r="G70" s="1">
        <v>12</v>
      </c>
      <c r="H70" s="27">
        <v>33</v>
      </c>
      <c r="I70" s="27">
        <f t="shared" si="0"/>
        <v>4256</v>
      </c>
      <c r="J70" s="27">
        <f t="shared" si="8"/>
        <v>33</v>
      </c>
      <c r="K70" s="27">
        <f t="shared" si="1"/>
        <v>8.3560850310214807</v>
      </c>
      <c r="L70" s="27">
        <f t="shared" si="2"/>
        <v>1089</v>
      </c>
      <c r="M70" s="27">
        <f t="shared" si="3"/>
        <v>275.75080602370889</v>
      </c>
      <c r="N70" s="27">
        <f t="shared" si="4"/>
        <v>69.824157045661266</v>
      </c>
      <c r="O70">
        <f t="shared" si="5"/>
        <v>169.58879048969919</v>
      </c>
      <c r="P70" s="30">
        <f t="shared" si="6"/>
        <v>25995.985309524724</v>
      </c>
      <c r="Q70" s="30">
        <f t="shared" si="7"/>
        <v>2.3772984756468949</v>
      </c>
    </row>
    <row r="71" spans="1:17" x14ac:dyDescent="0.25">
      <c r="A71" s="21" t="s">
        <v>96</v>
      </c>
      <c r="C71" s="17">
        <v>58</v>
      </c>
      <c r="D71" s="2">
        <v>49492</v>
      </c>
      <c r="G71" s="1">
        <v>13</v>
      </c>
      <c r="H71" s="27">
        <v>34</v>
      </c>
      <c r="I71" s="27">
        <f t="shared" si="0"/>
        <v>4579</v>
      </c>
      <c r="J71" s="27">
        <f t="shared" si="8"/>
        <v>34</v>
      </c>
      <c r="K71" s="27">
        <f t="shared" si="1"/>
        <v>8.429235912657095</v>
      </c>
      <c r="L71" s="27">
        <f t="shared" si="2"/>
        <v>1156</v>
      </c>
      <c r="M71" s="27">
        <f t="shared" si="3"/>
        <v>286.59402103034125</v>
      </c>
      <c r="N71" s="27">
        <f t="shared" si="4"/>
        <v>71.05201807122809</v>
      </c>
      <c r="O71">
        <f t="shared" si="5"/>
        <v>169.68546269583467</v>
      </c>
      <c r="P71" s="30">
        <f t="shared" si="6"/>
        <v>26003.570676347594</v>
      </c>
      <c r="Q71" s="30">
        <f t="shared" si="7"/>
        <v>2.1570742932405187</v>
      </c>
    </row>
    <row r="72" spans="1:17" x14ac:dyDescent="0.25">
      <c r="A72" s="21" t="s">
        <v>97</v>
      </c>
      <c r="C72" s="17">
        <v>59</v>
      </c>
      <c r="D72" s="2">
        <v>52995</v>
      </c>
      <c r="G72" s="1">
        <v>14</v>
      </c>
      <c r="H72" s="27">
        <v>35</v>
      </c>
      <c r="I72" s="27">
        <f t="shared" si="0"/>
        <v>5717</v>
      </c>
      <c r="J72" s="27">
        <f t="shared" si="8"/>
        <v>35</v>
      </c>
      <c r="K72" s="27">
        <f t="shared" si="1"/>
        <v>8.6511994712639719</v>
      </c>
      <c r="L72" s="27">
        <f t="shared" si="2"/>
        <v>1225</v>
      </c>
      <c r="M72" s="27">
        <f t="shared" si="3"/>
        <v>302.791981494239</v>
      </c>
      <c r="N72" s="27">
        <f t="shared" si="4"/>
        <v>74.843252291598034</v>
      </c>
      <c r="O72">
        <f t="shared" si="5"/>
        <v>169.78213490197012</v>
      </c>
      <c r="P72" s="30">
        <f t="shared" si="6"/>
        <v>25963.178352774397</v>
      </c>
      <c r="Q72" s="30">
        <f t="shared" si="7"/>
        <v>1.5543471731469372</v>
      </c>
    </row>
    <row r="73" spans="1:17" x14ac:dyDescent="0.25">
      <c r="A73" s="21" t="s">
        <v>98</v>
      </c>
      <c r="C73" s="17">
        <v>60</v>
      </c>
      <c r="D73" s="2">
        <v>58509</v>
      </c>
      <c r="G73" s="1">
        <v>15</v>
      </c>
      <c r="H73" s="27">
        <v>36</v>
      </c>
      <c r="I73" s="27">
        <f t="shared" si="0"/>
        <v>6834</v>
      </c>
      <c r="J73" s="27">
        <f t="shared" si="8"/>
        <v>36</v>
      </c>
      <c r="K73" s="27">
        <f t="shared" si="1"/>
        <v>8.8296654326752364</v>
      </c>
      <c r="L73" s="27">
        <f t="shared" si="2"/>
        <v>1296</v>
      </c>
      <c r="M73" s="27">
        <f t="shared" si="3"/>
        <v>317.86795557630853</v>
      </c>
      <c r="N73" s="27">
        <f t="shared" si="4"/>
        <v>77.962991652979966</v>
      </c>
      <c r="O73">
        <f t="shared" si="5"/>
        <v>169.8788071081056</v>
      </c>
      <c r="P73" s="30">
        <f t="shared" si="6"/>
        <v>25936.826034392845</v>
      </c>
      <c r="Q73" s="30">
        <f t="shared" si="7"/>
        <v>1.1411978930261968</v>
      </c>
    </row>
    <row r="74" spans="1:17" x14ac:dyDescent="0.25">
      <c r="A74" s="21" t="s">
        <v>99</v>
      </c>
      <c r="C74" s="17">
        <v>61</v>
      </c>
      <c r="D74" s="2">
        <v>61888</v>
      </c>
      <c r="G74" s="1">
        <v>16</v>
      </c>
      <c r="H74" s="27">
        <v>37</v>
      </c>
      <c r="I74" s="27">
        <f t="shared" si="0"/>
        <v>7910</v>
      </c>
      <c r="J74" s="27">
        <f t="shared" si="8"/>
        <v>37</v>
      </c>
      <c r="K74" s="27">
        <f t="shared" si="1"/>
        <v>8.9758830607616993</v>
      </c>
      <c r="L74" s="27">
        <f t="shared" si="2"/>
        <v>1369</v>
      </c>
      <c r="M74" s="27">
        <f t="shared" si="3"/>
        <v>332.10767324818289</v>
      </c>
      <c r="N74" s="27">
        <f t="shared" si="4"/>
        <v>80.566476720468813</v>
      </c>
      <c r="O74">
        <f t="shared" si="5"/>
        <v>169.97547931424108</v>
      </c>
      <c r="P74" s="30">
        <f t="shared" si="6"/>
        <v>25920.869993783374</v>
      </c>
      <c r="Q74" s="30">
        <f t="shared" si="7"/>
        <v>0.85017807359309294</v>
      </c>
    </row>
    <row r="75" spans="1:17" x14ac:dyDescent="0.25">
      <c r="A75" s="21" t="s">
        <v>100</v>
      </c>
      <c r="C75" s="17">
        <v>62</v>
      </c>
      <c r="D75" s="2">
        <v>66501</v>
      </c>
      <c r="G75" s="1">
        <v>17</v>
      </c>
      <c r="H75" s="27">
        <v>38</v>
      </c>
      <c r="I75" s="27">
        <f t="shared" si="0"/>
        <v>9056</v>
      </c>
      <c r="J75" s="27">
        <f t="shared" si="8"/>
        <v>38</v>
      </c>
      <c r="K75" s="27">
        <f t="shared" si="1"/>
        <v>9.1111828004429647</v>
      </c>
      <c r="L75" s="27">
        <f t="shared" si="2"/>
        <v>1444</v>
      </c>
      <c r="M75" s="27">
        <f t="shared" si="3"/>
        <v>346.22494641683267</v>
      </c>
      <c r="N75" s="27">
        <f t="shared" si="4"/>
        <v>83.013652023087701</v>
      </c>
      <c r="O75">
        <f t="shared" si="5"/>
        <v>170.07215152037656</v>
      </c>
      <c r="P75" s="30">
        <f t="shared" si="6"/>
        <v>25908.43345125944</v>
      </c>
      <c r="Q75" s="30">
        <f t="shared" si="7"/>
        <v>0.61897756864444975</v>
      </c>
    </row>
    <row r="76" spans="1:17" x14ac:dyDescent="0.25">
      <c r="A76" s="21" t="s">
        <v>101</v>
      </c>
      <c r="C76" s="17">
        <v>63</v>
      </c>
      <c r="D76" s="2">
        <v>71886</v>
      </c>
      <c r="G76" s="1">
        <v>18</v>
      </c>
      <c r="H76" s="27">
        <v>39</v>
      </c>
      <c r="I76" s="27">
        <f t="shared" si="0"/>
        <v>10278</v>
      </c>
      <c r="J76" s="27">
        <f t="shared" si="8"/>
        <v>39</v>
      </c>
      <c r="K76" s="27">
        <f t="shared" si="1"/>
        <v>9.237760967552175</v>
      </c>
      <c r="L76" s="27">
        <f t="shared" si="2"/>
        <v>1521</v>
      </c>
      <c r="M76" s="27">
        <f t="shared" si="3"/>
        <v>360.27267773453485</v>
      </c>
      <c r="N76" s="27">
        <f t="shared" si="4"/>
        <v>85.336227693630491</v>
      </c>
      <c r="O76">
        <f t="shared" si="5"/>
        <v>170.16882372651204</v>
      </c>
      <c r="P76" s="30">
        <f t="shared" si="6"/>
        <v>25898.806960728285</v>
      </c>
      <c r="Q76" s="30">
        <f t="shared" si="7"/>
        <v>0.43582853232371832</v>
      </c>
    </row>
    <row r="77" spans="1:17" x14ac:dyDescent="0.25">
      <c r="A77" s="21" t="s">
        <v>102</v>
      </c>
      <c r="C77" s="17">
        <v>64</v>
      </c>
      <c r="D77" s="2">
        <v>78162</v>
      </c>
      <c r="G77" s="1">
        <v>19</v>
      </c>
      <c r="H77" s="27">
        <v>40</v>
      </c>
      <c r="I77" s="27">
        <f t="shared" si="0"/>
        <v>11130</v>
      </c>
      <c r="J77" s="27">
        <f t="shared" si="8"/>
        <v>40</v>
      </c>
      <c r="K77" s="27">
        <f t="shared" si="1"/>
        <v>9.31739944426959</v>
      </c>
      <c r="L77" s="27">
        <f t="shared" si="2"/>
        <v>1600</v>
      </c>
      <c r="M77" s="27">
        <f t="shared" si="3"/>
        <v>372.6959777707836</v>
      </c>
      <c r="N77" s="27">
        <f t="shared" si="4"/>
        <v>86.81393240407526</v>
      </c>
      <c r="O77">
        <f t="shared" si="5"/>
        <v>170.26549593264753</v>
      </c>
      <c r="P77" s="30">
        <f t="shared" si="6"/>
        <v>25904.289763232213</v>
      </c>
      <c r="Q77" s="30">
        <f t="shared" si="7"/>
        <v>0.3370204579401932</v>
      </c>
    </row>
    <row r="78" spans="1:17" x14ac:dyDescent="0.25">
      <c r="A78" s="21" t="s">
        <v>103</v>
      </c>
      <c r="C78" s="17">
        <v>65</v>
      </c>
      <c r="D78" s="2">
        <v>85380</v>
      </c>
      <c r="G78" s="1">
        <v>20</v>
      </c>
      <c r="H78" s="27">
        <v>41</v>
      </c>
      <c r="I78" s="27">
        <f t="shared" si="0"/>
        <v>12056</v>
      </c>
      <c r="J78" s="27">
        <f t="shared" si="8"/>
        <v>41</v>
      </c>
      <c r="K78" s="27">
        <f t="shared" si="1"/>
        <v>9.397317740306331</v>
      </c>
      <c r="L78" s="27">
        <f t="shared" si="2"/>
        <v>1681</v>
      </c>
      <c r="M78" s="27">
        <f t="shared" si="3"/>
        <v>385.29002735255955</v>
      </c>
      <c r="N78" s="27">
        <f t="shared" si="4"/>
        <v>88.309580712276087</v>
      </c>
      <c r="O78">
        <f t="shared" si="5"/>
        <v>170.36216813878301</v>
      </c>
      <c r="P78" s="30">
        <f t="shared" si="6"/>
        <v>25909.683063803976</v>
      </c>
      <c r="Q78" s="30">
        <f t="shared" si="7"/>
        <v>0.250616714961299</v>
      </c>
    </row>
    <row r="79" spans="1:17" x14ac:dyDescent="0.25">
      <c r="A79" s="21" t="s">
        <v>104</v>
      </c>
      <c r="C79" s="17">
        <v>66</v>
      </c>
      <c r="D79" s="2">
        <v>91299</v>
      </c>
      <c r="G79" s="1">
        <v>21</v>
      </c>
      <c r="H79" s="27">
        <v>42</v>
      </c>
      <c r="I79" s="27">
        <f t="shared" si="0"/>
        <v>13717</v>
      </c>
      <c r="J79" s="27">
        <f t="shared" si="8"/>
        <v>42</v>
      </c>
      <c r="K79" s="27">
        <f t="shared" si="1"/>
        <v>9.5263912184784072</v>
      </c>
      <c r="L79" s="27">
        <f t="shared" si="2"/>
        <v>1764</v>
      </c>
      <c r="M79" s="27">
        <f t="shared" si="3"/>
        <v>400.10843117609312</v>
      </c>
      <c r="N79" s="27">
        <f t="shared" si="4"/>
        <v>90.752129647502514</v>
      </c>
      <c r="O79">
        <f t="shared" si="5"/>
        <v>170.45884034491849</v>
      </c>
      <c r="P79" s="30">
        <f t="shared" si="6"/>
        <v>25899.253181834225</v>
      </c>
      <c r="Q79" s="30">
        <f t="shared" si="7"/>
        <v>0.13804409452848126</v>
      </c>
    </row>
    <row r="80" spans="1:17" x14ac:dyDescent="0.25">
      <c r="A80" s="21" t="s">
        <v>105</v>
      </c>
      <c r="C80" s="17">
        <v>67</v>
      </c>
      <c r="D80" s="2">
        <v>96396</v>
      </c>
      <c r="G80" s="1">
        <v>22</v>
      </c>
      <c r="H80" s="27">
        <v>43</v>
      </c>
      <c r="I80" s="27">
        <f t="shared" si="0"/>
        <v>15927</v>
      </c>
      <c r="J80" s="27">
        <f t="shared" si="8"/>
        <v>43</v>
      </c>
      <c r="K80" s="27">
        <f t="shared" si="1"/>
        <v>9.6757710612517815</v>
      </c>
      <c r="L80" s="27">
        <f t="shared" si="2"/>
        <v>1849</v>
      </c>
      <c r="M80" s="27">
        <f t="shared" si="3"/>
        <v>416.05815563382663</v>
      </c>
      <c r="N80" s="27">
        <f t="shared" si="4"/>
        <v>93.62054562975743</v>
      </c>
      <c r="O80">
        <f t="shared" si="5"/>
        <v>170.55551255105397</v>
      </c>
      <c r="P80" s="30">
        <f t="shared" si="6"/>
        <v>25882.291221825573</v>
      </c>
      <c r="Q80" s="30">
        <f t="shared" si="7"/>
        <v>4.935640485483677E-2</v>
      </c>
    </row>
    <row r="81" spans="1:17" x14ac:dyDescent="0.25">
      <c r="A81" s="21" t="s">
        <v>106</v>
      </c>
      <c r="C81" s="17">
        <v>68</v>
      </c>
      <c r="D81" s="2">
        <v>101147</v>
      </c>
      <c r="G81" s="1">
        <v>23</v>
      </c>
      <c r="H81" s="27">
        <v>44</v>
      </c>
      <c r="I81" s="27">
        <f t="shared" si="0"/>
        <v>17857</v>
      </c>
      <c r="J81" s="27">
        <f t="shared" si="8"/>
        <v>44</v>
      </c>
      <c r="K81" s="27">
        <f t="shared" si="1"/>
        <v>9.7901508671971254</v>
      </c>
      <c r="L81" s="27">
        <f t="shared" si="2"/>
        <v>1936</v>
      </c>
      <c r="M81" s="27">
        <f t="shared" si="3"/>
        <v>430.76663815667354</v>
      </c>
      <c r="N81" s="27">
        <f t="shared" si="4"/>
        <v>95.847054002480633</v>
      </c>
      <c r="O81">
        <f t="shared" si="5"/>
        <v>170.65218475718945</v>
      </c>
      <c r="P81" s="30">
        <f t="shared" si="6"/>
        <v>25876.593947225036</v>
      </c>
      <c r="Q81" s="30">
        <f t="shared" si="7"/>
        <v>1.1617219970220534E-2</v>
      </c>
    </row>
    <row r="82" spans="1:17" x14ac:dyDescent="0.25">
      <c r="A82" s="21" t="s">
        <v>107</v>
      </c>
      <c r="C82" s="17">
        <v>69</v>
      </c>
      <c r="D82" s="2">
        <v>107780</v>
      </c>
      <c r="G82" s="1">
        <v>24</v>
      </c>
      <c r="H82" s="27">
        <v>45</v>
      </c>
      <c r="I82" s="27">
        <f t="shared" si="0"/>
        <v>19638</v>
      </c>
      <c r="J82" s="27">
        <f t="shared" si="8"/>
        <v>45</v>
      </c>
      <c r="K82" s="27">
        <f t="shared" si="1"/>
        <v>9.885221743729236</v>
      </c>
      <c r="L82" s="27">
        <f t="shared" si="2"/>
        <v>2025</v>
      </c>
      <c r="M82" s="27">
        <f t="shared" si="3"/>
        <v>444.83497846781563</v>
      </c>
      <c r="N82" s="27">
        <f t="shared" si="4"/>
        <v>97.717608922697281</v>
      </c>
      <c r="O82">
        <f t="shared" si="5"/>
        <v>170.7488569633249</v>
      </c>
      <c r="P82" s="30">
        <f t="shared" si="6"/>
        <v>25877.10913606314</v>
      </c>
      <c r="Q82" s="30">
        <f t="shared" si="7"/>
        <v>1.6160337647404963E-4</v>
      </c>
    </row>
    <row r="83" spans="1:17" x14ac:dyDescent="0.25">
      <c r="A83" s="21" t="s">
        <v>108</v>
      </c>
      <c r="C83" s="17">
        <v>70</v>
      </c>
      <c r="D83" s="2">
        <v>114715</v>
      </c>
      <c r="G83" s="1">
        <v>25</v>
      </c>
      <c r="H83" s="27">
        <v>46</v>
      </c>
      <c r="I83" s="27">
        <f t="shared" si="0"/>
        <v>20727</v>
      </c>
      <c r="J83" s="27">
        <f t="shared" si="8"/>
        <v>46</v>
      </c>
      <c r="K83" s="27">
        <f t="shared" si="1"/>
        <v>9.9391924771569045</v>
      </c>
      <c r="L83" s="27">
        <f t="shared" si="2"/>
        <v>2116</v>
      </c>
      <c r="M83" s="27">
        <f t="shared" si="3"/>
        <v>457.20285394921763</v>
      </c>
      <c r="N83" s="27">
        <f t="shared" si="4"/>
        <v>98.787547097972407</v>
      </c>
      <c r="O83">
        <f t="shared" si="5"/>
        <v>170.84552916946038</v>
      </c>
      <c r="P83" s="30">
        <f t="shared" si="6"/>
        <v>25890.849187736931</v>
      </c>
      <c r="Q83" s="30">
        <f t="shared" si="7"/>
        <v>1.7022557156427312E-3</v>
      </c>
    </row>
    <row r="84" spans="1:17" x14ac:dyDescent="0.25">
      <c r="A84" s="21" t="s">
        <v>109</v>
      </c>
      <c r="C84" s="17">
        <v>71</v>
      </c>
      <c r="D84" s="2">
        <v>125218</v>
      </c>
      <c r="G84" s="1">
        <v>26</v>
      </c>
      <c r="H84" s="27">
        <v>47</v>
      </c>
      <c r="I84" s="27">
        <f t="shared" si="0"/>
        <v>22169</v>
      </c>
      <c r="J84" s="27">
        <f t="shared" si="8"/>
        <v>47</v>
      </c>
      <c r="K84" s="27">
        <f t="shared" si="1"/>
        <v>10.006450195593953</v>
      </c>
      <c r="L84" s="27">
        <f t="shared" si="2"/>
        <v>2209</v>
      </c>
      <c r="M84" s="27">
        <f t="shared" si="3"/>
        <v>470.30315919291576</v>
      </c>
      <c r="N84" s="27">
        <f t="shared" si="4"/>
        <v>100.12904551690225</v>
      </c>
      <c r="O84">
        <f t="shared" si="5"/>
        <v>170.94220137559586</v>
      </c>
      <c r="P84" s="30">
        <f t="shared" si="6"/>
        <v>25900.316007871486</v>
      </c>
      <c r="Q84" s="30">
        <f t="shared" si="7"/>
        <v>1.1775748342234001E-2</v>
      </c>
    </row>
    <row r="85" spans="1:17" x14ac:dyDescent="0.25">
      <c r="A85" s="21" t="s">
        <v>110</v>
      </c>
      <c r="C85" s="17">
        <v>72</v>
      </c>
      <c r="D85" s="2">
        <v>135106</v>
      </c>
      <c r="G85" s="1">
        <v>27</v>
      </c>
      <c r="H85" s="27">
        <v>48</v>
      </c>
      <c r="I85" s="27">
        <f t="shared" si="0"/>
        <v>23430</v>
      </c>
      <c r="J85" s="27">
        <f t="shared" si="8"/>
        <v>48</v>
      </c>
      <c r="K85" s="27">
        <f t="shared" si="1"/>
        <v>10.061772531501841</v>
      </c>
      <c r="L85" s="27">
        <f t="shared" si="2"/>
        <v>2304</v>
      </c>
      <c r="M85" s="27">
        <f t="shared" si="3"/>
        <v>482.96508151208837</v>
      </c>
      <c r="N85" s="27">
        <f t="shared" si="4"/>
        <v>101.23926647568497</v>
      </c>
      <c r="O85">
        <f t="shared" si="5"/>
        <v>171.03887358173134</v>
      </c>
      <c r="P85" s="30">
        <f t="shared" si="6"/>
        <v>25913.627062535797</v>
      </c>
      <c r="Q85" s="30">
        <f t="shared" si="7"/>
        <v>2.6843039698266159E-2</v>
      </c>
    </row>
    <row r="86" spans="1:17" x14ac:dyDescent="0.25">
      <c r="A86" s="21" t="s">
        <v>111</v>
      </c>
      <c r="C86" s="17">
        <v>73</v>
      </c>
      <c r="D86" s="2">
        <v>145328</v>
      </c>
      <c r="G86" s="1">
        <v>28</v>
      </c>
      <c r="H86" s="27">
        <v>49</v>
      </c>
      <c r="I86" s="27">
        <f t="shared" si="0"/>
        <v>25262</v>
      </c>
      <c r="J86" s="27">
        <f t="shared" si="8"/>
        <v>49</v>
      </c>
      <c r="K86" s="27">
        <f t="shared" si="1"/>
        <v>10.13705656933392</v>
      </c>
      <c r="L86" s="27">
        <f t="shared" si="2"/>
        <v>2401</v>
      </c>
      <c r="M86" s="27">
        <f t="shared" si="3"/>
        <v>496.71577189736206</v>
      </c>
      <c r="N86" s="27">
        <f t="shared" si="4"/>
        <v>102.75991588987598</v>
      </c>
      <c r="O86">
        <f t="shared" si="5"/>
        <v>171.13554578786682</v>
      </c>
      <c r="P86" s="30">
        <f t="shared" si="6"/>
        <v>25920.513530650056</v>
      </c>
      <c r="Q86" s="30">
        <f t="shared" si="7"/>
        <v>5.7179567105806919E-2</v>
      </c>
    </row>
    <row r="87" spans="1:17" x14ac:dyDescent="0.25">
      <c r="A87" s="21" t="s">
        <v>112</v>
      </c>
      <c r="C87" s="17">
        <v>74</v>
      </c>
      <c r="D87" s="2">
        <v>155939</v>
      </c>
      <c r="G87" s="1">
        <v>29</v>
      </c>
      <c r="H87" s="27">
        <v>50</v>
      </c>
      <c r="I87" s="27">
        <f t="shared" si="0"/>
        <v>28320</v>
      </c>
      <c r="J87" s="27">
        <f t="shared" si="8"/>
        <v>50</v>
      </c>
      <c r="K87" s="27">
        <f t="shared" si="1"/>
        <v>10.251323547807656</v>
      </c>
      <c r="L87" s="27">
        <f t="shared" si="2"/>
        <v>2500</v>
      </c>
      <c r="M87" s="27">
        <f t="shared" si="3"/>
        <v>512.56617739038279</v>
      </c>
      <c r="N87" s="27">
        <f t="shared" si="4"/>
        <v>105.08963448183576</v>
      </c>
      <c r="O87">
        <f t="shared" si="5"/>
        <v>171.2322179940023</v>
      </c>
      <c r="P87" s="30">
        <f t="shared" si="6"/>
        <v>25914.84837669686</v>
      </c>
      <c r="Q87" s="30">
        <f t="shared" si="7"/>
        <v>0.12488411920949183</v>
      </c>
    </row>
    <row r="88" spans="1:17" x14ac:dyDescent="0.25">
      <c r="A88" s="21" t="s">
        <v>113</v>
      </c>
      <c r="C88" s="17">
        <v>75</v>
      </c>
      <c r="D88" s="2">
        <v>162699</v>
      </c>
      <c r="G88" s="1">
        <v>30</v>
      </c>
      <c r="H88" s="27">
        <v>51</v>
      </c>
      <c r="I88" s="27">
        <f t="shared" si="0"/>
        <v>30425</v>
      </c>
      <c r="J88" s="27">
        <f t="shared" si="8"/>
        <v>51</v>
      </c>
      <c r="K88" s="27">
        <f t="shared" si="1"/>
        <v>10.323019917855728</v>
      </c>
      <c r="L88" s="27">
        <f t="shared" si="2"/>
        <v>2601</v>
      </c>
      <c r="M88" s="27">
        <f t="shared" si="3"/>
        <v>526.47401581064207</v>
      </c>
      <c r="N88" s="27">
        <f t="shared" si="4"/>
        <v>106.56474022444608</v>
      </c>
      <c r="O88">
        <f t="shared" si="5"/>
        <v>171.32889020013778</v>
      </c>
      <c r="P88" s="30">
        <f t="shared" si="6"/>
        <v>25922.890265355032</v>
      </c>
      <c r="Q88" s="30">
        <f t="shared" si="7"/>
        <v>0.1806979734574147</v>
      </c>
    </row>
    <row r="89" spans="1:17" x14ac:dyDescent="0.25">
      <c r="A89" s="21" t="s">
        <v>114</v>
      </c>
      <c r="C89" s="17">
        <v>76</v>
      </c>
      <c r="D89" s="2">
        <v>168331</v>
      </c>
      <c r="G89" s="1">
        <v>31</v>
      </c>
      <c r="H89" s="27">
        <v>52</v>
      </c>
      <c r="I89" s="27">
        <f t="shared" si="0"/>
        <v>33682</v>
      </c>
      <c r="J89" s="27">
        <f t="shared" si="8"/>
        <v>52</v>
      </c>
      <c r="K89" s="27">
        <f t="shared" si="1"/>
        <v>10.424718849015999</v>
      </c>
      <c r="L89" s="27">
        <f t="shared" si="2"/>
        <v>2704</v>
      </c>
      <c r="M89" s="27">
        <f t="shared" si="3"/>
        <v>542.08538014883197</v>
      </c>
      <c r="N89" s="27">
        <f t="shared" si="4"/>
        <v>108.67476308102945</v>
      </c>
      <c r="O89">
        <f t="shared" si="5"/>
        <v>171.42556240627326</v>
      </c>
      <c r="P89" s="30">
        <f t="shared" si="6"/>
        <v>25921.271626148431</v>
      </c>
      <c r="Q89" s="30">
        <f t="shared" si="7"/>
        <v>0.27750219771504608</v>
      </c>
    </row>
    <row r="90" spans="1:17" x14ac:dyDescent="0.25">
      <c r="A90" s="22" t="s">
        <v>115</v>
      </c>
      <c r="C90" s="18">
        <v>76</v>
      </c>
      <c r="D90" s="3">
        <v>177589</v>
      </c>
      <c r="G90" s="1">
        <v>32</v>
      </c>
      <c r="H90" s="27">
        <v>53</v>
      </c>
      <c r="I90" s="27">
        <f t="shared" si="0"/>
        <v>36599</v>
      </c>
      <c r="J90" s="27">
        <f t="shared" si="8"/>
        <v>53</v>
      </c>
      <c r="K90" s="27">
        <f t="shared" si="1"/>
        <v>10.507776196611822</v>
      </c>
      <c r="L90" s="27">
        <f t="shared" si="2"/>
        <v>2809</v>
      </c>
      <c r="M90" s="27">
        <f t="shared" si="3"/>
        <v>556.91213842042657</v>
      </c>
      <c r="N90" s="27">
        <f t="shared" si="4"/>
        <v>110.41336059808201</v>
      </c>
      <c r="O90">
        <f t="shared" si="5"/>
        <v>171.52223461240874</v>
      </c>
      <c r="P90" s="30">
        <f t="shared" si="6"/>
        <v>25925.655818932395</v>
      </c>
      <c r="Q90" s="30">
        <f t="shared" si="7"/>
        <v>0.37190741280573941</v>
      </c>
    </row>
    <row r="91" spans="1:17" x14ac:dyDescent="0.25">
      <c r="G91" s="1">
        <v>33</v>
      </c>
      <c r="H91" s="27">
        <v>54</v>
      </c>
      <c r="I91" s="27">
        <f t="shared" ref="I91:I122" si="9">D67</f>
        <v>38654</v>
      </c>
      <c r="J91" s="27">
        <f t="shared" si="8"/>
        <v>54</v>
      </c>
      <c r="K91" s="27">
        <f t="shared" ref="K91:K114" si="10">LN(I91)</f>
        <v>10.562405541545413</v>
      </c>
      <c r="L91" s="27">
        <f t="shared" ref="L91:L113" si="11">H91^2</f>
        <v>2916</v>
      </c>
      <c r="M91" s="27">
        <f t="shared" ref="M91:M114" si="12">K91*J91</f>
        <v>570.36989924345232</v>
      </c>
      <c r="N91" s="27">
        <f t="shared" ref="N91:N114" si="13">K91^2</f>
        <v>111.56441082406926</v>
      </c>
      <c r="O91">
        <f t="shared" ref="O91:O114" si="14">$M$132+$N$128*H91</f>
        <v>171.61890681854419</v>
      </c>
      <c r="P91" s="30">
        <f t="shared" ref="P91:P122" si="15">(K91-O91)^2</f>
        <v>25939.196603587909</v>
      </c>
      <c r="Q91" s="30">
        <f t="shared" ref="Q91:Q114" si="16">(K91 - $K$117)^2</f>
        <v>0.44152232932318364</v>
      </c>
    </row>
    <row r="92" spans="1:17" x14ac:dyDescent="0.25">
      <c r="G92" s="1">
        <v>34</v>
      </c>
      <c r="H92" s="27">
        <v>55</v>
      </c>
      <c r="I92" s="27">
        <f t="shared" si="9"/>
        <v>40581</v>
      </c>
      <c r="J92" s="27">
        <f t="shared" si="8"/>
        <v>55</v>
      </c>
      <c r="K92" s="27">
        <f t="shared" si="10"/>
        <v>10.611055255757304</v>
      </c>
      <c r="L92" s="27">
        <f t="shared" si="11"/>
        <v>3025</v>
      </c>
      <c r="M92" s="27">
        <f t="shared" si="12"/>
        <v>583.60803906665171</v>
      </c>
      <c r="N92" s="27">
        <f t="shared" si="13"/>
        <v>112.5944936407347</v>
      </c>
      <c r="O92">
        <f t="shared" si="14"/>
        <v>171.71557902467967</v>
      </c>
      <c r="P92" s="30">
        <f t="shared" si="15"/>
        <v>25954.667578811273</v>
      </c>
      <c r="Q92" s="30">
        <f t="shared" si="16"/>
        <v>0.508541817876071</v>
      </c>
    </row>
    <row r="93" spans="1:17" x14ac:dyDescent="0.25">
      <c r="G93" s="1">
        <v>35</v>
      </c>
      <c r="H93" s="27">
        <v>56</v>
      </c>
      <c r="I93" s="27">
        <f t="shared" si="9"/>
        <v>43079</v>
      </c>
      <c r="J93" s="27">
        <f t="shared" si="8"/>
        <v>56</v>
      </c>
      <c r="K93" s="27">
        <f t="shared" si="10"/>
        <v>10.670790918373239</v>
      </c>
      <c r="L93" s="27">
        <f t="shared" si="11"/>
        <v>3136</v>
      </c>
      <c r="M93" s="27">
        <f t="shared" si="12"/>
        <v>597.56429142890136</v>
      </c>
      <c r="N93" s="27">
        <f t="shared" si="13"/>
        <v>113.86577882363679</v>
      </c>
      <c r="O93">
        <f t="shared" si="14"/>
        <v>171.81225123081515</v>
      </c>
      <c r="P93" s="30">
        <f t="shared" si="15"/>
        <v>25966.570231626294</v>
      </c>
      <c r="Q93" s="30">
        <f t="shared" si="16"/>
        <v>0.59730769973259601</v>
      </c>
    </row>
    <row r="94" spans="1:17" x14ac:dyDescent="0.25">
      <c r="G94" s="1">
        <v>36</v>
      </c>
      <c r="H94" s="27">
        <v>57</v>
      </c>
      <c r="I94" s="27">
        <f t="shared" si="9"/>
        <v>45757</v>
      </c>
      <c r="J94" s="27">
        <f t="shared" si="8"/>
        <v>57</v>
      </c>
      <c r="K94" s="27">
        <f t="shared" si="10"/>
        <v>10.731100064464005</v>
      </c>
      <c r="L94" s="27">
        <f t="shared" si="11"/>
        <v>3249</v>
      </c>
      <c r="M94" s="27">
        <f t="shared" si="12"/>
        <v>611.67270367444826</v>
      </c>
      <c r="N94" s="27">
        <f t="shared" si="13"/>
        <v>115.15650859353939</v>
      </c>
      <c r="O94">
        <f t="shared" si="14"/>
        <v>171.90892343695063</v>
      </c>
      <c r="P94" s="30">
        <f t="shared" si="15"/>
        <v>25978.290747092491</v>
      </c>
      <c r="Q94" s="30">
        <f t="shared" si="16"/>
        <v>0.69416556533519513</v>
      </c>
    </row>
    <row r="95" spans="1:17" x14ac:dyDescent="0.25">
      <c r="G95" s="1">
        <v>37</v>
      </c>
      <c r="H95" s="27">
        <v>58</v>
      </c>
      <c r="I95" s="27">
        <f t="shared" si="9"/>
        <v>49492</v>
      </c>
      <c r="J95" s="27">
        <f t="shared" si="8"/>
        <v>58</v>
      </c>
      <c r="K95" s="27">
        <f t="shared" si="10"/>
        <v>10.809566319333866</v>
      </c>
      <c r="L95" s="27">
        <f t="shared" si="11"/>
        <v>3364</v>
      </c>
      <c r="M95" s="27">
        <f t="shared" si="12"/>
        <v>626.95484652136429</v>
      </c>
      <c r="N95" s="27">
        <f t="shared" si="13"/>
        <v>116.8467240120771</v>
      </c>
      <c r="O95">
        <f t="shared" si="14"/>
        <v>172.00559564308611</v>
      </c>
      <c r="P95" s="30">
        <f t="shared" si="15"/>
        <v>25984.159869743991</v>
      </c>
      <c r="Q95" s="30">
        <f t="shared" si="16"/>
        <v>0.83107334818229572</v>
      </c>
    </row>
    <row r="96" spans="1:17" x14ac:dyDescent="0.25">
      <c r="G96" s="1">
        <v>38</v>
      </c>
      <c r="H96" s="27">
        <v>59</v>
      </c>
      <c r="I96" s="27">
        <f t="shared" si="9"/>
        <v>52995</v>
      </c>
      <c r="J96" s="27">
        <f t="shared" si="8"/>
        <v>59</v>
      </c>
      <c r="K96" s="27">
        <f t="shared" si="10"/>
        <v>10.877952848461355</v>
      </c>
      <c r="L96" s="27">
        <f t="shared" si="11"/>
        <v>3481</v>
      </c>
      <c r="M96" s="27">
        <f t="shared" si="12"/>
        <v>641.79921805921992</v>
      </c>
      <c r="N96" s="27">
        <f t="shared" si="13"/>
        <v>118.32985817334851</v>
      </c>
      <c r="O96">
        <f t="shared" si="14"/>
        <v>172.10226784922159</v>
      </c>
      <c r="P96" s="30">
        <f t="shared" si="15"/>
        <v>25993.279747464363</v>
      </c>
      <c r="Q96" s="30">
        <f t="shared" si="16"/>
        <v>0.96043679555526318</v>
      </c>
    </row>
    <row r="97" spans="7:25" x14ac:dyDescent="0.25">
      <c r="G97" s="1">
        <v>39</v>
      </c>
      <c r="H97" s="27">
        <v>60</v>
      </c>
      <c r="I97" s="27">
        <f t="shared" si="9"/>
        <v>58509</v>
      </c>
      <c r="J97" s="27">
        <f t="shared" si="8"/>
        <v>60</v>
      </c>
      <c r="K97" s="27">
        <f t="shared" si="10"/>
        <v>10.976935867540687</v>
      </c>
      <c r="L97" s="27">
        <f t="shared" si="11"/>
        <v>3600</v>
      </c>
      <c r="M97" s="27">
        <f t="shared" si="12"/>
        <v>658.61615205244129</v>
      </c>
      <c r="N97" s="27">
        <f t="shared" si="13"/>
        <v>120.49312104010123</v>
      </c>
      <c r="O97">
        <f t="shared" si="14"/>
        <v>172.19894005535707</v>
      </c>
      <c r="P97" s="30">
        <f t="shared" si="15"/>
        <v>25992.534634336287</v>
      </c>
      <c r="Q97" s="30">
        <f t="shared" si="16"/>
        <v>1.1642448674456551</v>
      </c>
    </row>
    <row r="98" spans="7:25" x14ac:dyDescent="0.25">
      <c r="G98" s="1">
        <v>40</v>
      </c>
      <c r="H98" s="27">
        <v>61</v>
      </c>
      <c r="I98" s="27">
        <f t="shared" si="9"/>
        <v>61888</v>
      </c>
      <c r="J98" s="27">
        <f t="shared" si="8"/>
        <v>61</v>
      </c>
      <c r="K98" s="27">
        <f t="shared" si="10"/>
        <v>11.033081578812967</v>
      </c>
      <c r="L98" s="27">
        <f t="shared" si="11"/>
        <v>3721</v>
      </c>
      <c r="M98" s="27">
        <f t="shared" si="12"/>
        <v>673.01797630759097</v>
      </c>
      <c r="N98" s="27">
        <f t="shared" si="13"/>
        <v>121.72888912474203</v>
      </c>
      <c r="O98">
        <f t="shared" si="14"/>
        <v>172.29561226149255</v>
      </c>
      <c r="P98" s="30">
        <f t="shared" si="15"/>
        <v>26005.603802182177</v>
      </c>
      <c r="Q98" s="30">
        <f t="shared" si="16"/>
        <v>1.2885598545076788</v>
      </c>
    </row>
    <row r="99" spans="7:25" x14ac:dyDescent="0.25">
      <c r="G99" s="1">
        <v>41</v>
      </c>
      <c r="H99" s="27">
        <v>62</v>
      </c>
      <c r="I99" s="27">
        <f t="shared" si="9"/>
        <v>66501</v>
      </c>
      <c r="J99" s="27">
        <f t="shared" si="8"/>
        <v>62</v>
      </c>
      <c r="K99" s="27">
        <f t="shared" si="10"/>
        <v>11.104972264124868</v>
      </c>
      <c r="L99" s="27">
        <f t="shared" si="11"/>
        <v>3844</v>
      </c>
      <c r="M99" s="27">
        <f t="shared" si="12"/>
        <v>688.50828037574183</v>
      </c>
      <c r="N99" s="27">
        <f t="shared" si="13"/>
        <v>123.3204089869826</v>
      </c>
      <c r="O99">
        <f t="shared" si="14"/>
        <v>172.39228446762803</v>
      </c>
      <c r="P99" s="30">
        <f t="shared" si="15"/>
        <v>26013.597077830305</v>
      </c>
      <c r="Q99" s="30">
        <f t="shared" si="16"/>
        <v>1.4569411890433865</v>
      </c>
    </row>
    <row r="100" spans="7:25" x14ac:dyDescent="0.25">
      <c r="G100" s="1">
        <v>42</v>
      </c>
      <c r="H100" s="27">
        <v>63</v>
      </c>
      <c r="I100" s="27">
        <f t="shared" si="9"/>
        <v>71886</v>
      </c>
      <c r="J100" s="27">
        <f t="shared" si="8"/>
        <v>63</v>
      </c>
      <c r="K100" s="27">
        <f t="shared" si="10"/>
        <v>11.182836809867954</v>
      </c>
      <c r="L100" s="27">
        <f t="shared" si="11"/>
        <v>3969</v>
      </c>
      <c r="M100" s="27">
        <f t="shared" si="12"/>
        <v>704.51871902168114</v>
      </c>
      <c r="N100" s="27">
        <f t="shared" si="13"/>
        <v>125.05583911613768</v>
      </c>
      <c r="O100">
        <f t="shared" si="14"/>
        <v>172.48895667376351</v>
      </c>
      <c r="P100" s="30">
        <f t="shared" si="15"/>
        <v>26019.664305545441</v>
      </c>
      <c r="Q100" s="30">
        <f t="shared" si="16"/>
        <v>1.6509750370466074</v>
      </c>
    </row>
    <row r="101" spans="7:25" x14ac:dyDescent="0.25">
      <c r="G101" s="1">
        <v>43</v>
      </c>
      <c r="H101" s="27">
        <v>64</v>
      </c>
      <c r="I101" s="27">
        <f t="shared" si="9"/>
        <v>78162</v>
      </c>
      <c r="J101" s="27">
        <f t="shared" si="8"/>
        <v>64</v>
      </c>
      <c r="K101" s="27">
        <f t="shared" si="10"/>
        <v>11.266538874925619</v>
      </c>
      <c r="L101" s="27">
        <f t="shared" si="11"/>
        <v>4096</v>
      </c>
      <c r="M101" s="27">
        <f t="shared" si="12"/>
        <v>721.0584879952396</v>
      </c>
      <c r="N101" s="27">
        <f t="shared" si="13"/>
        <v>126.93489822021023</v>
      </c>
      <c r="O101">
        <f t="shared" si="14"/>
        <v>172.58562887989899</v>
      </c>
      <c r="P101" s="30">
        <f t="shared" si="15"/>
        <v>26023.848800032698</v>
      </c>
      <c r="Q101" s="30">
        <f t="shared" si="16"/>
        <v>1.8730790972881615</v>
      </c>
    </row>
    <row r="102" spans="7:25" x14ac:dyDescent="0.25">
      <c r="G102" s="1">
        <v>44</v>
      </c>
      <c r="H102" s="27">
        <v>65</v>
      </c>
      <c r="I102" s="27">
        <f t="shared" si="9"/>
        <v>85380</v>
      </c>
      <c r="J102" s="27">
        <f t="shared" si="8"/>
        <v>65</v>
      </c>
      <c r="K102" s="27">
        <f t="shared" si="10"/>
        <v>11.354867160311953</v>
      </c>
      <c r="L102" s="27">
        <f t="shared" si="11"/>
        <v>4225</v>
      </c>
      <c r="M102" s="27">
        <f t="shared" si="12"/>
        <v>738.06636542027695</v>
      </c>
      <c r="N102" s="27">
        <f t="shared" si="13"/>
        <v>128.93300822833083</v>
      </c>
      <c r="O102">
        <f t="shared" si="14"/>
        <v>172.68230108603444</v>
      </c>
      <c r="P102" s="30">
        <f t="shared" si="15"/>
        <v>26026.540937058355</v>
      </c>
      <c r="Q102" s="30">
        <f t="shared" si="16"/>
        <v>2.1226540139148939</v>
      </c>
    </row>
    <row r="103" spans="7:25" x14ac:dyDescent="0.25">
      <c r="G103" s="1">
        <v>45</v>
      </c>
      <c r="H103" s="27">
        <v>66</v>
      </c>
      <c r="I103" s="27">
        <f t="shared" si="9"/>
        <v>91299</v>
      </c>
      <c r="J103" s="27">
        <f t="shared" si="8"/>
        <v>66</v>
      </c>
      <c r="K103" s="27">
        <f t="shared" si="10"/>
        <v>11.421895113620558</v>
      </c>
      <c r="L103" s="27">
        <f t="shared" si="11"/>
        <v>4356</v>
      </c>
      <c r="M103" s="27">
        <f t="shared" si="12"/>
        <v>753.84507749895681</v>
      </c>
      <c r="N103" s="27">
        <f t="shared" si="13"/>
        <v>130.45968798654917</v>
      </c>
      <c r="O103">
        <f t="shared" si="14"/>
        <v>172.77897329216992</v>
      </c>
      <c r="P103" s="30">
        <f t="shared" si="15"/>
        <v>26036.106678318491</v>
      </c>
      <c r="Q103" s="30">
        <f t="shared" si="16"/>
        <v>2.3224572460182906</v>
      </c>
    </row>
    <row r="104" spans="7:25" x14ac:dyDescent="0.25">
      <c r="G104" s="1">
        <v>46</v>
      </c>
      <c r="H104" s="27">
        <v>67</v>
      </c>
      <c r="I104" s="27">
        <f t="shared" si="9"/>
        <v>96396</v>
      </c>
      <c r="J104" s="27">
        <f t="shared" si="8"/>
        <v>67</v>
      </c>
      <c r="K104" s="27">
        <f t="shared" si="10"/>
        <v>11.476219985961812</v>
      </c>
      <c r="L104" s="27">
        <f t="shared" si="11"/>
        <v>4489</v>
      </c>
      <c r="M104" s="27">
        <f t="shared" si="12"/>
        <v>768.90673905944141</v>
      </c>
      <c r="N104" s="27">
        <f t="shared" si="13"/>
        <v>131.70362516618934</v>
      </c>
      <c r="O104">
        <f t="shared" si="14"/>
        <v>172.8756454983054</v>
      </c>
      <c r="P104" s="30">
        <f t="shared" si="15"/>
        <v>26049.774555714546</v>
      </c>
      <c r="Q104" s="30">
        <f t="shared" si="16"/>
        <v>2.4909864154820824</v>
      </c>
    </row>
    <row r="105" spans="7:25" x14ac:dyDescent="0.25">
      <c r="G105" s="1">
        <v>47</v>
      </c>
      <c r="H105" s="27">
        <v>68</v>
      </c>
      <c r="I105" s="27">
        <f t="shared" si="9"/>
        <v>101147</v>
      </c>
      <c r="J105" s="27">
        <f t="shared" si="8"/>
        <v>68</v>
      </c>
      <c r="K105" s="27">
        <f t="shared" si="10"/>
        <v>11.524330183233664</v>
      </c>
      <c r="L105" s="27">
        <f t="shared" si="11"/>
        <v>4624</v>
      </c>
      <c r="M105" s="27">
        <f t="shared" si="12"/>
        <v>783.65445245988917</v>
      </c>
      <c r="N105" s="27">
        <f t="shared" si="13"/>
        <v>132.81018617219044</v>
      </c>
      <c r="O105">
        <f t="shared" si="14"/>
        <v>172.97231770444088</v>
      </c>
      <c r="P105" s="30">
        <f t="shared" si="15"/>
        <v>26065.45267464788</v>
      </c>
      <c r="Q105" s="30">
        <f t="shared" si="16"/>
        <v>2.6451642995807712</v>
      </c>
    </row>
    <row r="106" spans="7:25" x14ac:dyDescent="0.25">
      <c r="G106" s="1">
        <v>48</v>
      </c>
      <c r="H106" s="27">
        <v>69</v>
      </c>
      <c r="I106" s="27">
        <f t="shared" si="9"/>
        <v>107780</v>
      </c>
      <c r="J106" s="27">
        <f t="shared" si="8"/>
        <v>69</v>
      </c>
      <c r="K106" s="27">
        <f t="shared" si="10"/>
        <v>11.587847391487488</v>
      </c>
      <c r="L106" s="27">
        <f t="shared" si="11"/>
        <v>4761</v>
      </c>
      <c r="M106" s="27">
        <f t="shared" si="12"/>
        <v>799.56147001263662</v>
      </c>
      <c r="N106" s="27">
        <f t="shared" si="13"/>
        <v>134.27820716840338</v>
      </c>
      <c r="O106">
        <f t="shared" si="14"/>
        <v>173.06898991057636</v>
      </c>
      <c r="P106" s="30">
        <f t="shared" si="15"/>
        <v>26076.159389270295</v>
      </c>
      <c r="Q106" s="30">
        <f t="shared" si="16"/>
        <v>2.8558070158942575</v>
      </c>
    </row>
    <row r="107" spans="7:25" x14ac:dyDescent="0.25">
      <c r="G107" s="1">
        <v>49</v>
      </c>
      <c r="H107" s="27">
        <v>70</v>
      </c>
      <c r="I107" s="27">
        <f t="shared" si="9"/>
        <v>114715</v>
      </c>
      <c r="J107" s="27">
        <f t="shared" si="8"/>
        <v>70</v>
      </c>
      <c r="K107" s="27">
        <f t="shared" si="10"/>
        <v>11.650206070504263</v>
      </c>
      <c r="L107" s="27">
        <f t="shared" si="11"/>
        <v>4900</v>
      </c>
      <c r="M107" s="27">
        <f t="shared" si="12"/>
        <v>815.51442493529839</v>
      </c>
      <c r="N107" s="27">
        <f t="shared" si="13"/>
        <v>135.72730148521438</v>
      </c>
      <c r="O107">
        <f t="shared" si="14"/>
        <v>173.16566211671184</v>
      </c>
      <c r="P107" s="30">
        <f t="shared" si="15"/>
        <v>26087.242541814416</v>
      </c>
      <c r="Q107" s="30">
        <f t="shared" si="16"/>
        <v>3.0704571448312854</v>
      </c>
    </row>
    <row r="108" spans="7:25" x14ac:dyDescent="0.25">
      <c r="G108" s="1">
        <v>50</v>
      </c>
      <c r="H108" s="27">
        <v>71</v>
      </c>
      <c r="I108" s="27">
        <f t="shared" si="9"/>
        <v>125218</v>
      </c>
      <c r="J108" s="27">
        <f t="shared" si="8"/>
        <v>71</v>
      </c>
      <c r="K108" s="27">
        <f t="shared" si="10"/>
        <v>11.737811497282275</v>
      </c>
      <c r="L108" s="27">
        <f t="shared" si="11"/>
        <v>5041</v>
      </c>
      <c r="M108" s="27">
        <f t="shared" si="12"/>
        <v>833.38461630704148</v>
      </c>
      <c r="N108" s="27">
        <f t="shared" si="13"/>
        <v>137.77621874573197</v>
      </c>
      <c r="O108">
        <f t="shared" si="14"/>
        <v>173.26233432284732</v>
      </c>
      <c r="P108" s="30">
        <f t="shared" si="15"/>
        <v>26090.171474026483</v>
      </c>
      <c r="Q108" s="30">
        <f t="shared" si="16"/>
        <v>3.3851489275570086</v>
      </c>
    </row>
    <row r="109" spans="7:25" x14ac:dyDescent="0.25">
      <c r="G109" s="1">
        <v>51</v>
      </c>
      <c r="H109" s="27">
        <v>72</v>
      </c>
      <c r="I109" s="27">
        <f t="shared" si="9"/>
        <v>135106</v>
      </c>
      <c r="J109" s="27">
        <f t="shared" si="8"/>
        <v>72</v>
      </c>
      <c r="K109" s="27">
        <f t="shared" si="10"/>
        <v>11.813814934509129</v>
      </c>
      <c r="L109" s="27">
        <f t="shared" si="11"/>
        <v>5184</v>
      </c>
      <c r="M109" s="27">
        <f t="shared" si="12"/>
        <v>850.59467528465723</v>
      </c>
      <c r="N109" s="27">
        <f t="shared" si="13"/>
        <v>139.56622330683092</v>
      </c>
      <c r="O109">
        <f t="shared" si="14"/>
        <v>173.3590065289828</v>
      </c>
      <c r="P109" s="30">
        <f t="shared" si="15"/>
        <v>26096.848927295203</v>
      </c>
      <c r="Q109" s="30">
        <f t="shared" si="16"/>
        <v>3.670599466305775</v>
      </c>
    </row>
    <row r="110" spans="7:25" x14ac:dyDescent="0.25">
      <c r="G110" s="1">
        <v>52</v>
      </c>
      <c r="H110" s="27">
        <v>73</v>
      </c>
      <c r="I110" s="27">
        <f t="shared" si="9"/>
        <v>145328</v>
      </c>
      <c r="J110" s="27">
        <f t="shared" si="8"/>
        <v>73</v>
      </c>
      <c r="K110" s="27">
        <f t="shared" si="10"/>
        <v>11.886748535741996</v>
      </c>
      <c r="L110" s="27">
        <f t="shared" si="11"/>
        <v>5329</v>
      </c>
      <c r="M110" s="27">
        <f t="shared" si="12"/>
        <v>867.73264310916568</v>
      </c>
      <c r="N110" s="27">
        <f t="shared" si="13"/>
        <v>141.29479075196448</v>
      </c>
      <c r="O110">
        <f t="shared" si="14"/>
        <v>173.45567873511828</v>
      </c>
      <c r="P110" s="30">
        <f t="shared" si="15"/>
        <v>26104.519205770928</v>
      </c>
      <c r="Q110" s="30">
        <f t="shared" si="16"/>
        <v>3.9553829576706576</v>
      </c>
    </row>
    <row r="111" spans="7:25" ht="15.75" thickBot="1" x14ac:dyDescent="0.3">
      <c r="G111" s="1">
        <v>53</v>
      </c>
      <c r="H111" s="27">
        <v>74</v>
      </c>
      <c r="I111" s="27">
        <f t="shared" si="9"/>
        <v>155939</v>
      </c>
      <c r="J111" s="27">
        <f t="shared" si="8"/>
        <v>74</v>
      </c>
      <c r="K111" s="27">
        <f t="shared" si="10"/>
        <v>11.957220184120187</v>
      </c>
      <c r="L111" s="27">
        <f t="shared" si="11"/>
        <v>5476</v>
      </c>
      <c r="M111" s="27">
        <f t="shared" si="12"/>
        <v>884.8342936248938</v>
      </c>
      <c r="N111" s="27">
        <f t="shared" si="13"/>
        <v>142.9751145315312</v>
      </c>
      <c r="O111">
        <f t="shared" si="14"/>
        <v>173.55235094125374</v>
      </c>
      <c r="P111" s="30">
        <f t="shared" si="15"/>
        <v>26112.986284415088</v>
      </c>
      <c r="Q111" s="30">
        <f t="shared" si="16"/>
        <v>4.24065927757335</v>
      </c>
      <c r="S111" s="31"/>
      <c r="T111" s="51"/>
      <c r="U111" s="51"/>
      <c r="V111" s="51"/>
      <c r="W111" s="51"/>
      <c r="X111" s="51"/>
      <c r="Y111" s="32"/>
    </row>
    <row r="112" spans="7:25" ht="15.75" thickBot="1" x14ac:dyDescent="0.3">
      <c r="G112" s="1">
        <v>54</v>
      </c>
      <c r="H112" s="27">
        <v>75</v>
      </c>
      <c r="I112" s="27">
        <f t="shared" si="9"/>
        <v>162699</v>
      </c>
      <c r="J112" s="27">
        <f t="shared" si="8"/>
        <v>75</v>
      </c>
      <c r="K112" s="27">
        <f t="shared" si="10"/>
        <v>11.99965714690674</v>
      </c>
      <c r="L112" s="27">
        <f t="shared" si="11"/>
        <v>5625</v>
      </c>
      <c r="M112" s="27">
        <f t="shared" si="12"/>
        <v>899.9742860180055</v>
      </c>
      <c r="N112" s="27">
        <f t="shared" si="13"/>
        <v>143.99177164331002</v>
      </c>
      <c r="O112">
        <f t="shared" si="14"/>
        <v>173.64902314738922</v>
      </c>
      <c r="P112" s="30">
        <f t="shared" si="15"/>
        <v>26130.517528357937</v>
      </c>
      <c r="Q112" s="30">
        <f t="shared" si="16"/>
        <v>4.4172398693092578</v>
      </c>
      <c r="S112" s="115"/>
      <c r="T112" s="116"/>
      <c r="U112" s="116"/>
      <c r="V112" s="116"/>
      <c r="W112" s="116"/>
      <c r="X112" s="116"/>
      <c r="Y112" s="117"/>
    </row>
    <row r="113" spans="7:25" x14ac:dyDescent="0.25">
      <c r="G113" s="1">
        <v>55</v>
      </c>
      <c r="H113" s="27">
        <v>76</v>
      </c>
      <c r="I113" s="27">
        <f t="shared" si="9"/>
        <v>168331</v>
      </c>
      <c r="J113" s="27">
        <f t="shared" si="8"/>
        <v>76</v>
      </c>
      <c r="K113" s="27">
        <f t="shared" si="10"/>
        <v>12.033687558107179</v>
      </c>
      <c r="L113" s="27">
        <f t="shared" si="11"/>
        <v>5776</v>
      </c>
      <c r="M113" s="27">
        <f t="shared" si="12"/>
        <v>914.56025441614554</v>
      </c>
      <c r="N113" s="27">
        <f t="shared" si="13"/>
        <v>144.80963624614353</v>
      </c>
      <c r="O113">
        <f t="shared" si="14"/>
        <v>173.7456953535247</v>
      </c>
      <c r="P113" s="30">
        <f t="shared" si="15"/>
        <v>26150.773465225178</v>
      </c>
      <c r="Q113" s="30">
        <f t="shared" si="16"/>
        <v>4.5614429389014646</v>
      </c>
      <c r="S113" s="118"/>
      <c r="T113" s="66" t="s">
        <v>116</v>
      </c>
      <c r="U113" s="67"/>
      <c r="V113" s="67"/>
      <c r="W113" s="67"/>
      <c r="X113" s="68"/>
      <c r="Y113" s="119"/>
    </row>
    <row r="114" spans="7:25" x14ac:dyDescent="0.25">
      <c r="G114" s="1">
        <v>56</v>
      </c>
      <c r="H114" s="27">
        <v>76</v>
      </c>
      <c r="I114" s="27">
        <f t="shared" si="9"/>
        <v>177589</v>
      </c>
      <c r="J114" s="27">
        <f>C90</f>
        <v>76</v>
      </c>
      <c r="K114" s="27">
        <f t="shared" si="10"/>
        <v>12.087227170685098</v>
      </c>
      <c r="L114" s="27">
        <f>J114^2</f>
        <v>5776</v>
      </c>
      <c r="M114" s="27">
        <f t="shared" si="12"/>
        <v>918.62926497206752</v>
      </c>
      <c r="N114" s="27">
        <f t="shared" si="13"/>
        <v>146.1010606757481</v>
      </c>
      <c r="O114">
        <f t="shared" si="14"/>
        <v>173.7456953535247</v>
      </c>
      <c r="P114" s="30">
        <f t="shared" si="15"/>
        <v>26133.460335222157</v>
      </c>
      <c r="Q114" s="30">
        <f t="shared" si="16"/>
        <v>4.7930042570687696</v>
      </c>
      <c r="S114" s="118"/>
      <c r="T114" s="69"/>
      <c r="U114" s="70"/>
      <c r="V114" s="70"/>
      <c r="W114" s="70"/>
      <c r="X114" s="71"/>
      <c r="Y114" s="119"/>
    </row>
    <row r="115" spans="7:25" x14ac:dyDescent="0.25">
      <c r="S115" s="118"/>
      <c r="T115" s="69"/>
      <c r="U115" s="70"/>
      <c r="V115" s="70"/>
      <c r="W115" s="70"/>
      <c r="X115" s="71"/>
      <c r="Y115" s="119"/>
    </row>
    <row r="116" spans="7:25" ht="15.75" thickBot="1" x14ac:dyDescent="0.3">
      <c r="G116" s="1" t="s">
        <v>117</v>
      </c>
      <c r="H116" s="27">
        <f t="shared" ref="H116:N116" si="17">SUM(H59:H114)</f>
        <v>2771</v>
      </c>
      <c r="I116" s="27">
        <f t="shared" si="17"/>
        <v>2655387</v>
      </c>
      <c r="J116" s="27">
        <f t="shared" si="17"/>
        <v>2771</v>
      </c>
      <c r="K116" s="27">
        <f t="shared" si="17"/>
        <v>554.28430822232633</v>
      </c>
      <c r="L116" s="27">
        <f t="shared" si="17"/>
        <v>151691</v>
      </c>
      <c r="M116" s="27">
        <f t="shared" si="17"/>
        <v>28836.267673271075</v>
      </c>
      <c r="N116" s="27">
        <f t="shared" si="17"/>
        <v>5628.55013653674</v>
      </c>
      <c r="P116" s="30">
        <f>SUM(P59:P114)</f>
        <v>1456711.6668729866</v>
      </c>
      <c r="Q116" s="30">
        <f>SUM(Q59:Q114)</f>
        <v>142.28059472418809</v>
      </c>
      <c r="S116" s="118"/>
      <c r="T116" s="72"/>
      <c r="U116" s="73"/>
      <c r="V116" s="73"/>
      <c r="W116" s="73"/>
      <c r="X116" s="74"/>
      <c r="Y116" s="119"/>
    </row>
    <row r="117" spans="7:25" ht="15.75" thickBot="1" x14ac:dyDescent="0.3">
      <c r="J117" t="s">
        <v>118</v>
      </c>
      <c r="K117" s="30">
        <f>AVERAGE(K59:K114)</f>
        <v>9.897934075398684</v>
      </c>
      <c r="S117" s="118"/>
      <c r="T117" s="4"/>
      <c r="U117" s="4"/>
      <c r="V117" s="4"/>
      <c r="W117" s="4"/>
      <c r="X117" s="4"/>
      <c r="Y117" s="119"/>
    </row>
    <row r="118" spans="7:25" ht="15.75" thickBot="1" x14ac:dyDescent="0.3">
      <c r="S118" s="118"/>
      <c r="T118" s="4"/>
      <c r="U118" s="43" t="s">
        <v>119</v>
      </c>
      <c r="V118" s="48">
        <f>($P$116-$Q$116)/$P$116</f>
        <v>0.99990232755186914</v>
      </c>
      <c r="W118" s="4"/>
      <c r="X118" s="4"/>
      <c r="Y118" s="119"/>
    </row>
    <row r="119" spans="7:25" x14ac:dyDescent="0.25">
      <c r="S119" s="120" t="s">
        <v>131</v>
      </c>
      <c r="T119" s="114"/>
      <c r="U119" s="114"/>
      <c r="V119" s="114"/>
      <c r="W119" s="114"/>
      <c r="X119" s="114"/>
      <c r="Y119" s="121"/>
    </row>
    <row r="120" spans="7:25" ht="15.75" thickBot="1" x14ac:dyDescent="0.3">
      <c r="S120" s="122"/>
      <c r="T120" s="123"/>
      <c r="U120" s="123"/>
      <c r="V120" s="123"/>
      <c r="W120" s="123"/>
      <c r="X120" s="123"/>
      <c r="Y120" s="124"/>
    </row>
    <row r="121" spans="7:25" x14ac:dyDescent="0.25">
      <c r="I121" s="31">
        <f>G114</f>
        <v>56</v>
      </c>
      <c r="J121" s="37">
        <f>2771</f>
        <v>2771</v>
      </c>
      <c r="K121" s="1" t="s">
        <v>120</v>
      </c>
      <c r="L121" s="35" t="s">
        <v>121</v>
      </c>
      <c r="M121" s="1" t="s">
        <v>122</v>
      </c>
      <c r="N121" s="41">
        <f>K116</f>
        <v>554.28430822232633</v>
      </c>
    </row>
    <row r="122" spans="7:25" x14ac:dyDescent="0.25">
      <c r="I122" s="38">
        <f>J121</f>
        <v>2771</v>
      </c>
      <c r="J122" s="39">
        <f>L116</f>
        <v>151691</v>
      </c>
      <c r="L122" s="36" t="s">
        <v>123</v>
      </c>
      <c r="N122" s="42">
        <f>M116</f>
        <v>28836.267673271075</v>
      </c>
    </row>
    <row r="124" spans="7:25" x14ac:dyDescent="0.25">
      <c r="H124" t="s">
        <v>124</v>
      </c>
      <c r="I124" s="31" cm="1">
        <f t="array" ref="I124:J125">MINVERSE(I121:J122)</f>
        <v>0.18583775903363542</v>
      </c>
      <c r="J124" s="32">
        <v>-3.394772466937417E-3</v>
      </c>
    </row>
    <row r="125" spans="7:25" x14ac:dyDescent="0.25">
      <c r="I125" s="33">
        <v>-3.394772466937417E-3</v>
      </c>
      <c r="J125" s="34">
        <v>6.860601160176664E-5</v>
      </c>
    </row>
    <row r="126" spans="7:25" x14ac:dyDescent="0.25">
      <c r="T126" t="s">
        <v>125</v>
      </c>
    </row>
    <row r="127" spans="7:25" x14ac:dyDescent="0.25">
      <c r="L127" s="35" t="s">
        <v>121</v>
      </c>
      <c r="M127" s="45" t="s">
        <v>122</v>
      </c>
      <c r="N127" s="35" cm="1">
        <f t="array" ref="N127:N128">MMULT(_xlfn.ANCHORARRAY(I124),N121:N122)</f>
        <v>5.1143861610878503</v>
      </c>
      <c r="P127" t="s">
        <v>126</v>
      </c>
      <c r="Q127">
        <f>EXP(N127)</f>
        <v>166.39860768722843</v>
      </c>
      <c r="S127">
        <v>1</v>
      </c>
      <c r="T127">
        <f t="shared" ref="T127:T158" si="18">$Q$127*EXP($Q$128*S127)</f>
        <v>183.28794152548014</v>
      </c>
    </row>
    <row r="128" spans="7:25" x14ac:dyDescent="0.25">
      <c r="L128" s="36" t="s">
        <v>123</v>
      </c>
      <c r="N128" s="36">
        <v>9.6672206135477223E-2</v>
      </c>
      <c r="P128" t="s">
        <v>127</v>
      </c>
      <c r="Q128" s="30">
        <f>N128</f>
        <v>9.6672206135477223E-2</v>
      </c>
      <c r="S128">
        <v>2</v>
      </c>
      <c r="T128">
        <f t="shared" si="18"/>
        <v>201.89153007694478</v>
      </c>
    </row>
    <row r="129" spans="12:20" x14ac:dyDescent="0.25">
      <c r="S129">
        <v>3</v>
      </c>
      <c r="T129">
        <f t="shared" si="18"/>
        <v>222.38336890887908</v>
      </c>
    </row>
    <row r="130" spans="12:20" x14ac:dyDescent="0.25">
      <c r="L130" t="s">
        <v>128</v>
      </c>
      <c r="S130">
        <v>4</v>
      </c>
      <c r="T130">
        <f t="shared" si="18"/>
        <v>244.9551140080745</v>
      </c>
    </row>
    <row r="131" spans="12:20" x14ac:dyDescent="0.25">
      <c r="S131">
        <v>5</v>
      </c>
      <c r="T131">
        <f t="shared" si="18"/>
        <v>269.81787430019023</v>
      </c>
    </row>
    <row r="132" spans="12:20" x14ac:dyDescent="0.25">
      <c r="L132" s="43" t="s">
        <v>129</v>
      </c>
      <c r="M132" s="44">
        <f>EXP(N127)</f>
        <v>166.39860768722843</v>
      </c>
      <c r="S132">
        <v>6</v>
      </c>
      <c r="T132">
        <f t="shared" si="18"/>
        <v>297.20418610845365</v>
      </c>
    </row>
    <row r="133" spans="12:20" x14ac:dyDescent="0.25">
      <c r="S133">
        <v>7</v>
      </c>
      <c r="T133">
        <f t="shared" si="18"/>
        <v>327.37018801843732</v>
      </c>
    </row>
    <row r="134" spans="12:20" x14ac:dyDescent="0.25">
      <c r="L134" s="46" t="s">
        <v>130</v>
      </c>
      <c r="M134" s="47"/>
      <c r="S134">
        <v>8</v>
      </c>
      <c r="T134">
        <f t="shared" si="18"/>
        <v>360.5980164899791</v>
      </c>
    </row>
    <row r="135" spans="12:20" x14ac:dyDescent="0.25">
      <c r="S135">
        <v>9</v>
      </c>
      <c r="T135">
        <f t="shared" si="18"/>
        <v>397.19844462191526</v>
      </c>
    </row>
    <row r="136" spans="12:20" x14ac:dyDescent="0.25">
      <c r="S136">
        <v>10</v>
      </c>
      <c r="T136">
        <f t="shared" si="18"/>
        <v>437.51378874945351</v>
      </c>
    </row>
    <row r="137" spans="12:20" x14ac:dyDescent="0.25">
      <c r="S137">
        <v>11</v>
      </c>
      <c r="T137">
        <f t="shared" si="18"/>
        <v>481.92111005899949</v>
      </c>
    </row>
    <row r="138" spans="12:20" x14ac:dyDescent="0.25">
      <c r="S138">
        <v>12</v>
      </c>
      <c r="T138">
        <f t="shared" si="18"/>
        <v>530.83574116448551</v>
      </c>
    </row>
    <row r="139" spans="12:20" x14ac:dyDescent="0.25">
      <c r="S139">
        <v>13</v>
      </c>
      <c r="T139">
        <f t="shared" si="18"/>
        <v>584.71517062855116</v>
      </c>
    </row>
    <row r="140" spans="12:20" x14ac:dyDescent="0.25">
      <c r="S140">
        <v>14</v>
      </c>
      <c r="T140">
        <f t="shared" si="18"/>
        <v>644.06332175970908</v>
      </c>
    </row>
    <row r="141" spans="12:20" x14ac:dyDescent="0.25">
      <c r="S141">
        <v>15</v>
      </c>
      <c r="T141">
        <f t="shared" si="18"/>
        <v>709.43526570421318</v>
      </c>
    </row>
    <row r="142" spans="12:20" x14ac:dyDescent="0.25">
      <c r="S142">
        <v>16</v>
      </c>
      <c r="T142">
        <f t="shared" si="18"/>
        <v>781.44241291321509</v>
      </c>
    </row>
    <row r="143" spans="12:20" x14ac:dyDescent="0.25">
      <c r="S143">
        <v>17</v>
      </c>
      <c r="T143">
        <f t="shared" si="18"/>
        <v>860.75823153994281</v>
      </c>
    </row>
    <row r="144" spans="12:20" x14ac:dyDescent="0.25">
      <c r="S144">
        <v>18</v>
      </c>
      <c r="T144">
        <f t="shared" si="18"/>
        <v>948.12454624990073</v>
      </c>
    </row>
    <row r="145" spans="19:20" x14ac:dyDescent="0.25">
      <c r="S145">
        <v>19</v>
      </c>
      <c r="T145">
        <f t="shared" si="18"/>
        <v>1044.3584763555823</v>
      </c>
    </row>
    <row r="146" spans="19:20" x14ac:dyDescent="0.25">
      <c r="S146">
        <v>20</v>
      </c>
      <c r="T146">
        <f t="shared" si="18"/>
        <v>1150.3600781666478</v>
      </c>
    </row>
    <row r="147" spans="19:20" x14ac:dyDescent="0.25">
      <c r="S147">
        <v>21</v>
      </c>
      <c r="T147">
        <f t="shared" si="18"/>
        <v>1267.1207630329134</v>
      </c>
    </row>
    <row r="148" spans="19:20" x14ac:dyDescent="0.25">
      <c r="S148">
        <v>22</v>
      </c>
      <c r="T148">
        <f t="shared" si="18"/>
        <v>1395.7325698123855</v>
      </c>
    </row>
    <row r="149" spans="19:20" x14ac:dyDescent="0.25">
      <c r="S149">
        <v>23</v>
      </c>
      <c r="T149">
        <f t="shared" si="18"/>
        <v>1537.398378487848</v>
      </c>
    </row>
    <row r="150" spans="19:20" x14ac:dyDescent="0.25">
      <c r="S150">
        <v>24</v>
      </c>
      <c r="T150">
        <f t="shared" si="18"/>
        <v>1693.4431604578658</v>
      </c>
    </row>
    <row r="151" spans="19:20" x14ac:dyDescent="0.25">
      <c r="S151">
        <v>25</v>
      </c>
      <c r="T151">
        <f t="shared" si="18"/>
        <v>1865.3263707238866</v>
      </c>
    </row>
    <row r="152" spans="19:20" x14ac:dyDescent="0.25">
      <c r="S152">
        <v>26</v>
      </c>
      <c r="T152">
        <f t="shared" si="18"/>
        <v>2054.6555978750348</v>
      </c>
    </row>
    <row r="153" spans="19:20" x14ac:dyDescent="0.25">
      <c r="S153">
        <v>27</v>
      </c>
      <c r="T153">
        <f t="shared" si="18"/>
        <v>2263.2015995361257</v>
      </c>
    </row>
    <row r="154" spans="19:20" x14ac:dyDescent="0.25">
      <c r="S154">
        <v>28</v>
      </c>
      <c r="T154">
        <f t="shared" si="18"/>
        <v>2492.9148639023674</v>
      </c>
    </row>
    <row r="155" spans="19:20" x14ac:dyDescent="0.25">
      <c r="S155">
        <v>29</v>
      </c>
      <c r="T155">
        <f t="shared" si="18"/>
        <v>2745.9438522574092</v>
      </c>
    </row>
    <row r="156" spans="19:20" x14ac:dyDescent="0.25">
      <c r="S156">
        <v>30</v>
      </c>
      <c r="T156">
        <f t="shared" si="18"/>
        <v>3024.6550930932885</v>
      </c>
    </row>
    <row r="157" spans="19:20" x14ac:dyDescent="0.25">
      <c r="S157">
        <v>31</v>
      </c>
      <c r="T157">
        <f t="shared" si="18"/>
        <v>3331.6553157684784</v>
      </c>
    </row>
    <row r="158" spans="19:20" x14ac:dyDescent="0.25">
      <c r="S158">
        <v>32</v>
      </c>
      <c r="T158">
        <f t="shared" si="18"/>
        <v>3669.815830715615</v>
      </c>
    </row>
    <row r="159" spans="19:20" x14ac:dyDescent="0.25">
      <c r="S159">
        <v>33</v>
      </c>
      <c r="T159">
        <f t="shared" ref="T159:T190" si="19">$Q$127*EXP($Q$128*S159)</f>
        <v>4042.2993842220199</v>
      </c>
    </row>
    <row r="160" spans="19:20" x14ac:dyDescent="0.25">
      <c r="S160">
        <v>34</v>
      </c>
      <c r="T160">
        <f t="shared" si="19"/>
        <v>4452.5897389502989</v>
      </c>
    </row>
    <row r="161" spans="19:20" x14ac:dyDescent="0.25">
      <c r="S161">
        <v>35</v>
      </c>
      <c r="T161">
        <f t="shared" si="19"/>
        <v>4904.5242568595922</v>
      </c>
    </row>
    <row r="162" spans="19:20" x14ac:dyDescent="0.25">
      <c r="S162">
        <v>36</v>
      </c>
      <c r="T162">
        <f t="shared" si="19"/>
        <v>5402.3297892688815</v>
      </c>
    </row>
    <row r="163" spans="19:20" x14ac:dyDescent="0.25">
      <c r="S163">
        <v>37</v>
      </c>
      <c r="T163">
        <f t="shared" si="19"/>
        <v>5950.6622097347836</v>
      </c>
    </row>
    <row r="164" spans="19:20" x14ac:dyDescent="0.25">
      <c r="S164">
        <v>38</v>
      </c>
      <c r="T164">
        <f t="shared" si="19"/>
        <v>6554.6499594868073</v>
      </c>
    </row>
    <row r="165" spans="19:20" x14ac:dyDescent="0.25">
      <c r="S165">
        <v>39</v>
      </c>
      <c r="T165">
        <f t="shared" si="19"/>
        <v>7219.942012691602</v>
      </c>
    </row>
    <row r="166" spans="19:20" x14ac:dyDescent="0.25">
      <c r="S166">
        <v>40</v>
      </c>
      <c r="T166">
        <f t="shared" si="19"/>
        <v>7952.7607101555395</v>
      </c>
    </row>
    <row r="167" spans="19:20" x14ac:dyDescent="0.25">
      <c r="S167">
        <v>41</v>
      </c>
      <c r="T167">
        <f t="shared" si="19"/>
        <v>8759.9599556084686</v>
      </c>
    </row>
    <row r="168" spans="19:20" x14ac:dyDescent="0.25">
      <c r="S168">
        <v>42</v>
      </c>
      <c r="T168">
        <f t="shared" si="19"/>
        <v>9649.0893188666178</v>
      </c>
    </row>
    <row r="169" spans="19:20" x14ac:dyDescent="0.25">
      <c r="S169">
        <v>43</v>
      </c>
      <c r="T169">
        <f t="shared" si="19"/>
        <v>10628.464645418426</v>
      </c>
    </row>
    <row r="170" spans="19:20" x14ac:dyDescent="0.25">
      <c r="S170">
        <v>44</v>
      </c>
      <c r="T170">
        <f t="shared" si="19"/>
        <v>11707.2458328304</v>
      </c>
    </row>
    <row r="171" spans="19:20" x14ac:dyDescent="0.25">
      <c r="S171">
        <v>45</v>
      </c>
      <c r="T171">
        <f t="shared" si="19"/>
        <v>12895.522501399724</v>
      </c>
    </row>
    <row r="172" spans="19:20" x14ac:dyDescent="0.25">
      <c r="S172">
        <v>46</v>
      </c>
      <c r="T172">
        <f t="shared" si="19"/>
        <v>14204.408360313921</v>
      </c>
    </row>
    <row r="173" spans="19:20" x14ac:dyDescent="0.25">
      <c r="S173">
        <v>47</v>
      </c>
      <c r="T173">
        <f t="shared" si="19"/>
        <v>15646.145151904928</v>
      </c>
    </row>
    <row r="174" spans="19:20" x14ac:dyDescent="0.25">
      <c r="S174">
        <v>48</v>
      </c>
      <c r="T174">
        <f t="shared" si="19"/>
        <v>17234.217146166862</v>
      </c>
    </row>
    <row r="175" spans="19:20" x14ac:dyDescent="0.25">
      <c r="S175">
        <v>49</v>
      </c>
      <c r="T175">
        <f t="shared" si="19"/>
        <v>18983.477256381564</v>
      </c>
    </row>
    <row r="176" spans="19:20" x14ac:dyDescent="0.25">
      <c r="S176">
        <v>50</v>
      </c>
      <c r="T176">
        <f t="shared" si="19"/>
        <v>20910.285955385451</v>
      </c>
    </row>
    <row r="177" spans="19:20" x14ac:dyDescent="0.25">
      <c r="S177">
        <v>51</v>
      </c>
      <c r="T177">
        <f t="shared" si="19"/>
        <v>23032.664291733236</v>
      </c>
    </row>
    <row r="178" spans="19:20" x14ac:dyDescent="0.25">
      <c r="S178">
        <v>52</v>
      </c>
      <c r="T178">
        <f t="shared" si="19"/>
        <v>25370.462436887545</v>
      </c>
    </row>
    <row r="179" spans="19:20" x14ac:dyDescent="0.25">
      <c r="S179">
        <v>53</v>
      </c>
      <c r="T179">
        <f t="shared" si="19"/>
        <v>27945.545339821634</v>
      </c>
    </row>
    <row r="180" spans="19:20" x14ac:dyDescent="0.25">
      <c r="S180">
        <v>54</v>
      </c>
      <c r="T180">
        <f t="shared" si="19"/>
        <v>30781.99722542517</v>
      </c>
    </row>
    <row r="181" spans="19:20" x14ac:dyDescent="0.25">
      <c r="S181">
        <v>55</v>
      </c>
      <c r="T181">
        <f t="shared" si="19"/>
        <v>33906.346849344809</v>
      </c>
    </row>
    <row r="182" spans="19:20" x14ac:dyDescent="0.25">
      <c r="S182">
        <v>56</v>
      </c>
      <c r="T182">
        <f t="shared" si="19"/>
        <v>37347.815616021828</v>
      </c>
    </row>
    <row r="183" spans="19:20" x14ac:dyDescent="0.25">
      <c r="S183">
        <v>57</v>
      </c>
      <c r="T183">
        <f t="shared" si="19"/>
        <v>41138.590880524702</v>
      </c>
    </row>
    <row r="184" spans="19:20" x14ac:dyDescent="0.25">
      <c r="S184">
        <v>58</v>
      </c>
      <c r="T184">
        <f t="shared" si="19"/>
        <v>45314.126990312521</v>
      </c>
    </row>
    <row r="185" spans="19:20" x14ac:dyDescent="0.25">
      <c r="S185">
        <v>59</v>
      </c>
      <c r="T185">
        <f t="shared" si="19"/>
        <v>49913.476882511488</v>
      </c>
    </row>
    <row r="186" spans="19:20" x14ac:dyDescent="0.25">
      <c r="S186">
        <v>60</v>
      </c>
      <c r="T186">
        <f t="shared" si="19"/>
        <v>54979.657338066463</v>
      </c>
    </row>
    <row r="187" spans="19:20" x14ac:dyDescent="0.25">
      <c r="S187">
        <v>61</v>
      </c>
      <c r="T187">
        <f t="shared" si="19"/>
        <v>60560.051308914328</v>
      </c>
    </row>
    <row r="188" spans="19:20" x14ac:dyDescent="0.25">
      <c r="S188">
        <v>62</v>
      </c>
      <c r="T188">
        <f t="shared" si="19"/>
        <v>66706.851081064116</v>
      </c>
    </row>
    <row r="189" spans="19:20" x14ac:dyDescent="0.25">
      <c r="S189">
        <v>63</v>
      </c>
      <c r="T189">
        <f t="shared" si="19"/>
        <v>73477.546418397193</v>
      </c>
    </row>
    <row r="190" spans="19:20" x14ac:dyDescent="0.25">
      <c r="S190">
        <v>64</v>
      </c>
      <c r="T190">
        <f t="shared" si="19"/>
        <v>80935.462252696554</v>
      </c>
    </row>
    <row r="191" spans="19:20" x14ac:dyDescent="0.25">
      <c r="S191">
        <v>65</v>
      </c>
      <c r="T191">
        <f t="shared" ref="T191:T222" si="20">$Q$127*EXP($Q$128*S191)</f>
        <v>89150.350948811087</v>
      </c>
    </row>
    <row r="192" spans="19:20" x14ac:dyDescent="0.25">
      <c r="S192">
        <v>66</v>
      </c>
      <c r="T192">
        <f t="shared" si="20"/>
        <v>98199.04468428962</v>
      </c>
    </row>
    <row r="193" spans="19:20" x14ac:dyDescent="0.25">
      <c r="S193">
        <v>67</v>
      </c>
      <c r="T193">
        <f t="shared" si="20"/>
        <v>108166.17404505797</v>
      </c>
    </row>
    <row r="194" spans="19:20" x14ac:dyDescent="0.25">
      <c r="S194">
        <v>68</v>
      </c>
      <c r="T194">
        <f t="shared" si="20"/>
        <v>119144.95955801895</v>
      </c>
    </row>
    <row r="195" spans="19:20" x14ac:dyDescent="0.25">
      <c r="S195">
        <v>69</v>
      </c>
      <c r="T195">
        <f t="shared" si="20"/>
        <v>131238.08356361618</v>
      </c>
    </row>
    <row r="196" spans="19:20" x14ac:dyDescent="0.25">
      <c r="S196">
        <v>70</v>
      </c>
      <c r="T196">
        <f t="shared" si="20"/>
        <v>144558.65058281002</v>
      </c>
    </row>
    <row r="197" spans="19:20" x14ac:dyDescent="0.25">
      <c r="S197">
        <v>71</v>
      </c>
      <c r="T197">
        <f t="shared" si="20"/>
        <v>159231.24516058093</v>
      </c>
    </row>
    <row r="198" spans="19:20" x14ac:dyDescent="0.25">
      <c r="S198">
        <v>72</v>
      </c>
      <c r="T198">
        <f t="shared" si="20"/>
        <v>175393.09707975399</v>
      </c>
    </row>
    <row r="199" spans="19:20" x14ac:dyDescent="0.25">
      <c r="S199">
        <v>73</v>
      </c>
      <c r="T199">
        <f t="shared" si="20"/>
        <v>193195.36484315319</v>
      </c>
    </row>
    <row r="200" spans="19:20" x14ac:dyDescent="0.25">
      <c r="S200">
        <v>74</v>
      </c>
      <c r="T200">
        <f t="shared" si="20"/>
        <v>212804.54942823126</v>
      </c>
    </row>
    <row r="201" spans="19:20" x14ac:dyDescent="0.25">
      <c r="S201">
        <v>75</v>
      </c>
      <c r="T201">
        <f t="shared" si="20"/>
        <v>234404.05153673334</v>
      </c>
    </row>
    <row r="202" spans="19:20" x14ac:dyDescent="0.25">
      <c r="S202">
        <v>76</v>
      </c>
      <c r="T202">
        <f t="shared" si="20"/>
        <v>258195.88690403433</v>
      </c>
    </row>
    <row r="203" spans="19:20" x14ac:dyDescent="0.25">
      <c r="S203">
        <v>77</v>
      </c>
      <c r="T203">
        <f t="shared" si="20"/>
        <v>284402.57571108511</v>
      </c>
    </row>
  </sheetData>
  <mergeCells count="25">
    <mergeCell ref="S119:Y120"/>
    <mergeCell ref="A12:A13"/>
    <mergeCell ref="C12:C13"/>
    <mergeCell ref="A1:G1"/>
    <mergeCell ref="B3:E3"/>
    <mergeCell ref="B4:E4"/>
    <mergeCell ref="B5:E5"/>
    <mergeCell ref="B6:E6"/>
    <mergeCell ref="G47:N49"/>
    <mergeCell ref="G56:K56"/>
    <mergeCell ref="R13:V16"/>
    <mergeCell ref="R42:V45"/>
    <mergeCell ref="G13:J16"/>
    <mergeCell ref="G42:J45"/>
    <mergeCell ref="G51:J54"/>
    <mergeCell ref="Q47:T47"/>
    <mergeCell ref="Q51:AC51"/>
    <mergeCell ref="Q52:AC52"/>
    <mergeCell ref="Q53:AC53"/>
    <mergeCell ref="T113:X116"/>
    <mergeCell ref="T20:X23"/>
    <mergeCell ref="S25:V25"/>
    <mergeCell ref="S29:AE29"/>
    <mergeCell ref="S30:AE30"/>
    <mergeCell ref="S31:AE3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6AC359AE1F6040B9AEB2C7A6045069" ma:contentTypeVersion="11" ma:contentTypeDescription="Crie um novo documento." ma:contentTypeScope="" ma:versionID="4d2ed6332f0fe98112acebcc268852d0">
  <xsd:schema xmlns:xsd="http://www.w3.org/2001/XMLSchema" xmlns:xs="http://www.w3.org/2001/XMLSchema" xmlns:p="http://schemas.microsoft.com/office/2006/metadata/properties" xmlns:ns3="b406a23f-62fc-4332-ad78-a1dd7c908438" xmlns:ns4="19c7b293-7bbf-4502-9fb7-057c46482a77" targetNamespace="http://schemas.microsoft.com/office/2006/metadata/properties" ma:root="true" ma:fieldsID="4ec4f3baf3dd8c535881533e05cf0e83" ns3:_="" ns4:_="">
    <xsd:import namespace="b406a23f-62fc-4332-ad78-a1dd7c908438"/>
    <xsd:import namespace="19c7b293-7bbf-4502-9fb7-057c46482a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6a23f-62fc-4332-ad78-a1dd7c9084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7b293-7bbf-4502-9fb7-057c46482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31A61-260E-4149-A786-44BFCFF6A4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B50E56-B45E-4695-8469-A47B85134898}">
  <ds:schemaRefs>
    <ds:schemaRef ds:uri="http://purl.org/dc/terms/"/>
    <ds:schemaRef ds:uri="b406a23f-62fc-4332-ad78-a1dd7c908438"/>
    <ds:schemaRef ds:uri="http://purl.org/dc/dcmitype/"/>
    <ds:schemaRef ds:uri="http://schemas.microsoft.com/office/2006/documentManagement/types"/>
    <ds:schemaRef ds:uri="19c7b293-7bbf-4502-9fb7-057c46482a77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2851079-005C-4A59-AF93-5E32C441C9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06a23f-62fc-4332-ad78-a1dd7c908438"/>
    <ds:schemaRef ds:uri="19c7b293-7bbf-4502-9fb7-057c46482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Lilian Victorino</dc:creator>
  <cp:keywords/>
  <dc:description/>
  <cp:lastModifiedBy>Erick Seiji</cp:lastModifiedBy>
  <cp:revision/>
  <dcterms:created xsi:type="dcterms:W3CDTF">2020-05-11T04:27:34Z</dcterms:created>
  <dcterms:modified xsi:type="dcterms:W3CDTF">2020-05-14T21:27:11Z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0x010100206AC359AE1F6040B9AEB2C7A6045069</vt:lpwstr>
  </property>
</Properties>
</file>