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Erick\Desktop\jogos\IMT\ANO 2\Excel-VBA\"/>
    </mc:Choice>
  </mc:AlternateContent>
  <xr:revisionPtr revIDLastSave="0" documentId="13_ncr:1_{DB2197A3-38DB-4CE6-BB37-2C22843B76E5}" xr6:coauthVersionLast="45" xr6:coauthVersionMax="45" xr10:uidLastSave="{00000000-0000-0000-0000-000000000000}"/>
  <bookViews>
    <workbookView xWindow="-120" yWindow="-120" windowWidth="29040" windowHeight="15840" tabRatio="699" activeTab="1" xr2:uid="{00000000-000D-0000-FFFF-FFFF00000000}"/>
  </bookViews>
  <sheets>
    <sheet name="As Notas dos Amiguinhos" sheetId="1" r:id="rId1"/>
    <sheet name="Estatísticas da Turminha Feliz" sheetId="2" r:id="rId2"/>
  </sheets>
  <definedNames>
    <definedName name="_xlnm._FilterDatabase" localSheetId="0" hidden="1">'As Notas dos Amiguinhos'!$A$7:$K$50</definedName>
    <definedName name="caixa_A">#REF!</definedName>
    <definedName name="caixa_B">#REF!</definedName>
    <definedName name="liga_A">#REF!</definedName>
    <definedName name="liga_B">#REF!</definedName>
    <definedName name="t">#REF!</definedName>
    <definedName name="x">#REF!</definedName>
    <definedName name="y">#REF!</definedName>
    <definedName name="z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2" l="1"/>
  <c r="T19" i="2"/>
  <c r="T20" i="2"/>
  <c r="T21" i="2"/>
  <c r="T22" i="2"/>
  <c r="T23" i="2"/>
  <c r="T24" i="2"/>
  <c r="T25" i="2"/>
  <c r="T26" i="2"/>
  <c r="T17" i="2"/>
  <c r="C77" i="1" l="1"/>
  <c r="C73" i="1"/>
  <c r="C69" i="1"/>
  <c r="C65" i="1"/>
  <c r="C61" i="1"/>
  <c r="C57" i="1"/>
  <c r="L51" i="1"/>
  <c r="N5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M5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7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C4" i="2" l="1"/>
  <c r="B4" i="2"/>
  <c r="E4" i="2"/>
  <c r="D3" i="2"/>
  <c r="D4" i="2"/>
  <c r="C3" i="2"/>
  <c r="E3" i="2"/>
  <c r="B3" i="2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J11" i="1"/>
  <c r="J9" i="1"/>
  <c r="J47" i="1"/>
  <c r="K47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J32" i="1"/>
  <c r="K32" i="1" s="1"/>
  <c r="J20" i="1"/>
  <c r="K20" i="1" s="1"/>
  <c r="J18" i="1"/>
  <c r="K18" i="1" s="1"/>
  <c r="J40" i="1"/>
  <c r="K40" i="1" s="1"/>
  <c r="J24" i="1"/>
  <c r="K24" i="1" s="1"/>
  <c r="J16" i="1"/>
  <c r="K16" i="1" s="1"/>
  <c r="J14" i="1"/>
  <c r="J48" i="1"/>
  <c r="K48" i="1" s="1"/>
  <c r="J12" i="1"/>
  <c r="J10" i="1"/>
  <c r="J42" i="1"/>
  <c r="K42" i="1" s="1"/>
  <c r="J34" i="1"/>
  <c r="K34" i="1" s="1"/>
  <c r="J22" i="1"/>
  <c r="K22" i="1" s="1"/>
  <c r="J46" i="1"/>
  <c r="K46" i="1" s="1"/>
  <c r="J38" i="1"/>
  <c r="K38" i="1" s="1"/>
  <c r="J26" i="1"/>
  <c r="K26" i="1" s="1"/>
  <c r="J44" i="1"/>
  <c r="K44" i="1" s="1"/>
  <c r="J36" i="1"/>
  <c r="K36" i="1" s="1"/>
  <c r="J28" i="1"/>
  <c r="K28" i="1" s="1"/>
  <c r="J50" i="1"/>
  <c r="K50" i="1" s="1"/>
  <c r="J30" i="1"/>
  <c r="K30" i="1" s="1"/>
  <c r="J8" i="1"/>
  <c r="J7" i="1"/>
  <c r="M4" i="2" l="1"/>
  <c r="M5" i="2"/>
  <c r="M11" i="2"/>
  <c r="M6" i="2"/>
  <c r="M7" i="2"/>
  <c r="M8" i="2"/>
  <c r="M9" i="2"/>
  <c r="M10" i="2"/>
  <c r="M2" i="2"/>
  <c r="M3" i="2"/>
  <c r="K11" i="1"/>
  <c r="K10" i="1"/>
  <c r="K15" i="1"/>
  <c r="K12" i="1"/>
  <c r="K14" i="1"/>
  <c r="K9" i="1"/>
  <c r="K8" i="1"/>
  <c r="K13" i="1"/>
  <c r="B14" i="2"/>
  <c r="B15" i="2"/>
  <c r="F4" i="2"/>
  <c r="K7" i="1"/>
  <c r="F3" i="2"/>
  <c r="M12" i="2" l="1"/>
  <c r="B10" i="2"/>
  <c r="K51" i="1"/>
  <c r="B9" i="2"/>
  <c r="B11" i="2" l="1"/>
  <c r="B13" i="2" s="1"/>
  <c r="B12" i="2" l="1"/>
</calcChain>
</file>

<file path=xl/sharedStrings.xml><?xml version="1.0" encoding="utf-8"?>
<sst xmlns="http://schemas.openxmlformats.org/spreadsheetml/2006/main" count="175" uniqueCount="86">
  <si>
    <t>ORDEM</t>
  </si>
  <si>
    <t>NÚMERO</t>
  </si>
  <si>
    <t>NOME</t>
  </si>
  <si>
    <t>N1</t>
  </si>
  <si>
    <t>N2</t>
  </si>
  <si>
    <t>N3</t>
  </si>
  <si>
    <t>N4</t>
  </si>
  <si>
    <t>MÉDIA</t>
  </si>
  <si>
    <t>SITUAÇÃO</t>
  </si>
  <si>
    <t>ALEXANDRE CAMERA TANCREDO</t>
  </si>
  <si>
    <t>ATILIO CARLOS D'AGOSTO</t>
  </si>
  <si>
    <t>CESAR KALIL JORGE JUNIOR</t>
  </si>
  <si>
    <t>CLAUDIA CESAR ALVES</t>
  </si>
  <si>
    <t>GLAUCE DOS MADRIGAIS ARNONE</t>
  </si>
  <si>
    <t>GUSTAVO ALVAREZ MACHADO DE CAMPOS</t>
  </si>
  <si>
    <t>HARLEY OSTENO GRIS PERES</t>
  </si>
  <si>
    <t>HENRIQUE LERRO RUPP</t>
  </si>
  <si>
    <t>JOAO FRANCISCO CUBA NISHIOKA</t>
  </si>
  <si>
    <t>JOAO MARCELO LENCIONE VILLADANGOS</t>
  </si>
  <si>
    <t>JOAO ROBERTO COSTA NICODEMO</t>
  </si>
  <si>
    <t>JULIANA DA SILVA MARTINS</t>
  </si>
  <si>
    <t>JULIANO COSTA JORDANI</t>
  </si>
  <si>
    <t>JULIANO DE OLIVEIRA</t>
  </si>
  <si>
    <t>JULIO FLAVIO CAMPOS DE MIRANDA</t>
  </si>
  <si>
    <t>KAREN CRISTINA DE CARVALHO</t>
  </si>
  <si>
    <t>LAERCIO CANDIDO DA ROCHA</t>
  </si>
  <si>
    <t>LARISSA ANDRIOLI THIODORO</t>
  </si>
  <si>
    <t>LEANDRO MARCOS RODRIGUES</t>
  </si>
  <si>
    <t>LEONARDO SASSO ZOGBI</t>
  </si>
  <si>
    <t>LILIAN PAULA DE MENEZES</t>
  </si>
  <si>
    <t>LUIZ DE VITA JUNIOR</t>
  </si>
  <si>
    <t>MARCELO AUGUSTO FEVEREIRO</t>
  </si>
  <si>
    <t>RICARDO UEHARA ZAKKA</t>
  </si>
  <si>
    <t>ROBERTO AKIRA SANO</t>
  </si>
  <si>
    <t>SILVIA DANTAS MORENO</t>
  </si>
  <si>
    <t>SIMONE DONATELLI</t>
  </si>
  <si>
    <t>STELLA MARIS SALES CARDOSO</t>
  </si>
  <si>
    <t>TAIS FERNANDA GAVAZZI</t>
  </si>
  <si>
    <t>TANIA REGINA TAKAKO KANO PESSOA</t>
  </si>
  <si>
    <t>THIAGO FIGUEIREDO SILVIANO</t>
  </si>
  <si>
    <t>THIERS LANCELLOTTE DO VALLE</t>
  </si>
  <si>
    <t>TIAGO CUBA DOS SANTOS MAMEDE</t>
  </si>
  <si>
    <t>TOMAS JUNQUEIRA SALLOWICZ DREYFUSS</t>
  </si>
  <si>
    <t>VALERIA YAMAZATO TSUFA</t>
  </si>
  <si>
    <t>VALTER ALVES JUNIOR</t>
  </si>
  <si>
    <t>VERA LUCIA AUGUSTO DE AZEVEDO</t>
  </si>
  <si>
    <t>VITOR ALEX OLIVEIRA ALVES</t>
  </si>
  <si>
    <t>VIVIAN SAORI UEMURA</t>
  </si>
  <si>
    <t>WILSON INACIO PEREIRA</t>
  </si>
  <si>
    <t>ÍTEM</t>
  </si>
  <si>
    <t>Média</t>
  </si>
  <si>
    <t>Desvio Padrão</t>
  </si>
  <si>
    <t>Reprovados</t>
  </si>
  <si>
    <t>Aprovados</t>
  </si>
  <si>
    <t>Total</t>
  </si>
  <si>
    <t>Porcentagem de Reprovados</t>
  </si>
  <si>
    <t>Porcentagem de Aprovados</t>
  </si>
  <si>
    <t xml:space="preserve">LISTA DE NOTAS DA TURMINHA FELIZ </t>
  </si>
  <si>
    <t>SEXO</t>
  </si>
  <si>
    <t>IDADE</t>
  </si>
  <si>
    <t>Ou Masculino ou com 20 anos</t>
  </si>
  <si>
    <t>Feminino e com mais de 18 anos</t>
  </si>
  <si>
    <t>Não tem 20 anos</t>
  </si>
  <si>
    <t>TOTAL</t>
  </si>
  <si>
    <t>[</t>
  </si>
  <si>
    <t>,</t>
  </si>
  <si>
    <t>]</t>
  </si>
  <si>
    <t>M</t>
  </si>
  <si>
    <t>F</t>
  </si>
  <si>
    <t>ORDEM:</t>
  </si>
  <si>
    <t>NOME:</t>
  </si>
  <si>
    <t>NÚMERO:</t>
  </si>
  <si>
    <t>Soma das médias acima de 5</t>
  </si>
  <si>
    <t>Soma das médias de 6 à 9</t>
  </si>
  <si>
    <t>ESTATÍSTICAS DA TURMINHA FELIZ</t>
  </si>
  <si>
    <r>
      <t xml:space="preserve">Procura exata do NOME pela ORDEM (ORDEM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</si>
  <si>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BEATRIZ CECILIA DE CAMARGO</t>
  </si>
  <si>
    <r>
      <t xml:space="preserve">Procura aproximada do NOME pela ORDEM (ORDEM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</si>
  <si>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VERONICA SANTOS DAS PALMEIRAS</t>
  </si>
  <si>
    <r>
      <t xml:space="preserve">Procura exata do NOME pelo NÚMERO (NÚMERO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</si>
  <si>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VONEY DE OLIVEIRA</t>
  </si>
  <si>
    <r>
      <t xml:space="preserve">Procura aproximada do NOME pelo NÚMERO (NÚMERO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</si>
  <si>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VALQUIRIA MACEDO</t>
  </si>
  <si>
    <t>DISTRIBUIÇÃO DAS MÉDIAS</t>
  </si>
  <si>
    <t>Igor Eiki Ferreira Kubota</t>
  </si>
  <si>
    <t>Ra: 19.02466-5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</si>
</sst>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0"/>
      <name val="Symbol"/>
      <family val="1"/>
      <charset val="2"/>
    </font>
    <font>
      <b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5">
    <xf numFmtId="0" fontId="0" fillId="0" borderId="0" xfId="0"/>
    <xf numFmtId="165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1" fontId="4" fillId="3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/>
    </xf>
    <xf numFmtId="165" fontId="9" fillId="8" borderId="0" xfId="0" applyNumberFormat="1" applyFont="1" applyFill="1" applyAlignment="1">
      <alignment horizontal="center"/>
    </xf>
    <xf numFmtId="0" fontId="10" fillId="4" borderId="2" xfId="0" applyFont="1" applyFill="1" applyBorder="1"/>
    <xf numFmtId="165" fontId="10" fillId="4" borderId="2" xfId="2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65" fontId="10" fillId="4" borderId="1" xfId="2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6" fontId="10" fillId="4" borderId="1" xfId="1" applyNumberFormat="1" applyFont="1" applyFill="1" applyBorder="1" applyAlignment="1">
      <alignment horizontal="center" vertical="center"/>
    </xf>
    <xf numFmtId="1" fontId="10" fillId="4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/>
    </xf>
    <xf numFmtId="0" fontId="14" fillId="4" borderId="6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9" xfId="0" applyFont="1" applyFill="1" applyBorder="1"/>
    <xf numFmtId="0" fontId="2" fillId="4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" fontId="0" fillId="0" borderId="0" xfId="0" applyNumberFormat="1"/>
    <xf numFmtId="0" fontId="15" fillId="11" borderId="11" xfId="0" quotePrefix="1" applyFont="1" applyFill="1" applyBorder="1" applyAlignment="1">
      <alignment horizontal="center" vertical="center"/>
    </xf>
    <xf numFmtId="0" fontId="15" fillId="11" borderId="10" xfId="0" quotePrefix="1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0194389670862E-2"/>
          <c:y val="0.16811264359831898"/>
          <c:w val="0.8253020162907565"/>
          <c:h val="0.78077043519874056"/>
        </c:manualLayout>
      </c:layout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DISTRIBUIÇÃO DAS</a:t>
            </a:r>
            <a:r>
              <a:rPr lang="pt-BR" baseline="0"/>
              <a:t> MÉDIAS</a:t>
            </a:r>
            <a:endParaRPr lang="pt-BR"/>
          </a:p>
        </c:rich>
      </c:tx>
      <c:layout>
        <c:manualLayout>
          <c:xMode val="edge"/>
          <c:yMode val="edge"/>
          <c:x val="0.24716981132075472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8115099829773"/>
          <c:y val="0.19857408835736221"/>
          <c:w val="0.81600379026104175"/>
          <c:h val="0.61993250843644543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72032"/>
        <c:axId val="258173952"/>
      </c:barChart>
      <c:catAx>
        <c:axId val="258172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FAIXAS</a:t>
                </a:r>
              </a:p>
            </c:rich>
          </c:tx>
          <c:layout>
            <c:manualLayout>
              <c:xMode val="edge"/>
              <c:yMode val="edge"/>
              <c:x val="0.50566037735849112"/>
              <c:y val="0.89136490250696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817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1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FREQUÊNCIA</a:t>
                </a:r>
              </a:p>
            </c:rich>
          </c:tx>
          <c:layout>
            <c:manualLayout>
              <c:xMode val="edge"/>
              <c:yMode val="edge"/>
              <c:x val="3.0188679245283002E-2"/>
              <c:y val="0.3454038997214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8172032"/>
        <c:crosses val="autoZero"/>
        <c:crossBetween val="between"/>
      </c:valAx>
      <c:spPr>
        <a:solidFill>
          <a:srgbClr val="FFFF0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16-416D-8587-05571E00C7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16-416D-8587-05571E00C77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C16-416D-8587-05571E00C77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C16-416D-8587-05571E00C77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'Estatísticas da Turminha Feliz'!$A$12:$A$13</c:f>
              <c:strCache>
                <c:ptCount val="2"/>
                <c:pt idx="0">
                  <c:v>Porcentagem de Reprovados</c:v>
                </c:pt>
                <c:pt idx="1">
                  <c:v>Porcentagem de Aprovados</c:v>
                </c:pt>
              </c:strCache>
            </c:strRef>
          </c:cat>
          <c:val>
            <c:numRef>
              <c:f>'Estatísticas da Turminha Feliz'!$B$12:$B$13</c:f>
              <c:numCache>
                <c:formatCode>0.0%</c:formatCode>
                <c:ptCount val="2"/>
                <c:pt idx="0">
                  <c:v>0.72727272727272729</c:v>
                </c:pt>
                <c:pt idx="1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416D-8587-05571E00C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das médias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'Estatísticas da Turminha Feliz'!$T$17:$T$26</c:f>
              <c:strCache>
                <c:ptCount val="10"/>
                <c:pt idx="0">
                  <c:v>[0,1[</c:v>
                </c:pt>
                <c:pt idx="1">
                  <c:v>[1,2[</c:v>
                </c:pt>
                <c:pt idx="2">
                  <c:v>[2,3[</c:v>
                </c:pt>
                <c:pt idx="3">
                  <c:v>[3,4[</c:v>
                </c:pt>
                <c:pt idx="4">
                  <c:v>[4,5[</c:v>
                </c:pt>
                <c:pt idx="5">
                  <c:v>[5,6[</c:v>
                </c:pt>
                <c:pt idx="6">
                  <c:v>[6,7[</c:v>
                </c:pt>
                <c:pt idx="7">
                  <c:v>[7,8[</c:v>
                </c:pt>
                <c:pt idx="8">
                  <c:v>[8,9[</c:v>
                </c:pt>
                <c:pt idx="9">
                  <c:v>[9,10]</c:v>
                </c:pt>
              </c:strCache>
            </c:strRef>
          </c:cat>
          <c:val>
            <c:numRef>
              <c:f>'Estatísticas da Turminha Feliz'!$M$2:$M$11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7-424F-936B-72288CBF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726832"/>
        <c:axId val="407727160"/>
      </c:barChart>
      <c:catAx>
        <c:axId val="407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27160"/>
        <c:crosses val="autoZero"/>
        <c:auto val="1"/>
        <c:lblAlgn val="ctr"/>
        <c:lblOffset val="100"/>
        <c:noMultiLvlLbl val="0"/>
      </c:catAx>
      <c:valAx>
        <c:axId val="4077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39756</xdr:rowOff>
    </xdr:from>
    <xdr:to>
      <xdr:col>2</xdr:col>
      <xdr:colOff>475693</xdr:colOff>
      <xdr:row>3</xdr:row>
      <xdr:rowOff>42268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6C2860A-85BD-42A2-A37D-3D9B437140AD}"/>
            </a:ext>
          </a:extLst>
        </xdr:cNvPr>
        <xdr:cNvSpPr>
          <a:spLocks/>
        </xdr:cNvSpPr>
      </xdr:nvSpPr>
      <xdr:spPr bwMode="auto">
        <a:xfrm>
          <a:off x="556591" y="39756"/>
          <a:ext cx="1323832" cy="499469"/>
        </a:xfrm>
        <a:prstGeom prst="borderCallout1">
          <a:avLst>
            <a:gd name="adj1" fmla="val 60000"/>
            <a:gd name="adj2" fmla="val -3792"/>
            <a:gd name="adj3" fmla="val 216351"/>
            <a:gd name="adj4" fmla="val -1190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o preenchimento automático</a:t>
          </a:r>
        </a:p>
      </xdr:txBody>
    </xdr:sp>
    <xdr:clientData/>
  </xdr:twoCellAnchor>
  <xdr:twoCellAnchor editAs="oneCell">
    <xdr:from>
      <xdr:col>2</xdr:col>
      <xdr:colOff>2546031</xdr:colOff>
      <xdr:row>0</xdr:row>
      <xdr:rowOff>39756</xdr:rowOff>
    </xdr:from>
    <xdr:to>
      <xdr:col>3</xdr:col>
      <xdr:colOff>289035</xdr:colOff>
      <xdr:row>3</xdr:row>
      <xdr:rowOff>42268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636263C-2BB7-467B-9F7F-EB5266F6B96A}"/>
            </a:ext>
          </a:extLst>
        </xdr:cNvPr>
        <xdr:cNvSpPr>
          <a:spLocks/>
        </xdr:cNvSpPr>
      </xdr:nvSpPr>
      <xdr:spPr bwMode="auto">
        <a:xfrm flipH="1">
          <a:off x="3946939" y="39756"/>
          <a:ext cx="1136834" cy="512466"/>
        </a:xfrm>
        <a:prstGeom prst="borderCallout1">
          <a:avLst>
            <a:gd name="adj1" fmla="val 60000"/>
            <a:gd name="adj2" fmla="val -3792"/>
            <a:gd name="adj3" fmla="val 212725"/>
            <a:gd name="adj4" fmla="val -7224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ALEATÓRIOENTRE</a:t>
          </a:r>
        </a:p>
      </xdr:txBody>
    </xdr:sp>
    <xdr:clientData/>
  </xdr:twoCellAnchor>
  <xdr:twoCellAnchor editAs="oneCell">
    <xdr:from>
      <xdr:col>4</xdr:col>
      <xdr:colOff>357352</xdr:colOff>
      <xdr:row>0</xdr:row>
      <xdr:rowOff>41012</xdr:rowOff>
    </xdr:from>
    <xdr:to>
      <xdr:col>7</xdr:col>
      <xdr:colOff>126453</xdr:colOff>
      <xdr:row>3</xdr:row>
      <xdr:rowOff>41011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61DDE8A-EB63-490F-A57F-47A15E7FE69A}"/>
            </a:ext>
          </a:extLst>
        </xdr:cNvPr>
        <xdr:cNvSpPr>
          <a:spLocks/>
        </xdr:cNvSpPr>
      </xdr:nvSpPr>
      <xdr:spPr bwMode="auto">
        <a:xfrm flipH="1">
          <a:off x="5632737" y="41012"/>
          <a:ext cx="927968" cy="509953"/>
        </a:xfrm>
        <a:prstGeom prst="borderCallout1">
          <a:avLst>
            <a:gd name="adj1" fmla="val 60000"/>
            <a:gd name="adj2" fmla="val -3792"/>
            <a:gd name="adj3" fmla="val 217883"/>
            <a:gd name="adj4" fmla="val -365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MÉDIA</a:t>
          </a:r>
        </a:p>
      </xdr:txBody>
    </xdr:sp>
    <xdr:clientData/>
  </xdr:twoCellAnchor>
  <xdr:twoCellAnchor editAs="oneCell">
    <xdr:from>
      <xdr:col>9</xdr:col>
      <xdr:colOff>0</xdr:colOff>
      <xdr:row>0</xdr:row>
      <xdr:rowOff>41012</xdr:rowOff>
    </xdr:from>
    <xdr:to>
      <xdr:col>10</xdr:col>
      <xdr:colOff>336332</xdr:colOff>
      <xdr:row>3</xdr:row>
      <xdr:rowOff>41011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64678560-472B-428A-A2E0-0E93BF4253E5}"/>
            </a:ext>
          </a:extLst>
        </xdr:cNvPr>
        <xdr:cNvSpPr>
          <a:spLocks/>
        </xdr:cNvSpPr>
      </xdr:nvSpPr>
      <xdr:spPr bwMode="auto">
        <a:xfrm flipH="1">
          <a:off x="6804991" y="41012"/>
          <a:ext cx="912801" cy="496956"/>
        </a:xfrm>
        <a:prstGeom prst="borderCallout1">
          <a:avLst>
            <a:gd name="adj1" fmla="val 60000"/>
            <a:gd name="adj2" fmla="val -3792"/>
            <a:gd name="adj3" fmla="val 214651"/>
            <a:gd name="adj4" fmla="val -4657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SE</a:t>
          </a:r>
        </a:p>
      </xdr:txBody>
    </xdr:sp>
    <xdr:clientData/>
  </xdr:twoCellAnchor>
  <xdr:twoCellAnchor editAs="oneCell">
    <xdr:from>
      <xdr:col>11</xdr:col>
      <xdr:colOff>646387</xdr:colOff>
      <xdr:row>0</xdr:row>
      <xdr:rowOff>39756</xdr:rowOff>
    </xdr:from>
    <xdr:to>
      <xdr:col>12</xdr:col>
      <xdr:colOff>630621</xdr:colOff>
      <xdr:row>3</xdr:row>
      <xdr:rowOff>42268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D68CA410-CD46-4E39-8DBB-271CA8682788}"/>
            </a:ext>
          </a:extLst>
        </xdr:cNvPr>
        <xdr:cNvSpPr>
          <a:spLocks/>
        </xdr:cNvSpPr>
      </xdr:nvSpPr>
      <xdr:spPr bwMode="auto">
        <a:xfrm>
          <a:off x="8836230" y="39756"/>
          <a:ext cx="911887" cy="499469"/>
        </a:xfrm>
        <a:prstGeom prst="borderCallout1">
          <a:avLst>
            <a:gd name="adj1" fmla="val 60000"/>
            <a:gd name="adj2" fmla="val -3792"/>
            <a:gd name="adj3" fmla="val 216776"/>
            <a:gd name="adj4" fmla="val -477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E</a:t>
          </a:r>
        </a:p>
      </xdr:txBody>
    </xdr:sp>
    <xdr:clientData/>
  </xdr:twoCellAnchor>
  <xdr:twoCellAnchor editAs="oneCell">
    <xdr:from>
      <xdr:col>13</xdr:col>
      <xdr:colOff>0</xdr:colOff>
      <xdr:row>0</xdr:row>
      <xdr:rowOff>41012</xdr:rowOff>
    </xdr:from>
    <xdr:to>
      <xdr:col>14</xdr:col>
      <xdr:colOff>84084</xdr:colOff>
      <xdr:row>3</xdr:row>
      <xdr:rowOff>41011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B8FCCC2C-C678-4BB4-BA4D-5D2E7BBB50CA}"/>
            </a:ext>
          </a:extLst>
        </xdr:cNvPr>
        <xdr:cNvSpPr>
          <a:spLocks/>
        </xdr:cNvSpPr>
      </xdr:nvSpPr>
      <xdr:spPr bwMode="auto">
        <a:xfrm>
          <a:off x="9972261" y="41012"/>
          <a:ext cx="912344" cy="496956"/>
        </a:xfrm>
        <a:prstGeom prst="borderCallout1">
          <a:avLst>
            <a:gd name="adj1" fmla="val 60000"/>
            <a:gd name="adj2" fmla="val -3792"/>
            <a:gd name="adj3" fmla="val 216735"/>
            <a:gd name="adj4" fmla="val -51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OU</a:t>
          </a:r>
        </a:p>
      </xdr:txBody>
    </xdr:sp>
    <xdr:clientData/>
  </xdr:twoCellAnchor>
  <xdr:twoCellAnchor editAs="oneCell">
    <xdr:from>
      <xdr:col>14</xdr:col>
      <xdr:colOff>346841</xdr:colOff>
      <xdr:row>0</xdr:row>
      <xdr:rowOff>39756</xdr:rowOff>
    </xdr:from>
    <xdr:to>
      <xdr:col>15</xdr:col>
      <xdr:colOff>436178</xdr:colOff>
      <xdr:row>3</xdr:row>
      <xdr:rowOff>42268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67706716-FFB5-4987-BC5E-B44168FCD15D}"/>
            </a:ext>
          </a:extLst>
        </xdr:cNvPr>
        <xdr:cNvSpPr>
          <a:spLocks/>
        </xdr:cNvSpPr>
      </xdr:nvSpPr>
      <xdr:spPr bwMode="auto">
        <a:xfrm>
          <a:off x="11147363" y="39756"/>
          <a:ext cx="910973" cy="499469"/>
        </a:xfrm>
        <a:prstGeom prst="borderCallout1">
          <a:avLst>
            <a:gd name="adj1" fmla="val 60000"/>
            <a:gd name="adj2" fmla="val -3792"/>
            <a:gd name="adj3" fmla="val 216775"/>
            <a:gd name="adj4" fmla="val -4312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NÃO</a:t>
          </a:r>
        </a:p>
      </xdr:txBody>
    </xdr:sp>
    <xdr:clientData/>
  </xdr:twoCellAnchor>
  <xdr:twoCellAnchor editAs="oneCell">
    <xdr:from>
      <xdr:col>10</xdr:col>
      <xdr:colOff>73343</xdr:colOff>
      <xdr:row>53</xdr:row>
      <xdr:rowOff>7026</xdr:rowOff>
    </xdr:from>
    <xdr:to>
      <xdr:col>11</xdr:col>
      <xdr:colOff>181874</xdr:colOff>
      <xdr:row>56</xdr:row>
      <xdr:rowOff>7026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2E84E46F-3A60-40E8-874E-E1CA066C9E06}"/>
            </a:ext>
          </a:extLst>
        </xdr:cNvPr>
        <xdr:cNvSpPr>
          <a:spLocks/>
        </xdr:cNvSpPr>
      </xdr:nvSpPr>
      <xdr:spPr bwMode="auto">
        <a:xfrm>
          <a:off x="6307291" y="8783164"/>
          <a:ext cx="785135" cy="492672"/>
        </a:xfrm>
        <a:prstGeom prst="borderCallout1">
          <a:avLst>
            <a:gd name="adj1" fmla="val 60000"/>
            <a:gd name="adj2" fmla="val -3792"/>
            <a:gd name="adj3" fmla="val -60600"/>
            <a:gd name="adj4" fmla="val -513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11</xdr:col>
      <xdr:colOff>278868</xdr:colOff>
      <xdr:row>53</xdr:row>
      <xdr:rowOff>85854</xdr:rowOff>
    </xdr:from>
    <xdr:to>
      <xdr:col>12</xdr:col>
      <xdr:colOff>268129</xdr:colOff>
      <xdr:row>56</xdr:row>
      <xdr:rowOff>85854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2524DCED-4751-4A63-AD43-B60BC216BF81}"/>
            </a:ext>
          </a:extLst>
        </xdr:cNvPr>
        <xdr:cNvSpPr>
          <a:spLocks/>
        </xdr:cNvSpPr>
      </xdr:nvSpPr>
      <xdr:spPr bwMode="auto">
        <a:xfrm>
          <a:off x="7189420" y="8861992"/>
          <a:ext cx="757830" cy="492672"/>
        </a:xfrm>
        <a:prstGeom prst="borderCallout1">
          <a:avLst>
            <a:gd name="adj1" fmla="val 60000"/>
            <a:gd name="adj2" fmla="val -3792"/>
            <a:gd name="adj3" fmla="val -61933"/>
            <a:gd name="adj4" fmla="val -1236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12</xdr:col>
      <xdr:colOff>411388</xdr:colOff>
      <xdr:row>53</xdr:row>
      <xdr:rowOff>112130</xdr:rowOff>
    </xdr:from>
    <xdr:to>
      <xdr:col>13</xdr:col>
      <xdr:colOff>473537</xdr:colOff>
      <xdr:row>56</xdr:row>
      <xdr:rowOff>112130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D2A1BB8F-C948-47BB-AB45-C8C88449BC78}"/>
            </a:ext>
          </a:extLst>
        </xdr:cNvPr>
        <xdr:cNvSpPr>
          <a:spLocks/>
        </xdr:cNvSpPr>
      </xdr:nvSpPr>
      <xdr:spPr bwMode="auto">
        <a:xfrm>
          <a:off x="8090509" y="8888268"/>
          <a:ext cx="778166" cy="492672"/>
        </a:xfrm>
        <a:prstGeom prst="borderCallout1">
          <a:avLst>
            <a:gd name="adj1" fmla="val 60000"/>
            <a:gd name="adj2" fmla="val -3792"/>
            <a:gd name="adj3" fmla="val -59267"/>
            <a:gd name="adj4" fmla="val -2103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14</xdr:col>
      <xdr:colOff>17065</xdr:colOff>
      <xdr:row>53</xdr:row>
      <xdr:rowOff>39871</xdr:rowOff>
    </xdr:from>
    <xdr:to>
      <xdr:col>15</xdr:col>
      <xdr:colOff>20978</xdr:colOff>
      <xdr:row>56</xdr:row>
      <xdr:rowOff>39871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D96DC2D-20DE-4416-BAF6-5BF76AFE5BF5}"/>
            </a:ext>
          </a:extLst>
        </xdr:cNvPr>
        <xdr:cNvSpPr>
          <a:spLocks/>
        </xdr:cNvSpPr>
      </xdr:nvSpPr>
      <xdr:spPr bwMode="auto">
        <a:xfrm>
          <a:off x="9108513" y="8816009"/>
          <a:ext cx="687086" cy="492672"/>
        </a:xfrm>
        <a:prstGeom prst="borderCallout1">
          <a:avLst>
            <a:gd name="adj1" fmla="val 60000"/>
            <a:gd name="adj2" fmla="val -3792"/>
            <a:gd name="adj3" fmla="val -57934"/>
            <a:gd name="adj4" fmla="val -1669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3</xdr:col>
      <xdr:colOff>400049</xdr:colOff>
      <xdr:row>54</xdr:row>
      <xdr:rowOff>0</xdr:rowOff>
    </xdr:from>
    <xdr:to>
      <xdr:col>9</xdr:col>
      <xdr:colOff>103587</xdr:colOff>
      <xdr:row>57</xdr:row>
      <xdr:rowOff>4331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CB3257B5-DCCE-4ADD-900A-FCEF09712009}"/>
            </a:ext>
          </a:extLst>
        </xdr:cNvPr>
        <xdr:cNvSpPr>
          <a:spLocks/>
        </xdr:cNvSpPr>
      </xdr:nvSpPr>
      <xdr:spPr bwMode="auto">
        <a:xfrm>
          <a:off x="5194787" y="9231923"/>
          <a:ext cx="1774582" cy="514285"/>
        </a:xfrm>
        <a:prstGeom prst="borderCallout1">
          <a:avLst>
            <a:gd name="adj1" fmla="val 60000"/>
            <a:gd name="adj2" fmla="val -3792"/>
            <a:gd name="adj3" fmla="val 85344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4° parâmetro FALSO</a:t>
          </a:r>
        </a:p>
      </xdr:txBody>
    </xdr:sp>
    <xdr:clientData/>
  </xdr:twoCellAnchor>
  <xdr:twoCellAnchor editAs="oneCell">
    <xdr:from>
      <xdr:col>3</xdr:col>
      <xdr:colOff>399317</xdr:colOff>
      <xdr:row>58</xdr:row>
      <xdr:rowOff>0</xdr:rowOff>
    </xdr:from>
    <xdr:to>
      <xdr:col>9</xdr:col>
      <xdr:colOff>102855</xdr:colOff>
      <xdr:row>61</xdr:row>
      <xdr:rowOff>1</xdr:rowOff>
    </xdr:to>
    <xdr:sp macro="" textlink="">
      <xdr:nvSpPr>
        <xdr:cNvPr id="22" name="AutoShape 3">
          <a:extLst>
            <a:ext uri="{FF2B5EF4-FFF2-40B4-BE49-F238E27FC236}">
              <a16:creationId xmlns:a16="http://schemas.microsoft.com/office/drawing/2014/main" id="{1D690E5A-C213-4805-9995-F8DDACE2E07E}"/>
            </a:ext>
          </a:extLst>
        </xdr:cNvPr>
        <xdr:cNvSpPr>
          <a:spLocks/>
        </xdr:cNvSpPr>
      </xdr:nvSpPr>
      <xdr:spPr bwMode="auto">
        <a:xfrm>
          <a:off x="5194055" y="9911862"/>
          <a:ext cx="1774582" cy="509954"/>
        </a:xfrm>
        <a:prstGeom prst="borderCallout1">
          <a:avLst>
            <a:gd name="adj1" fmla="val 60000"/>
            <a:gd name="adj2" fmla="val -3792"/>
            <a:gd name="adj3" fmla="val 81440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FALSO</a:t>
          </a:r>
        </a:p>
      </xdr:txBody>
    </xdr:sp>
    <xdr:clientData/>
  </xdr:twoCellAnchor>
  <xdr:oneCellAnchor>
    <xdr:from>
      <xdr:col>3</xdr:col>
      <xdr:colOff>400783</xdr:colOff>
      <xdr:row>62</xdr:row>
      <xdr:rowOff>0</xdr:rowOff>
    </xdr:from>
    <xdr:ext cx="1771651" cy="501288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82C4041F-4BD5-4E9E-8D26-A97F696E5B0A}"/>
            </a:ext>
          </a:extLst>
        </xdr:cNvPr>
        <xdr:cNvSpPr>
          <a:spLocks/>
        </xdr:cNvSpPr>
      </xdr:nvSpPr>
      <xdr:spPr bwMode="auto">
        <a:xfrm>
          <a:off x="5195521" y="10591800"/>
          <a:ext cx="1771651" cy="501288"/>
        </a:xfrm>
        <a:prstGeom prst="borderCallout1">
          <a:avLst>
            <a:gd name="adj1" fmla="val 60000"/>
            <a:gd name="adj2" fmla="val -3792"/>
            <a:gd name="adj3" fmla="val 79601"/>
            <a:gd name="adj4" fmla="val -316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  <xdr:oneCellAnchor>
    <xdr:from>
      <xdr:col>3</xdr:col>
      <xdr:colOff>400783</xdr:colOff>
      <xdr:row>65</xdr:row>
      <xdr:rowOff>169984</xdr:rowOff>
    </xdr:from>
    <xdr:ext cx="1771650" cy="496957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28F0312F-0829-494B-8B31-C8700A0BD996}"/>
            </a:ext>
          </a:extLst>
        </xdr:cNvPr>
        <xdr:cNvSpPr>
          <a:spLocks/>
        </xdr:cNvSpPr>
      </xdr:nvSpPr>
      <xdr:spPr bwMode="auto">
        <a:xfrm>
          <a:off x="5195521" y="11271738"/>
          <a:ext cx="1771650" cy="496957"/>
        </a:xfrm>
        <a:prstGeom prst="borderCallout1">
          <a:avLst>
            <a:gd name="adj1" fmla="val 60000"/>
            <a:gd name="adj2" fmla="val -3792"/>
            <a:gd name="adj3" fmla="val 81484"/>
            <a:gd name="adj4" fmla="val -316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  <xdr:oneCellAnchor>
    <xdr:from>
      <xdr:col>3</xdr:col>
      <xdr:colOff>400783</xdr:colOff>
      <xdr:row>70</xdr:row>
      <xdr:rowOff>0</xdr:rowOff>
    </xdr:from>
    <xdr:ext cx="1771650" cy="496957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3EB89DDD-7325-4C71-86CD-93E4F22BE009}"/>
            </a:ext>
          </a:extLst>
        </xdr:cNvPr>
        <xdr:cNvSpPr>
          <a:spLocks/>
        </xdr:cNvSpPr>
      </xdr:nvSpPr>
      <xdr:spPr bwMode="auto">
        <a:xfrm>
          <a:off x="5195521" y="11951677"/>
          <a:ext cx="1771650" cy="496957"/>
        </a:xfrm>
        <a:prstGeom prst="borderCallout1">
          <a:avLst>
            <a:gd name="adj1" fmla="val 60000"/>
            <a:gd name="adj2" fmla="val -3792"/>
            <a:gd name="adj3" fmla="val 79568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FALSO</a:t>
          </a:r>
        </a:p>
      </xdr:txBody>
    </xdr:sp>
    <xdr:clientData/>
  </xdr:oneCellAnchor>
  <xdr:oneCellAnchor>
    <xdr:from>
      <xdr:col>3</xdr:col>
      <xdr:colOff>400783</xdr:colOff>
      <xdr:row>74</xdr:row>
      <xdr:rowOff>0</xdr:rowOff>
    </xdr:from>
    <xdr:ext cx="1771650" cy="496957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EB880E03-E1EE-41B9-BABA-7147634BF228}"/>
            </a:ext>
          </a:extLst>
        </xdr:cNvPr>
        <xdr:cNvSpPr>
          <a:spLocks/>
        </xdr:cNvSpPr>
      </xdr:nvSpPr>
      <xdr:spPr bwMode="auto">
        <a:xfrm>
          <a:off x="5195521" y="12631615"/>
          <a:ext cx="1771650" cy="496957"/>
        </a:xfrm>
        <a:prstGeom prst="borderCallout1">
          <a:avLst>
            <a:gd name="adj1" fmla="val 60000"/>
            <a:gd name="adj2" fmla="val -3792"/>
            <a:gd name="adj3" fmla="val 81484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609599</xdr:colOff>
      <xdr:row>39</xdr:row>
      <xdr:rowOff>0</xdr:rowOff>
    </xdr:to>
    <xdr:graphicFrame macro="">
      <xdr:nvGraphicFramePr>
        <xdr:cNvPr id="7177" name="Chart 9">
          <a:extLst>
            <a:ext uri="{FF2B5EF4-FFF2-40B4-BE49-F238E27FC236}">
              <a16:creationId xmlns:a16="http://schemas.microsoft.com/office/drawing/2014/main" id="{00000000-0008-0000-0100-00000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16</xdr:col>
      <xdr:colOff>0</xdr:colOff>
      <xdr:row>38</xdr:row>
      <xdr:rowOff>225462</xdr:rowOff>
    </xdr:to>
    <xdr:graphicFrame macro="">
      <xdr:nvGraphicFramePr>
        <xdr:cNvPr id="7180" name="Chart 12">
          <a:extLst>
            <a:ext uri="{FF2B5EF4-FFF2-40B4-BE49-F238E27FC236}">
              <a16:creationId xmlns:a16="http://schemas.microsoft.com/office/drawing/2014/main" id="{00000000-0008-0000-0100-00000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821636</xdr:colOff>
      <xdr:row>4</xdr:row>
      <xdr:rowOff>79511</xdr:rowOff>
    </xdr:from>
    <xdr:to>
      <xdr:col>0</xdr:col>
      <xdr:colOff>1738550</xdr:colOff>
      <xdr:row>6</xdr:row>
      <xdr:rowOff>112641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D4D1AC8-11AC-4209-B407-F5126F76AF3B}"/>
            </a:ext>
          </a:extLst>
        </xdr:cNvPr>
        <xdr:cNvSpPr>
          <a:spLocks/>
        </xdr:cNvSpPr>
      </xdr:nvSpPr>
      <xdr:spPr bwMode="auto">
        <a:xfrm flipH="1">
          <a:off x="821636" y="993911"/>
          <a:ext cx="916914" cy="490330"/>
        </a:xfrm>
        <a:prstGeom prst="borderCallout1">
          <a:avLst>
            <a:gd name="adj1" fmla="val 60000"/>
            <a:gd name="adj2" fmla="val -3792"/>
            <a:gd name="adj3" fmla="val -80865"/>
            <a:gd name="adj4" fmla="val -1968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MÉDIA</a:t>
          </a:r>
        </a:p>
      </xdr:txBody>
    </xdr:sp>
    <xdr:clientData/>
  </xdr:twoCellAnchor>
  <xdr:twoCellAnchor editAs="oneCell">
    <xdr:from>
      <xdr:col>2</xdr:col>
      <xdr:colOff>187602</xdr:colOff>
      <xdr:row>5</xdr:row>
      <xdr:rowOff>53835</xdr:rowOff>
    </xdr:from>
    <xdr:to>
      <xdr:col>3</xdr:col>
      <xdr:colOff>418716</xdr:colOff>
      <xdr:row>7</xdr:row>
      <xdr:rowOff>86965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332313B9-6AB6-4095-8CA9-3B78FA0A30F5}"/>
            </a:ext>
          </a:extLst>
        </xdr:cNvPr>
        <xdr:cNvSpPr>
          <a:spLocks/>
        </xdr:cNvSpPr>
      </xdr:nvSpPr>
      <xdr:spPr bwMode="auto">
        <a:xfrm>
          <a:off x="2559327" y="1196835"/>
          <a:ext cx="764514" cy="490330"/>
        </a:xfrm>
        <a:prstGeom prst="borderCallout1">
          <a:avLst>
            <a:gd name="adj1" fmla="val 60000"/>
            <a:gd name="adj2" fmla="val -3792"/>
            <a:gd name="adj3" fmla="val -29933"/>
            <a:gd name="adj4" fmla="val -4054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DESVPAD.A</a:t>
          </a:r>
        </a:p>
      </xdr:txBody>
    </xdr:sp>
    <xdr:clientData/>
  </xdr:twoCellAnchor>
  <xdr:twoCellAnchor editAs="oneCell">
    <xdr:from>
      <xdr:col>3</xdr:col>
      <xdr:colOff>0</xdr:colOff>
      <xdr:row>7</xdr:row>
      <xdr:rowOff>231912</xdr:rowOff>
    </xdr:from>
    <xdr:to>
      <xdr:col>6</xdr:col>
      <xdr:colOff>0</xdr:colOff>
      <xdr:row>9</xdr:row>
      <xdr:rowOff>3312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DECD33AB-1382-49D8-AC9F-8F82B02B7FE3}"/>
            </a:ext>
          </a:extLst>
        </xdr:cNvPr>
        <xdr:cNvSpPr>
          <a:spLocks/>
        </xdr:cNvSpPr>
      </xdr:nvSpPr>
      <xdr:spPr bwMode="auto">
        <a:xfrm>
          <a:off x="3392557" y="1855303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CONT.SE</a:t>
          </a:r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A2120BEF-DA68-48E8-B5AF-41C8AB94F03F}"/>
            </a:ext>
          </a:extLst>
        </xdr:cNvPr>
        <xdr:cNvSpPr>
          <a:spLocks/>
        </xdr:cNvSpPr>
      </xdr:nvSpPr>
      <xdr:spPr bwMode="auto">
        <a:xfrm>
          <a:off x="3392557" y="2087217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CONT.SE</a:t>
          </a:r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6</xdr:col>
      <xdr:colOff>0</xdr:colOff>
      <xdr:row>11</xdr:row>
      <xdr:rowOff>3313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C247A77D-F33C-4A98-89EE-793AED121AD3}"/>
            </a:ext>
          </a:extLst>
        </xdr:cNvPr>
        <xdr:cNvSpPr>
          <a:spLocks/>
        </xdr:cNvSpPr>
      </xdr:nvSpPr>
      <xdr:spPr bwMode="auto">
        <a:xfrm>
          <a:off x="3392557" y="2319130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</a:t>
          </a:r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B3C58C2-4C5A-41A1-B0AD-2DA7B9C211F3}"/>
            </a:ext>
          </a:extLst>
        </xdr:cNvPr>
        <xdr:cNvSpPr>
          <a:spLocks/>
        </xdr:cNvSpPr>
      </xdr:nvSpPr>
      <xdr:spPr bwMode="auto">
        <a:xfrm>
          <a:off x="3392557" y="3014870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SOMASE</a:t>
          </a:r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C186BD74-B6DC-4C22-B40B-89D9077D03C9}"/>
            </a:ext>
          </a:extLst>
        </xdr:cNvPr>
        <xdr:cNvSpPr>
          <a:spLocks/>
        </xdr:cNvSpPr>
      </xdr:nvSpPr>
      <xdr:spPr bwMode="auto">
        <a:xfrm>
          <a:off x="3392557" y="3246783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SOMASES</a:t>
          </a:r>
        </a:p>
      </xdr:txBody>
    </xdr:sp>
    <xdr:clientData/>
  </xdr:twoCellAnchor>
  <xdr:twoCellAnchor editAs="oneCell">
    <xdr:from>
      <xdr:col>12</xdr:col>
      <xdr:colOff>137160</xdr:colOff>
      <xdr:row>13</xdr:row>
      <xdr:rowOff>131444</xdr:rowOff>
    </xdr:from>
    <xdr:to>
      <xdr:col>12</xdr:col>
      <xdr:colOff>799768</xdr:colOff>
      <xdr:row>14</xdr:row>
      <xdr:rowOff>198119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003D5C62-7645-4F7B-9E73-9E7BD34333B3}"/>
            </a:ext>
          </a:extLst>
        </xdr:cNvPr>
        <xdr:cNvSpPr>
          <a:spLocks/>
        </xdr:cNvSpPr>
      </xdr:nvSpPr>
      <xdr:spPr bwMode="auto">
        <a:xfrm>
          <a:off x="7147560" y="3103244"/>
          <a:ext cx="662608" cy="295275"/>
        </a:xfrm>
        <a:prstGeom prst="borderCallout1">
          <a:avLst>
            <a:gd name="adj1" fmla="val 60000"/>
            <a:gd name="adj2" fmla="val -3792"/>
            <a:gd name="adj3" fmla="val -227076"/>
            <a:gd name="adj4" fmla="val -29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cuidado</a:t>
          </a:r>
        </a:p>
      </xdr:txBody>
    </xdr:sp>
    <xdr:clientData/>
  </xdr:twoCellAnchor>
  <xdr:twoCellAnchor editAs="oneCell">
    <xdr:from>
      <xdr:col>2</xdr:col>
      <xdr:colOff>571500</xdr:colOff>
      <xdr:row>15</xdr:row>
      <xdr:rowOff>111164</xdr:rowOff>
    </xdr:from>
    <xdr:to>
      <xdr:col>6</xdr:col>
      <xdr:colOff>60960</xdr:colOff>
      <xdr:row>17</xdr:row>
      <xdr:rowOff>111163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38429727-1D62-4084-8A72-E4734EF8CA71}"/>
            </a:ext>
          </a:extLst>
        </xdr:cNvPr>
        <xdr:cNvSpPr>
          <a:spLocks/>
        </xdr:cNvSpPr>
      </xdr:nvSpPr>
      <xdr:spPr bwMode="auto">
        <a:xfrm>
          <a:off x="3352800" y="3540164"/>
          <a:ext cx="1927860" cy="457199"/>
        </a:xfrm>
        <a:prstGeom prst="borderCallout1">
          <a:avLst>
            <a:gd name="adj1" fmla="val 60000"/>
            <a:gd name="adj2" fmla="val -3792"/>
            <a:gd name="adj3" fmla="val 144640"/>
            <a:gd name="adj4" fmla="val -2704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gráfico pizza com aprovados e reprovados</a:t>
          </a:r>
        </a:p>
      </xdr:txBody>
    </xdr:sp>
    <xdr:clientData/>
  </xdr:twoCellAnchor>
  <xdr:twoCellAnchor editAs="oneCell">
    <xdr:from>
      <xdr:col>14</xdr:col>
      <xdr:colOff>249668</xdr:colOff>
      <xdr:row>15</xdr:row>
      <xdr:rowOff>103095</xdr:rowOff>
    </xdr:from>
    <xdr:to>
      <xdr:col>16</xdr:col>
      <xdr:colOff>375173</xdr:colOff>
      <xdr:row>17</xdr:row>
      <xdr:rowOff>112060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8E816ED6-81A4-4CD9-BE35-038771519C27}"/>
            </a:ext>
          </a:extLst>
        </xdr:cNvPr>
        <xdr:cNvSpPr>
          <a:spLocks/>
        </xdr:cNvSpPr>
      </xdr:nvSpPr>
      <xdr:spPr bwMode="auto">
        <a:xfrm>
          <a:off x="9591788" y="3532095"/>
          <a:ext cx="1344705" cy="466165"/>
        </a:xfrm>
        <a:prstGeom prst="borderCallout1">
          <a:avLst>
            <a:gd name="adj1" fmla="val 60000"/>
            <a:gd name="adj2" fmla="val -3792"/>
            <a:gd name="adj3" fmla="val 159990"/>
            <a:gd name="adj4" fmla="val -242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gráfico coluna com frequências</a:t>
          </a:r>
        </a:p>
      </xdr:txBody>
    </xdr:sp>
    <xdr:clientData/>
  </xdr:twoCellAnchor>
  <xdr:twoCellAnchor editAs="oneCell">
    <xdr:from>
      <xdr:col>14</xdr:col>
      <xdr:colOff>171450</xdr:colOff>
      <xdr:row>1</xdr:row>
      <xdr:rowOff>47625</xdr:rowOff>
    </xdr:from>
    <xdr:to>
      <xdr:col>16</xdr:col>
      <xdr:colOff>281939</xdr:colOff>
      <xdr:row>4</xdr:row>
      <xdr:rowOff>78105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685E2B2E-4E65-4785-ACEA-28F941337F98}"/>
            </a:ext>
          </a:extLst>
        </xdr:cNvPr>
        <xdr:cNvSpPr>
          <a:spLocks/>
        </xdr:cNvSpPr>
      </xdr:nvSpPr>
      <xdr:spPr bwMode="auto">
        <a:xfrm>
          <a:off x="8229600" y="276225"/>
          <a:ext cx="1177289" cy="716280"/>
        </a:xfrm>
        <a:prstGeom prst="borderCallout1">
          <a:avLst>
            <a:gd name="adj1" fmla="val 60000"/>
            <a:gd name="adj2" fmla="val -3792"/>
            <a:gd name="adj3" fmla="val 8520"/>
            <a:gd name="adj4" fmla="val -4409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as funções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CONT.SES e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CONCATENAR (ou &amp;)</a:t>
          </a:r>
        </a:p>
      </xdr:txBody>
    </xdr:sp>
    <xdr:clientData/>
  </xdr:twoCellAnchor>
  <xdr:twoCellAnchor>
    <xdr:from>
      <xdr:col>0</xdr:col>
      <xdr:colOff>0</xdr:colOff>
      <xdr:row>19</xdr:row>
      <xdr:rowOff>85725</xdr:rowOff>
    </xdr:from>
    <xdr:to>
      <xdr:col>4</xdr:col>
      <xdr:colOff>381000</xdr:colOff>
      <xdr:row>36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6AD7F5-B844-48EB-BAE8-B43EAFB8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</xdr:colOff>
      <xdr:row>18</xdr:row>
      <xdr:rowOff>104774</xdr:rowOff>
    </xdr:from>
    <xdr:to>
      <xdr:col>15</xdr:col>
      <xdr:colOff>514350</xdr:colOff>
      <xdr:row>39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972400-3E24-4A1C-AA1E-5A3FEFC7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77"/>
  <sheetViews>
    <sheetView topLeftCell="A7" zoomScale="145" zoomScaleNormal="145" workbookViewId="0">
      <selection activeCell="C65" sqref="C65"/>
    </sheetView>
  </sheetViews>
  <sheetFormatPr defaultColWidth="12" defaultRowHeight="12.75" x14ac:dyDescent="0.2"/>
  <cols>
    <col min="1" max="1" width="8.1640625" bestFit="1" customWidth="1"/>
    <col min="2" max="2" width="12.33203125" bestFit="1" customWidth="1"/>
    <col min="3" max="3" width="49.5" customWidth="1"/>
    <col min="4" max="4" width="7" customWidth="1"/>
    <col min="5" max="5" width="8.5" customWidth="1"/>
    <col min="6" max="6" width="4.6640625" bestFit="1" customWidth="1"/>
    <col min="7" max="7" width="3.5" bestFit="1" customWidth="1"/>
    <col min="8" max="8" width="3.5" style="1" bestFit="1" customWidth="1"/>
    <col min="9" max="9" width="3.5" bestFit="1" customWidth="1"/>
    <col min="10" max="10" width="8.5" customWidth="1"/>
    <col min="11" max="11" width="11.83203125" customWidth="1"/>
    <col min="12" max="12" width="13.5" customWidth="1"/>
    <col min="13" max="13" width="12.5" customWidth="1"/>
    <col min="14" max="14" width="12.1640625" customWidth="1"/>
  </cols>
  <sheetData>
    <row r="5" spans="1:20" ht="18.75" x14ac:dyDescent="0.3">
      <c r="A5" s="52" t="s">
        <v>57</v>
      </c>
      <c r="B5" s="53"/>
      <c r="C5" s="53"/>
      <c r="D5" s="53"/>
      <c r="E5" s="53"/>
      <c r="F5" s="53"/>
      <c r="G5" s="53"/>
      <c r="H5" s="53"/>
      <c r="I5" s="53"/>
      <c r="J5" s="53"/>
      <c r="K5" s="54"/>
      <c r="L5" s="55" t="s">
        <v>61</v>
      </c>
      <c r="M5" s="56" t="s">
        <v>60</v>
      </c>
      <c r="N5" s="55" t="s">
        <v>62</v>
      </c>
    </row>
    <row r="6" spans="1:20" s="2" customFormat="1" x14ac:dyDescent="0.2">
      <c r="A6" s="21" t="s">
        <v>0</v>
      </c>
      <c r="B6" s="28" t="s">
        <v>1</v>
      </c>
      <c r="C6" s="21" t="s">
        <v>2</v>
      </c>
      <c r="D6" s="24" t="s">
        <v>58</v>
      </c>
      <c r="E6" s="22" t="s">
        <v>59</v>
      </c>
      <c r="F6" s="25" t="s">
        <v>3</v>
      </c>
      <c r="G6" s="25" t="s">
        <v>4</v>
      </c>
      <c r="H6" s="25" t="s">
        <v>5</v>
      </c>
      <c r="I6" s="26" t="s">
        <v>6</v>
      </c>
      <c r="J6" s="23" t="s">
        <v>7</v>
      </c>
      <c r="K6" s="27" t="s">
        <v>8</v>
      </c>
      <c r="L6" s="55"/>
      <c r="M6" s="56"/>
      <c r="N6" s="55"/>
    </row>
    <row r="7" spans="1:20" s="2" customFormat="1" x14ac:dyDescent="0.2">
      <c r="A7" s="13">
        <v>1</v>
      </c>
      <c r="B7" s="18">
        <v>359185</v>
      </c>
      <c r="C7" s="15" t="s">
        <v>9</v>
      </c>
      <c r="D7" s="9" t="s">
        <v>67</v>
      </c>
      <c r="E7" s="17">
        <v>23</v>
      </c>
      <c r="F7" s="7">
        <f ca="1">RANDBETWEEN(0,10)</f>
        <v>10</v>
      </c>
      <c r="G7" s="7">
        <f ca="1">RANDBETWEEN(0,10)</f>
        <v>4</v>
      </c>
      <c r="H7" s="7">
        <f ca="1">RANDBETWEEN(0,10)</f>
        <v>1</v>
      </c>
      <c r="I7" s="7">
        <f ca="1">RANDBETWEEN(0,10)</f>
        <v>7</v>
      </c>
      <c r="J7" s="20">
        <f ca="1">AVERAGE(F7:I7)</f>
        <v>5.5</v>
      </c>
      <c r="K7" s="7" t="str">
        <f ca="1">IF(J7 &gt;= 6,"APROVADO","REPROVADO")</f>
        <v>REPROVADO</v>
      </c>
      <c r="L7" s="17" t="b">
        <f>AND(D7 = "F",E7&gt;=18)</f>
        <v>0</v>
      </c>
      <c r="M7" s="8" t="b">
        <f>OR(D7="M",E7 = 20)</f>
        <v>1</v>
      </c>
      <c r="N7" s="14" t="b">
        <f>NOT(E7=20)</f>
        <v>1</v>
      </c>
      <c r="P7"/>
      <c r="Q7"/>
      <c r="R7"/>
      <c r="S7"/>
      <c r="T7"/>
    </row>
    <row r="8" spans="1:20" s="2" customFormat="1" x14ac:dyDescent="0.2">
      <c r="A8" s="14">
        <v>2</v>
      </c>
      <c r="B8" s="19">
        <v>353682</v>
      </c>
      <c r="C8" s="16" t="s">
        <v>10</v>
      </c>
      <c r="D8" s="6" t="s">
        <v>67</v>
      </c>
      <c r="E8" s="17">
        <v>19</v>
      </c>
      <c r="F8" s="7">
        <f t="shared" ref="F8:I50" ca="1" si="0">RANDBETWEEN(0,10)</f>
        <v>0</v>
      </c>
      <c r="G8" s="7">
        <f t="shared" ca="1" si="0"/>
        <v>10</v>
      </c>
      <c r="H8" s="7">
        <f t="shared" ca="1" si="0"/>
        <v>8</v>
      </c>
      <c r="I8" s="7">
        <f t="shared" ca="1" si="0"/>
        <v>3</v>
      </c>
      <c r="J8" s="20">
        <f ca="1">AVERAGE(F8:I8)</f>
        <v>5.25</v>
      </c>
      <c r="K8" s="7" t="str">
        <f t="shared" ref="K8:K50" ca="1" si="1">IF(J8 &gt;= 6,"APROVADO","REPROVADO")</f>
        <v>REPROVADO</v>
      </c>
      <c r="L8" s="17" t="b">
        <f t="shared" ref="L8:L50" si="2">AND(D8 = "F",E8&gt;=18)</f>
        <v>0</v>
      </c>
      <c r="M8" s="8" t="b">
        <f t="shared" ref="M8:M50" si="3">OR(D8="M",E8 = 20)</f>
        <v>1</v>
      </c>
      <c r="N8" s="14" t="b">
        <f t="shared" ref="N8:N50" si="4">NOT(E8=20)</f>
        <v>1</v>
      </c>
      <c r="P8"/>
      <c r="Q8"/>
      <c r="R8"/>
      <c r="S8"/>
      <c r="T8"/>
    </row>
    <row r="9" spans="1:20" s="2" customFormat="1" x14ac:dyDescent="0.2">
      <c r="A9" s="13">
        <v>3</v>
      </c>
      <c r="B9" s="19">
        <v>353371</v>
      </c>
      <c r="C9" s="16" t="s">
        <v>76</v>
      </c>
      <c r="D9" s="6" t="s">
        <v>68</v>
      </c>
      <c r="E9" s="17">
        <v>27</v>
      </c>
      <c r="F9" s="7">
        <f t="shared" ca="1" si="0"/>
        <v>3</v>
      </c>
      <c r="G9" s="7">
        <f t="shared" ca="1" si="0"/>
        <v>0</v>
      </c>
      <c r="H9" s="7">
        <f t="shared" ca="1" si="0"/>
        <v>5</v>
      </c>
      <c r="I9" s="7">
        <f t="shared" ca="1" si="0"/>
        <v>5</v>
      </c>
      <c r="J9" s="20">
        <f t="shared" ref="J9:J50" ca="1" si="5">AVERAGE(F9:I9)</f>
        <v>3.25</v>
      </c>
      <c r="K9" s="7" t="str">
        <f t="shared" ca="1" si="1"/>
        <v>REPROVADO</v>
      </c>
      <c r="L9" s="17" t="b">
        <f t="shared" si="2"/>
        <v>1</v>
      </c>
      <c r="M9" s="8" t="b">
        <f t="shared" si="3"/>
        <v>0</v>
      </c>
      <c r="N9" s="14" t="b">
        <f t="shared" si="4"/>
        <v>1</v>
      </c>
      <c r="P9"/>
      <c r="Q9"/>
      <c r="R9"/>
      <c r="S9"/>
      <c r="T9"/>
    </row>
    <row r="10" spans="1:20" s="2" customFormat="1" x14ac:dyDescent="0.2">
      <c r="A10" s="14">
        <v>4</v>
      </c>
      <c r="B10" s="19">
        <v>352339</v>
      </c>
      <c r="C10" s="16" t="s">
        <v>11</v>
      </c>
      <c r="D10" s="6" t="s">
        <v>67</v>
      </c>
      <c r="E10" s="17">
        <v>20</v>
      </c>
      <c r="F10" s="7">
        <f t="shared" ca="1" si="0"/>
        <v>6</v>
      </c>
      <c r="G10" s="7">
        <f t="shared" ca="1" si="0"/>
        <v>6</v>
      </c>
      <c r="H10" s="7">
        <f t="shared" ca="1" si="0"/>
        <v>7</v>
      </c>
      <c r="I10" s="7">
        <f t="shared" ca="1" si="0"/>
        <v>5</v>
      </c>
      <c r="J10" s="20">
        <f t="shared" ca="1" si="5"/>
        <v>6</v>
      </c>
      <c r="K10" s="7" t="str">
        <f t="shared" ca="1" si="1"/>
        <v>APROVADO</v>
      </c>
      <c r="L10" s="17" t="b">
        <f t="shared" si="2"/>
        <v>0</v>
      </c>
      <c r="M10" s="8" t="b">
        <f t="shared" si="3"/>
        <v>1</v>
      </c>
      <c r="N10" s="14" t="b">
        <f t="shared" si="4"/>
        <v>0</v>
      </c>
      <c r="P10"/>
      <c r="Q10"/>
      <c r="R10"/>
      <c r="S10"/>
      <c r="T10"/>
    </row>
    <row r="11" spans="1:20" s="2" customFormat="1" x14ac:dyDescent="0.2">
      <c r="A11" s="13">
        <v>5</v>
      </c>
      <c r="B11" s="19">
        <v>353795</v>
      </c>
      <c r="C11" s="16" t="s">
        <v>12</v>
      </c>
      <c r="D11" s="6" t="s">
        <v>68</v>
      </c>
      <c r="E11" s="17">
        <v>25</v>
      </c>
      <c r="F11" s="7">
        <f t="shared" ca="1" si="0"/>
        <v>4</v>
      </c>
      <c r="G11" s="7">
        <f t="shared" ca="1" si="0"/>
        <v>2</v>
      </c>
      <c r="H11" s="7">
        <f t="shared" ca="1" si="0"/>
        <v>7</v>
      </c>
      <c r="I11" s="7">
        <f t="shared" ca="1" si="0"/>
        <v>7</v>
      </c>
      <c r="J11" s="20">
        <f t="shared" ca="1" si="5"/>
        <v>5</v>
      </c>
      <c r="K11" s="7" t="str">
        <f t="shared" ca="1" si="1"/>
        <v>REPROVADO</v>
      </c>
      <c r="L11" s="17" t="b">
        <f t="shared" si="2"/>
        <v>1</v>
      </c>
      <c r="M11" s="8" t="b">
        <f t="shared" si="3"/>
        <v>0</v>
      </c>
      <c r="N11" s="14" t="b">
        <f t="shared" si="4"/>
        <v>1</v>
      </c>
      <c r="P11"/>
      <c r="Q11"/>
      <c r="R11"/>
      <c r="S11"/>
      <c r="T11"/>
    </row>
    <row r="12" spans="1:20" s="2" customFormat="1" x14ac:dyDescent="0.2">
      <c r="A12" s="14">
        <v>6</v>
      </c>
      <c r="B12" s="19">
        <v>355409</v>
      </c>
      <c r="C12" s="16" t="s">
        <v>13</v>
      </c>
      <c r="D12" s="6" t="s">
        <v>68</v>
      </c>
      <c r="E12" s="17">
        <v>20</v>
      </c>
      <c r="F12" s="7">
        <f t="shared" ca="1" si="0"/>
        <v>2</v>
      </c>
      <c r="G12" s="7">
        <f t="shared" ca="1" si="0"/>
        <v>5</v>
      </c>
      <c r="H12" s="7">
        <f t="shared" ca="1" si="0"/>
        <v>8</v>
      </c>
      <c r="I12" s="7">
        <f t="shared" ca="1" si="0"/>
        <v>5</v>
      </c>
      <c r="J12" s="20">
        <f t="shared" ca="1" si="5"/>
        <v>5</v>
      </c>
      <c r="K12" s="7" t="str">
        <f t="shared" ca="1" si="1"/>
        <v>REPROVADO</v>
      </c>
      <c r="L12" s="17" t="b">
        <f t="shared" si="2"/>
        <v>1</v>
      </c>
      <c r="M12" s="8" t="b">
        <f t="shared" si="3"/>
        <v>1</v>
      </c>
      <c r="N12" s="14" t="b">
        <f t="shared" si="4"/>
        <v>0</v>
      </c>
      <c r="P12"/>
      <c r="Q12"/>
      <c r="R12"/>
      <c r="S12"/>
      <c r="T12"/>
    </row>
    <row r="13" spans="1:20" s="2" customFormat="1" x14ac:dyDescent="0.2">
      <c r="A13" s="13">
        <v>7</v>
      </c>
      <c r="B13" s="19">
        <v>356198</v>
      </c>
      <c r="C13" s="16" t="s">
        <v>14</v>
      </c>
      <c r="D13" s="6" t="s">
        <v>67</v>
      </c>
      <c r="E13" s="17">
        <v>28</v>
      </c>
      <c r="F13" s="7">
        <f t="shared" ca="1" si="0"/>
        <v>1</v>
      </c>
      <c r="G13" s="7">
        <f t="shared" ca="1" si="0"/>
        <v>7</v>
      </c>
      <c r="H13" s="7">
        <f t="shared" ca="1" si="0"/>
        <v>6</v>
      </c>
      <c r="I13" s="7">
        <f t="shared" ca="1" si="0"/>
        <v>5</v>
      </c>
      <c r="J13" s="20">
        <f t="shared" ca="1" si="5"/>
        <v>4.75</v>
      </c>
      <c r="K13" s="7" t="str">
        <f t="shared" ca="1" si="1"/>
        <v>REPROVADO</v>
      </c>
      <c r="L13" s="17" t="b">
        <f t="shared" si="2"/>
        <v>0</v>
      </c>
      <c r="M13" s="8" t="b">
        <f t="shared" si="3"/>
        <v>1</v>
      </c>
      <c r="N13" s="14" t="b">
        <f t="shared" si="4"/>
        <v>1</v>
      </c>
      <c r="P13"/>
      <c r="Q13"/>
      <c r="R13"/>
      <c r="S13"/>
      <c r="T13"/>
    </row>
    <row r="14" spans="1:20" s="2" customFormat="1" x14ac:dyDescent="0.2">
      <c r="A14" s="14">
        <v>8</v>
      </c>
      <c r="B14" s="19">
        <v>352589</v>
      </c>
      <c r="C14" s="16" t="s">
        <v>15</v>
      </c>
      <c r="D14" s="6" t="s">
        <v>67</v>
      </c>
      <c r="E14" s="17">
        <v>23</v>
      </c>
      <c r="F14" s="7">
        <f t="shared" ca="1" si="0"/>
        <v>4</v>
      </c>
      <c r="G14" s="7">
        <f t="shared" ca="1" si="0"/>
        <v>8</v>
      </c>
      <c r="H14" s="7">
        <f t="shared" ca="1" si="0"/>
        <v>9</v>
      </c>
      <c r="I14" s="7">
        <f t="shared" ca="1" si="0"/>
        <v>5</v>
      </c>
      <c r="J14" s="20">
        <f t="shared" ca="1" si="5"/>
        <v>6.5</v>
      </c>
      <c r="K14" s="7" t="str">
        <f t="shared" ca="1" si="1"/>
        <v>APROVADO</v>
      </c>
      <c r="L14" s="17" t="b">
        <f t="shared" si="2"/>
        <v>0</v>
      </c>
      <c r="M14" s="8" t="b">
        <f t="shared" si="3"/>
        <v>1</v>
      </c>
      <c r="N14" s="14" t="b">
        <f t="shared" si="4"/>
        <v>1</v>
      </c>
      <c r="P14"/>
      <c r="Q14"/>
      <c r="R14"/>
      <c r="S14"/>
      <c r="T14"/>
    </row>
    <row r="15" spans="1:20" s="2" customFormat="1" x14ac:dyDescent="0.2">
      <c r="A15" s="13">
        <v>9</v>
      </c>
      <c r="B15" s="19">
        <v>358315</v>
      </c>
      <c r="C15" s="16" t="s">
        <v>16</v>
      </c>
      <c r="D15" s="6" t="s">
        <v>67</v>
      </c>
      <c r="E15" s="17">
        <v>21</v>
      </c>
      <c r="F15" s="7">
        <f t="shared" ca="1" si="0"/>
        <v>2</v>
      </c>
      <c r="G15" s="7">
        <f t="shared" ca="1" si="0"/>
        <v>6</v>
      </c>
      <c r="H15" s="7">
        <f t="shared" ca="1" si="0"/>
        <v>1</v>
      </c>
      <c r="I15" s="7">
        <f t="shared" ca="1" si="0"/>
        <v>7</v>
      </c>
      <c r="J15" s="20">
        <f t="shared" ca="1" si="5"/>
        <v>4</v>
      </c>
      <c r="K15" s="7" t="str">
        <f t="shared" ca="1" si="1"/>
        <v>REPROVADO</v>
      </c>
      <c r="L15" s="17" t="b">
        <f t="shared" si="2"/>
        <v>0</v>
      </c>
      <c r="M15" s="8" t="b">
        <f t="shared" si="3"/>
        <v>1</v>
      </c>
      <c r="N15" s="14" t="b">
        <f t="shared" si="4"/>
        <v>1</v>
      </c>
      <c r="P15"/>
      <c r="Q15"/>
      <c r="R15"/>
      <c r="S15"/>
      <c r="T15"/>
    </row>
    <row r="16" spans="1:20" s="2" customFormat="1" x14ac:dyDescent="0.2">
      <c r="A16" s="14">
        <v>10</v>
      </c>
      <c r="B16" s="19">
        <v>359734</v>
      </c>
      <c r="C16" s="16" t="s">
        <v>17</v>
      </c>
      <c r="D16" s="6" t="s">
        <v>67</v>
      </c>
      <c r="E16" s="17">
        <v>20</v>
      </c>
      <c r="F16" s="7">
        <f t="shared" ca="1" si="0"/>
        <v>5</v>
      </c>
      <c r="G16" s="7">
        <f t="shared" ca="1" si="0"/>
        <v>8</v>
      </c>
      <c r="H16" s="7">
        <f t="shared" ca="1" si="0"/>
        <v>9</v>
      </c>
      <c r="I16" s="7">
        <f t="shared" ca="1" si="0"/>
        <v>3</v>
      </c>
      <c r="J16" s="20">
        <f t="shared" ca="1" si="5"/>
        <v>6.25</v>
      </c>
      <c r="K16" s="7" t="str">
        <f t="shared" ca="1" si="1"/>
        <v>APROVADO</v>
      </c>
      <c r="L16" s="17" t="b">
        <f t="shared" si="2"/>
        <v>0</v>
      </c>
      <c r="M16" s="8" t="b">
        <f t="shared" si="3"/>
        <v>1</v>
      </c>
      <c r="N16" s="14" t="b">
        <f t="shared" si="4"/>
        <v>0</v>
      </c>
      <c r="P16"/>
      <c r="Q16"/>
      <c r="R16"/>
      <c r="S16"/>
      <c r="T16"/>
    </row>
    <row r="17" spans="1:20" s="2" customFormat="1" x14ac:dyDescent="0.2">
      <c r="A17" s="13">
        <v>11</v>
      </c>
      <c r="B17" s="19">
        <v>352069</v>
      </c>
      <c r="C17" s="16" t="s">
        <v>18</v>
      </c>
      <c r="D17" s="6" t="s">
        <v>67</v>
      </c>
      <c r="E17" s="17">
        <v>24</v>
      </c>
      <c r="F17" s="7">
        <f t="shared" ca="1" si="0"/>
        <v>4</v>
      </c>
      <c r="G17" s="7">
        <f t="shared" ca="1" si="0"/>
        <v>0</v>
      </c>
      <c r="H17" s="7">
        <f t="shared" ca="1" si="0"/>
        <v>5</v>
      </c>
      <c r="I17" s="7">
        <f t="shared" ca="1" si="0"/>
        <v>2</v>
      </c>
      <c r="J17" s="20">
        <f t="shared" ca="1" si="5"/>
        <v>2.75</v>
      </c>
      <c r="K17" s="7" t="str">
        <f t="shared" ca="1" si="1"/>
        <v>REPROVADO</v>
      </c>
      <c r="L17" s="17" t="b">
        <f t="shared" si="2"/>
        <v>0</v>
      </c>
      <c r="M17" s="8" t="b">
        <f t="shared" si="3"/>
        <v>1</v>
      </c>
      <c r="N17" s="14" t="b">
        <f t="shared" si="4"/>
        <v>1</v>
      </c>
      <c r="P17"/>
      <c r="Q17"/>
      <c r="R17"/>
      <c r="S17"/>
      <c r="T17"/>
    </row>
    <row r="18" spans="1:20" s="2" customFormat="1" x14ac:dyDescent="0.2">
      <c r="A18" s="14">
        <v>12</v>
      </c>
      <c r="B18" s="19">
        <v>356452</v>
      </c>
      <c r="C18" s="16" t="s">
        <v>19</v>
      </c>
      <c r="D18" s="6" t="s">
        <v>67</v>
      </c>
      <c r="E18" s="17">
        <v>27</v>
      </c>
      <c r="F18" s="7">
        <f t="shared" ca="1" si="0"/>
        <v>4</v>
      </c>
      <c r="G18" s="7">
        <f t="shared" ca="1" si="0"/>
        <v>4</v>
      </c>
      <c r="H18" s="7">
        <f t="shared" ca="1" si="0"/>
        <v>0</v>
      </c>
      <c r="I18" s="7">
        <f t="shared" ca="1" si="0"/>
        <v>3</v>
      </c>
      <c r="J18" s="20">
        <f t="shared" ca="1" si="5"/>
        <v>2.75</v>
      </c>
      <c r="K18" s="7" t="str">
        <f t="shared" ca="1" si="1"/>
        <v>REPROVADO</v>
      </c>
      <c r="L18" s="17" t="b">
        <f t="shared" si="2"/>
        <v>0</v>
      </c>
      <c r="M18" s="8" t="b">
        <f t="shared" si="3"/>
        <v>1</v>
      </c>
      <c r="N18" s="14" t="b">
        <f t="shared" si="4"/>
        <v>1</v>
      </c>
      <c r="P18"/>
      <c r="Q18"/>
      <c r="R18"/>
      <c r="S18"/>
      <c r="T18"/>
    </row>
    <row r="19" spans="1:20" s="2" customFormat="1" x14ac:dyDescent="0.2">
      <c r="A19" s="13">
        <v>13</v>
      </c>
      <c r="B19" s="19">
        <v>350829</v>
      </c>
      <c r="C19" s="16" t="s">
        <v>20</v>
      </c>
      <c r="D19" s="6" t="s">
        <v>68</v>
      </c>
      <c r="E19" s="17">
        <v>23</v>
      </c>
      <c r="F19" s="7">
        <f t="shared" ca="1" si="0"/>
        <v>9</v>
      </c>
      <c r="G19" s="7">
        <f t="shared" ca="1" si="0"/>
        <v>1</v>
      </c>
      <c r="H19" s="7">
        <f t="shared" ca="1" si="0"/>
        <v>5</v>
      </c>
      <c r="I19" s="7">
        <f t="shared" ca="1" si="0"/>
        <v>2</v>
      </c>
      <c r="J19" s="20">
        <f t="shared" ca="1" si="5"/>
        <v>4.25</v>
      </c>
      <c r="K19" s="7" t="str">
        <f t="shared" ca="1" si="1"/>
        <v>REPROVADO</v>
      </c>
      <c r="L19" s="17" t="b">
        <f t="shared" si="2"/>
        <v>1</v>
      </c>
      <c r="M19" s="8" t="b">
        <f t="shared" si="3"/>
        <v>0</v>
      </c>
      <c r="N19" s="14" t="b">
        <f t="shared" si="4"/>
        <v>1</v>
      </c>
      <c r="P19"/>
      <c r="Q19"/>
      <c r="R19"/>
      <c r="S19"/>
      <c r="T19"/>
    </row>
    <row r="20" spans="1:20" s="2" customFormat="1" x14ac:dyDescent="0.2">
      <c r="A20" s="14">
        <v>14</v>
      </c>
      <c r="B20" s="19">
        <v>351704</v>
      </c>
      <c r="C20" s="16" t="s">
        <v>21</v>
      </c>
      <c r="D20" s="6" t="s">
        <v>67</v>
      </c>
      <c r="E20" s="17">
        <v>19</v>
      </c>
      <c r="F20" s="7">
        <f t="shared" ca="1" si="0"/>
        <v>0</v>
      </c>
      <c r="G20" s="7">
        <f t="shared" ca="1" si="0"/>
        <v>10</v>
      </c>
      <c r="H20" s="7">
        <f t="shared" ca="1" si="0"/>
        <v>9</v>
      </c>
      <c r="I20" s="7">
        <f t="shared" ca="1" si="0"/>
        <v>0</v>
      </c>
      <c r="J20" s="20">
        <f t="shared" ca="1" si="5"/>
        <v>4.75</v>
      </c>
      <c r="K20" s="7" t="str">
        <f t="shared" ca="1" si="1"/>
        <v>REPROVADO</v>
      </c>
      <c r="L20" s="17" t="b">
        <f t="shared" si="2"/>
        <v>0</v>
      </c>
      <c r="M20" s="8" t="b">
        <f t="shared" si="3"/>
        <v>1</v>
      </c>
      <c r="N20" s="14" t="b">
        <f t="shared" si="4"/>
        <v>1</v>
      </c>
      <c r="P20"/>
      <c r="Q20"/>
      <c r="R20"/>
      <c r="S20"/>
      <c r="T20"/>
    </row>
    <row r="21" spans="1:20" s="2" customFormat="1" x14ac:dyDescent="0.2">
      <c r="A21" s="13">
        <v>15</v>
      </c>
      <c r="B21" s="19">
        <v>351488</v>
      </c>
      <c r="C21" s="16" t="s">
        <v>22</v>
      </c>
      <c r="D21" s="6" t="s">
        <v>67</v>
      </c>
      <c r="E21" s="17">
        <v>20</v>
      </c>
      <c r="F21" s="7">
        <f t="shared" ca="1" si="0"/>
        <v>9</v>
      </c>
      <c r="G21" s="7">
        <f t="shared" ca="1" si="0"/>
        <v>5</v>
      </c>
      <c r="H21" s="7">
        <f t="shared" ca="1" si="0"/>
        <v>10</v>
      </c>
      <c r="I21" s="7">
        <f t="shared" ca="1" si="0"/>
        <v>2</v>
      </c>
      <c r="J21" s="20">
        <f t="shared" ca="1" si="5"/>
        <v>6.5</v>
      </c>
      <c r="K21" s="7" t="str">
        <f t="shared" ca="1" si="1"/>
        <v>APROVADO</v>
      </c>
      <c r="L21" s="17" t="b">
        <f t="shared" si="2"/>
        <v>0</v>
      </c>
      <c r="M21" s="8" t="b">
        <f t="shared" si="3"/>
        <v>1</v>
      </c>
      <c r="N21" s="14" t="b">
        <f t="shared" si="4"/>
        <v>0</v>
      </c>
      <c r="P21"/>
      <c r="Q21"/>
      <c r="R21"/>
      <c r="S21"/>
      <c r="T21"/>
    </row>
    <row r="22" spans="1:20" s="2" customFormat="1" x14ac:dyDescent="0.2">
      <c r="A22" s="14">
        <v>16</v>
      </c>
      <c r="B22" s="19">
        <v>351830</v>
      </c>
      <c r="C22" s="16" t="s">
        <v>23</v>
      </c>
      <c r="D22" s="6" t="s">
        <v>67</v>
      </c>
      <c r="E22" s="17">
        <v>19</v>
      </c>
      <c r="F22" s="7">
        <f t="shared" ca="1" si="0"/>
        <v>3</v>
      </c>
      <c r="G22" s="7">
        <f t="shared" ca="1" si="0"/>
        <v>2</v>
      </c>
      <c r="H22" s="7">
        <f t="shared" ca="1" si="0"/>
        <v>6</v>
      </c>
      <c r="I22" s="7">
        <f t="shared" ca="1" si="0"/>
        <v>9</v>
      </c>
      <c r="J22" s="20">
        <f t="shared" ca="1" si="5"/>
        <v>5</v>
      </c>
      <c r="K22" s="7" t="str">
        <f t="shared" ca="1" si="1"/>
        <v>REPROVADO</v>
      </c>
      <c r="L22" s="17" t="b">
        <f t="shared" si="2"/>
        <v>0</v>
      </c>
      <c r="M22" s="8" t="b">
        <f t="shared" si="3"/>
        <v>1</v>
      </c>
      <c r="N22" s="14" t="b">
        <f t="shared" si="4"/>
        <v>1</v>
      </c>
      <c r="P22"/>
      <c r="Q22"/>
      <c r="R22"/>
      <c r="S22"/>
      <c r="T22"/>
    </row>
    <row r="23" spans="1:20" s="2" customFormat="1" x14ac:dyDescent="0.2">
      <c r="A23" s="13">
        <v>17</v>
      </c>
      <c r="B23" s="19">
        <v>352854</v>
      </c>
      <c r="C23" s="16" t="s">
        <v>24</v>
      </c>
      <c r="D23" s="6" t="s">
        <v>68</v>
      </c>
      <c r="E23" s="17">
        <v>25</v>
      </c>
      <c r="F23" s="7">
        <f t="shared" ca="1" si="0"/>
        <v>9</v>
      </c>
      <c r="G23" s="7">
        <f t="shared" ca="1" si="0"/>
        <v>9</v>
      </c>
      <c r="H23" s="7">
        <f t="shared" ca="1" si="0"/>
        <v>0</v>
      </c>
      <c r="I23" s="7">
        <f t="shared" ca="1" si="0"/>
        <v>2</v>
      </c>
      <c r="J23" s="20">
        <f t="shared" ca="1" si="5"/>
        <v>5</v>
      </c>
      <c r="K23" s="7" t="str">
        <f t="shared" ca="1" si="1"/>
        <v>REPROVADO</v>
      </c>
      <c r="L23" s="17" t="b">
        <f t="shared" si="2"/>
        <v>1</v>
      </c>
      <c r="M23" s="8" t="b">
        <f t="shared" si="3"/>
        <v>0</v>
      </c>
      <c r="N23" s="14" t="b">
        <f t="shared" si="4"/>
        <v>1</v>
      </c>
      <c r="P23"/>
      <c r="Q23"/>
      <c r="R23"/>
      <c r="S23"/>
      <c r="T23"/>
    </row>
    <row r="24" spans="1:20" s="2" customFormat="1" x14ac:dyDescent="0.2">
      <c r="A24" s="14">
        <v>18</v>
      </c>
      <c r="B24" s="19">
        <v>357414</v>
      </c>
      <c r="C24" s="16" t="s">
        <v>25</v>
      </c>
      <c r="D24" s="6" t="s">
        <v>67</v>
      </c>
      <c r="E24" s="17">
        <v>21</v>
      </c>
      <c r="F24" s="7">
        <f t="shared" ca="1" si="0"/>
        <v>8</v>
      </c>
      <c r="G24" s="7">
        <f t="shared" ca="1" si="0"/>
        <v>6</v>
      </c>
      <c r="H24" s="7">
        <f t="shared" ca="1" si="0"/>
        <v>10</v>
      </c>
      <c r="I24" s="7">
        <f t="shared" ca="1" si="0"/>
        <v>0</v>
      </c>
      <c r="J24" s="20">
        <f t="shared" ca="1" si="5"/>
        <v>6</v>
      </c>
      <c r="K24" s="7" t="str">
        <f t="shared" ca="1" si="1"/>
        <v>APROVADO</v>
      </c>
      <c r="L24" s="17" t="b">
        <f t="shared" si="2"/>
        <v>0</v>
      </c>
      <c r="M24" s="8" t="b">
        <f t="shared" si="3"/>
        <v>1</v>
      </c>
      <c r="N24" s="14" t="b">
        <f t="shared" si="4"/>
        <v>1</v>
      </c>
      <c r="P24"/>
      <c r="Q24"/>
      <c r="R24"/>
      <c r="S24"/>
      <c r="T24"/>
    </row>
    <row r="25" spans="1:20" s="2" customFormat="1" x14ac:dyDescent="0.2">
      <c r="A25" s="13">
        <v>19</v>
      </c>
      <c r="B25" s="19">
        <v>351550</v>
      </c>
      <c r="C25" s="16" t="s">
        <v>26</v>
      </c>
      <c r="D25" s="6" t="s">
        <v>68</v>
      </c>
      <c r="E25" s="17">
        <v>20</v>
      </c>
      <c r="F25" s="7">
        <f t="shared" ca="1" si="0"/>
        <v>3</v>
      </c>
      <c r="G25" s="7">
        <f t="shared" ca="1" si="0"/>
        <v>2</v>
      </c>
      <c r="H25" s="7">
        <f t="shared" ca="1" si="0"/>
        <v>7</v>
      </c>
      <c r="I25" s="7">
        <f t="shared" ca="1" si="0"/>
        <v>2</v>
      </c>
      <c r="J25" s="20">
        <f t="shared" ca="1" si="5"/>
        <v>3.5</v>
      </c>
      <c r="K25" s="7" t="str">
        <f t="shared" ca="1" si="1"/>
        <v>REPROVADO</v>
      </c>
      <c r="L25" s="17" t="b">
        <f t="shared" si="2"/>
        <v>1</v>
      </c>
      <c r="M25" s="8" t="b">
        <f t="shared" si="3"/>
        <v>1</v>
      </c>
      <c r="N25" s="14" t="b">
        <f t="shared" si="4"/>
        <v>0</v>
      </c>
      <c r="P25"/>
      <c r="Q25"/>
      <c r="R25"/>
      <c r="S25"/>
      <c r="T25"/>
    </row>
    <row r="26" spans="1:20" s="2" customFormat="1" x14ac:dyDescent="0.2">
      <c r="A26" s="14">
        <v>20</v>
      </c>
      <c r="B26" s="19">
        <v>352719</v>
      </c>
      <c r="C26" s="16" t="s">
        <v>27</v>
      </c>
      <c r="D26" s="6" t="s">
        <v>67</v>
      </c>
      <c r="E26" s="17">
        <v>23</v>
      </c>
      <c r="F26" s="7">
        <f t="shared" ca="1" si="0"/>
        <v>2</v>
      </c>
      <c r="G26" s="7">
        <f t="shared" ca="1" si="0"/>
        <v>10</v>
      </c>
      <c r="H26" s="7">
        <f t="shared" ca="1" si="0"/>
        <v>1</v>
      </c>
      <c r="I26" s="7">
        <f t="shared" ca="1" si="0"/>
        <v>9</v>
      </c>
      <c r="J26" s="20">
        <f t="shared" ca="1" si="5"/>
        <v>5.5</v>
      </c>
      <c r="K26" s="7" t="str">
        <f t="shared" ca="1" si="1"/>
        <v>REPROVADO</v>
      </c>
      <c r="L26" s="17" t="b">
        <f t="shared" si="2"/>
        <v>0</v>
      </c>
      <c r="M26" s="8" t="b">
        <f t="shared" si="3"/>
        <v>1</v>
      </c>
      <c r="N26" s="14" t="b">
        <f t="shared" si="4"/>
        <v>1</v>
      </c>
      <c r="P26"/>
      <c r="Q26"/>
      <c r="R26"/>
      <c r="S26"/>
      <c r="T26"/>
    </row>
    <row r="27" spans="1:20" s="2" customFormat="1" x14ac:dyDescent="0.2">
      <c r="A27" s="13">
        <v>21</v>
      </c>
      <c r="B27" s="19">
        <v>351215</v>
      </c>
      <c r="C27" s="16" t="s">
        <v>28</v>
      </c>
      <c r="D27" s="6" t="s">
        <v>68</v>
      </c>
      <c r="E27" s="17">
        <v>19</v>
      </c>
      <c r="F27" s="7">
        <f t="shared" ca="1" si="0"/>
        <v>10</v>
      </c>
      <c r="G27" s="7">
        <f t="shared" ca="1" si="0"/>
        <v>4</v>
      </c>
      <c r="H27" s="7">
        <f t="shared" ca="1" si="0"/>
        <v>6</v>
      </c>
      <c r="I27" s="7">
        <f t="shared" ca="1" si="0"/>
        <v>3</v>
      </c>
      <c r="J27" s="20">
        <f t="shared" ca="1" si="5"/>
        <v>5.75</v>
      </c>
      <c r="K27" s="7" t="str">
        <f t="shared" ca="1" si="1"/>
        <v>REPROVADO</v>
      </c>
      <c r="L27" s="17" t="b">
        <f t="shared" si="2"/>
        <v>1</v>
      </c>
      <c r="M27" s="8" t="b">
        <f t="shared" si="3"/>
        <v>0</v>
      </c>
      <c r="N27" s="14" t="b">
        <f t="shared" si="4"/>
        <v>1</v>
      </c>
      <c r="P27"/>
      <c r="Q27"/>
      <c r="R27"/>
      <c r="S27"/>
      <c r="T27"/>
    </row>
    <row r="28" spans="1:20" s="2" customFormat="1" x14ac:dyDescent="0.2">
      <c r="A28" s="14">
        <v>22</v>
      </c>
      <c r="B28" s="19">
        <v>353068</v>
      </c>
      <c r="C28" s="16" t="s">
        <v>29</v>
      </c>
      <c r="D28" s="6" t="s">
        <v>68</v>
      </c>
      <c r="E28" s="17">
        <v>18</v>
      </c>
      <c r="F28" s="7">
        <f t="shared" ca="1" si="0"/>
        <v>7</v>
      </c>
      <c r="G28" s="7">
        <f t="shared" ca="1" si="0"/>
        <v>0</v>
      </c>
      <c r="H28" s="7">
        <f t="shared" ca="1" si="0"/>
        <v>5</v>
      </c>
      <c r="I28" s="7">
        <f t="shared" ca="1" si="0"/>
        <v>9</v>
      </c>
      <c r="J28" s="20">
        <f t="shared" ca="1" si="5"/>
        <v>5.25</v>
      </c>
      <c r="K28" s="7" t="str">
        <f t="shared" ca="1" si="1"/>
        <v>REPROVADO</v>
      </c>
      <c r="L28" s="17" t="b">
        <f t="shared" si="2"/>
        <v>1</v>
      </c>
      <c r="M28" s="8" t="b">
        <f t="shared" si="3"/>
        <v>0</v>
      </c>
      <c r="N28" s="14" t="b">
        <f t="shared" si="4"/>
        <v>1</v>
      </c>
      <c r="P28"/>
      <c r="Q28"/>
      <c r="R28"/>
      <c r="S28"/>
      <c r="T28"/>
    </row>
    <row r="29" spans="1:20" s="2" customFormat="1" x14ac:dyDescent="0.2">
      <c r="A29" s="13">
        <v>23</v>
      </c>
      <c r="B29" s="19">
        <v>359237</v>
      </c>
      <c r="C29" s="16" t="s">
        <v>30</v>
      </c>
      <c r="D29" s="6" t="s">
        <v>67</v>
      </c>
      <c r="E29" s="17">
        <v>22</v>
      </c>
      <c r="F29" s="7">
        <f t="shared" ca="1" si="0"/>
        <v>3</v>
      </c>
      <c r="G29" s="7">
        <f t="shared" ca="1" si="0"/>
        <v>3</v>
      </c>
      <c r="H29" s="7">
        <f t="shared" ca="1" si="0"/>
        <v>6</v>
      </c>
      <c r="I29" s="7">
        <f t="shared" ca="1" si="0"/>
        <v>1</v>
      </c>
      <c r="J29" s="20">
        <f t="shared" ca="1" si="5"/>
        <v>3.25</v>
      </c>
      <c r="K29" s="7" t="str">
        <f t="shared" ca="1" si="1"/>
        <v>REPROVADO</v>
      </c>
      <c r="L29" s="17" t="b">
        <f t="shared" si="2"/>
        <v>0</v>
      </c>
      <c r="M29" s="8" t="b">
        <f t="shared" si="3"/>
        <v>1</v>
      </c>
      <c r="N29" s="14" t="b">
        <f t="shared" si="4"/>
        <v>1</v>
      </c>
      <c r="P29"/>
      <c r="Q29"/>
      <c r="R29"/>
      <c r="S29"/>
      <c r="T29"/>
    </row>
    <row r="30" spans="1:20" s="2" customFormat="1" x14ac:dyDescent="0.2">
      <c r="A30" s="14">
        <v>24</v>
      </c>
      <c r="B30" s="19">
        <v>351452</v>
      </c>
      <c r="C30" s="16" t="s">
        <v>31</v>
      </c>
      <c r="D30" s="6" t="s">
        <v>67</v>
      </c>
      <c r="E30" s="17">
        <v>16</v>
      </c>
      <c r="F30" s="7">
        <f t="shared" ca="1" si="0"/>
        <v>7</v>
      </c>
      <c r="G30" s="7">
        <f t="shared" ca="1" si="0"/>
        <v>9</v>
      </c>
      <c r="H30" s="7">
        <f t="shared" ca="1" si="0"/>
        <v>0</v>
      </c>
      <c r="I30" s="7">
        <f t="shared" ca="1" si="0"/>
        <v>5</v>
      </c>
      <c r="J30" s="20">
        <f t="shared" ca="1" si="5"/>
        <v>5.25</v>
      </c>
      <c r="K30" s="7" t="str">
        <f t="shared" ca="1" si="1"/>
        <v>REPROVADO</v>
      </c>
      <c r="L30" s="17" t="b">
        <f t="shared" si="2"/>
        <v>0</v>
      </c>
      <c r="M30" s="8" t="b">
        <f t="shared" si="3"/>
        <v>1</v>
      </c>
      <c r="N30" s="14" t="b">
        <f t="shared" si="4"/>
        <v>1</v>
      </c>
      <c r="P30"/>
      <c r="Q30"/>
      <c r="R30"/>
      <c r="S30"/>
      <c r="T30"/>
    </row>
    <row r="31" spans="1:20" s="2" customFormat="1" x14ac:dyDescent="0.2">
      <c r="A31" s="13">
        <v>25</v>
      </c>
      <c r="B31" s="19">
        <v>359437</v>
      </c>
      <c r="C31" s="16" t="s">
        <v>32</v>
      </c>
      <c r="D31" s="6" t="s">
        <v>67</v>
      </c>
      <c r="E31" s="17">
        <v>28</v>
      </c>
      <c r="F31" s="7">
        <f t="shared" ca="1" si="0"/>
        <v>4</v>
      </c>
      <c r="G31" s="7">
        <f t="shared" ca="1" si="0"/>
        <v>7</v>
      </c>
      <c r="H31" s="7">
        <f t="shared" ca="1" si="0"/>
        <v>8</v>
      </c>
      <c r="I31" s="7">
        <f t="shared" ca="1" si="0"/>
        <v>7</v>
      </c>
      <c r="J31" s="20">
        <f t="shared" ca="1" si="5"/>
        <v>6.5</v>
      </c>
      <c r="K31" s="7" t="str">
        <f t="shared" ca="1" si="1"/>
        <v>APROVADO</v>
      </c>
      <c r="L31" s="17" t="b">
        <f t="shared" si="2"/>
        <v>0</v>
      </c>
      <c r="M31" s="8" t="b">
        <f t="shared" si="3"/>
        <v>1</v>
      </c>
      <c r="N31" s="14" t="b">
        <f t="shared" si="4"/>
        <v>1</v>
      </c>
      <c r="P31"/>
      <c r="Q31"/>
      <c r="R31"/>
      <c r="S31"/>
      <c r="T31"/>
    </row>
    <row r="32" spans="1:20" s="2" customFormat="1" x14ac:dyDescent="0.2">
      <c r="A32" s="14">
        <v>26</v>
      </c>
      <c r="B32" s="19">
        <v>350351</v>
      </c>
      <c r="C32" s="16" t="s">
        <v>33</v>
      </c>
      <c r="D32" s="6" t="s">
        <v>67</v>
      </c>
      <c r="E32" s="17">
        <v>26</v>
      </c>
      <c r="F32" s="7">
        <f t="shared" ca="1" si="0"/>
        <v>4</v>
      </c>
      <c r="G32" s="7">
        <f t="shared" ca="1" si="0"/>
        <v>6</v>
      </c>
      <c r="H32" s="7">
        <f t="shared" ca="1" si="0"/>
        <v>6</v>
      </c>
      <c r="I32" s="7">
        <f t="shared" ca="1" si="0"/>
        <v>4</v>
      </c>
      <c r="J32" s="20">
        <f t="shared" ca="1" si="5"/>
        <v>5</v>
      </c>
      <c r="K32" s="7" t="str">
        <f t="shared" ca="1" si="1"/>
        <v>REPROVADO</v>
      </c>
      <c r="L32" s="17" t="b">
        <f t="shared" si="2"/>
        <v>0</v>
      </c>
      <c r="M32" s="8" t="b">
        <f t="shared" si="3"/>
        <v>1</v>
      </c>
      <c r="N32" s="14" t="b">
        <f t="shared" si="4"/>
        <v>1</v>
      </c>
      <c r="P32"/>
      <c r="Q32"/>
      <c r="R32"/>
      <c r="S32"/>
      <c r="T32"/>
    </row>
    <row r="33" spans="1:20" s="2" customFormat="1" x14ac:dyDescent="0.2">
      <c r="A33" s="13">
        <v>27</v>
      </c>
      <c r="B33" s="19">
        <v>352358</v>
      </c>
      <c r="C33" s="16" t="s">
        <v>34</v>
      </c>
      <c r="D33" s="6" t="s">
        <v>68</v>
      </c>
      <c r="E33" s="17">
        <v>21</v>
      </c>
      <c r="F33" s="7">
        <f t="shared" ca="1" si="0"/>
        <v>6</v>
      </c>
      <c r="G33" s="7">
        <f t="shared" ca="1" si="0"/>
        <v>8</v>
      </c>
      <c r="H33" s="7">
        <f t="shared" ca="1" si="0"/>
        <v>5</v>
      </c>
      <c r="I33" s="7">
        <f t="shared" ca="1" si="0"/>
        <v>4</v>
      </c>
      <c r="J33" s="20">
        <f t="shared" ca="1" si="5"/>
        <v>5.75</v>
      </c>
      <c r="K33" s="7" t="str">
        <f t="shared" ca="1" si="1"/>
        <v>REPROVADO</v>
      </c>
      <c r="L33" s="17" t="b">
        <f t="shared" si="2"/>
        <v>1</v>
      </c>
      <c r="M33" s="8" t="b">
        <f t="shared" si="3"/>
        <v>0</v>
      </c>
      <c r="N33" s="14" t="b">
        <f t="shared" si="4"/>
        <v>1</v>
      </c>
      <c r="P33"/>
      <c r="Q33"/>
      <c r="R33"/>
      <c r="S33"/>
      <c r="T33"/>
    </row>
    <row r="34" spans="1:20" s="2" customFormat="1" x14ac:dyDescent="0.2">
      <c r="A34" s="14">
        <v>28</v>
      </c>
      <c r="B34" s="19">
        <v>359285</v>
      </c>
      <c r="C34" s="16" t="s">
        <v>35</v>
      </c>
      <c r="D34" s="6" t="s">
        <v>68</v>
      </c>
      <c r="E34" s="17">
        <v>23</v>
      </c>
      <c r="F34" s="7">
        <f t="shared" ca="1" si="0"/>
        <v>6</v>
      </c>
      <c r="G34" s="7">
        <f t="shared" ca="1" si="0"/>
        <v>10</v>
      </c>
      <c r="H34" s="7">
        <f t="shared" ca="1" si="0"/>
        <v>9</v>
      </c>
      <c r="I34" s="7">
        <f t="shared" ca="1" si="0"/>
        <v>6</v>
      </c>
      <c r="J34" s="20">
        <f t="shared" ca="1" si="5"/>
        <v>7.75</v>
      </c>
      <c r="K34" s="7" t="str">
        <f t="shared" ca="1" si="1"/>
        <v>APROVADO</v>
      </c>
      <c r="L34" s="17" t="b">
        <f t="shared" si="2"/>
        <v>1</v>
      </c>
      <c r="M34" s="8" t="b">
        <f t="shared" si="3"/>
        <v>0</v>
      </c>
      <c r="N34" s="14" t="b">
        <f t="shared" si="4"/>
        <v>1</v>
      </c>
      <c r="P34"/>
      <c r="Q34"/>
      <c r="R34"/>
      <c r="S34"/>
      <c r="T34"/>
    </row>
    <row r="35" spans="1:20" s="2" customFormat="1" x14ac:dyDescent="0.2">
      <c r="A35" s="13">
        <v>29</v>
      </c>
      <c r="B35" s="19">
        <v>350882</v>
      </c>
      <c r="C35" s="16" t="s">
        <v>36</v>
      </c>
      <c r="D35" s="6" t="s">
        <v>68</v>
      </c>
      <c r="E35" s="17">
        <v>24</v>
      </c>
      <c r="F35" s="7">
        <f t="shared" ca="1" si="0"/>
        <v>8</v>
      </c>
      <c r="G35" s="7">
        <f t="shared" ca="1" si="0"/>
        <v>6</v>
      </c>
      <c r="H35" s="7">
        <f t="shared" ca="1" si="0"/>
        <v>4</v>
      </c>
      <c r="I35" s="7">
        <f t="shared" ca="1" si="0"/>
        <v>3</v>
      </c>
      <c r="J35" s="20">
        <f t="shared" ca="1" si="5"/>
        <v>5.25</v>
      </c>
      <c r="K35" s="7" t="str">
        <f t="shared" ca="1" si="1"/>
        <v>REPROVADO</v>
      </c>
      <c r="L35" s="17" t="b">
        <f t="shared" si="2"/>
        <v>1</v>
      </c>
      <c r="M35" s="8" t="b">
        <f t="shared" si="3"/>
        <v>0</v>
      </c>
      <c r="N35" s="14" t="b">
        <f t="shared" si="4"/>
        <v>1</v>
      </c>
      <c r="P35"/>
      <c r="Q35"/>
      <c r="R35"/>
      <c r="S35"/>
      <c r="T35"/>
    </row>
    <row r="36" spans="1:20" s="2" customFormat="1" x14ac:dyDescent="0.2">
      <c r="A36" s="14">
        <v>30</v>
      </c>
      <c r="B36" s="19">
        <v>355706</v>
      </c>
      <c r="C36" s="16" t="s">
        <v>37</v>
      </c>
      <c r="D36" s="6" t="s">
        <v>68</v>
      </c>
      <c r="E36" s="17">
        <v>17</v>
      </c>
      <c r="F36" s="7">
        <f t="shared" ca="1" si="0"/>
        <v>0</v>
      </c>
      <c r="G36" s="7">
        <f t="shared" ca="1" si="0"/>
        <v>9</v>
      </c>
      <c r="H36" s="7">
        <f t="shared" ca="1" si="0"/>
        <v>8</v>
      </c>
      <c r="I36" s="7">
        <f t="shared" ca="1" si="0"/>
        <v>0</v>
      </c>
      <c r="J36" s="20">
        <f t="shared" ca="1" si="5"/>
        <v>4.25</v>
      </c>
      <c r="K36" s="7" t="str">
        <f t="shared" ca="1" si="1"/>
        <v>REPROVADO</v>
      </c>
      <c r="L36" s="17" t="b">
        <f t="shared" si="2"/>
        <v>0</v>
      </c>
      <c r="M36" s="8" t="b">
        <f t="shared" si="3"/>
        <v>0</v>
      </c>
      <c r="N36" s="14" t="b">
        <f t="shared" si="4"/>
        <v>1</v>
      </c>
      <c r="P36"/>
      <c r="Q36"/>
      <c r="R36"/>
      <c r="S36"/>
      <c r="T36"/>
    </row>
    <row r="37" spans="1:20" s="2" customFormat="1" x14ac:dyDescent="0.2">
      <c r="A37" s="13">
        <v>31</v>
      </c>
      <c r="B37" s="19">
        <v>353780</v>
      </c>
      <c r="C37" s="16" t="s">
        <v>38</v>
      </c>
      <c r="D37" s="6" t="s">
        <v>68</v>
      </c>
      <c r="E37" s="17">
        <v>27</v>
      </c>
      <c r="F37" s="7">
        <f t="shared" ca="1" si="0"/>
        <v>3</v>
      </c>
      <c r="G37" s="7">
        <f t="shared" ca="1" si="0"/>
        <v>7</v>
      </c>
      <c r="H37" s="7">
        <f t="shared" ca="1" si="0"/>
        <v>8</v>
      </c>
      <c r="I37" s="7">
        <f t="shared" ca="1" si="0"/>
        <v>1</v>
      </c>
      <c r="J37" s="20">
        <f t="shared" ca="1" si="5"/>
        <v>4.75</v>
      </c>
      <c r="K37" s="7" t="str">
        <f t="shared" ca="1" si="1"/>
        <v>REPROVADO</v>
      </c>
      <c r="L37" s="17" t="b">
        <f t="shared" si="2"/>
        <v>1</v>
      </c>
      <c r="M37" s="8" t="b">
        <f t="shared" si="3"/>
        <v>0</v>
      </c>
      <c r="N37" s="14" t="b">
        <f t="shared" si="4"/>
        <v>1</v>
      </c>
      <c r="P37"/>
      <c r="Q37"/>
      <c r="R37"/>
      <c r="S37"/>
      <c r="T37"/>
    </row>
    <row r="38" spans="1:20" s="2" customFormat="1" x14ac:dyDescent="0.2">
      <c r="A38" s="14">
        <v>32</v>
      </c>
      <c r="B38" s="19">
        <v>353348</v>
      </c>
      <c r="C38" s="16" t="s">
        <v>39</v>
      </c>
      <c r="D38" s="6" t="s">
        <v>67</v>
      </c>
      <c r="E38" s="17">
        <v>28</v>
      </c>
      <c r="F38" s="7">
        <f t="shared" ca="1" si="0"/>
        <v>1</v>
      </c>
      <c r="G38" s="7">
        <f t="shared" ca="1" si="0"/>
        <v>4</v>
      </c>
      <c r="H38" s="7">
        <f t="shared" ca="1" si="0"/>
        <v>9</v>
      </c>
      <c r="I38" s="7">
        <f t="shared" ca="1" si="0"/>
        <v>0</v>
      </c>
      <c r="J38" s="20">
        <f t="shared" ca="1" si="5"/>
        <v>3.5</v>
      </c>
      <c r="K38" s="7" t="str">
        <f t="shared" ca="1" si="1"/>
        <v>REPROVADO</v>
      </c>
      <c r="L38" s="17" t="b">
        <f t="shared" si="2"/>
        <v>0</v>
      </c>
      <c r="M38" s="8" t="b">
        <f t="shared" si="3"/>
        <v>1</v>
      </c>
      <c r="N38" s="14" t="b">
        <f t="shared" si="4"/>
        <v>1</v>
      </c>
      <c r="P38"/>
      <c r="Q38"/>
      <c r="R38"/>
      <c r="S38"/>
      <c r="T38"/>
    </row>
    <row r="39" spans="1:20" s="2" customFormat="1" x14ac:dyDescent="0.2">
      <c r="A39" s="13">
        <v>33</v>
      </c>
      <c r="B39" s="19">
        <v>352162</v>
      </c>
      <c r="C39" s="16" t="s">
        <v>40</v>
      </c>
      <c r="D39" s="6" t="s">
        <v>67</v>
      </c>
      <c r="E39" s="17">
        <v>18</v>
      </c>
      <c r="F39" s="7">
        <f t="shared" ca="1" si="0"/>
        <v>0</v>
      </c>
      <c r="G39" s="7">
        <f t="shared" ca="1" si="0"/>
        <v>10</v>
      </c>
      <c r="H39" s="7">
        <f t="shared" ca="1" si="0"/>
        <v>2</v>
      </c>
      <c r="I39" s="7">
        <f t="shared" ca="1" si="0"/>
        <v>6</v>
      </c>
      <c r="J39" s="20">
        <f t="shared" ca="1" si="5"/>
        <v>4.5</v>
      </c>
      <c r="K39" s="7" t="str">
        <f t="shared" ca="1" si="1"/>
        <v>REPROVADO</v>
      </c>
      <c r="L39" s="17" t="b">
        <f t="shared" si="2"/>
        <v>0</v>
      </c>
      <c r="M39" s="8" t="b">
        <f t="shared" si="3"/>
        <v>1</v>
      </c>
      <c r="N39" s="14" t="b">
        <f t="shared" si="4"/>
        <v>1</v>
      </c>
      <c r="P39"/>
      <c r="Q39"/>
      <c r="R39"/>
      <c r="S39"/>
      <c r="T39"/>
    </row>
    <row r="40" spans="1:20" s="2" customFormat="1" x14ac:dyDescent="0.2">
      <c r="A40" s="14">
        <v>34</v>
      </c>
      <c r="B40" s="19">
        <v>359742</v>
      </c>
      <c r="C40" s="16" t="s">
        <v>41</v>
      </c>
      <c r="D40" s="6" t="s">
        <v>67</v>
      </c>
      <c r="E40" s="17">
        <v>28</v>
      </c>
      <c r="F40" s="7">
        <f t="shared" ca="1" si="0"/>
        <v>1</v>
      </c>
      <c r="G40" s="7">
        <f t="shared" ca="1" si="0"/>
        <v>8</v>
      </c>
      <c r="H40" s="7">
        <f t="shared" ca="1" si="0"/>
        <v>9</v>
      </c>
      <c r="I40" s="7">
        <f t="shared" ca="1" si="0"/>
        <v>1</v>
      </c>
      <c r="J40" s="20">
        <f t="shared" ca="1" si="5"/>
        <v>4.75</v>
      </c>
      <c r="K40" s="7" t="str">
        <f t="shared" ca="1" si="1"/>
        <v>REPROVADO</v>
      </c>
      <c r="L40" s="17" t="b">
        <f t="shared" si="2"/>
        <v>0</v>
      </c>
      <c r="M40" s="8" t="b">
        <f t="shared" si="3"/>
        <v>1</v>
      </c>
      <c r="N40" s="14" t="b">
        <f t="shared" si="4"/>
        <v>1</v>
      </c>
      <c r="P40"/>
      <c r="Q40"/>
      <c r="R40"/>
      <c r="S40"/>
      <c r="T40"/>
    </row>
    <row r="41" spans="1:20" s="2" customFormat="1" x14ac:dyDescent="0.2">
      <c r="A41" s="13">
        <v>35</v>
      </c>
      <c r="B41" s="19">
        <v>359755</v>
      </c>
      <c r="C41" s="16" t="s">
        <v>42</v>
      </c>
      <c r="D41" s="6" t="s">
        <v>67</v>
      </c>
      <c r="E41" s="17">
        <v>18</v>
      </c>
      <c r="F41" s="7">
        <f t="shared" ca="1" si="0"/>
        <v>7</v>
      </c>
      <c r="G41" s="7">
        <f t="shared" ca="1" si="0"/>
        <v>4</v>
      </c>
      <c r="H41" s="7">
        <f t="shared" ca="1" si="0"/>
        <v>8</v>
      </c>
      <c r="I41" s="7">
        <f t="shared" ca="1" si="0"/>
        <v>5</v>
      </c>
      <c r="J41" s="20">
        <f t="shared" ca="1" si="5"/>
        <v>6</v>
      </c>
      <c r="K41" s="7" t="str">
        <f t="shared" ca="1" si="1"/>
        <v>APROVADO</v>
      </c>
      <c r="L41" s="17" t="b">
        <f t="shared" si="2"/>
        <v>0</v>
      </c>
      <c r="M41" s="8" t="b">
        <f t="shared" si="3"/>
        <v>1</v>
      </c>
      <c r="N41" s="14" t="b">
        <f t="shared" si="4"/>
        <v>1</v>
      </c>
      <c r="P41"/>
      <c r="Q41"/>
      <c r="R41"/>
      <c r="S41"/>
      <c r="T41"/>
    </row>
    <row r="42" spans="1:20" s="2" customFormat="1" x14ac:dyDescent="0.2">
      <c r="A42" s="14">
        <v>36</v>
      </c>
      <c r="B42" s="19">
        <v>358060</v>
      </c>
      <c r="C42" s="16" t="s">
        <v>43</v>
      </c>
      <c r="D42" s="6" t="s">
        <v>68</v>
      </c>
      <c r="E42" s="17">
        <v>25</v>
      </c>
      <c r="F42" s="7">
        <f t="shared" ca="1" si="0"/>
        <v>4</v>
      </c>
      <c r="G42" s="7">
        <f t="shared" ca="1" si="0"/>
        <v>0</v>
      </c>
      <c r="H42" s="7">
        <f t="shared" ca="1" si="0"/>
        <v>9</v>
      </c>
      <c r="I42" s="7">
        <f t="shared" ca="1" si="0"/>
        <v>9</v>
      </c>
      <c r="J42" s="20">
        <f t="shared" ca="1" si="5"/>
        <v>5.5</v>
      </c>
      <c r="K42" s="7" t="str">
        <f t="shared" ca="1" si="1"/>
        <v>REPROVADO</v>
      </c>
      <c r="L42" s="17" t="b">
        <f t="shared" si="2"/>
        <v>1</v>
      </c>
      <c r="M42" s="8" t="b">
        <f t="shared" si="3"/>
        <v>0</v>
      </c>
      <c r="N42" s="14" t="b">
        <f t="shared" si="4"/>
        <v>1</v>
      </c>
      <c r="P42"/>
      <c r="Q42"/>
      <c r="R42"/>
      <c r="S42"/>
      <c r="T42"/>
    </row>
    <row r="43" spans="1:20" s="2" customFormat="1" x14ac:dyDescent="0.2">
      <c r="A43" s="13">
        <v>37</v>
      </c>
      <c r="B43" s="19">
        <v>354799</v>
      </c>
      <c r="C43" s="16" t="s">
        <v>44</v>
      </c>
      <c r="D43" s="6" t="s">
        <v>67</v>
      </c>
      <c r="E43" s="17">
        <v>16</v>
      </c>
      <c r="F43" s="7">
        <f t="shared" ca="1" si="0"/>
        <v>4</v>
      </c>
      <c r="G43" s="7">
        <f t="shared" ca="1" si="0"/>
        <v>3</v>
      </c>
      <c r="H43" s="7">
        <f t="shared" ca="1" si="0"/>
        <v>10</v>
      </c>
      <c r="I43" s="7">
        <f t="shared" ca="1" si="0"/>
        <v>9</v>
      </c>
      <c r="J43" s="20">
        <f t="shared" ca="1" si="5"/>
        <v>6.5</v>
      </c>
      <c r="K43" s="7" t="str">
        <f t="shared" ca="1" si="1"/>
        <v>APROVADO</v>
      </c>
      <c r="L43" s="17" t="b">
        <f t="shared" si="2"/>
        <v>0</v>
      </c>
      <c r="M43" s="8" t="b">
        <f t="shared" si="3"/>
        <v>1</v>
      </c>
      <c r="N43" s="14" t="b">
        <f t="shared" si="4"/>
        <v>1</v>
      </c>
      <c r="P43"/>
      <c r="Q43"/>
      <c r="R43"/>
      <c r="S43"/>
      <c r="T43"/>
    </row>
    <row r="44" spans="1:20" s="2" customFormat="1" x14ac:dyDescent="0.2">
      <c r="A44" s="14">
        <v>38</v>
      </c>
      <c r="B44" s="46">
        <v>354314</v>
      </c>
      <c r="C44" s="16" t="s">
        <v>45</v>
      </c>
      <c r="D44" s="6" t="s">
        <v>68</v>
      </c>
      <c r="E44" s="17">
        <v>26</v>
      </c>
      <c r="F44" s="7">
        <f t="shared" ca="1" si="0"/>
        <v>2</v>
      </c>
      <c r="G44" s="7">
        <f t="shared" ca="1" si="0"/>
        <v>10</v>
      </c>
      <c r="H44" s="7">
        <f t="shared" ca="1" si="0"/>
        <v>1</v>
      </c>
      <c r="I44" s="7">
        <f t="shared" ca="1" si="0"/>
        <v>9</v>
      </c>
      <c r="J44" s="20">
        <f t="shared" ca="1" si="5"/>
        <v>5.5</v>
      </c>
      <c r="K44" s="7" t="str">
        <f t="shared" ca="1" si="1"/>
        <v>REPROVADO</v>
      </c>
      <c r="L44" s="17" t="b">
        <f t="shared" si="2"/>
        <v>1</v>
      </c>
      <c r="M44" s="8" t="b">
        <f t="shared" si="3"/>
        <v>0</v>
      </c>
      <c r="N44" s="14" t="b">
        <f t="shared" si="4"/>
        <v>1</v>
      </c>
      <c r="P44"/>
      <c r="Q44"/>
      <c r="R44"/>
      <c r="S44"/>
      <c r="T44"/>
    </row>
    <row r="45" spans="1:20" s="2" customFormat="1" x14ac:dyDescent="0.2">
      <c r="A45" s="13">
        <v>39</v>
      </c>
      <c r="B45" s="46">
        <v>354314</v>
      </c>
      <c r="C45" s="16" t="s">
        <v>80</v>
      </c>
      <c r="D45" s="6" t="s">
        <v>68</v>
      </c>
      <c r="E45" s="17">
        <v>18</v>
      </c>
      <c r="F45" s="7">
        <f t="shared" ca="1" si="0"/>
        <v>2</v>
      </c>
      <c r="G45" s="7">
        <f t="shared" ca="1" si="0"/>
        <v>7</v>
      </c>
      <c r="H45" s="7">
        <f t="shared" ca="1" si="0"/>
        <v>5</v>
      </c>
      <c r="I45" s="7">
        <f t="shared" ca="1" si="0"/>
        <v>1</v>
      </c>
      <c r="J45" s="20">
        <f t="shared" ca="1" si="5"/>
        <v>3.75</v>
      </c>
      <c r="K45" s="7" t="str">
        <f t="shared" ca="1" si="1"/>
        <v>REPROVADO</v>
      </c>
      <c r="L45" s="17" t="b">
        <f t="shared" si="2"/>
        <v>1</v>
      </c>
      <c r="M45" s="8" t="b">
        <f t="shared" si="3"/>
        <v>0</v>
      </c>
      <c r="N45" s="14" t="b">
        <f t="shared" si="4"/>
        <v>1</v>
      </c>
      <c r="P45"/>
      <c r="Q45"/>
      <c r="R45"/>
      <c r="S45"/>
      <c r="T45"/>
    </row>
    <row r="46" spans="1:20" s="2" customFormat="1" x14ac:dyDescent="0.2">
      <c r="A46" s="14">
        <v>40</v>
      </c>
      <c r="B46" s="19">
        <v>352424</v>
      </c>
      <c r="C46" s="16" t="s">
        <v>78</v>
      </c>
      <c r="D46" s="6" t="s">
        <v>68</v>
      </c>
      <c r="E46" s="17">
        <v>22</v>
      </c>
      <c r="F46" s="7">
        <f t="shared" ca="1" si="0"/>
        <v>9</v>
      </c>
      <c r="G46" s="7">
        <f t="shared" ca="1" si="0"/>
        <v>0</v>
      </c>
      <c r="H46" s="7">
        <f t="shared" ca="1" si="0"/>
        <v>5</v>
      </c>
      <c r="I46" s="7">
        <f t="shared" ca="1" si="0"/>
        <v>0</v>
      </c>
      <c r="J46" s="20">
        <f t="shared" ca="1" si="5"/>
        <v>3.5</v>
      </c>
      <c r="K46" s="7" t="str">
        <f t="shared" ca="1" si="1"/>
        <v>REPROVADO</v>
      </c>
      <c r="L46" s="17" t="b">
        <f t="shared" si="2"/>
        <v>1</v>
      </c>
      <c r="M46" s="8" t="b">
        <f t="shared" si="3"/>
        <v>0</v>
      </c>
      <c r="N46" s="14" t="b">
        <f t="shared" si="4"/>
        <v>1</v>
      </c>
      <c r="P46"/>
      <c r="Q46"/>
      <c r="R46"/>
      <c r="S46"/>
      <c r="T46"/>
    </row>
    <row r="47" spans="1:20" s="2" customFormat="1" x14ac:dyDescent="0.2">
      <c r="A47" s="13">
        <v>41</v>
      </c>
      <c r="B47" s="19">
        <v>356805</v>
      </c>
      <c r="C47" s="16" t="s">
        <v>46</v>
      </c>
      <c r="D47" s="6" t="s">
        <v>67</v>
      </c>
      <c r="E47" s="17">
        <v>16</v>
      </c>
      <c r="F47" s="7">
        <f t="shared" ca="1" si="0"/>
        <v>10</v>
      </c>
      <c r="G47" s="7">
        <f t="shared" ca="1" si="0"/>
        <v>7</v>
      </c>
      <c r="H47" s="7">
        <f t="shared" ca="1" si="0"/>
        <v>0</v>
      </c>
      <c r="I47" s="7">
        <f t="shared" ca="1" si="0"/>
        <v>9</v>
      </c>
      <c r="J47" s="20">
        <f t="shared" ca="1" si="5"/>
        <v>6.5</v>
      </c>
      <c r="K47" s="7" t="str">
        <f t="shared" ca="1" si="1"/>
        <v>APROVADO</v>
      </c>
      <c r="L47" s="17" t="b">
        <f t="shared" si="2"/>
        <v>0</v>
      </c>
      <c r="M47" s="8" t="b">
        <f t="shared" si="3"/>
        <v>1</v>
      </c>
      <c r="N47" s="14" t="b">
        <f t="shared" si="4"/>
        <v>1</v>
      </c>
      <c r="P47"/>
      <c r="Q47"/>
      <c r="R47"/>
      <c r="S47"/>
      <c r="T47"/>
    </row>
    <row r="48" spans="1:20" s="2" customFormat="1" x14ac:dyDescent="0.2">
      <c r="A48" s="14">
        <v>42</v>
      </c>
      <c r="B48" s="19">
        <v>359671</v>
      </c>
      <c r="C48" s="16" t="s">
        <v>47</v>
      </c>
      <c r="D48" s="6" t="s">
        <v>67</v>
      </c>
      <c r="E48" s="17">
        <v>18</v>
      </c>
      <c r="F48" s="7">
        <f t="shared" ca="1" si="0"/>
        <v>8</v>
      </c>
      <c r="G48" s="7">
        <f t="shared" ca="1" si="0"/>
        <v>9</v>
      </c>
      <c r="H48" s="7">
        <f t="shared" ca="1" si="0"/>
        <v>9</v>
      </c>
      <c r="I48" s="7">
        <f t="shared" ca="1" si="0"/>
        <v>2</v>
      </c>
      <c r="J48" s="20">
        <f t="shared" ca="1" si="5"/>
        <v>7</v>
      </c>
      <c r="K48" s="7" t="str">
        <f t="shared" ca="1" si="1"/>
        <v>APROVADO</v>
      </c>
      <c r="L48" s="17" t="b">
        <f t="shared" si="2"/>
        <v>0</v>
      </c>
      <c r="M48" s="8" t="b">
        <f t="shared" si="3"/>
        <v>1</v>
      </c>
      <c r="N48" s="14" t="b">
        <f t="shared" si="4"/>
        <v>1</v>
      </c>
      <c r="P48"/>
      <c r="Q48"/>
      <c r="R48"/>
      <c r="S48"/>
      <c r="T48"/>
    </row>
    <row r="49" spans="1:20" s="2" customFormat="1" x14ac:dyDescent="0.2">
      <c r="A49" s="13">
        <v>43</v>
      </c>
      <c r="B49" s="19">
        <v>355961</v>
      </c>
      <c r="C49" s="16" t="s">
        <v>82</v>
      </c>
      <c r="D49" s="6" t="s">
        <v>67</v>
      </c>
      <c r="E49" s="17">
        <v>16</v>
      </c>
      <c r="F49" s="7">
        <f t="shared" ca="1" si="0"/>
        <v>3</v>
      </c>
      <c r="G49" s="7">
        <f t="shared" ca="1" si="0"/>
        <v>0</v>
      </c>
      <c r="H49" s="7">
        <f t="shared" ca="1" si="0"/>
        <v>6</v>
      </c>
      <c r="I49" s="7">
        <f t="shared" ca="1" si="0"/>
        <v>9</v>
      </c>
      <c r="J49" s="20">
        <f t="shared" ca="1" si="5"/>
        <v>4.5</v>
      </c>
      <c r="K49" s="7" t="str">
        <f t="shared" ca="1" si="1"/>
        <v>REPROVADO</v>
      </c>
      <c r="L49" s="17" t="b">
        <f t="shared" si="2"/>
        <v>0</v>
      </c>
      <c r="M49" s="8" t="b">
        <f t="shared" si="3"/>
        <v>1</v>
      </c>
      <c r="N49" s="14" t="b">
        <f t="shared" si="4"/>
        <v>1</v>
      </c>
      <c r="P49"/>
      <c r="Q49"/>
      <c r="R49"/>
      <c r="S49"/>
      <c r="T49"/>
    </row>
    <row r="50" spans="1:20" s="2" customFormat="1" x14ac:dyDescent="0.2">
      <c r="A50" s="14">
        <v>44</v>
      </c>
      <c r="B50" s="19">
        <v>358275</v>
      </c>
      <c r="C50" s="16" t="s">
        <v>48</v>
      </c>
      <c r="D50" s="6" t="s">
        <v>67</v>
      </c>
      <c r="E50" s="17">
        <v>17</v>
      </c>
      <c r="F50" s="7">
        <f t="shared" ca="1" si="0"/>
        <v>8</v>
      </c>
      <c r="G50" s="7">
        <f t="shared" ca="1" si="0"/>
        <v>9</v>
      </c>
      <c r="H50" s="7">
        <f t="shared" ca="1" si="0"/>
        <v>9</v>
      </c>
      <c r="I50" s="7">
        <f t="shared" ca="1" si="0"/>
        <v>9</v>
      </c>
      <c r="J50" s="20">
        <f t="shared" ca="1" si="5"/>
        <v>8.75</v>
      </c>
      <c r="K50" s="7" t="str">
        <f t="shared" ca="1" si="1"/>
        <v>APROVADO</v>
      </c>
      <c r="L50" s="17" t="b">
        <f t="shared" si="2"/>
        <v>0</v>
      </c>
      <c r="M50" s="8" t="b">
        <f t="shared" si="3"/>
        <v>1</v>
      </c>
      <c r="N50" s="14" t="b">
        <f t="shared" si="4"/>
        <v>1</v>
      </c>
      <c r="P50"/>
      <c r="Q50"/>
      <c r="R50"/>
      <c r="S50"/>
      <c r="T50"/>
    </row>
    <row r="51" spans="1:20" x14ac:dyDescent="0.2">
      <c r="A51" s="3"/>
      <c r="H51"/>
      <c r="K51" s="29">
        <f ca="1">COUNTIF(K7:K50,"REPROVADO")</f>
        <v>32</v>
      </c>
      <c r="L51" s="29">
        <f>COUNTIF(L7:L50,"VERDADEIRO")</f>
        <v>16</v>
      </c>
      <c r="M51" s="29">
        <f>COUNTIF(M7:M50,"verdadeiro")</f>
        <v>29</v>
      </c>
      <c r="N51" s="29">
        <f>COUNTIF(N7:N50,"FALSO")</f>
        <v>5</v>
      </c>
    </row>
    <row r="52" spans="1:20" x14ac:dyDescent="0.2">
      <c r="C52" s="2"/>
      <c r="H52"/>
      <c r="K52" s="30" t="s">
        <v>63</v>
      </c>
      <c r="L52" s="30" t="s">
        <v>63</v>
      </c>
      <c r="M52" s="30" t="s">
        <v>63</v>
      </c>
      <c r="N52" s="30" t="s">
        <v>63</v>
      </c>
    </row>
    <row r="53" spans="1:20" x14ac:dyDescent="0.2">
      <c r="D53" s="2"/>
      <c r="E53" s="2"/>
      <c r="F53" s="2"/>
      <c r="G53" s="2"/>
      <c r="H53" s="4"/>
      <c r="I53" s="2"/>
      <c r="J53" s="2"/>
    </row>
    <row r="54" spans="1:20" x14ac:dyDescent="0.2">
      <c r="D54" s="2"/>
      <c r="E54" s="2"/>
      <c r="F54" s="2"/>
      <c r="G54" s="2"/>
      <c r="H54" s="4"/>
      <c r="I54" s="2"/>
      <c r="J54" s="2"/>
    </row>
    <row r="55" spans="1:20" x14ac:dyDescent="0.2">
      <c r="B55" s="51" t="s">
        <v>75</v>
      </c>
      <c r="C55" s="51"/>
    </row>
    <row r="56" spans="1:20" x14ac:dyDescent="0.2">
      <c r="B56" s="10" t="s">
        <v>69</v>
      </c>
      <c r="C56" s="11">
        <v>41</v>
      </c>
    </row>
    <row r="57" spans="1:20" x14ac:dyDescent="0.2">
      <c r="B57" s="10" t="s">
        <v>70</v>
      </c>
      <c r="C57" s="12" t="str">
        <f>VLOOKUP(C56,A:N,3,FALSE)</f>
        <v>VITOR ALEX OLIVEIRA ALVES</v>
      </c>
    </row>
    <row r="59" spans="1:20" x14ac:dyDescent="0.2">
      <c r="B59" s="51" t="s">
        <v>75</v>
      </c>
      <c r="C59" s="51"/>
    </row>
    <row r="60" spans="1:20" x14ac:dyDescent="0.2">
      <c r="B60" s="10" t="s">
        <v>69</v>
      </c>
      <c r="C60" s="11">
        <v>41.9</v>
      </c>
    </row>
    <row r="61" spans="1:20" x14ac:dyDescent="0.2">
      <c r="B61" s="10" t="s">
        <v>70</v>
      </c>
      <c r="C61" s="12" t="e">
        <f>VLOOKUP(C60,A:N,3,FALSE)</f>
        <v>#N/A</v>
      </c>
    </row>
    <row r="63" spans="1:20" x14ac:dyDescent="0.2">
      <c r="B63" s="51" t="s">
        <v>77</v>
      </c>
      <c r="C63" s="51"/>
    </row>
    <row r="64" spans="1:20" ht="13.5" thickBot="1" x14ac:dyDescent="0.25">
      <c r="B64" s="10" t="s">
        <v>69</v>
      </c>
      <c r="C64" s="11">
        <v>41.9</v>
      </c>
    </row>
    <row r="65" spans="2:13" ht="13.5" x14ac:dyDescent="0.25">
      <c r="B65" s="10" t="s">
        <v>70</v>
      </c>
      <c r="C65" s="12" t="str">
        <f>VLOOKUP(C56,A:N,3,TRUE)</f>
        <v>VITOR ALEX OLIVEIRA ALVES</v>
      </c>
      <c r="L65" s="47" t="s">
        <v>84</v>
      </c>
      <c r="M65" s="48"/>
    </row>
    <row r="66" spans="2:13" ht="14.25" thickBot="1" x14ac:dyDescent="0.3">
      <c r="L66" s="49" t="s">
        <v>85</v>
      </c>
      <c r="M66" s="50"/>
    </row>
    <row r="67" spans="2:13" x14ac:dyDescent="0.2">
      <c r="B67" s="51" t="s">
        <v>77</v>
      </c>
      <c r="C67" s="51"/>
    </row>
    <row r="68" spans="2:13" x14ac:dyDescent="0.2">
      <c r="B68" s="10" t="s">
        <v>69</v>
      </c>
      <c r="C68" s="11">
        <v>41.1</v>
      </c>
    </row>
    <row r="69" spans="2:13" x14ac:dyDescent="0.2">
      <c r="B69" s="10" t="s">
        <v>70</v>
      </c>
      <c r="C69" s="12" t="str">
        <f>VLOOKUP(C68,A:N,3,TRUE)</f>
        <v>VITOR ALEX OLIVEIRA ALVES</v>
      </c>
    </row>
    <row r="71" spans="2:13" x14ac:dyDescent="0.2">
      <c r="B71" s="51" t="s">
        <v>79</v>
      </c>
      <c r="C71" s="51"/>
    </row>
    <row r="72" spans="2:13" x14ac:dyDescent="0.2">
      <c r="B72" s="10" t="s">
        <v>71</v>
      </c>
      <c r="C72" s="45">
        <v>354314</v>
      </c>
    </row>
    <row r="73" spans="2:13" x14ac:dyDescent="0.2">
      <c r="B73" s="10" t="s">
        <v>70</v>
      </c>
      <c r="C73" s="12" t="str">
        <f>VLOOKUP(C72,B6:C50,2,FALSE)</f>
        <v>VERA LUCIA AUGUSTO DE AZEVEDO</v>
      </c>
    </row>
    <row r="75" spans="2:13" x14ac:dyDescent="0.2">
      <c r="B75" s="51" t="s">
        <v>81</v>
      </c>
      <c r="C75" s="51"/>
    </row>
    <row r="76" spans="2:13" x14ac:dyDescent="0.2">
      <c r="B76" s="10" t="s">
        <v>71</v>
      </c>
      <c r="C76" s="45">
        <v>354314</v>
      </c>
    </row>
    <row r="77" spans="2:13" x14ac:dyDescent="0.2">
      <c r="B77" s="10" t="s">
        <v>70</v>
      </c>
      <c r="C77" s="12" t="str">
        <f>VLOOKUP(C76,B6:C50,2,TRUE)</f>
        <v>VONEY DE OLIVEIRA</v>
      </c>
    </row>
  </sheetData>
  <dataConsolidate function="count">
    <dataRefs count="1">
      <dataRef name="REPROVADOS"/>
    </dataRefs>
  </dataConsolidate>
  <mergeCells count="10">
    <mergeCell ref="A5:K5"/>
    <mergeCell ref="L5:L6"/>
    <mergeCell ref="M5:M6"/>
    <mergeCell ref="N5:N6"/>
    <mergeCell ref="B55:C55"/>
    <mergeCell ref="B75:C75"/>
    <mergeCell ref="B59:C59"/>
    <mergeCell ref="B63:C63"/>
    <mergeCell ref="B67:C67"/>
    <mergeCell ref="B71:C71"/>
  </mergeCells>
  <phoneticPr fontId="0" type="noConversion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Header>&amp;LExcel Aplicado em Trabalhos Técnico-Científicos</oddHeader>
    <oddFooter>&amp;RLincoln César Zamboni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tabSelected="1" showOutlineSymbols="0" topLeftCell="B31" zoomScale="160" zoomScaleNormal="160" workbookViewId="0">
      <selection activeCell="Q15" sqref="Q15"/>
    </sheetView>
  </sheetViews>
  <sheetFormatPr defaultRowHeight="18" customHeight="1" x14ac:dyDescent="0.2"/>
  <cols>
    <col min="1" max="1" width="31.6640625" customWidth="1"/>
    <col min="2" max="2" width="10.6640625" bestFit="1" customWidth="1"/>
    <col min="8" max="12" width="3.5" customWidth="1"/>
    <col min="13" max="13" width="25.1640625" customWidth="1"/>
  </cols>
  <sheetData>
    <row r="1" spans="1:14" ht="18" customHeight="1" x14ac:dyDescent="0.3">
      <c r="A1" s="59" t="s">
        <v>74</v>
      </c>
      <c r="B1" s="60"/>
      <c r="C1" s="60"/>
      <c r="D1" s="60"/>
      <c r="E1" s="60"/>
      <c r="F1" s="61"/>
      <c r="H1" s="57" t="s">
        <v>83</v>
      </c>
      <c r="I1" s="57"/>
      <c r="J1" s="57"/>
      <c r="K1" s="57"/>
      <c r="L1" s="57"/>
      <c r="M1" s="57"/>
    </row>
    <row r="2" spans="1:14" ht="18" customHeight="1" x14ac:dyDescent="0.2">
      <c r="A2" s="5" t="s">
        <v>49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H2" s="42" t="s">
        <v>64</v>
      </c>
      <c r="I2" s="38">
        <v>0</v>
      </c>
      <c r="J2" s="39" t="s">
        <v>65</v>
      </c>
      <c r="K2" s="38">
        <v>1</v>
      </c>
      <c r="L2" s="41" t="s">
        <v>64</v>
      </c>
      <c r="M2" s="35">
        <f ca="1">COUNTIFS('As Notas dos Amiguinhos'!$J$7:$J$50,"&gt;="&amp;I2,'As Notas dos Amiguinhos'!$J$7:$J$50,"&lt;"&amp;K2)</f>
        <v>0</v>
      </c>
      <c r="N2" s="3"/>
    </row>
    <row r="3" spans="1:14" ht="18" customHeight="1" x14ac:dyDescent="0.25">
      <c r="A3" s="31" t="s">
        <v>50</v>
      </c>
      <c r="B3" s="32">
        <f ca="1">AVERAGE('As Notas dos Amiguinhos'!F7:F50)</f>
        <v>4.6590909090909092</v>
      </c>
      <c r="C3" s="32">
        <f ca="1">AVERAGE('As Notas dos Amiguinhos'!G7:G50)</f>
        <v>5.5681818181818183</v>
      </c>
      <c r="D3" s="32">
        <f ca="1">AVERAGE('As Notas dos Amiguinhos'!H7:H50)</f>
        <v>5.9318181818181817</v>
      </c>
      <c r="E3" s="32">
        <f ca="1">AVERAGE('As Notas dos Amiguinhos'!I7:I50)</f>
        <v>4.4318181818181817</v>
      </c>
      <c r="F3" s="32">
        <f ca="1">AVERAGE('As Notas dos Amiguinhos'!J7:J50)</f>
        <v>5.1477272727272725</v>
      </c>
      <c r="H3" s="42" t="s">
        <v>64</v>
      </c>
      <c r="I3" s="38">
        <v>1</v>
      </c>
      <c r="J3" s="39" t="s">
        <v>65</v>
      </c>
      <c r="K3" s="38">
        <v>2</v>
      </c>
      <c r="L3" s="41" t="s">
        <v>64</v>
      </c>
      <c r="M3" s="35">
        <f ca="1">COUNTIFS('As Notas dos Amiguinhos'!$J$7:$J$50,"&gt;="&amp;I3,'As Notas dos Amiguinhos'!$J$7:$J$50,"&lt;"&amp;K3)</f>
        <v>0</v>
      </c>
      <c r="N3" s="3"/>
    </row>
    <row r="4" spans="1:14" ht="18" customHeight="1" x14ac:dyDescent="0.25">
      <c r="A4" s="33" t="s">
        <v>51</v>
      </c>
      <c r="B4" s="34">
        <f ca="1">_xlfn.STDEV.S('As Notas dos Amiguinhos'!F7:F50)</f>
        <v>3.0874327547007652</v>
      </c>
      <c r="C4" s="34">
        <f ca="1">_xlfn.STDEV.S('As Notas dos Amiguinhos'!G7:G50)</f>
        <v>3.3507911406858741</v>
      </c>
      <c r="D4" s="34">
        <f ca="1">_xlfn.STDEV.S('As Notas dos Amiguinhos'!H7:H50)</f>
        <v>3.1504722958793958</v>
      </c>
      <c r="E4" s="34">
        <f ca="1">_xlfn.STDEV.S('As Notas dos Amiguinhos'!I7:I50)</f>
        <v>3.0983696183242495</v>
      </c>
      <c r="F4" s="34">
        <f ca="1">_xlfn.STDEV.S('As Notas dos Amiguinhos'!J7:J50)</f>
        <v>1.2785327048528856</v>
      </c>
      <c r="H4" s="42" t="s">
        <v>64</v>
      </c>
      <c r="I4" s="38">
        <v>2</v>
      </c>
      <c r="J4" s="39" t="s">
        <v>65</v>
      </c>
      <c r="K4" s="38">
        <v>3</v>
      </c>
      <c r="L4" s="41" t="s">
        <v>64</v>
      </c>
      <c r="M4" s="35">
        <f ca="1">COUNTIFS('As Notas dos Amiguinhos'!$J$7:$J$50,"&gt;="&amp;I4,'As Notas dos Amiguinhos'!$J$7:$J$50,"&lt;"&amp;K4)</f>
        <v>2</v>
      </c>
      <c r="N4" s="3"/>
    </row>
    <row r="5" spans="1:14" ht="18" customHeight="1" x14ac:dyDescent="0.2">
      <c r="H5" s="42" t="s">
        <v>64</v>
      </c>
      <c r="I5" s="38">
        <v>3</v>
      </c>
      <c r="J5" s="39" t="s">
        <v>65</v>
      </c>
      <c r="K5" s="38">
        <v>4</v>
      </c>
      <c r="L5" s="41" t="s">
        <v>64</v>
      </c>
      <c r="M5" s="35">
        <f ca="1">COUNTIFS('As Notas dos Amiguinhos'!$J$7:$J$50,"&gt;="&amp;I5,'As Notas dos Amiguinhos'!$J$7:$J$50,"&lt;"&amp;K5)</f>
        <v>6</v>
      </c>
      <c r="N5" s="3"/>
    </row>
    <row r="6" spans="1:14" ht="18" customHeight="1" x14ac:dyDescent="0.2">
      <c r="H6" s="42" t="s">
        <v>64</v>
      </c>
      <c r="I6" s="38">
        <v>4</v>
      </c>
      <c r="J6" s="39" t="s">
        <v>65</v>
      </c>
      <c r="K6" s="38">
        <v>5</v>
      </c>
      <c r="L6" s="41" t="s">
        <v>64</v>
      </c>
      <c r="M6" s="35">
        <f ca="1">COUNTIFS('As Notas dos Amiguinhos'!$J$7:$J$50,"&gt;="&amp;I6,'As Notas dos Amiguinhos'!$J$7:$J$50,"&lt;"&amp;K6)</f>
        <v>9</v>
      </c>
      <c r="N6" s="3"/>
    </row>
    <row r="7" spans="1:14" ht="18" customHeight="1" x14ac:dyDescent="0.2">
      <c r="H7" s="42" t="s">
        <v>64</v>
      </c>
      <c r="I7" s="38">
        <v>5</v>
      </c>
      <c r="J7" s="39" t="s">
        <v>65</v>
      </c>
      <c r="K7" s="38">
        <v>6</v>
      </c>
      <c r="L7" s="41" t="s">
        <v>64</v>
      </c>
      <c r="M7" s="35">
        <f ca="1">COUNTIFS('As Notas dos Amiguinhos'!$J$7:$J$50,"&gt;="&amp;I7,'As Notas dos Amiguinhos'!$J$7:$J$50,"&lt;"&amp;K7)</f>
        <v>15</v>
      </c>
      <c r="N7" s="3"/>
    </row>
    <row r="8" spans="1:14" ht="18" customHeight="1" x14ac:dyDescent="0.2">
      <c r="H8" s="42" t="s">
        <v>64</v>
      </c>
      <c r="I8" s="38">
        <v>6</v>
      </c>
      <c r="J8" s="39" t="s">
        <v>65</v>
      </c>
      <c r="K8" s="38">
        <v>7</v>
      </c>
      <c r="L8" s="41" t="s">
        <v>64</v>
      </c>
      <c r="M8" s="35">
        <f ca="1">COUNTIFS('As Notas dos Amiguinhos'!$J$7:$J$50,"&gt;="&amp;I8,'As Notas dos Amiguinhos'!$J$7:$J$50,"&lt;"&amp;K8)</f>
        <v>9</v>
      </c>
      <c r="N8" s="3"/>
    </row>
    <row r="9" spans="1:14" ht="18" customHeight="1" x14ac:dyDescent="0.25">
      <c r="A9" s="33" t="s">
        <v>52</v>
      </c>
      <c r="B9" s="35">
        <f ca="1">COUNTIF('As Notas dos Amiguinhos'!K7:K50,"REPROVADO")</f>
        <v>32</v>
      </c>
      <c r="H9" s="42" t="s">
        <v>64</v>
      </c>
      <c r="I9" s="38">
        <v>7</v>
      </c>
      <c r="J9" s="39" t="s">
        <v>65</v>
      </c>
      <c r="K9" s="38">
        <v>8</v>
      </c>
      <c r="L9" s="41" t="s">
        <v>64</v>
      </c>
      <c r="M9" s="35">
        <f ca="1">COUNTIFS('As Notas dos Amiguinhos'!$J$7:$J$50,"&gt;="&amp;I9,'As Notas dos Amiguinhos'!$J$7:$J$50,"&lt;"&amp;K9)</f>
        <v>2</v>
      </c>
      <c r="N9" s="3"/>
    </row>
    <row r="10" spans="1:14" ht="18" customHeight="1" x14ac:dyDescent="0.25">
      <c r="A10" s="33" t="s">
        <v>53</v>
      </c>
      <c r="B10" s="35">
        <f ca="1">COUNTIF('As Notas dos Amiguinhos'!K7:K50,"APROVADO")</f>
        <v>12</v>
      </c>
      <c r="H10" s="42" t="s">
        <v>64</v>
      </c>
      <c r="I10" s="38">
        <v>8</v>
      </c>
      <c r="J10" s="39" t="s">
        <v>65</v>
      </c>
      <c r="K10" s="38">
        <v>9</v>
      </c>
      <c r="L10" s="41" t="s">
        <v>64</v>
      </c>
      <c r="M10" s="35">
        <f ca="1">COUNTIFS('As Notas dos Amiguinhos'!$J$7:$J$50,"&gt;="&amp;I10,'As Notas dos Amiguinhos'!$J$7:$J$50,"&lt;"&amp;K10)</f>
        <v>1</v>
      </c>
      <c r="N10" s="3"/>
    </row>
    <row r="11" spans="1:14" ht="18" customHeight="1" x14ac:dyDescent="0.25">
      <c r="A11" s="33" t="s">
        <v>54</v>
      </c>
      <c r="B11" s="35">
        <f ca="1">SUM(B9:B10)</f>
        <v>44</v>
      </c>
      <c r="H11" s="42" t="s">
        <v>64</v>
      </c>
      <c r="I11" s="38">
        <v>9</v>
      </c>
      <c r="J11" s="39" t="s">
        <v>65</v>
      </c>
      <c r="K11" s="38">
        <v>10</v>
      </c>
      <c r="L11" s="40" t="s">
        <v>66</v>
      </c>
      <c r="M11" s="35">
        <f ca="1">COUNTIFS('As Notas dos Amiguinhos'!$J$7:$J$50,"&gt;="&amp;I11,'As Notas dos Amiguinhos'!$J$7:$J$50,"&lt;"&amp;K11)</f>
        <v>0</v>
      </c>
      <c r="N11" s="3"/>
    </row>
    <row r="12" spans="1:14" ht="18" customHeight="1" x14ac:dyDescent="0.25">
      <c r="A12" s="33" t="s">
        <v>55</v>
      </c>
      <c r="B12" s="36">
        <f ca="1">B9/B11</f>
        <v>0.72727272727272729</v>
      </c>
      <c r="H12" s="58" t="s">
        <v>63</v>
      </c>
      <c r="I12" s="58"/>
      <c r="J12" s="58"/>
      <c r="K12" s="58"/>
      <c r="L12" s="58"/>
      <c r="M12" s="35">
        <f ca="1">SUM(M2:M11)</f>
        <v>44</v>
      </c>
      <c r="N12" s="3"/>
    </row>
    <row r="13" spans="1:14" ht="18" customHeight="1" x14ac:dyDescent="0.25">
      <c r="A13" s="33" t="s">
        <v>56</v>
      </c>
      <c r="B13" s="36">
        <f ca="1">B10/B11</f>
        <v>0.27272727272727271</v>
      </c>
    </row>
    <row r="14" spans="1:14" ht="18" customHeight="1" x14ac:dyDescent="0.25">
      <c r="A14" s="33" t="s">
        <v>72</v>
      </c>
      <c r="B14" s="37">
        <f ca="1">SUMIF('As Notas dos Amiguinhos'!J7:J50,"&gt;=5")</f>
        <v>159.75</v>
      </c>
    </row>
    <row r="15" spans="1:14" ht="18" customHeight="1" x14ac:dyDescent="0.25">
      <c r="A15" s="33" t="s">
        <v>73</v>
      </c>
      <c r="B15" s="37">
        <f ca="1">SUMIFS('As Notas dos Amiguinhos'!J7:J50,'As Notas dos Amiguinhos'!J7:J50,"&gt;=6",'As Notas dos Amiguinhos'!J7:J50,"&lt;=9")</f>
        <v>80.25</v>
      </c>
    </row>
    <row r="16" spans="1:14" ht="18" customHeight="1" thickBot="1" x14ac:dyDescent="0.25"/>
    <row r="17" spans="1:20" ht="18" customHeight="1" thickBot="1" x14ac:dyDescent="0.25">
      <c r="M17" s="3"/>
      <c r="R17" s="62"/>
      <c r="T17" s="63" t="str">
        <f>H2&amp;I2&amp;J2&amp;K2&amp;L2</f>
        <v>[0,1[</v>
      </c>
    </row>
    <row r="18" spans="1:20" ht="18" customHeight="1" thickBot="1" x14ac:dyDescent="0.25">
      <c r="M18" s="3"/>
      <c r="T18" s="63" t="str">
        <f t="shared" ref="T18:T26" si="0">H3&amp;I3&amp;J3&amp;K3&amp;L3</f>
        <v>[1,2[</v>
      </c>
    </row>
    <row r="19" spans="1:20" ht="18" customHeight="1" thickBot="1" x14ac:dyDescent="0.25">
      <c r="A19" s="43"/>
      <c r="B19" s="43"/>
      <c r="C19" s="43"/>
      <c r="D19" s="43"/>
      <c r="E19" s="43"/>
      <c r="H19" s="43"/>
      <c r="I19" s="43"/>
      <c r="J19" s="43"/>
      <c r="K19" s="43"/>
      <c r="L19" s="43"/>
      <c r="M19" s="44"/>
      <c r="N19" s="43"/>
      <c r="O19" s="43"/>
      <c r="P19" s="43"/>
      <c r="R19" s="62"/>
      <c r="T19" s="63" t="str">
        <f t="shared" si="0"/>
        <v>[2,3[</v>
      </c>
    </row>
    <row r="20" spans="1:20" ht="18" customHeight="1" thickBot="1" x14ac:dyDescent="0.25">
      <c r="A20" s="43"/>
      <c r="B20" s="43"/>
      <c r="C20" s="43"/>
      <c r="D20" s="43"/>
      <c r="E20" s="43"/>
      <c r="H20" s="43"/>
      <c r="I20" s="43"/>
      <c r="J20" s="43"/>
      <c r="K20" s="43"/>
      <c r="L20" s="43"/>
      <c r="M20" s="44"/>
      <c r="N20" s="43"/>
      <c r="O20" s="43"/>
      <c r="P20" s="43"/>
      <c r="R20" s="62"/>
      <c r="T20" s="63" t="str">
        <f t="shared" si="0"/>
        <v>[3,4[</v>
      </c>
    </row>
    <row r="21" spans="1:20" ht="18" customHeight="1" thickBot="1" x14ac:dyDescent="0.25">
      <c r="A21" s="43"/>
      <c r="B21" s="43"/>
      <c r="C21" s="43"/>
      <c r="D21" s="43"/>
      <c r="E21" s="43"/>
      <c r="H21" s="43"/>
      <c r="I21" s="43"/>
      <c r="J21" s="43"/>
      <c r="K21" s="43"/>
      <c r="L21" s="43"/>
      <c r="M21" s="44"/>
      <c r="N21" s="43"/>
      <c r="O21" s="43"/>
      <c r="P21" s="43"/>
      <c r="T21" s="63" t="str">
        <f t="shared" si="0"/>
        <v>[4,5[</v>
      </c>
    </row>
    <row r="22" spans="1:20" ht="18" customHeight="1" thickBot="1" x14ac:dyDescent="0.25">
      <c r="A22" s="43"/>
      <c r="B22" s="43"/>
      <c r="C22" s="43"/>
      <c r="D22" s="43"/>
      <c r="E22" s="43"/>
      <c r="H22" s="43"/>
      <c r="I22" s="43"/>
      <c r="J22" s="43"/>
      <c r="K22" s="43"/>
      <c r="L22" s="43"/>
      <c r="M22" s="44"/>
      <c r="N22" s="43"/>
      <c r="O22" s="43"/>
      <c r="P22" s="43"/>
      <c r="T22" s="63" t="str">
        <f t="shared" si="0"/>
        <v>[5,6[</v>
      </c>
    </row>
    <row r="23" spans="1:20" ht="18" customHeight="1" thickBot="1" x14ac:dyDescent="0.25">
      <c r="A23" s="43"/>
      <c r="B23" s="43"/>
      <c r="C23" s="43"/>
      <c r="D23" s="43"/>
      <c r="E23" s="43"/>
      <c r="H23" s="43"/>
      <c r="I23" s="43"/>
      <c r="J23" s="43"/>
      <c r="K23" s="43"/>
      <c r="L23" s="43"/>
      <c r="M23" s="44"/>
      <c r="N23" s="43"/>
      <c r="O23" s="43"/>
      <c r="P23" s="43"/>
      <c r="T23" s="63" t="str">
        <f t="shared" si="0"/>
        <v>[6,7[</v>
      </c>
    </row>
    <row r="24" spans="1:20" ht="18" customHeight="1" thickBot="1" x14ac:dyDescent="0.25">
      <c r="A24" s="43"/>
      <c r="B24" s="43"/>
      <c r="C24" s="43"/>
      <c r="D24" s="43"/>
      <c r="E24" s="43"/>
      <c r="H24" s="43"/>
      <c r="I24" s="43"/>
      <c r="J24" s="43"/>
      <c r="K24" s="43"/>
      <c r="L24" s="43"/>
      <c r="M24" s="44"/>
      <c r="N24" s="43"/>
      <c r="O24" s="43"/>
      <c r="P24" s="43"/>
      <c r="T24" s="63" t="str">
        <f t="shared" si="0"/>
        <v>[7,8[</v>
      </c>
    </row>
    <row r="25" spans="1:20" ht="18" customHeight="1" thickBot="1" x14ac:dyDescent="0.25">
      <c r="A25" s="43"/>
      <c r="B25" s="43"/>
      <c r="C25" s="43"/>
      <c r="D25" s="43"/>
      <c r="E25" s="43"/>
      <c r="H25" s="43"/>
      <c r="I25" s="43"/>
      <c r="J25" s="43"/>
      <c r="K25" s="43"/>
      <c r="L25" s="43"/>
      <c r="M25" s="44"/>
      <c r="N25" s="43"/>
      <c r="O25" s="43"/>
      <c r="P25" s="43"/>
      <c r="T25" s="63" t="str">
        <f t="shared" si="0"/>
        <v>[8,9[</v>
      </c>
    </row>
    <row r="26" spans="1:20" ht="18" customHeight="1" thickBot="1" x14ac:dyDescent="0.25">
      <c r="A26" s="43"/>
      <c r="B26" s="43"/>
      <c r="C26" s="43"/>
      <c r="D26" s="43"/>
      <c r="E26" s="43"/>
      <c r="H26" s="43"/>
      <c r="I26" s="43"/>
      <c r="J26" s="43"/>
      <c r="K26" s="43"/>
      <c r="L26" s="43"/>
      <c r="M26" s="44"/>
      <c r="N26" s="43"/>
      <c r="O26" s="43"/>
      <c r="P26" s="43"/>
      <c r="T26" s="64" t="str">
        <f t="shared" si="0"/>
        <v>[9,10]</v>
      </c>
    </row>
    <row r="27" spans="1:20" ht="18" customHeight="1" x14ac:dyDescent="0.2">
      <c r="A27" s="43"/>
      <c r="B27" s="43"/>
      <c r="C27" s="43"/>
      <c r="D27" s="43"/>
      <c r="E27" s="43"/>
      <c r="H27" s="43"/>
      <c r="I27" s="43"/>
      <c r="J27" s="43"/>
      <c r="K27" s="43"/>
      <c r="L27" s="43"/>
      <c r="M27" s="44"/>
      <c r="N27" s="43"/>
      <c r="O27" s="43"/>
      <c r="P27" s="43"/>
    </row>
    <row r="28" spans="1:20" ht="18" customHeight="1" x14ac:dyDescent="0.2">
      <c r="A28" s="43"/>
      <c r="B28" s="43"/>
      <c r="C28" s="43"/>
      <c r="D28" s="43"/>
      <c r="E28" s="43"/>
      <c r="H28" s="43"/>
      <c r="I28" s="43"/>
      <c r="J28" s="43"/>
      <c r="K28" s="43"/>
      <c r="L28" s="43"/>
      <c r="M28" s="44"/>
      <c r="N28" s="43"/>
      <c r="O28" s="43"/>
      <c r="P28" s="43"/>
    </row>
    <row r="29" spans="1:20" ht="18" customHeight="1" x14ac:dyDescent="0.2">
      <c r="A29" s="43"/>
      <c r="B29" s="43"/>
      <c r="C29" s="43"/>
      <c r="D29" s="43"/>
      <c r="E29" s="43"/>
      <c r="H29" s="43"/>
      <c r="I29" s="43"/>
      <c r="J29" s="43"/>
      <c r="K29" s="43"/>
      <c r="L29" s="43"/>
      <c r="M29" s="44"/>
      <c r="N29" s="43"/>
      <c r="O29" s="43"/>
      <c r="P29" s="43"/>
    </row>
    <row r="30" spans="1:20" ht="18" customHeight="1" x14ac:dyDescent="0.2">
      <c r="A30" s="43"/>
      <c r="B30" s="43"/>
      <c r="C30" s="43"/>
      <c r="D30" s="43"/>
      <c r="E30" s="43"/>
      <c r="H30" s="43"/>
      <c r="I30" s="43"/>
      <c r="J30" s="43"/>
      <c r="K30" s="43"/>
      <c r="L30" s="43"/>
      <c r="M30" s="44"/>
      <c r="N30" s="43"/>
      <c r="O30" s="43"/>
      <c r="P30" s="43"/>
    </row>
    <row r="31" spans="1:20" ht="18" customHeight="1" x14ac:dyDescent="0.2">
      <c r="A31" s="43"/>
      <c r="B31" s="43"/>
      <c r="C31" s="43"/>
      <c r="D31" s="43"/>
      <c r="E31" s="43"/>
      <c r="H31" s="43"/>
      <c r="I31" s="43"/>
      <c r="J31" s="43"/>
      <c r="K31" s="43"/>
      <c r="L31" s="43"/>
      <c r="M31" s="44"/>
      <c r="N31" s="43"/>
      <c r="O31" s="43"/>
      <c r="P31" s="43"/>
    </row>
    <row r="32" spans="1:20" ht="18" customHeight="1" x14ac:dyDescent="0.2">
      <c r="A32" s="43"/>
      <c r="B32" s="43"/>
      <c r="C32" s="43"/>
      <c r="D32" s="43"/>
      <c r="E32" s="43"/>
      <c r="H32" s="43"/>
      <c r="I32" s="43"/>
      <c r="J32" s="43"/>
      <c r="K32" s="43"/>
      <c r="L32" s="43"/>
      <c r="M32" s="44"/>
      <c r="N32" s="43"/>
      <c r="O32" s="43"/>
      <c r="P32" s="43"/>
    </row>
    <row r="33" spans="1:16" ht="18" customHeight="1" x14ac:dyDescent="0.2">
      <c r="A33" s="43"/>
      <c r="B33" s="43"/>
      <c r="C33" s="43"/>
      <c r="D33" s="43"/>
      <c r="E33" s="43"/>
      <c r="H33" s="43"/>
      <c r="I33" s="43"/>
      <c r="J33" s="43"/>
      <c r="K33" s="43"/>
      <c r="L33" s="43"/>
      <c r="M33" s="44"/>
      <c r="N33" s="43"/>
      <c r="O33" s="43"/>
      <c r="P33" s="43"/>
    </row>
    <row r="34" spans="1:16" ht="18" customHeight="1" x14ac:dyDescent="0.2">
      <c r="A34" s="43"/>
      <c r="B34" s="43"/>
      <c r="C34" s="43"/>
      <c r="D34" s="43"/>
      <c r="E34" s="43"/>
      <c r="H34" s="43"/>
      <c r="I34" s="43"/>
      <c r="J34" s="43"/>
      <c r="K34" s="43"/>
      <c r="L34" s="43"/>
      <c r="M34" s="44"/>
      <c r="N34" s="43"/>
      <c r="O34" s="43"/>
      <c r="P34" s="43"/>
    </row>
    <row r="35" spans="1:16" ht="18" customHeight="1" x14ac:dyDescent="0.2">
      <c r="A35" s="43"/>
      <c r="B35" s="43"/>
      <c r="C35" s="43"/>
      <c r="D35" s="43"/>
      <c r="E35" s="43"/>
      <c r="H35" s="43"/>
      <c r="I35" s="43"/>
      <c r="J35" s="43"/>
      <c r="K35" s="43"/>
      <c r="L35" s="43"/>
      <c r="M35" s="44"/>
      <c r="N35" s="43"/>
      <c r="O35" s="43"/>
      <c r="P35" s="43"/>
    </row>
    <row r="36" spans="1:16" ht="18" customHeight="1" x14ac:dyDescent="0.2">
      <c r="A36" s="43"/>
      <c r="B36" s="43"/>
      <c r="C36" s="43"/>
      <c r="D36" s="43"/>
      <c r="E36" s="43"/>
      <c r="H36" s="43"/>
      <c r="I36" s="43"/>
      <c r="J36" s="43"/>
      <c r="K36" s="43"/>
      <c r="L36" s="43"/>
      <c r="M36" s="44"/>
      <c r="N36" s="43"/>
      <c r="O36" s="43"/>
      <c r="P36" s="43"/>
    </row>
    <row r="37" spans="1:16" ht="18" customHeight="1" x14ac:dyDescent="0.2">
      <c r="A37" s="43"/>
      <c r="B37" s="43"/>
      <c r="C37" s="43"/>
      <c r="D37" s="43"/>
      <c r="E37" s="43"/>
      <c r="H37" s="43"/>
      <c r="I37" s="43"/>
      <c r="J37" s="43"/>
      <c r="K37" s="43"/>
      <c r="L37" s="43"/>
      <c r="M37" s="44"/>
      <c r="N37" s="43"/>
      <c r="O37" s="43"/>
      <c r="P37" s="43"/>
    </row>
    <row r="38" spans="1:16" ht="18" customHeight="1" x14ac:dyDescent="0.2">
      <c r="A38" s="43"/>
      <c r="B38" s="43"/>
      <c r="C38" s="43"/>
      <c r="D38" s="43"/>
      <c r="E38" s="43"/>
      <c r="H38" s="43"/>
      <c r="I38" s="43"/>
      <c r="J38" s="43"/>
      <c r="K38" s="43"/>
      <c r="L38" s="43"/>
      <c r="M38" s="44"/>
      <c r="N38" s="43"/>
      <c r="O38" s="43"/>
      <c r="P38" s="43"/>
    </row>
    <row r="39" spans="1:16" ht="18" customHeight="1" x14ac:dyDescent="0.2">
      <c r="A39" s="43"/>
      <c r="B39" s="43"/>
      <c r="C39" s="43"/>
      <c r="D39" s="43"/>
      <c r="E39" s="43"/>
      <c r="H39" s="43"/>
      <c r="I39" s="43"/>
      <c r="J39" s="43"/>
      <c r="K39" s="43"/>
      <c r="L39" s="43"/>
      <c r="M39" s="43"/>
      <c r="N39" s="43"/>
      <c r="O39" s="43"/>
      <c r="P39" s="43"/>
    </row>
  </sheetData>
  <mergeCells count="3">
    <mergeCell ref="H1:M1"/>
    <mergeCell ref="H12:L12"/>
    <mergeCell ref="A1:F1"/>
  </mergeCells>
  <phoneticPr fontId="6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 Notas dos Amiguinhos</vt:lpstr>
      <vt:lpstr>Estatísticas da Turminha Feliz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César Zamboni</dc:creator>
  <cp:lastModifiedBy>Erick Seiji</cp:lastModifiedBy>
  <cp:lastPrinted>1997-06-16T18:26:28Z</cp:lastPrinted>
  <dcterms:created xsi:type="dcterms:W3CDTF">1996-12-03T11:12:57Z</dcterms:created>
  <dcterms:modified xsi:type="dcterms:W3CDTF">2020-09-15T15:50:33Z</dcterms:modified>
</cp:coreProperties>
</file>