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Mauá\2º Ano\"/>
    </mc:Choice>
  </mc:AlternateContent>
  <xr:revisionPtr revIDLastSave="0" documentId="13_ncr:1_{E4348042-004F-413A-833D-8E21324C6633}" xr6:coauthVersionLast="45" xr6:coauthVersionMax="45" xr10:uidLastSave="{00000000-0000-0000-0000-000000000000}"/>
  <bookViews>
    <workbookView xWindow="-120" yWindow="-120" windowWidth="20730" windowHeight="11160" xr2:uid="{610BDE5A-F584-4108-B79C-BA178B1A99C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0" i="1" l="1"/>
  <c r="G98" i="1"/>
  <c r="C113" i="1"/>
  <c r="C112" i="1"/>
  <c r="C111" i="1"/>
  <c r="C110" i="1"/>
  <c r="C108" i="1"/>
  <c r="C103" i="1"/>
  <c r="C102" i="1"/>
  <c r="C107" i="1"/>
  <c r="C106" i="1"/>
  <c r="G97" i="1" l="1"/>
  <c r="C88" i="1"/>
  <c r="C86" i="1"/>
  <c r="C87" i="1"/>
  <c r="C84" i="1"/>
  <c r="C79" i="1"/>
  <c r="C77" i="1"/>
  <c r="C83" i="1" s="1"/>
  <c r="G96" i="1" l="1"/>
  <c r="G78" i="1"/>
  <c r="C65" i="1"/>
  <c r="C69" i="1"/>
  <c r="C70" i="1"/>
  <c r="G77" i="1" l="1"/>
  <c r="G80" i="1"/>
  <c r="C68" i="1"/>
  <c r="C66" i="1" l="1"/>
  <c r="G60" i="1" s="1"/>
  <c r="C55" i="1"/>
  <c r="C54" i="1"/>
  <c r="C48" i="1"/>
  <c r="C52" i="1" s="1"/>
  <c r="C51" i="1"/>
  <c r="C56" i="1" s="1"/>
  <c r="G47" i="1" s="1"/>
  <c r="C37" i="1"/>
  <c r="C40" i="1"/>
  <c r="C39" i="1"/>
  <c r="C34" i="1"/>
  <c r="C33" i="1"/>
  <c r="C36" i="1"/>
  <c r="C26" i="1"/>
  <c r="C25" i="1"/>
  <c r="G17" i="1" s="1"/>
  <c r="C23" i="1"/>
  <c r="C22" i="1"/>
  <c r="C27" i="1" s="1"/>
  <c r="G18" i="1" s="1"/>
  <c r="G46" i="1" l="1"/>
  <c r="G32" i="1"/>
  <c r="G61" i="1"/>
  <c r="C41" i="1"/>
  <c r="G31" i="1" s="1"/>
  <c r="C11" i="1"/>
  <c r="C8" i="1"/>
  <c r="C6" i="1"/>
  <c r="C12" i="1" s="1"/>
  <c r="C5" i="1"/>
  <c r="C9" i="1" l="1"/>
  <c r="C13" i="1" s="1"/>
  <c r="G63" i="1"/>
  <c r="G49" i="1"/>
  <c r="G3" i="1" l="1"/>
  <c r="G6" i="1" s="1"/>
  <c r="G4" i="1"/>
  <c r="G34" i="1"/>
  <c r="G20" i="1"/>
</calcChain>
</file>

<file path=xl/sharedStrings.xml><?xml version="1.0" encoding="utf-8"?>
<sst xmlns="http://schemas.openxmlformats.org/spreadsheetml/2006/main" count="158" uniqueCount="26">
  <si>
    <t>a1</t>
  </si>
  <si>
    <t>h1</t>
  </si>
  <si>
    <t>a2</t>
  </si>
  <si>
    <t>h2</t>
  </si>
  <si>
    <t>A1</t>
  </si>
  <si>
    <t>A2</t>
  </si>
  <si>
    <r>
      <t>I</t>
    </r>
    <r>
      <rPr>
        <b/>
        <vertAlign val="subscript"/>
        <sz val="11"/>
        <color theme="0"/>
        <rFont val="Calibri"/>
        <family val="2"/>
        <scheme val="minor"/>
      </rPr>
      <t>xg</t>
    </r>
    <r>
      <rPr>
        <b/>
        <sz val="11"/>
        <color theme="0"/>
        <rFont val="Calibri"/>
        <family val="2"/>
        <scheme val="minor"/>
      </rPr>
      <t xml:space="preserve"> = I</t>
    </r>
    <r>
      <rPr>
        <b/>
        <vertAlign val="subscript"/>
        <sz val="11"/>
        <color theme="0"/>
        <rFont val="Calibri"/>
        <family val="2"/>
        <scheme val="minor"/>
      </rPr>
      <t>LN</t>
    </r>
  </si>
  <si>
    <r>
      <t>I</t>
    </r>
    <r>
      <rPr>
        <vertAlign val="subscript"/>
        <sz val="11"/>
        <color theme="1"/>
        <rFont val="Calibri"/>
        <family val="2"/>
        <scheme val="minor"/>
      </rPr>
      <t>xg1</t>
    </r>
  </si>
  <si>
    <r>
      <t>I</t>
    </r>
    <r>
      <rPr>
        <vertAlign val="subscript"/>
        <sz val="11"/>
        <color theme="1"/>
        <rFont val="Calibri"/>
        <family val="2"/>
        <scheme val="minor"/>
      </rPr>
      <t>xg2</t>
    </r>
  </si>
  <si>
    <r>
      <t>y</t>
    </r>
    <r>
      <rPr>
        <vertAlign val="subscript"/>
        <sz val="11"/>
        <color theme="1"/>
        <rFont val="Calibri"/>
        <family val="2"/>
        <scheme val="minor"/>
      </rPr>
      <t>g1</t>
    </r>
  </si>
  <si>
    <r>
      <t>y</t>
    </r>
    <r>
      <rPr>
        <vertAlign val="subscript"/>
        <sz val="11"/>
        <color theme="1"/>
        <rFont val="Calibri"/>
        <family val="2"/>
        <scheme val="minor"/>
      </rPr>
      <t>cg</t>
    </r>
  </si>
  <si>
    <r>
      <t>y</t>
    </r>
    <r>
      <rPr>
        <vertAlign val="subscript"/>
        <sz val="11"/>
        <color theme="1"/>
        <rFont val="Calibri"/>
        <family val="2"/>
        <scheme val="minor"/>
      </rPr>
      <t>g2</t>
    </r>
  </si>
  <si>
    <t>mm</t>
  </si>
  <si>
    <t>mm²</t>
  </si>
  <si>
    <t>-</t>
  </si>
  <si>
    <t>R</t>
  </si>
  <si>
    <t>b1</t>
  </si>
  <si>
    <t>b2</t>
  </si>
  <si>
    <t>dif</t>
  </si>
  <si>
    <t>dif 1</t>
  </si>
  <si>
    <t>dif 2</t>
  </si>
  <si>
    <t>A3</t>
  </si>
  <si>
    <t>b3</t>
  </si>
  <si>
    <t>h3</t>
  </si>
  <si>
    <r>
      <t>y</t>
    </r>
    <r>
      <rPr>
        <vertAlign val="subscript"/>
        <sz val="11"/>
        <color theme="1"/>
        <rFont val="Calibri"/>
        <family val="2"/>
        <scheme val="minor"/>
      </rPr>
      <t>g3</t>
    </r>
  </si>
  <si>
    <r>
      <t>I</t>
    </r>
    <r>
      <rPr>
        <vertAlign val="subscript"/>
        <sz val="11"/>
        <color theme="1"/>
        <rFont val="Calibri"/>
        <family val="2"/>
        <scheme val="minor"/>
      </rPr>
      <t>xg3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</si>
</sst>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954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3" fontId="0" fillId="0" borderId="3" xfId="1" applyFont="1" applyBorder="1" applyAlignment="1">
      <alignment horizontal="center"/>
    </xf>
    <xf numFmtId="43" fontId="0" fillId="0" borderId="5" xfId="1" applyFon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43" fontId="0" fillId="0" borderId="9" xfId="0" applyNumberForma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7" borderId="6" xfId="0" applyFill="1" applyBorder="1"/>
    <xf numFmtId="0" fontId="0" fillId="7" borderId="7" xfId="0" applyFill="1" applyBorder="1"/>
    <xf numFmtId="0" fontId="0" fillId="8" borderId="0" xfId="0" applyFill="1"/>
    <xf numFmtId="0" fontId="0" fillId="0" borderId="10" xfId="0" applyFont="1" applyBorder="1" applyAlignment="1">
      <alignment horizontal="center"/>
    </xf>
    <xf numFmtId="43" fontId="0" fillId="0" borderId="13" xfId="1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9954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1</xdr:row>
      <xdr:rowOff>0</xdr:rowOff>
    </xdr:from>
    <xdr:to>
      <xdr:col>12</xdr:col>
      <xdr:colOff>236972</xdr:colOff>
      <xdr:row>11</xdr:row>
      <xdr:rowOff>156883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7C04A0D-51A5-4F58-BE3C-74AB80416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9030" y="190500"/>
          <a:ext cx="2657442" cy="222997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12</xdr:col>
      <xdr:colOff>18269</xdr:colOff>
      <xdr:row>27</xdr:row>
      <xdr:rowOff>126969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985A963-32AC-4032-AB5F-2F95B7D59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9029" y="3305735"/>
          <a:ext cx="2438740" cy="24577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30</xdr:row>
      <xdr:rowOff>1</xdr:rowOff>
    </xdr:from>
    <xdr:to>
      <xdr:col>12</xdr:col>
      <xdr:colOff>600075</xdr:colOff>
      <xdr:row>39</xdr:row>
      <xdr:rowOff>220623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4469932-58C5-4276-A819-1E57731A3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38725" y="6257926"/>
          <a:ext cx="3038475" cy="210657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11</xdr:col>
      <xdr:colOff>257466</xdr:colOff>
      <xdr:row>55</xdr:row>
      <xdr:rowOff>38430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9529F8E-72E3-4485-9609-DAFFC196B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38725" y="9182100"/>
          <a:ext cx="2086266" cy="236253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59</xdr:row>
      <xdr:rowOff>0</xdr:rowOff>
    </xdr:from>
    <xdr:to>
      <xdr:col>12</xdr:col>
      <xdr:colOff>343288</xdr:colOff>
      <xdr:row>72</xdr:row>
      <xdr:rowOff>57540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F0D7F3C-0F2D-4F18-A550-0022E5D16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34025" y="12325350"/>
          <a:ext cx="2781688" cy="279121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76</xdr:row>
      <xdr:rowOff>0</xdr:rowOff>
    </xdr:from>
    <xdr:to>
      <xdr:col>12</xdr:col>
      <xdr:colOff>333375</xdr:colOff>
      <xdr:row>91</xdr:row>
      <xdr:rowOff>161925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C7C0C8E-2CA1-49C4-96DA-EAF00E5BE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15830550"/>
          <a:ext cx="2771775" cy="327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95</xdr:row>
      <xdr:rowOff>0</xdr:rowOff>
    </xdr:from>
    <xdr:to>
      <xdr:col>11</xdr:col>
      <xdr:colOff>57151</xdr:colOff>
      <xdr:row>105</xdr:row>
      <xdr:rowOff>95251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DEB8C54C-DE53-4062-A198-4D79A981DB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471" t="1579" r="14843" b="38685"/>
        <a:stretch/>
      </xdr:blipFill>
      <xdr:spPr bwMode="auto">
        <a:xfrm>
          <a:off x="5534025" y="19716750"/>
          <a:ext cx="1885951" cy="2162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BC9B-4B79-4069-8742-860BF0EFA738}">
  <dimension ref="B2:G113"/>
  <sheetViews>
    <sheetView tabSelected="1" topLeftCell="A94" zoomScaleNormal="100" workbookViewId="0">
      <selection activeCell="G105" sqref="G105"/>
    </sheetView>
  </sheetViews>
  <sheetFormatPr defaultRowHeight="15" x14ac:dyDescent="0.25"/>
  <cols>
    <col min="4" max="4" width="5.42578125" customWidth="1"/>
    <col min="7" max="7" width="22.7109375" bestFit="1" customWidth="1"/>
  </cols>
  <sheetData>
    <row r="2" spans="2:7" ht="15.75" thickBot="1" x14ac:dyDescent="0.3"/>
    <row r="3" spans="2:7" ht="18" x14ac:dyDescent="0.35">
      <c r="B3" s="2" t="s">
        <v>0</v>
      </c>
      <c r="C3" s="13">
        <v>90</v>
      </c>
      <c r="D3" s="1" t="s">
        <v>12</v>
      </c>
      <c r="F3" s="6" t="s">
        <v>7</v>
      </c>
      <c r="G3" s="4">
        <f>((C3*2*C4^3)/36)+((C11-C13)^2*C8)</f>
        <v>45762026.285023816</v>
      </c>
    </row>
    <row r="4" spans="2:7" ht="18" x14ac:dyDescent="0.35">
      <c r="B4" s="2" t="s">
        <v>1</v>
      </c>
      <c r="C4" s="13">
        <v>200</v>
      </c>
      <c r="D4" s="1" t="s">
        <v>12</v>
      </c>
      <c r="F4" s="7" t="s">
        <v>8</v>
      </c>
      <c r="G4" s="5">
        <f>(2*C5*C6^3/12)+((C13-C12)^2*C9)</f>
        <v>20977489.052530821</v>
      </c>
    </row>
    <row r="5" spans="2:7" x14ac:dyDescent="0.25">
      <c r="B5" s="2" t="s">
        <v>2</v>
      </c>
      <c r="C5" s="13">
        <f>0.65*C3</f>
        <v>58.5</v>
      </c>
      <c r="D5" s="1" t="s">
        <v>12</v>
      </c>
      <c r="F5" s="19"/>
      <c r="G5" s="20"/>
    </row>
    <row r="6" spans="2:7" ht="18.75" thickBot="1" x14ac:dyDescent="0.4">
      <c r="B6" s="2" t="s">
        <v>3</v>
      </c>
      <c r="C6" s="13">
        <f>0.22*C4</f>
        <v>44</v>
      </c>
      <c r="D6" s="1" t="s">
        <v>12</v>
      </c>
      <c r="F6" s="8" t="s">
        <v>6</v>
      </c>
      <c r="G6" s="9">
        <f>G3-G4</f>
        <v>24784537.232492995</v>
      </c>
    </row>
    <row r="8" spans="2:7" x14ac:dyDescent="0.25">
      <c r="B8" s="3" t="s">
        <v>4</v>
      </c>
      <c r="C8" s="13">
        <f>C3*C4</f>
        <v>18000</v>
      </c>
      <c r="D8" s="1" t="s">
        <v>13</v>
      </c>
    </row>
    <row r="9" spans="2:7" x14ac:dyDescent="0.25">
      <c r="B9" s="3" t="s">
        <v>5</v>
      </c>
      <c r="C9" s="13">
        <f>C5*2*C6</f>
        <v>5148</v>
      </c>
      <c r="D9" s="1" t="s">
        <v>13</v>
      </c>
    </row>
    <row r="10" spans="2:7" ht="15.75" thickBot="1" x14ac:dyDescent="0.3"/>
    <row r="11" spans="2:7" ht="18" x14ac:dyDescent="0.35">
      <c r="B11" s="10" t="s">
        <v>9</v>
      </c>
      <c r="C11" s="14">
        <f>-C4/3</f>
        <v>-66.666666666666671</v>
      </c>
      <c r="D11" s="16" t="s">
        <v>12</v>
      </c>
    </row>
    <row r="12" spans="2:7" ht="18" x14ac:dyDescent="0.35">
      <c r="B12" s="11" t="s">
        <v>11</v>
      </c>
      <c r="C12" s="13">
        <f>-C6/2</f>
        <v>-22</v>
      </c>
      <c r="D12" s="17" t="s">
        <v>12</v>
      </c>
    </row>
    <row r="13" spans="2:7" ht="18.75" thickBot="1" x14ac:dyDescent="0.4">
      <c r="B13" s="12" t="s">
        <v>10</v>
      </c>
      <c r="C13" s="15">
        <f>(C8*C11+C12*-1*C9)/(C8-C9)</f>
        <v>-84.55835667600374</v>
      </c>
      <c r="D13" s="18" t="s">
        <v>12</v>
      </c>
    </row>
    <row r="15" spans="2:7" s="21" customFormat="1" x14ac:dyDescent="0.25"/>
    <row r="16" spans="2:7" ht="15.75" thickBot="1" x14ac:dyDescent="0.3"/>
    <row r="17" spans="2:7" ht="18" x14ac:dyDescent="0.35">
      <c r="B17" s="2" t="s">
        <v>0</v>
      </c>
      <c r="C17" s="13">
        <v>200</v>
      </c>
      <c r="D17" s="1" t="s">
        <v>12</v>
      </c>
      <c r="F17" s="6" t="s">
        <v>7</v>
      </c>
      <c r="G17" s="4">
        <f>((C17*C18^3)/12)+((C25-C27)^2*C22)</f>
        <v>465248897.2904852</v>
      </c>
    </row>
    <row r="18" spans="2:7" ht="18" x14ac:dyDescent="0.35">
      <c r="B18" s="2" t="s">
        <v>1</v>
      </c>
      <c r="C18" s="13">
        <v>300</v>
      </c>
      <c r="D18" s="1" t="s">
        <v>12</v>
      </c>
      <c r="F18" s="7" t="s">
        <v>8</v>
      </c>
      <c r="G18" s="5">
        <f>(C19*C20^3/36)+((C27-C26)^2*C23)</f>
        <v>121213571.20352867</v>
      </c>
    </row>
    <row r="19" spans="2:7" x14ac:dyDescent="0.25">
      <c r="B19" s="2" t="s">
        <v>2</v>
      </c>
      <c r="C19" s="13">
        <v>110</v>
      </c>
      <c r="D19" s="1" t="s">
        <v>12</v>
      </c>
      <c r="F19" s="19"/>
      <c r="G19" s="20"/>
    </row>
    <row r="20" spans="2:7" ht="18.75" thickBot="1" x14ac:dyDescent="0.4">
      <c r="B20" s="2" t="s">
        <v>3</v>
      </c>
      <c r="C20" s="13">
        <v>150</v>
      </c>
      <c r="D20" s="1" t="s">
        <v>12</v>
      </c>
      <c r="F20" s="8" t="s">
        <v>6</v>
      </c>
      <c r="G20" s="9">
        <f>G17-G18</f>
        <v>344035326.0869565</v>
      </c>
    </row>
    <row r="22" spans="2:7" x14ac:dyDescent="0.25">
      <c r="B22" s="3" t="s">
        <v>4</v>
      </c>
      <c r="C22" s="13">
        <f>C17*C18</f>
        <v>60000</v>
      </c>
      <c r="D22" s="1" t="s">
        <v>13</v>
      </c>
    </row>
    <row r="23" spans="2:7" x14ac:dyDescent="0.25">
      <c r="B23" s="3" t="s">
        <v>5</v>
      </c>
      <c r="C23" s="13">
        <f>C19*C20/2</f>
        <v>8250</v>
      </c>
      <c r="D23" s="1" t="s">
        <v>13</v>
      </c>
    </row>
    <row r="24" spans="2:7" ht="15.75" thickBot="1" x14ac:dyDescent="0.3"/>
    <row r="25" spans="2:7" ht="18" x14ac:dyDescent="0.35">
      <c r="B25" s="10" t="s">
        <v>9</v>
      </c>
      <c r="C25" s="14">
        <f>-C18/2</f>
        <v>-150</v>
      </c>
      <c r="D25" s="16" t="s">
        <v>12</v>
      </c>
    </row>
    <row r="26" spans="2:7" ht="18" x14ac:dyDescent="0.35">
      <c r="B26" s="11" t="s">
        <v>11</v>
      </c>
      <c r="C26" s="13">
        <f>-C20/3</f>
        <v>-50</v>
      </c>
      <c r="D26" s="17" t="s">
        <v>12</v>
      </c>
    </row>
    <row r="27" spans="2:7" ht="18.75" thickBot="1" x14ac:dyDescent="0.4">
      <c r="B27" s="12" t="s">
        <v>10</v>
      </c>
      <c r="C27" s="15">
        <f>(C22*C25+C26*-1*C23)/(C22-C23)</f>
        <v>-165.94202898550725</v>
      </c>
      <c r="D27" s="18" t="s">
        <v>12</v>
      </c>
    </row>
    <row r="29" spans="2:7" s="21" customFormat="1" x14ac:dyDescent="0.25"/>
    <row r="30" spans="2:7" ht="15.75" thickBot="1" x14ac:dyDescent="0.3"/>
    <row r="31" spans="2:7" ht="18" x14ac:dyDescent="0.35">
      <c r="B31" s="2" t="s">
        <v>15</v>
      </c>
      <c r="C31" s="13">
        <v>200</v>
      </c>
      <c r="D31" s="1" t="s">
        <v>12</v>
      </c>
      <c r="F31" s="6" t="s">
        <v>7</v>
      </c>
      <c r="G31" s="4">
        <f>((0.1098*C31^4)+((C39-C41)^2*C36))</f>
        <v>179380311.24153802</v>
      </c>
    </row>
    <row r="32" spans="2:7" ht="18" x14ac:dyDescent="0.35">
      <c r="B32" s="2" t="s">
        <v>14</v>
      </c>
      <c r="C32" s="13" t="s">
        <v>14</v>
      </c>
      <c r="D32" s="1" t="s">
        <v>14</v>
      </c>
      <c r="F32" s="7" t="s">
        <v>8</v>
      </c>
      <c r="G32" s="5">
        <f>(2*C33*C34^3/12)+((C41-C40)^2*C37)</f>
        <v>87974620.110631019</v>
      </c>
    </row>
    <row r="33" spans="2:7" x14ac:dyDescent="0.25">
      <c r="B33" s="2" t="s">
        <v>2</v>
      </c>
      <c r="C33" s="13">
        <f>0.6*C31</f>
        <v>120</v>
      </c>
      <c r="D33" s="1" t="s">
        <v>12</v>
      </c>
      <c r="F33" s="19"/>
      <c r="G33" s="20"/>
    </row>
    <row r="34" spans="2:7" ht="18.75" thickBot="1" x14ac:dyDescent="0.4">
      <c r="B34" s="2" t="s">
        <v>3</v>
      </c>
      <c r="C34" s="13">
        <f>0.8*C31</f>
        <v>160</v>
      </c>
      <c r="D34" s="1" t="s">
        <v>12</v>
      </c>
      <c r="F34" s="8" t="s">
        <v>6</v>
      </c>
      <c r="G34" s="9">
        <f>G31-G32</f>
        <v>91405691.130906999</v>
      </c>
    </row>
    <row r="36" spans="2:7" x14ac:dyDescent="0.25">
      <c r="B36" s="3" t="s">
        <v>4</v>
      </c>
      <c r="C36" s="13">
        <f>PI()*C31^2/2</f>
        <v>62831.853071795864</v>
      </c>
      <c r="D36" s="1" t="s">
        <v>13</v>
      </c>
    </row>
    <row r="37" spans="2:7" x14ac:dyDescent="0.25">
      <c r="B37" s="3" t="s">
        <v>5</v>
      </c>
      <c r="C37" s="13">
        <f>C33*2*C34</f>
        <v>38400</v>
      </c>
      <c r="D37" s="1" t="s">
        <v>13</v>
      </c>
    </row>
    <row r="38" spans="2:7" ht="15.75" thickBot="1" x14ac:dyDescent="0.3"/>
    <row r="39" spans="2:7" ht="18" x14ac:dyDescent="0.35">
      <c r="B39" s="10" t="s">
        <v>9</v>
      </c>
      <c r="C39" s="14">
        <f>-4*C31/3/PI()</f>
        <v>-84.882636315677516</v>
      </c>
      <c r="D39" s="16" t="s">
        <v>12</v>
      </c>
    </row>
    <row r="40" spans="2:7" ht="18" x14ac:dyDescent="0.35">
      <c r="B40" s="11" t="s">
        <v>11</v>
      </c>
      <c r="C40" s="13">
        <f>-C34/2</f>
        <v>-80</v>
      </c>
      <c r="D40" s="17" t="s">
        <v>12</v>
      </c>
    </row>
    <row r="41" spans="2:7" ht="18.75" thickBot="1" x14ac:dyDescent="0.4">
      <c r="B41" s="12" t="s">
        <v>10</v>
      </c>
      <c r="C41" s="15">
        <f>(C36*C39+C40*-1*C37)/(C36-C37)</f>
        <v>-92.556767048661428</v>
      </c>
      <c r="D41" s="18" t="s">
        <v>12</v>
      </c>
    </row>
    <row r="43" spans="2:7" s="21" customFormat="1" x14ac:dyDescent="0.25"/>
    <row r="45" spans="2:7" ht="15.75" thickBot="1" x14ac:dyDescent="0.3"/>
    <row r="46" spans="2:7" ht="18.75" thickBot="1" x14ac:dyDescent="0.4">
      <c r="B46" s="2" t="s">
        <v>0</v>
      </c>
      <c r="C46" s="13">
        <v>250</v>
      </c>
      <c r="D46" s="1" t="s">
        <v>12</v>
      </c>
      <c r="F46" s="6" t="s">
        <v>7</v>
      </c>
      <c r="G46" s="5">
        <f>(C46*C47^3/12)+((C54-C56)^2*C51)</f>
        <v>966834894.57969558</v>
      </c>
    </row>
    <row r="47" spans="2:7" ht="18" x14ac:dyDescent="0.35">
      <c r="B47" s="2" t="s">
        <v>1</v>
      </c>
      <c r="C47" s="13">
        <v>350</v>
      </c>
      <c r="D47" s="1" t="s">
        <v>12</v>
      </c>
      <c r="F47" s="7" t="s">
        <v>8</v>
      </c>
      <c r="G47" s="4">
        <f>((0.1098*C48^4)+((C55-C56)^2*C52))</f>
        <v>420995040.30324727</v>
      </c>
    </row>
    <row r="48" spans="2:7" x14ac:dyDescent="0.25">
      <c r="B48" s="2" t="s">
        <v>15</v>
      </c>
      <c r="C48" s="13">
        <f>0.4*C46</f>
        <v>100</v>
      </c>
      <c r="D48" s="1" t="s">
        <v>12</v>
      </c>
      <c r="F48" s="19"/>
      <c r="G48" s="20"/>
    </row>
    <row r="49" spans="2:7" ht="18.75" thickBot="1" x14ac:dyDescent="0.4">
      <c r="B49" s="2" t="s">
        <v>14</v>
      </c>
      <c r="C49" s="13" t="s">
        <v>14</v>
      </c>
      <c r="D49" s="1" t="s">
        <v>14</v>
      </c>
      <c r="F49" s="8" t="s">
        <v>6</v>
      </c>
      <c r="G49" s="9">
        <f>G46-G47</f>
        <v>545839854.27644825</v>
      </c>
    </row>
    <row r="51" spans="2:7" x14ac:dyDescent="0.25">
      <c r="B51" s="3" t="s">
        <v>4</v>
      </c>
      <c r="C51" s="13">
        <f>C46*C47</f>
        <v>87500</v>
      </c>
      <c r="D51" s="1" t="s">
        <v>13</v>
      </c>
    </row>
    <row r="52" spans="2:7" x14ac:dyDescent="0.25">
      <c r="B52" s="3" t="s">
        <v>5</v>
      </c>
      <c r="C52" s="13">
        <f>PI()*C48^2/2</f>
        <v>15707.963267948966</v>
      </c>
      <c r="D52" s="1" t="s">
        <v>13</v>
      </c>
    </row>
    <row r="53" spans="2:7" ht="15.75" thickBot="1" x14ac:dyDescent="0.3"/>
    <row r="54" spans="2:7" ht="18" x14ac:dyDescent="0.35">
      <c r="B54" s="10" t="s">
        <v>9</v>
      </c>
      <c r="C54" s="14">
        <f>-C47/2</f>
        <v>-175</v>
      </c>
      <c r="D54" s="16" t="s">
        <v>12</v>
      </c>
    </row>
    <row r="55" spans="2:7" ht="18" x14ac:dyDescent="0.35">
      <c r="B55" s="11" t="s">
        <v>11</v>
      </c>
      <c r="C55" s="13">
        <f>-4*C48/3/PI()</f>
        <v>-42.441318157838758</v>
      </c>
      <c r="D55" s="17" t="s">
        <v>12</v>
      </c>
    </row>
    <row r="56" spans="2:7" ht="18.75" thickBot="1" x14ac:dyDescent="0.4">
      <c r="B56" s="12" t="s">
        <v>10</v>
      </c>
      <c r="C56" s="15">
        <f>(C51*C54+C55*-1*C52)/(C51-C52)</f>
        <v>-204.00359148460834</v>
      </c>
      <c r="D56" s="18" t="s">
        <v>12</v>
      </c>
    </row>
    <row r="58" spans="2:7" s="21" customFormat="1" x14ac:dyDescent="0.25"/>
    <row r="59" spans="2:7" ht="15.75" thickBot="1" x14ac:dyDescent="0.3"/>
    <row r="60" spans="2:7" ht="18" x14ac:dyDescent="0.35">
      <c r="B60" s="2" t="s">
        <v>0</v>
      </c>
      <c r="C60" s="13">
        <v>40</v>
      </c>
      <c r="D60" s="1" t="s">
        <v>12</v>
      </c>
      <c r="F60" s="6" t="s">
        <v>7</v>
      </c>
      <c r="G60" s="4">
        <f>(C60*2*C61^3/36)+((C68-C70)^2*C65)</f>
        <v>1810291.8374107822</v>
      </c>
    </row>
    <row r="61" spans="2:7" ht="18" x14ac:dyDescent="0.35">
      <c r="B61" s="2" t="s">
        <v>1</v>
      </c>
      <c r="C61" s="13">
        <v>90</v>
      </c>
      <c r="D61" s="1" t="s">
        <v>12</v>
      </c>
      <c r="F61" s="7" t="s">
        <v>8</v>
      </c>
      <c r="G61" s="5">
        <f>((0.1098*C62^4)+((C69-C70)^2*C66))</f>
        <v>740677.45120335906</v>
      </c>
    </row>
    <row r="62" spans="2:7" x14ac:dyDescent="0.25">
      <c r="B62" s="2" t="s">
        <v>15</v>
      </c>
      <c r="C62" s="13">
        <v>25</v>
      </c>
      <c r="D62" s="1" t="s">
        <v>12</v>
      </c>
      <c r="F62" s="19"/>
      <c r="G62" s="20"/>
    </row>
    <row r="63" spans="2:7" ht="18.75" thickBot="1" x14ac:dyDescent="0.4">
      <c r="B63" s="2" t="s">
        <v>14</v>
      </c>
      <c r="C63" s="13" t="s">
        <v>14</v>
      </c>
      <c r="D63" s="1" t="s">
        <v>14</v>
      </c>
      <c r="F63" s="8" t="s">
        <v>6</v>
      </c>
      <c r="G63" s="9">
        <f>G60-G61</f>
        <v>1069614.3862074232</v>
      </c>
    </row>
    <row r="65" spans="2:7" x14ac:dyDescent="0.25">
      <c r="B65" s="3" t="s">
        <v>4</v>
      </c>
      <c r="C65" s="13">
        <f>C60*C61</f>
        <v>3600</v>
      </c>
      <c r="D65" s="1" t="s">
        <v>13</v>
      </c>
    </row>
    <row r="66" spans="2:7" x14ac:dyDescent="0.25">
      <c r="B66" s="3" t="s">
        <v>5</v>
      </c>
      <c r="C66" s="22">
        <f>PI()*C62^2/2</f>
        <v>981.74770424681037</v>
      </c>
      <c r="D66" s="1" t="s">
        <v>13</v>
      </c>
    </row>
    <row r="67" spans="2:7" ht="15.75" thickBot="1" x14ac:dyDescent="0.3"/>
    <row r="68" spans="2:7" ht="18" x14ac:dyDescent="0.35">
      <c r="B68" s="10" t="s">
        <v>9</v>
      </c>
      <c r="C68" s="14">
        <f>-C61/3</f>
        <v>-30</v>
      </c>
      <c r="D68" s="16" t="s">
        <v>12</v>
      </c>
    </row>
    <row r="69" spans="2:7" ht="18" x14ac:dyDescent="0.35">
      <c r="B69" s="11" t="s">
        <v>11</v>
      </c>
      <c r="C69" s="13">
        <f>-4*C62/3/PI()</f>
        <v>-10.610329539459689</v>
      </c>
      <c r="D69" s="17" t="s">
        <v>12</v>
      </c>
    </row>
    <row r="70" spans="2:7" ht="18.75" thickBot="1" x14ac:dyDescent="0.4">
      <c r="B70" s="12" t="s">
        <v>10</v>
      </c>
      <c r="C70" s="15">
        <f>(C65*C68-C69*C66)/(C65-C66)</f>
        <v>-37.270408772910727</v>
      </c>
      <c r="D70" s="18" t="s">
        <v>12</v>
      </c>
    </row>
    <row r="75" spans="2:7" s="21" customFormat="1" x14ac:dyDescent="0.25"/>
    <row r="76" spans="2:7" ht="15.75" thickBot="1" x14ac:dyDescent="0.3"/>
    <row r="77" spans="2:7" ht="18" x14ac:dyDescent="0.35">
      <c r="B77" s="2" t="s">
        <v>16</v>
      </c>
      <c r="C77" s="13">
        <f>1.5*28.7</f>
        <v>43.05</v>
      </c>
      <c r="D77" s="1" t="s">
        <v>12</v>
      </c>
      <c r="F77" s="6" t="s">
        <v>7</v>
      </c>
      <c r="G77" s="4">
        <f>(C77*C78^3/12)+((C86-C88)^2*C83)</f>
        <v>40624275.999999993</v>
      </c>
    </row>
    <row r="78" spans="2:7" ht="18" x14ac:dyDescent="0.35">
      <c r="B78" s="2" t="s">
        <v>1</v>
      </c>
      <c r="C78" s="13">
        <v>220</v>
      </c>
      <c r="D78" s="1" t="s">
        <v>12</v>
      </c>
      <c r="F78" s="7" t="s">
        <v>8</v>
      </c>
      <c r="G78" s="5">
        <f>((C79*C80^3/12)+((C87-C88)^2*C84))</f>
        <v>11225909.333333334</v>
      </c>
    </row>
    <row r="79" spans="2:7" x14ac:dyDescent="0.25">
      <c r="B79" s="2" t="s">
        <v>17</v>
      </c>
      <c r="C79" s="13">
        <f>28.7</f>
        <v>28.7</v>
      </c>
      <c r="D79" s="1" t="s">
        <v>12</v>
      </c>
      <c r="F79" s="19"/>
      <c r="G79" s="20"/>
    </row>
    <row r="80" spans="2:7" ht="18.75" thickBot="1" x14ac:dyDescent="0.4">
      <c r="B80" s="2" t="s">
        <v>3</v>
      </c>
      <c r="C80" s="13">
        <v>80</v>
      </c>
      <c r="D80" s="1" t="s">
        <v>14</v>
      </c>
      <c r="F80" s="8" t="s">
        <v>6</v>
      </c>
      <c r="G80" s="9">
        <f>G77-G78</f>
        <v>29398366.666666657</v>
      </c>
    </row>
    <row r="81" spans="2:7" x14ac:dyDescent="0.25">
      <c r="B81" s="2" t="s">
        <v>18</v>
      </c>
      <c r="C81" s="13">
        <v>20</v>
      </c>
      <c r="D81" s="1"/>
    </row>
    <row r="83" spans="2:7" x14ac:dyDescent="0.25">
      <c r="B83" s="3" t="s">
        <v>4</v>
      </c>
      <c r="C83" s="13">
        <f>C77*C78</f>
        <v>9471</v>
      </c>
      <c r="D83" s="1" t="s">
        <v>13</v>
      </c>
    </row>
    <row r="84" spans="2:7" x14ac:dyDescent="0.25">
      <c r="B84" s="3" t="s">
        <v>5</v>
      </c>
      <c r="C84" s="22">
        <f>C79*C80</f>
        <v>2296</v>
      </c>
      <c r="D84" s="1" t="s">
        <v>13</v>
      </c>
    </row>
    <row r="85" spans="2:7" ht="15.75" thickBot="1" x14ac:dyDescent="0.3"/>
    <row r="86" spans="2:7" ht="18" x14ac:dyDescent="0.35">
      <c r="B86" s="10" t="s">
        <v>9</v>
      </c>
      <c r="C86" s="14">
        <f>C78/2</f>
        <v>110</v>
      </c>
      <c r="D86" s="16" t="s">
        <v>12</v>
      </c>
    </row>
    <row r="87" spans="2:7" ht="18" x14ac:dyDescent="0.35">
      <c r="B87" s="11" t="s">
        <v>11</v>
      </c>
      <c r="C87" s="13">
        <f>C80/2+C81</f>
        <v>60</v>
      </c>
      <c r="D87" s="17" t="s">
        <v>12</v>
      </c>
    </row>
    <row r="88" spans="2:7" ht="18.75" thickBot="1" x14ac:dyDescent="0.4">
      <c r="B88" s="12" t="s">
        <v>10</v>
      </c>
      <c r="C88" s="15">
        <f>(C83*C86-C87*C84)/(C83-C84)</f>
        <v>126</v>
      </c>
      <c r="D88" s="18" t="s">
        <v>12</v>
      </c>
    </row>
    <row r="94" spans="2:7" s="21" customFormat="1" x14ac:dyDescent="0.25"/>
    <row r="95" spans="2:7" ht="15.75" thickBot="1" x14ac:dyDescent="0.3"/>
    <row r="96" spans="2:7" ht="18" x14ac:dyDescent="0.35">
      <c r="B96" s="2" t="s">
        <v>16</v>
      </c>
      <c r="C96" s="13">
        <v>100</v>
      </c>
      <c r="D96" s="1" t="s">
        <v>12</v>
      </c>
      <c r="F96" s="6" t="s">
        <v>7</v>
      </c>
      <c r="G96" s="4">
        <f>(C96*C97^3/12)+((C110-C113)^2*C106)</f>
        <v>16218513.526360387</v>
      </c>
    </row>
    <row r="97" spans="2:7" ht="18" x14ac:dyDescent="0.35">
      <c r="B97" s="2" t="s">
        <v>1</v>
      </c>
      <c r="C97" s="13">
        <v>20</v>
      </c>
      <c r="D97" s="1" t="s">
        <v>12</v>
      </c>
      <c r="F97" s="7" t="s">
        <v>8</v>
      </c>
      <c r="G97" s="5">
        <f>((C98*C99^3/12)+((C111-C113)^2*C107))</f>
        <v>7477411.1641556621</v>
      </c>
    </row>
    <row r="98" spans="2:7" ht="18" x14ac:dyDescent="0.35">
      <c r="B98" s="2" t="s">
        <v>17</v>
      </c>
      <c r="C98" s="13">
        <v>10</v>
      </c>
      <c r="D98" s="1" t="s">
        <v>12</v>
      </c>
      <c r="F98" s="7" t="s">
        <v>25</v>
      </c>
      <c r="G98" s="23">
        <f>(C100*C101^3/12)+((C112-C113)^2*C108)</f>
        <v>18038757.619195238</v>
      </c>
    </row>
    <row r="99" spans="2:7" x14ac:dyDescent="0.25">
      <c r="B99" s="2" t="s">
        <v>3</v>
      </c>
      <c r="C99" s="13">
        <v>200</v>
      </c>
      <c r="D99" s="1" t="s">
        <v>14</v>
      </c>
      <c r="F99" s="19"/>
      <c r="G99" s="20"/>
    </row>
    <row r="100" spans="2:7" ht="18.75" thickBot="1" x14ac:dyDescent="0.4">
      <c r="B100" s="2" t="s">
        <v>22</v>
      </c>
      <c r="C100" s="13">
        <v>60</v>
      </c>
      <c r="D100" s="1"/>
      <c r="F100" s="8" t="s">
        <v>6</v>
      </c>
      <c r="G100" s="9">
        <f>G96+G97+G98</f>
        <v>41734682.309711285</v>
      </c>
    </row>
    <row r="101" spans="2:7" x14ac:dyDescent="0.25">
      <c r="B101" s="2" t="s">
        <v>23</v>
      </c>
      <c r="C101" s="13">
        <v>18</v>
      </c>
      <c r="D101" s="1"/>
    </row>
    <row r="102" spans="2:7" x14ac:dyDescent="0.25">
      <c r="B102" s="2" t="s">
        <v>19</v>
      </c>
      <c r="C102" s="13">
        <f>C97</f>
        <v>20</v>
      </c>
      <c r="D102" s="1"/>
    </row>
    <row r="103" spans="2:7" x14ac:dyDescent="0.25">
      <c r="B103" s="2" t="s">
        <v>20</v>
      </c>
      <c r="C103" s="13">
        <f>C99+C97</f>
        <v>220</v>
      </c>
      <c r="D103" s="1"/>
    </row>
    <row r="106" spans="2:7" x14ac:dyDescent="0.25">
      <c r="B106" s="3" t="s">
        <v>4</v>
      </c>
      <c r="C106" s="13">
        <f>C96*C97</f>
        <v>2000</v>
      </c>
      <c r="D106" s="1" t="s">
        <v>13</v>
      </c>
    </row>
    <row r="107" spans="2:7" x14ac:dyDescent="0.25">
      <c r="B107" s="3" t="s">
        <v>5</v>
      </c>
      <c r="C107" s="22">
        <f>C98*C99</f>
        <v>2000</v>
      </c>
      <c r="D107" s="1" t="s">
        <v>13</v>
      </c>
    </row>
    <row r="108" spans="2:7" x14ac:dyDescent="0.25">
      <c r="B108" s="3" t="s">
        <v>21</v>
      </c>
      <c r="C108" s="22">
        <f>C100*C101</f>
        <v>1080</v>
      </c>
      <c r="D108" s="1"/>
    </row>
    <row r="109" spans="2:7" ht="15.75" thickBot="1" x14ac:dyDescent="0.3"/>
    <row r="110" spans="2:7" ht="18" x14ac:dyDescent="0.35">
      <c r="B110" s="10" t="s">
        <v>9</v>
      </c>
      <c r="C110" s="14">
        <f>C97/2</f>
        <v>10</v>
      </c>
      <c r="D110" s="16" t="s">
        <v>12</v>
      </c>
    </row>
    <row r="111" spans="2:7" ht="18" x14ac:dyDescent="0.35">
      <c r="B111" s="11" t="s">
        <v>11</v>
      </c>
      <c r="C111" s="13">
        <f>C99/2+C102</f>
        <v>120</v>
      </c>
      <c r="D111" s="17" t="s">
        <v>12</v>
      </c>
    </row>
    <row r="112" spans="2:7" ht="18" x14ac:dyDescent="0.35">
      <c r="B112" s="11" t="s">
        <v>24</v>
      </c>
      <c r="C112" s="13">
        <f>C101/2+C103</f>
        <v>229</v>
      </c>
      <c r="D112" s="17"/>
    </row>
    <row r="113" spans="2:4" ht="18.75" thickBot="1" x14ac:dyDescent="0.4">
      <c r="B113" s="12" t="s">
        <v>10</v>
      </c>
      <c r="C113" s="15">
        <f>(C110*C106+C111*C107+C112*C108)/(C106+C107+C108)</f>
        <v>99.866141732283467</v>
      </c>
      <c r="D113" s="18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Rangel</dc:creator>
  <cp:lastModifiedBy>Gabriel Rangel</cp:lastModifiedBy>
  <dcterms:created xsi:type="dcterms:W3CDTF">2020-06-22T00:25:30Z</dcterms:created>
  <dcterms:modified xsi:type="dcterms:W3CDTF">2020-08-20T01:57:28Z</dcterms:modified>
</cp:coreProperties>
</file>