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52511"/>
</workbook>
</file>

<file path=xl/calcChain.xml><?xml version="1.0" encoding="utf-8"?>
<calcChain xmlns="http://schemas.openxmlformats.org/spreadsheetml/2006/main">
  <c r="B19" i="5" l="1"/>
  <c r="B18" i="5"/>
  <c r="Q15" i="5"/>
  <c r="Q10" i="5"/>
  <c r="R14" i="5"/>
  <c r="P14" i="5"/>
  <c r="O14" i="5"/>
  <c r="Q9" i="5"/>
  <c r="Q11" i="5"/>
  <c r="Q12" i="5"/>
  <c r="J15" i="5"/>
  <c r="J10" i="5"/>
  <c r="K14" i="5"/>
  <c r="I14" i="5"/>
  <c r="H14" i="5"/>
  <c r="J11" i="5"/>
  <c r="J9" i="5"/>
  <c r="J12" i="5"/>
  <c r="C15" i="5"/>
  <c r="C12" i="5"/>
  <c r="C11" i="5"/>
  <c r="C9" i="5"/>
  <c r="G3" i="5"/>
  <c r="G4" i="5"/>
  <c r="G2" i="5"/>
  <c r="F3" i="5"/>
  <c r="F4" i="5"/>
  <c r="F2" i="5"/>
  <c r="E3" i="5"/>
  <c r="E4" i="5"/>
  <c r="E2" i="5"/>
  <c r="C5" i="5"/>
  <c r="D5" i="5"/>
  <c r="B5" i="5"/>
  <c r="I3" i="4"/>
  <c r="I4" i="4"/>
  <c r="I5" i="4"/>
  <c r="I6" i="4"/>
  <c r="I7" i="4"/>
  <c r="I8" i="4"/>
  <c r="I9" i="4"/>
  <c r="I10" i="4"/>
  <c r="I11" i="4"/>
  <c r="I12" i="4"/>
  <c r="I2" i="4"/>
  <c r="I2" i="1"/>
  <c r="H3" i="4"/>
  <c r="H4" i="4"/>
  <c r="H5" i="4"/>
  <c r="H6" i="4"/>
  <c r="H7" i="4"/>
  <c r="H8" i="4"/>
  <c r="H9" i="4"/>
  <c r="H10" i="4"/>
  <c r="H11" i="4"/>
  <c r="H12" i="4"/>
  <c r="H2" i="4"/>
  <c r="G2" i="4"/>
  <c r="F2" i="4"/>
  <c r="E3" i="4"/>
  <c r="E4" i="4"/>
  <c r="E5" i="4"/>
  <c r="E6" i="4"/>
  <c r="E7" i="4"/>
  <c r="E8" i="4"/>
  <c r="E9" i="4"/>
  <c r="E10" i="4"/>
  <c r="E11" i="4"/>
  <c r="E12" i="4"/>
  <c r="E2" i="4"/>
  <c r="D3" i="4"/>
  <c r="D4" i="4"/>
  <c r="D5" i="4"/>
  <c r="D6" i="4"/>
  <c r="D7" i="4"/>
  <c r="D8" i="4"/>
  <c r="D9" i="4"/>
  <c r="D10" i="4"/>
  <c r="D11" i="4"/>
  <c r="D12" i="4"/>
  <c r="D2" i="4"/>
  <c r="C2" i="4"/>
  <c r="F2" i="3"/>
  <c r="E3" i="3"/>
  <c r="E4" i="3"/>
  <c r="E2" i="3"/>
  <c r="C2" i="3"/>
  <c r="G2" i="2"/>
  <c r="G2" i="1"/>
  <c r="H3" i="2" l="1"/>
  <c r="H4" i="2"/>
  <c r="H5" i="2"/>
  <c r="H6" i="2"/>
  <c r="H2" i="2"/>
  <c r="H3" i="1"/>
  <c r="H4" i="1"/>
  <c r="H5" i="1"/>
  <c r="H6" i="1"/>
  <c r="H2" i="1"/>
  <c r="F2" i="2"/>
  <c r="F2" i="1"/>
  <c r="I3" i="2" l="1"/>
  <c r="I4" i="2"/>
  <c r="I5" i="2"/>
  <c r="I6" i="2"/>
  <c r="I2" i="2"/>
  <c r="C2" i="2"/>
  <c r="F9" i="2"/>
  <c r="E9" i="2"/>
  <c r="D10" i="2"/>
  <c r="D11" i="2"/>
  <c r="D12" i="2"/>
  <c r="D13" i="2"/>
  <c r="D9" i="2"/>
  <c r="E2" i="2"/>
  <c r="D3" i="2"/>
  <c r="D4" i="2"/>
  <c r="D5" i="2"/>
  <c r="D6" i="2"/>
  <c r="D2" i="2"/>
  <c r="C3" i="2"/>
  <c r="C4" i="2"/>
  <c r="C5" i="2"/>
  <c r="C6" i="2"/>
  <c r="I3" i="1"/>
  <c r="I4" i="1"/>
  <c r="I5" i="1"/>
  <c r="I6" i="1"/>
  <c r="F9" i="1"/>
  <c r="E9" i="1"/>
  <c r="D10" i="1"/>
  <c r="D11" i="1"/>
  <c r="D12" i="1"/>
  <c r="D13" i="1"/>
  <c r="D9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<sst xmlns="http://schemas.openxmlformats.org/spreadsheetml/2006/main" count="86" uniqueCount="57">
  <si>
    <t>n</t>
  </si>
  <si>
    <t>Среднее d</t>
  </si>
  <si>
    <t xml:space="preserve">Среднеквадратичная погрешность </t>
  </si>
  <si>
    <t>Абсол. погрешность</t>
  </si>
  <si>
    <t>Станд. отклонение</t>
  </si>
  <si>
    <t>Относит. Погрешность</t>
  </si>
  <si>
    <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</si>
  <si>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-d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</si>
  <si>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t>d,мм</t>
  </si>
  <si>
    <r>
      <t>(d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-d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</si>
  <si>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D</t>
  </si>
  <si>
    <t>Сумма</t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</si>
  <si>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</si>
  <si>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t>m,%</t>
  </si>
  <si>
    <r>
      <t>(m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</si>
  <si>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Среднее m</t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</si>
  <si>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</si>
  <si>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(d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-d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</si>
  <si>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-m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</si>
  <si>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m, г</t>
  </si>
  <si>
    <t>Средняя m</t>
  </si>
  <si>
    <t>α</t>
  </si>
  <si>
    <t>t</t>
  </si>
  <si>
    <t>Случайная погрешность</t>
  </si>
  <si>
    <t>m = (47,11 ±  0,06568) г</t>
  </si>
  <si>
    <r>
      <t>(m - m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</si>
  <si>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L, мм</t>
  </si>
  <si>
    <t>Среднее L</t>
  </si>
  <si>
    <t>Среднеквадратичная погрешность</t>
  </si>
  <si>
    <t>Абсолютная погрешность</t>
  </si>
  <si>
    <t>Относительная погрешность</t>
  </si>
  <si>
    <r>
      <t>L-L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</si>
  <si>
    <r>
      <t>(L-L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</si>
  <si>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a</t>
  </si>
  <si>
    <t>b</t>
  </si>
  <si>
    <t>h, мм</t>
  </si>
  <si>
    <t>b, мм</t>
  </si>
  <si>
    <t>a, мм</t>
  </si>
  <si>
    <t>Среднее</t>
  </si>
  <si>
    <r>
      <t xml:space="preserve">(a -a 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</si>
  <si>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(b - b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</si>
  <si>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(h - h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</si>
  <si>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Цена деления</t>
  </si>
  <si>
    <t>Систематическая погрешность</t>
  </si>
  <si>
    <t>Среднеквадратическое отклонение</t>
  </si>
  <si>
    <t>Медиана</t>
  </si>
  <si>
    <t>Доверительный интервал</t>
  </si>
  <si>
    <t>Δa</t>
  </si>
  <si>
    <t>α не существует</t>
  </si>
  <si>
    <t>a = 12,7 ± 0,05</t>
  </si>
  <si>
    <t>Полная погрешность</t>
  </si>
  <si>
    <t>b = 12,8 ± 0,090185</t>
  </si>
  <si>
    <t>h</t>
  </si>
  <si>
    <t>h = 14,8 ± 0,090185</t>
  </si>
  <si>
    <t>ΔV</t>
  </si>
  <si>
    <t>V = 2405,888 ± 24,33085</t>
  </si>
  <si>
    <r>
      <t>V</t>
    </r>
    <r>
      <rPr>
        <b/>
        <vertAlign val="subscript"/>
        <sz val="11"/>
        <color theme="1"/>
        <rFont val="Calibri"/>
        <family val="2"/>
        <charset val="204"/>
        <scheme val="minor"/>
      </rPr>
      <t>ср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</si>
</sst>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71" formatCode="0.00000"/>
    <numFmt numFmtId="173" formatCode="0.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71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3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228600</xdr:colOff>
      <xdr:row>8</xdr:row>
      <xdr:rowOff>28575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933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3" sqref="I3"/>
    </sheetView>
  </sheetViews>
  <sheetFormatPr defaultRowHeight="15" x14ac:dyDescent="0.25"/>
  <cols>
    <col min="4" max="4" width="12.42578125" customWidth="1"/>
    <col min="5" max="5" width="12.28515625" customWidth="1"/>
    <col min="6" max="6" width="13.140625" customWidth="1"/>
    <col min="7" max="7" width="11.28515625" customWidth="1"/>
    <col min="9" max="9" width="11.5703125" bestFit="1" customWidth="1"/>
  </cols>
  <sheetData>
    <row r="1" spans="1:9" ht="45" x14ac:dyDescent="0.25">
      <c r="A1" s="2" t="s">
        <v>0</v>
      </c>
      <c r="B1" s="2" t="s">
        <v>8</v>
      </c>
      <c r="C1" s="2" t="s">
        <v>7</v>
      </c>
      <c r="D1" s="2" t="s">
        <v>9</v>
      </c>
      <c r="E1" s="2" t="s">
        <v>1</v>
      </c>
      <c r="F1" s="2" t="s">
        <v>2</v>
      </c>
      <c r="G1" s="2" t="s">
        <v>4</v>
      </c>
      <c r="H1" s="2" t="s">
        <v>3</v>
      </c>
      <c r="I1" s="2" t="s">
        <v>5</v>
      </c>
    </row>
    <row r="2" spans="1:9" x14ac:dyDescent="0.25">
      <c r="A2" s="2">
        <v>1</v>
      </c>
      <c r="B2" s="3">
        <v>14.85</v>
      </c>
      <c r="C2" s="4">
        <f>B2-$B$8</f>
        <v>4.9999999999998934E-2</v>
      </c>
      <c r="D2" s="5">
        <f>(B2-$B$8)^2</f>
        <v>2.4999999999998934E-3</v>
      </c>
      <c r="E2" s="11">
        <f>SUM(B2:B6)/5</f>
        <v>14.818000000000001</v>
      </c>
      <c r="F2" s="14">
        <f>SQRT(E9/5/4)</f>
        <v>1.1575836902790192E-2</v>
      </c>
      <c r="G2" s="14">
        <f>SQRT(SUM(D2:D6)/4)</f>
        <v>3.2787192621509441E-2</v>
      </c>
      <c r="H2" s="3">
        <f>ABS(B2-$E$2)</f>
        <v>3.1999999999998252E-2</v>
      </c>
      <c r="I2" s="9">
        <f>H2/$B$8</f>
        <v>2.1621621621620438E-3</v>
      </c>
    </row>
    <row r="3" spans="1:9" x14ac:dyDescent="0.25">
      <c r="A3" s="2">
        <v>2</v>
      </c>
      <c r="B3" s="4">
        <v>14.8</v>
      </c>
      <c r="C3" s="4">
        <f t="shared" ref="C3:C6" si="0">B3-$B$8</f>
        <v>0</v>
      </c>
      <c r="D3" s="6">
        <f t="shared" ref="D3:D6" si="1">(B3-$B$8)^2</f>
        <v>0</v>
      </c>
      <c r="E3" s="12"/>
      <c r="F3" s="15"/>
      <c r="G3" s="15"/>
      <c r="H3" s="3">
        <f t="shared" ref="H3:H6" si="2">ABS(B3-$E$2)</f>
        <v>1.8000000000000682E-2</v>
      </c>
      <c r="I3" s="9">
        <f t="shared" ref="I3:I6" si="3">H3/$B$8</f>
        <v>1.2162162162162623E-3</v>
      </c>
    </row>
    <row r="4" spans="1:9" x14ac:dyDescent="0.25">
      <c r="A4" s="2">
        <v>3</v>
      </c>
      <c r="B4" s="3">
        <v>14.79</v>
      </c>
      <c r="C4" s="4">
        <f t="shared" si="0"/>
        <v>-1.0000000000001563E-2</v>
      </c>
      <c r="D4" s="5">
        <f t="shared" si="1"/>
        <v>1.0000000000003127E-4</v>
      </c>
      <c r="E4" s="12"/>
      <c r="F4" s="15"/>
      <c r="G4" s="15"/>
      <c r="H4" s="3">
        <f t="shared" si="2"/>
        <v>2.8000000000002245E-2</v>
      </c>
      <c r="I4" s="9">
        <f t="shared" si="3"/>
        <v>1.8918918918920434E-3</v>
      </c>
    </row>
    <row r="5" spans="1:9" x14ac:dyDescent="0.25">
      <c r="A5" s="2">
        <v>4</v>
      </c>
      <c r="B5" s="3">
        <v>14.84</v>
      </c>
      <c r="C5" s="4">
        <f t="shared" si="0"/>
        <v>3.9999999999999147E-2</v>
      </c>
      <c r="D5" s="5">
        <f t="shared" si="1"/>
        <v>1.5999999999999318E-3</v>
      </c>
      <c r="E5" s="12"/>
      <c r="F5" s="15"/>
      <c r="G5" s="15"/>
      <c r="H5" s="3">
        <f t="shared" si="2"/>
        <v>2.1999999999998465E-2</v>
      </c>
      <c r="I5" s="9">
        <f t="shared" si="3"/>
        <v>1.4864864864863826E-3</v>
      </c>
    </row>
    <row r="6" spans="1:9" x14ac:dyDescent="0.25">
      <c r="A6" s="2">
        <v>5</v>
      </c>
      <c r="B6" s="3">
        <v>14.81</v>
      </c>
      <c r="C6" s="4">
        <f t="shared" si="0"/>
        <v>9.9999999999997868E-3</v>
      </c>
      <c r="D6" s="5">
        <f t="shared" si="1"/>
        <v>9.9999999999995736E-5</v>
      </c>
      <c r="E6" s="13"/>
      <c r="F6" s="16"/>
      <c r="G6" s="16"/>
      <c r="H6" s="3">
        <f t="shared" si="2"/>
        <v>8.0000000000008953E-3</v>
      </c>
      <c r="I6" s="9">
        <f t="shared" si="3"/>
        <v>5.4054054054060105E-4</v>
      </c>
    </row>
    <row r="8" spans="1:9" ht="18.75" x14ac:dyDescent="0.25">
      <c r="A8" s="2" t="s">
        <v>6</v>
      </c>
      <c r="B8" s="7">
        <v>14.8</v>
      </c>
      <c r="D8" s="2" t="s">
        <v>17</v>
      </c>
      <c r="E8" s="2" t="s">
        <v>11</v>
      </c>
      <c r="F8" s="8" t="s">
        <v>10</v>
      </c>
    </row>
    <row r="9" spans="1:9" x14ac:dyDescent="0.25">
      <c r="D9" s="3">
        <f>(B2-$E$2)^2</f>
        <v>1.0239999999998881E-3</v>
      </c>
      <c r="E9" s="3">
        <f>SUM(D9:D13)</f>
        <v>2.6799999999999849E-3</v>
      </c>
      <c r="F9" s="3">
        <f>E9/5</f>
        <v>5.3599999999999698E-4</v>
      </c>
    </row>
    <row r="10" spans="1:9" x14ac:dyDescent="0.25">
      <c r="D10" s="3">
        <f t="shared" ref="D10:D13" si="4">(B3-$E$2)^2</f>
        <v>3.2400000000002457E-4</v>
      </c>
    </row>
    <row r="11" spans="1:9" x14ac:dyDescent="0.25">
      <c r="D11" s="3">
        <f t="shared" si="4"/>
        <v>7.8400000000012574E-4</v>
      </c>
    </row>
    <row r="12" spans="1:9" x14ac:dyDescent="0.25">
      <c r="D12" s="3">
        <f t="shared" si="4"/>
        <v>4.8399999999993246E-4</v>
      </c>
    </row>
    <row r="13" spans="1:9" x14ac:dyDescent="0.25">
      <c r="D13" s="3">
        <f t="shared" si="4"/>
        <v>6.4000000000014322E-5</v>
      </c>
    </row>
  </sheetData>
  <mergeCells count="3">
    <mergeCell ref="E2:E6"/>
    <mergeCell ref="F2:F6"/>
    <mergeCell ref="G2:G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7" sqref="G7"/>
    </sheetView>
  </sheetViews>
  <sheetFormatPr defaultRowHeight="15" x14ac:dyDescent="0.25"/>
  <cols>
    <col min="5" max="5" width="12.7109375" customWidth="1"/>
    <col min="6" max="6" width="11.42578125" customWidth="1"/>
    <col min="7" max="7" width="11.85546875" customWidth="1"/>
  </cols>
  <sheetData>
    <row r="1" spans="1:9" ht="60" x14ac:dyDescent="0.25">
      <c r="A1" s="2" t="s">
        <v>0</v>
      </c>
      <c r="B1" s="2" t="s">
        <v>13</v>
      </c>
      <c r="C1" s="2" t="s">
        <v>12</v>
      </c>
      <c r="D1" s="2" t="s">
        <v>14</v>
      </c>
      <c r="E1" s="2" t="s">
        <v>15</v>
      </c>
      <c r="F1" s="2" t="s">
        <v>2</v>
      </c>
      <c r="G1" s="2" t="s">
        <v>4</v>
      </c>
      <c r="H1" s="2" t="s">
        <v>3</v>
      </c>
      <c r="I1" s="2" t="s">
        <v>5</v>
      </c>
    </row>
    <row r="2" spans="1:9" x14ac:dyDescent="0.25">
      <c r="A2" s="2">
        <v>1</v>
      </c>
      <c r="B2" s="3">
        <v>7.48</v>
      </c>
      <c r="C2" s="6">
        <f>B2-$B$8</f>
        <v>0</v>
      </c>
      <c r="D2" s="6">
        <f>C2^2</f>
        <v>0</v>
      </c>
      <c r="E2" s="14">
        <f>SUM(B2:B6)/5</f>
        <v>7.492</v>
      </c>
      <c r="F2" s="14">
        <f>SQRT(E9/5/4)</f>
        <v>8.6023252670425557E-3</v>
      </c>
      <c r="G2" s="14">
        <f>SQRT(SUM(D2:D6)/4)</f>
        <v>2.3452078799116743E-2</v>
      </c>
      <c r="H2" s="3">
        <f>ABS(B2-$E$2)</f>
        <v>1.1999999999999567E-2</v>
      </c>
      <c r="I2" s="9">
        <f>H2/$B$8</f>
        <v>1.6042780748662521E-3</v>
      </c>
    </row>
    <row r="3" spans="1:9" x14ac:dyDescent="0.25">
      <c r="A3" s="2">
        <v>2</v>
      </c>
      <c r="B3" s="3">
        <v>7.49</v>
      </c>
      <c r="C3" s="4">
        <f t="shared" ref="C3:C6" si="0">B3-$B$8</f>
        <v>9.9999999999997868E-3</v>
      </c>
      <c r="D3" s="5">
        <f t="shared" ref="D3:D6" si="1">C3^2</f>
        <v>9.9999999999995736E-5</v>
      </c>
      <c r="E3" s="15"/>
      <c r="F3" s="15"/>
      <c r="G3" s="15"/>
      <c r="H3" s="3">
        <f t="shared" ref="H3:H6" si="2">ABS(B3-$E$2)</f>
        <v>1.9999999999997797E-3</v>
      </c>
      <c r="I3" s="9">
        <f t="shared" ref="I3:I6" si="3">H3/$B$8</f>
        <v>2.6737967914435554E-4</v>
      </c>
    </row>
    <row r="4" spans="1:9" x14ac:dyDescent="0.25">
      <c r="A4" s="2">
        <v>3</v>
      </c>
      <c r="B4" s="3">
        <v>7.52</v>
      </c>
      <c r="C4" s="4">
        <f t="shared" si="0"/>
        <v>3.9999999999999147E-2</v>
      </c>
      <c r="D4" s="5">
        <f t="shared" si="1"/>
        <v>1.5999999999999318E-3</v>
      </c>
      <c r="E4" s="15"/>
      <c r="F4" s="15"/>
      <c r="G4" s="15"/>
      <c r="H4" s="3">
        <f t="shared" si="2"/>
        <v>2.7999999999999581E-2</v>
      </c>
      <c r="I4" s="9">
        <f t="shared" si="3"/>
        <v>3.7433155080213343E-3</v>
      </c>
    </row>
    <row r="5" spans="1:9" x14ac:dyDescent="0.25">
      <c r="A5" s="2">
        <v>4</v>
      </c>
      <c r="B5" s="3">
        <v>7.47</v>
      </c>
      <c r="C5" s="4">
        <f t="shared" si="0"/>
        <v>-1.0000000000000675E-2</v>
      </c>
      <c r="D5" s="5">
        <f t="shared" si="1"/>
        <v>1.000000000000135E-4</v>
      </c>
      <c r="E5" s="15"/>
      <c r="F5" s="15"/>
      <c r="G5" s="15"/>
      <c r="H5" s="3">
        <f t="shared" si="2"/>
        <v>2.2000000000000242E-2</v>
      </c>
      <c r="I5" s="9">
        <f t="shared" si="3"/>
        <v>2.9411764705882673E-3</v>
      </c>
    </row>
    <row r="6" spans="1:9" x14ac:dyDescent="0.25">
      <c r="A6" s="2">
        <v>5</v>
      </c>
      <c r="B6" s="4">
        <v>7.5</v>
      </c>
      <c r="C6" s="4">
        <f t="shared" si="0"/>
        <v>1.9999999999999574E-2</v>
      </c>
      <c r="D6" s="5">
        <f t="shared" si="1"/>
        <v>3.9999999999998294E-4</v>
      </c>
      <c r="E6" s="16"/>
      <c r="F6" s="16"/>
      <c r="G6" s="16"/>
      <c r="H6" s="3">
        <f t="shared" si="2"/>
        <v>8.0000000000000071E-3</v>
      </c>
      <c r="I6" s="9">
        <f t="shared" si="3"/>
        <v>1.069518716577541E-3</v>
      </c>
    </row>
    <row r="8" spans="1:9" ht="18.75" x14ac:dyDescent="0.25">
      <c r="A8" s="2" t="s">
        <v>16</v>
      </c>
      <c r="B8" s="1">
        <v>7.48</v>
      </c>
      <c r="D8" s="2" t="s">
        <v>18</v>
      </c>
      <c r="E8" s="2" t="s">
        <v>11</v>
      </c>
      <c r="F8" s="8" t="s">
        <v>10</v>
      </c>
    </row>
    <row r="9" spans="1:9" x14ac:dyDescent="0.25">
      <c r="D9" s="3">
        <f>(B2-$E$2)^2</f>
        <v>1.439999999999896E-4</v>
      </c>
      <c r="E9" s="3">
        <f>SUM(D9:D13)</f>
        <v>1.4799999999999759E-3</v>
      </c>
      <c r="F9" s="3">
        <f>E9/5</f>
        <v>2.9599999999999516E-4</v>
      </c>
    </row>
    <row r="10" spans="1:9" x14ac:dyDescent="0.25">
      <c r="D10" s="3">
        <f t="shared" ref="D10:D13" si="4">(B3-$E$2)^2</f>
        <v>3.9999999999991189E-6</v>
      </c>
    </row>
    <row r="11" spans="1:9" x14ac:dyDescent="0.25">
      <c r="D11" s="3">
        <f t="shared" si="4"/>
        <v>7.8399999999997656E-4</v>
      </c>
    </row>
    <row r="12" spans="1:9" x14ac:dyDescent="0.25">
      <c r="D12" s="3">
        <f t="shared" si="4"/>
        <v>4.8400000000001063E-4</v>
      </c>
    </row>
    <row r="13" spans="1:9" x14ac:dyDescent="0.25">
      <c r="D13" s="3">
        <f t="shared" si="4"/>
        <v>6.4000000000000119E-5</v>
      </c>
    </row>
  </sheetData>
  <mergeCells count="3">
    <mergeCell ref="E2:E6"/>
    <mergeCell ref="F2:F6"/>
    <mergeCell ref="G2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" sqref="E1"/>
    </sheetView>
  </sheetViews>
  <sheetFormatPr defaultRowHeight="15" x14ac:dyDescent="0.25"/>
  <cols>
    <col min="6" max="6" width="12.5703125" customWidth="1"/>
  </cols>
  <sheetData>
    <row r="1" spans="1:6" ht="45" x14ac:dyDescent="0.25">
      <c r="A1" s="2" t="s">
        <v>0</v>
      </c>
      <c r="B1" s="2" t="s">
        <v>19</v>
      </c>
      <c r="C1" s="2" t="s">
        <v>20</v>
      </c>
      <c r="D1" s="23" t="s">
        <v>21</v>
      </c>
      <c r="E1" s="2" t="s">
        <v>25</v>
      </c>
      <c r="F1" s="2" t="s">
        <v>23</v>
      </c>
    </row>
    <row r="2" spans="1:6" x14ac:dyDescent="0.25">
      <c r="A2" s="2">
        <v>1</v>
      </c>
      <c r="B2" s="3">
        <v>47.12</v>
      </c>
      <c r="C2" s="20">
        <f>SUM(B2:B4)/3</f>
        <v>47.109999999999992</v>
      </c>
      <c r="D2" s="3">
        <v>0.95</v>
      </c>
      <c r="E2" s="21">
        <f>(B2-$C$2)^2</f>
        <v>1.0000000000010231E-4</v>
      </c>
      <c r="F2" s="22">
        <f>D4*SQRT(SUM(E2:E4)/(2*3))</f>
        <v>6.5683584961037295E-2</v>
      </c>
    </row>
    <row r="3" spans="1:6" x14ac:dyDescent="0.25">
      <c r="A3" s="2">
        <v>2</v>
      </c>
      <c r="B3" s="3">
        <v>47.08</v>
      </c>
      <c r="C3" s="20"/>
      <c r="D3" s="3" t="s">
        <v>22</v>
      </c>
      <c r="E3" s="21">
        <f t="shared" ref="E3:E4" si="0">(B3-$C$2)^2</f>
        <v>8.9999999999964186E-4</v>
      </c>
      <c r="F3" s="22"/>
    </row>
    <row r="4" spans="1:6" x14ac:dyDescent="0.25">
      <c r="A4" s="2">
        <v>3</v>
      </c>
      <c r="B4" s="3">
        <v>47.13</v>
      </c>
      <c r="C4" s="20"/>
      <c r="D4" s="3">
        <v>4.3</v>
      </c>
      <c r="E4" s="21">
        <f t="shared" si="0"/>
        <v>4.0000000000040925E-4</v>
      </c>
      <c r="F4" s="22"/>
    </row>
    <row r="6" spans="1:6" x14ac:dyDescent="0.25">
      <c r="B6" s="17" t="s">
        <v>24</v>
      </c>
      <c r="C6" s="18"/>
      <c r="D6" s="19"/>
    </row>
  </sheetData>
  <mergeCells count="3">
    <mergeCell ref="C2:C4"/>
    <mergeCell ref="F2:F4"/>
    <mergeCell ref="B6:D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18" sqref="H18"/>
    </sheetView>
  </sheetViews>
  <sheetFormatPr defaultRowHeight="15" x14ac:dyDescent="0.25"/>
  <cols>
    <col min="3" max="3" width="10.5703125" customWidth="1"/>
    <col min="4" max="4" width="12.28515625" bestFit="1" customWidth="1"/>
    <col min="5" max="5" width="14.5703125" customWidth="1"/>
    <col min="6" max="6" width="17.7109375" customWidth="1"/>
    <col min="7" max="7" width="12" customWidth="1"/>
    <col min="8" max="8" width="15.42578125" customWidth="1"/>
    <col min="9" max="9" width="15.5703125" customWidth="1"/>
  </cols>
  <sheetData>
    <row r="1" spans="1:9" ht="30" x14ac:dyDescent="0.25">
      <c r="A1" s="2" t="s">
        <v>0</v>
      </c>
      <c r="B1" s="2" t="s">
        <v>26</v>
      </c>
      <c r="C1" s="2" t="s">
        <v>27</v>
      </c>
      <c r="D1" s="2" t="s">
        <v>31</v>
      </c>
      <c r="E1" s="2" t="s">
        <v>32</v>
      </c>
      <c r="F1" s="2" t="s">
        <v>28</v>
      </c>
      <c r="G1" s="2" t="s">
        <v>4</v>
      </c>
      <c r="H1" s="2" t="s">
        <v>29</v>
      </c>
      <c r="I1" s="2" t="s">
        <v>30</v>
      </c>
    </row>
    <row r="2" spans="1:9" x14ac:dyDescent="0.25">
      <c r="A2" s="2">
        <v>1</v>
      </c>
      <c r="B2" s="3">
        <v>16.670000000000002</v>
      </c>
      <c r="C2" s="20">
        <f>SUM(B2:B12)/11</f>
        <v>16.67909090909091</v>
      </c>
      <c r="D2" s="3">
        <f>B2-$C$2</f>
        <v>-9.0909090909079282E-3</v>
      </c>
      <c r="E2" s="24">
        <f>(B2-$C$2)^2</f>
        <v>8.2644628099152418E-5</v>
      </c>
      <c r="F2" s="20">
        <f>SQRT(SUM(E2:E12)/11/10)</f>
        <v>7.4412297926113608E-3</v>
      </c>
      <c r="G2" s="20">
        <f>SQRT(SUM(E2:E12)/10)</f>
        <v>2.4679767200906012E-2</v>
      </c>
      <c r="H2" s="3">
        <f>ABS(D2)</f>
        <v>9.0909090909079282E-3</v>
      </c>
      <c r="I2" s="25">
        <f>H2/B2</f>
        <v>5.4534547635920385E-4</v>
      </c>
    </row>
    <row r="3" spans="1:9" x14ac:dyDescent="0.25">
      <c r="A3" s="2">
        <v>2</v>
      </c>
      <c r="B3" s="3">
        <v>16.68</v>
      </c>
      <c r="C3" s="20"/>
      <c r="D3" s="3">
        <f t="shared" ref="D3:D12" si="0">B3-$C$2</f>
        <v>9.0909090909008228E-4</v>
      </c>
      <c r="E3" s="3">
        <f t="shared" ref="E3:E12" si="1">(B3-$C$2)^2</f>
        <v>8.2644628099023223E-7</v>
      </c>
      <c r="F3" s="20"/>
      <c r="G3" s="20"/>
      <c r="H3" s="3">
        <f t="shared" ref="H3:H12" si="2">ABS(D3)</f>
        <v>9.0909090909008228E-4</v>
      </c>
      <c r="I3" s="25">
        <f t="shared" ref="I3:I12" si="3">H3/B3</f>
        <v>5.4501853062954571E-5</v>
      </c>
    </row>
    <row r="4" spans="1:9" x14ac:dyDescent="0.25">
      <c r="A4" s="2">
        <v>3</v>
      </c>
      <c r="B4" s="4">
        <v>16.7</v>
      </c>
      <c r="C4" s="20"/>
      <c r="D4" s="3">
        <f t="shared" si="0"/>
        <v>2.0909090909089656E-2</v>
      </c>
      <c r="E4" s="3">
        <f t="shared" si="1"/>
        <v>4.3719008264457571E-4</v>
      </c>
      <c r="F4" s="20"/>
      <c r="G4" s="20"/>
      <c r="H4" s="3">
        <f t="shared" si="2"/>
        <v>2.0909090909089656E-2</v>
      </c>
      <c r="I4" s="25">
        <f t="shared" si="3"/>
        <v>1.252041371801776E-3</v>
      </c>
    </row>
    <row r="5" spans="1:9" x14ac:dyDescent="0.25">
      <c r="A5" s="2">
        <v>4</v>
      </c>
      <c r="B5" s="3">
        <v>16.649999999999999</v>
      </c>
      <c r="C5" s="20"/>
      <c r="D5" s="3">
        <f t="shared" si="0"/>
        <v>-2.9090909090911055E-2</v>
      </c>
      <c r="E5" s="3">
        <f t="shared" si="1"/>
        <v>8.4628099173565143E-4</v>
      </c>
      <c r="F5" s="20"/>
      <c r="G5" s="20"/>
      <c r="H5" s="3">
        <f t="shared" si="2"/>
        <v>2.9090909090911055E-2</v>
      </c>
      <c r="I5" s="25">
        <f t="shared" si="3"/>
        <v>1.7472017472018654E-3</v>
      </c>
    </row>
    <row r="6" spans="1:9" x14ac:dyDescent="0.25">
      <c r="A6" s="2">
        <v>5</v>
      </c>
      <c r="B6" s="3">
        <v>16.64</v>
      </c>
      <c r="C6" s="20"/>
      <c r="D6" s="3">
        <f t="shared" si="0"/>
        <v>-3.9090909090909065E-2</v>
      </c>
      <c r="E6" s="3">
        <f t="shared" si="1"/>
        <v>1.528099173553717E-3</v>
      </c>
      <c r="F6" s="20"/>
      <c r="G6" s="20"/>
      <c r="H6" s="3">
        <f t="shared" si="2"/>
        <v>3.9090909090909065E-2</v>
      </c>
      <c r="I6" s="25">
        <f t="shared" si="3"/>
        <v>2.3492132867132852E-3</v>
      </c>
    </row>
    <row r="7" spans="1:9" x14ac:dyDescent="0.25">
      <c r="A7" s="2">
        <v>6</v>
      </c>
      <c r="B7" s="4">
        <v>16.7</v>
      </c>
      <c r="C7" s="20"/>
      <c r="D7" s="3">
        <f t="shared" si="0"/>
        <v>2.0909090909089656E-2</v>
      </c>
      <c r="E7" s="3">
        <f t="shared" si="1"/>
        <v>4.3719008264457571E-4</v>
      </c>
      <c r="F7" s="20"/>
      <c r="G7" s="20"/>
      <c r="H7" s="3">
        <f t="shared" si="2"/>
        <v>2.0909090909089656E-2</v>
      </c>
      <c r="I7" s="25">
        <f t="shared" si="3"/>
        <v>1.252041371801776E-3</v>
      </c>
    </row>
    <row r="8" spans="1:9" x14ac:dyDescent="0.25">
      <c r="A8" s="2">
        <v>7</v>
      </c>
      <c r="B8" s="3">
        <v>16.71</v>
      </c>
      <c r="C8" s="20"/>
      <c r="D8" s="3">
        <f t="shared" si="0"/>
        <v>3.0909090909091219E-2</v>
      </c>
      <c r="E8" s="3">
        <f t="shared" si="1"/>
        <v>9.5537190082646539E-4</v>
      </c>
      <c r="F8" s="20"/>
      <c r="G8" s="20"/>
      <c r="H8" s="3">
        <f t="shared" si="2"/>
        <v>3.0909090909091219E-2</v>
      </c>
      <c r="I8" s="25">
        <f t="shared" si="3"/>
        <v>1.8497361405799652E-3</v>
      </c>
    </row>
    <row r="9" spans="1:9" x14ac:dyDescent="0.25">
      <c r="A9" s="2">
        <v>8</v>
      </c>
      <c r="B9" s="3">
        <v>16.690000000000001</v>
      </c>
      <c r="C9" s="20"/>
      <c r="D9" s="3">
        <f t="shared" si="0"/>
        <v>1.0909090909091645E-2</v>
      </c>
      <c r="E9" s="3">
        <f t="shared" si="1"/>
        <v>1.1900826446282598E-4</v>
      </c>
      <c r="F9" s="20"/>
      <c r="G9" s="20"/>
      <c r="H9" s="3">
        <f t="shared" si="2"/>
        <v>1.0909090909091645E-2</v>
      </c>
      <c r="I9" s="25">
        <f t="shared" si="3"/>
        <v>6.536303720246641E-4</v>
      </c>
    </row>
    <row r="10" spans="1:9" x14ac:dyDescent="0.25">
      <c r="A10" s="2">
        <v>9</v>
      </c>
      <c r="B10" s="3">
        <v>16.71</v>
      </c>
      <c r="C10" s="20"/>
      <c r="D10" s="3">
        <f t="shared" si="0"/>
        <v>3.0909090909091219E-2</v>
      </c>
      <c r="E10" s="3">
        <f t="shared" si="1"/>
        <v>9.5537190082646539E-4</v>
      </c>
      <c r="F10" s="20"/>
      <c r="G10" s="20"/>
      <c r="H10" s="3">
        <f t="shared" si="2"/>
        <v>3.0909090909091219E-2</v>
      </c>
      <c r="I10" s="25">
        <f t="shared" si="3"/>
        <v>1.8497361405799652E-3</v>
      </c>
    </row>
    <row r="11" spans="1:9" x14ac:dyDescent="0.25">
      <c r="A11" s="2">
        <v>10</v>
      </c>
      <c r="B11" s="3">
        <v>16.66</v>
      </c>
      <c r="C11" s="20"/>
      <c r="D11" s="3">
        <f t="shared" si="0"/>
        <v>-1.9090909090909491E-2</v>
      </c>
      <c r="E11" s="3">
        <f t="shared" si="1"/>
        <v>3.6446280991737066E-4</v>
      </c>
      <c r="F11" s="20"/>
      <c r="G11" s="20"/>
      <c r="H11" s="3">
        <f t="shared" si="2"/>
        <v>1.9090909090909491E-2</v>
      </c>
      <c r="I11" s="25">
        <f t="shared" si="3"/>
        <v>1.1459129106188169E-3</v>
      </c>
    </row>
    <row r="12" spans="1:9" x14ac:dyDescent="0.25">
      <c r="A12" s="2">
        <v>11</v>
      </c>
      <c r="B12" s="3">
        <v>16.66</v>
      </c>
      <c r="C12" s="20"/>
      <c r="D12" s="3">
        <f t="shared" si="0"/>
        <v>-1.9090909090909491E-2</v>
      </c>
      <c r="E12" s="3">
        <f t="shared" si="1"/>
        <v>3.6446280991737066E-4</v>
      </c>
      <c r="F12" s="20"/>
      <c r="G12" s="20"/>
      <c r="H12" s="3">
        <f t="shared" si="2"/>
        <v>1.9090909090909491E-2</v>
      </c>
      <c r="I12" s="25">
        <f t="shared" si="3"/>
        <v>1.1459129106188169E-3</v>
      </c>
    </row>
  </sheetData>
  <mergeCells count="3">
    <mergeCell ref="C2:C12"/>
    <mergeCell ref="F2:F12"/>
    <mergeCell ref="G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4" workbookViewId="0">
      <selection activeCell="D18" sqref="D18"/>
    </sheetView>
  </sheetViews>
  <sheetFormatPr defaultRowHeight="15" x14ac:dyDescent="0.25"/>
  <cols>
    <col min="2" max="2" width="10.5703125" customWidth="1"/>
    <col min="5" max="5" width="11.28515625" bestFit="1" customWidth="1"/>
    <col min="17" max="17" width="11.5703125" bestFit="1" customWidth="1"/>
  </cols>
  <sheetData>
    <row r="1" spans="1:19" ht="18.75" x14ac:dyDescent="0.25">
      <c r="A1" s="2" t="s">
        <v>0</v>
      </c>
      <c r="B1" s="2" t="s">
        <v>37</v>
      </c>
      <c r="C1" s="2" t="s">
        <v>36</v>
      </c>
      <c r="D1" s="2" t="s">
        <v>35</v>
      </c>
      <c r="E1" s="2" t="s">
        <v>39</v>
      </c>
      <c r="F1" s="2" t="s">
        <v>40</v>
      </c>
      <c r="G1" s="2" t="s">
        <v>41</v>
      </c>
    </row>
    <row r="2" spans="1:19" x14ac:dyDescent="0.25">
      <c r="A2" s="2">
        <v>1</v>
      </c>
      <c r="B2" s="3">
        <v>12.7</v>
      </c>
      <c r="C2" s="3">
        <v>12.7</v>
      </c>
      <c r="D2" s="3">
        <v>14.8</v>
      </c>
      <c r="E2" s="3">
        <f>(B2-12.7)^2</f>
        <v>0</v>
      </c>
      <c r="F2" s="3">
        <f>(C2-12.8)^2</f>
        <v>1.0000000000000285E-2</v>
      </c>
      <c r="G2" s="3">
        <f>(D2-14.8)^2</f>
        <v>0</v>
      </c>
    </row>
    <row r="3" spans="1:19" x14ac:dyDescent="0.25">
      <c r="A3" s="2">
        <v>2</v>
      </c>
      <c r="B3" s="3">
        <v>12.7</v>
      </c>
      <c r="C3" s="3">
        <v>12.8</v>
      </c>
      <c r="D3" s="3">
        <v>14.9</v>
      </c>
      <c r="E3" s="3">
        <f t="shared" ref="E3:E4" si="0">(B3-12.7)^2</f>
        <v>0</v>
      </c>
      <c r="F3" s="3">
        <f t="shared" ref="F3:F4" si="1">(C3-12.8)^2</f>
        <v>0</v>
      </c>
      <c r="G3" s="3">
        <f t="shared" ref="G3:G4" si="2">(D3-14.8)^2</f>
        <v>9.9999999999999291E-3</v>
      </c>
    </row>
    <row r="4" spans="1:19" x14ac:dyDescent="0.25">
      <c r="A4" s="2">
        <v>3</v>
      </c>
      <c r="B4" s="3">
        <v>12.7</v>
      </c>
      <c r="C4" s="3">
        <v>12.9</v>
      </c>
      <c r="D4" s="3">
        <v>14.7</v>
      </c>
      <c r="E4" s="3">
        <f t="shared" si="0"/>
        <v>0</v>
      </c>
      <c r="F4" s="3">
        <f t="shared" si="1"/>
        <v>9.9999999999999291E-3</v>
      </c>
      <c r="G4" s="3">
        <f t="shared" si="2"/>
        <v>1.0000000000000285E-2</v>
      </c>
    </row>
    <row r="5" spans="1:19" x14ac:dyDescent="0.25">
      <c r="A5" s="2" t="s">
        <v>38</v>
      </c>
      <c r="B5" s="3">
        <f>SUM(B2:B4)/3</f>
        <v>12.699999999999998</v>
      </c>
      <c r="C5" s="3">
        <f t="shared" ref="C5:D5" si="3">SUM(C2:C4)/3</f>
        <v>12.799999999999999</v>
      </c>
      <c r="D5" s="3">
        <f t="shared" si="3"/>
        <v>14.800000000000002</v>
      </c>
      <c r="E5" s="1"/>
      <c r="F5" s="1"/>
      <c r="G5" s="1"/>
    </row>
    <row r="7" spans="1:19" x14ac:dyDescent="0.25">
      <c r="A7" s="26" t="s">
        <v>33</v>
      </c>
      <c r="B7" s="26"/>
      <c r="C7" s="26"/>
      <c r="H7" s="26" t="s">
        <v>34</v>
      </c>
      <c r="I7" s="26"/>
      <c r="J7" s="26"/>
      <c r="O7" s="26" t="s">
        <v>52</v>
      </c>
      <c r="P7" s="26"/>
      <c r="Q7" s="26"/>
    </row>
    <row r="8" spans="1:19" ht="30" customHeight="1" x14ac:dyDescent="0.25">
      <c r="A8" s="26" t="s">
        <v>42</v>
      </c>
      <c r="B8" s="26"/>
      <c r="C8" s="3">
        <v>0.1</v>
      </c>
      <c r="H8" s="26" t="s">
        <v>42</v>
      </c>
      <c r="I8" s="26"/>
      <c r="J8" s="33">
        <v>0.1</v>
      </c>
      <c r="O8" s="26" t="s">
        <v>42</v>
      </c>
      <c r="P8" s="26"/>
      <c r="Q8" s="3">
        <v>0.1</v>
      </c>
    </row>
    <row r="9" spans="1:19" ht="30" customHeight="1" x14ac:dyDescent="0.25">
      <c r="A9" s="26" t="s">
        <v>43</v>
      </c>
      <c r="B9" s="26"/>
      <c r="C9" s="3">
        <f>C8/2</f>
        <v>0.05</v>
      </c>
      <c r="H9" s="26" t="s">
        <v>43</v>
      </c>
      <c r="I9" s="26"/>
      <c r="J9" s="3">
        <f>J8/2</f>
        <v>0.05</v>
      </c>
      <c r="O9" s="26" t="s">
        <v>43</v>
      </c>
      <c r="P9" s="26"/>
      <c r="Q9" s="3">
        <f>Q8/2</f>
        <v>0.05</v>
      </c>
    </row>
    <row r="10" spans="1:19" ht="32.25" customHeight="1" x14ac:dyDescent="0.25">
      <c r="A10" s="26" t="s">
        <v>23</v>
      </c>
      <c r="B10" s="26"/>
      <c r="C10" s="3">
        <v>0</v>
      </c>
      <c r="H10" s="26" t="s">
        <v>23</v>
      </c>
      <c r="I10" s="26"/>
      <c r="J10" s="21">
        <f>L14*SQRT(SUM(F2:F4)/(2*3))</f>
        <v>7.5055534994651743E-2</v>
      </c>
      <c r="O10" s="26" t="s">
        <v>23</v>
      </c>
      <c r="P10" s="26"/>
      <c r="Q10" s="3">
        <f>S14*SQRT(SUM(G2:G4)/2/3)</f>
        <v>7.5055534994651743E-2</v>
      </c>
    </row>
    <row r="11" spans="1:19" ht="30" customHeight="1" x14ac:dyDescent="0.25">
      <c r="A11" s="26" t="s">
        <v>44</v>
      </c>
      <c r="B11" s="26"/>
      <c r="C11" s="3">
        <f>SQRT(SUM(E2:E4)/2)</f>
        <v>0</v>
      </c>
      <c r="H11" s="26" t="s">
        <v>44</v>
      </c>
      <c r="I11" s="26"/>
      <c r="J11" s="3">
        <f>SUM(F2:F4)/2</f>
        <v>1.0000000000000106E-2</v>
      </c>
      <c r="O11" s="26" t="s">
        <v>44</v>
      </c>
      <c r="P11" s="26"/>
      <c r="Q11" s="3">
        <f>SUM(G2:G4)/2</f>
        <v>1.0000000000000106E-2</v>
      </c>
    </row>
    <row r="12" spans="1:19" x14ac:dyDescent="0.25">
      <c r="A12" s="26" t="s">
        <v>45</v>
      </c>
      <c r="B12" s="26"/>
      <c r="C12" s="3">
        <f>MEDIAN(B2:B4)</f>
        <v>12.7</v>
      </c>
      <c r="H12" s="26" t="s">
        <v>45</v>
      </c>
      <c r="I12" s="26"/>
      <c r="J12" s="3">
        <f>MEDIAN(C2:C4)</f>
        <v>12.8</v>
      </c>
      <c r="O12" s="26" t="s">
        <v>45</v>
      </c>
      <c r="P12" s="26"/>
      <c r="Q12" s="3">
        <f>MEDIAN(D2:D4)</f>
        <v>14.8</v>
      </c>
    </row>
    <row r="13" spans="1:19" x14ac:dyDescent="0.25">
      <c r="A13" s="27" t="s">
        <v>46</v>
      </c>
      <c r="B13" s="27"/>
      <c r="C13" s="27"/>
      <c r="D13" s="3">
        <v>12.7</v>
      </c>
      <c r="E13" s="3">
        <v>12.7</v>
      </c>
      <c r="H13" s="27" t="s">
        <v>46</v>
      </c>
      <c r="I13" s="27"/>
      <c r="J13" s="27"/>
      <c r="K13" s="34" t="s">
        <v>21</v>
      </c>
      <c r="L13" s="34" t="s">
        <v>22</v>
      </c>
      <c r="O13" s="27" t="s">
        <v>46</v>
      </c>
      <c r="P13" s="27"/>
      <c r="Q13" s="27"/>
      <c r="R13" s="35" t="s">
        <v>21</v>
      </c>
      <c r="S13" s="35" t="s">
        <v>22</v>
      </c>
    </row>
    <row r="14" spans="1:19" ht="15" customHeight="1" x14ac:dyDescent="0.25">
      <c r="A14" s="30" t="s">
        <v>48</v>
      </c>
      <c r="B14" s="31"/>
      <c r="C14" s="31"/>
      <c r="D14" s="31"/>
      <c r="E14" s="32"/>
      <c r="H14" s="21">
        <f>J12-J11</f>
        <v>12.790000000000001</v>
      </c>
      <c r="I14" s="21">
        <f>J12+J11</f>
        <v>12.81</v>
      </c>
      <c r="J14" s="21"/>
      <c r="K14" s="33">
        <f>(COUNTIF(C2:C4, "&lt;"&amp;H14) + COUNTIF(C2:C4, "&gt;"&amp;I14)) / 3</f>
        <v>0.66666666666666663</v>
      </c>
      <c r="L14" s="33">
        <v>1.3</v>
      </c>
      <c r="O14" s="3">
        <f>Q12-Q11</f>
        <v>14.790000000000001</v>
      </c>
      <c r="P14" s="3">
        <f>Q12+Q11</f>
        <v>14.81</v>
      </c>
      <c r="Q14" s="21"/>
      <c r="R14" s="3">
        <f>COUNTIF(D2:D4, "&lt;"&amp;O14) / 3 + COUNTIF(D2:D4, "&gt;"&amp;P14) / 3</f>
        <v>0.66666666666666663</v>
      </c>
      <c r="S14" s="3">
        <v>1.3</v>
      </c>
    </row>
    <row r="15" spans="1:19" ht="29.25" customHeight="1" x14ac:dyDescent="0.25">
      <c r="A15" s="28" t="s">
        <v>47</v>
      </c>
      <c r="B15" s="29"/>
      <c r="C15" s="10">
        <f>SQRT(C10*C10+C9*C9)</f>
        <v>0.05</v>
      </c>
      <c r="H15" s="26" t="s">
        <v>50</v>
      </c>
      <c r="I15" s="26"/>
      <c r="J15" s="3">
        <f>SQRT(J10*J10+J9*J9)</f>
        <v>9.0184995056458203E-2</v>
      </c>
      <c r="O15" s="26" t="s">
        <v>50</v>
      </c>
      <c r="P15" s="26"/>
      <c r="Q15" s="3">
        <f>SQRT(Q10*Q10+Q9*Q9)</f>
        <v>9.0184995056458203E-2</v>
      </c>
    </row>
    <row r="16" spans="1:19" x14ac:dyDescent="0.25">
      <c r="A16" s="20" t="s">
        <v>49</v>
      </c>
      <c r="B16" s="20"/>
      <c r="C16" s="20"/>
      <c r="H16" s="36" t="s">
        <v>51</v>
      </c>
      <c r="I16" s="37"/>
      <c r="J16" s="38"/>
      <c r="O16" s="36" t="s">
        <v>53</v>
      </c>
      <c r="P16" s="37"/>
      <c r="Q16" s="38"/>
    </row>
    <row r="18" spans="1:2" ht="18" x14ac:dyDescent="0.35">
      <c r="A18" s="39" t="s">
        <v>56</v>
      </c>
      <c r="B18" s="3">
        <f>C12*J12*Q12</f>
        <v>2405.8880000000004</v>
      </c>
    </row>
    <row r="19" spans="1:2" x14ac:dyDescent="0.25">
      <c r="A19" s="40" t="s">
        <v>54</v>
      </c>
      <c r="B19" s="41">
        <f>SQRT(POWER(12.8*14.8*C15,2) + POWER(12.7*14.8*J15, 2) + POWER(12.7 * 12.8 * Q15, 2))</f>
        <v>24.330854231339071</v>
      </c>
    </row>
    <row r="20" spans="1:2" ht="25.5" customHeight="1" x14ac:dyDescent="0.25">
      <c r="A20" s="20" t="s">
        <v>55</v>
      </c>
      <c r="B20" s="20"/>
    </row>
  </sheetData>
  <mergeCells count="29">
    <mergeCell ref="O15:P15"/>
    <mergeCell ref="O16:Q16"/>
    <mergeCell ref="A20:B20"/>
    <mergeCell ref="H13:J13"/>
    <mergeCell ref="H15:I15"/>
    <mergeCell ref="H16:J16"/>
    <mergeCell ref="O7:Q7"/>
    <mergeCell ref="O8:P8"/>
    <mergeCell ref="O9:P9"/>
    <mergeCell ref="O10:P10"/>
    <mergeCell ref="O11:P11"/>
    <mergeCell ref="O12:P12"/>
    <mergeCell ref="O13:Q13"/>
    <mergeCell ref="H7:J7"/>
    <mergeCell ref="H8:I8"/>
    <mergeCell ref="H9:I9"/>
    <mergeCell ref="H10:I10"/>
    <mergeCell ref="H11:I11"/>
    <mergeCell ref="H12:I12"/>
    <mergeCell ref="A13:C13"/>
    <mergeCell ref="A15:B15"/>
    <mergeCell ref="A16:C16"/>
    <mergeCell ref="A14:E14"/>
    <mergeCell ref="A8:B8"/>
    <mergeCell ref="A9:B9"/>
    <mergeCell ref="A7:C7"/>
    <mergeCell ref="A10:B10"/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2020-12-18T22:02:46Z</dcterms:modified>
</cp:coreProperties>
</file>