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ние 1" sheetId="1" r:id="rId1"/>
    <sheet name="Задание 2" sheetId="2" r:id="rId2"/>
  </sheets>
  <calcPr calcId="152511"/>
</workbook>
</file>

<file path=xl/calcChain.xml><?xml version="1.0" encoding="utf-8"?>
<calcChain xmlns="http://schemas.openxmlformats.org/spreadsheetml/2006/main">
  <c r="P52" i="2" l="1"/>
  <c r="M52" i="2"/>
  <c r="O53" i="2"/>
  <c r="O54" i="2"/>
  <c r="O55" i="2"/>
  <c r="O56" i="2"/>
  <c r="O57" i="2"/>
  <c r="O52" i="2"/>
  <c r="L52" i="2"/>
  <c r="M85" i="1"/>
  <c r="L53" i="2"/>
  <c r="L54" i="2"/>
  <c r="L55" i="2"/>
  <c r="L56" i="2"/>
  <c r="L57" i="2"/>
  <c r="F52" i="2"/>
  <c r="L85" i="1"/>
  <c r="F86" i="1"/>
  <c r="J52" i="2"/>
  <c r="H52" i="2"/>
  <c r="G52" i="2"/>
  <c r="F53" i="2"/>
  <c r="F54" i="2"/>
  <c r="F55" i="2"/>
  <c r="F56" i="2"/>
  <c r="F57" i="2"/>
  <c r="F85" i="1"/>
  <c r="G85" i="1"/>
  <c r="D52" i="2"/>
  <c r="C52" i="2"/>
  <c r="B53" i="2"/>
  <c r="B54" i="2"/>
  <c r="B55" i="2"/>
  <c r="B56" i="2"/>
  <c r="B57" i="2"/>
  <c r="B52" i="2"/>
  <c r="L22" i="1" l="1"/>
  <c r="D85" i="1"/>
  <c r="V4" i="2"/>
  <c r="S4" i="2"/>
  <c r="V29" i="1"/>
  <c r="V28" i="1"/>
  <c r="V27" i="1"/>
  <c r="V26" i="1"/>
  <c r="V16" i="1"/>
  <c r="V17" i="1"/>
  <c r="V18" i="1"/>
  <c r="V19" i="1"/>
  <c r="V20" i="1"/>
  <c r="V21" i="1"/>
  <c r="V22" i="1"/>
  <c r="V23" i="1"/>
  <c r="V24" i="1"/>
  <c r="V25" i="1"/>
  <c r="V15" i="1"/>
  <c r="V6" i="1"/>
  <c r="V7" i="1"/>
  <c r="V8" i="1"/>
  <c r="V9" i="1"/>
  <c r="V10" i="1"/>
  <c r="V11" i="1"/>
  <c r="V12" i="1"/>
  <c r="V13" i="1"/>
  <c r="V14" i="1"/>
  <c r="V5" i="1"/>
  <c r="V4" i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C35" i="2"/>
  <c r="C36" i="2"/>
  <c r="C37" i="2"/>
  <c r="C38" i="2"/>
  <c r="C39" i="2"/>
  <c r="C40" i="2"/>
  <c r="C34" i="2"/>
  <c r="B40" i="2"/>
  <c r="B39" i="2"/>
  <c r="B35" i="2"/>
  <c r="B36" i="2"/>
  <c r="B37" i="2"/>
  <c r="B38" i="2"/>
  <c r="B34" i="2"/>
  <c r="K25" i="2"/>
  <c r="K24" i="2"/>
  <c r="K23" i="2"/>
  <c r="K22" i="2"/>
  <c r="K21" i="2"/>
  <c r="K20" i="2"/>
  <c r="J25" i="2"/>
  <c r="J24" i="2"/>
  <c r="J23" i="2"/>
  <c r="J22" i="2"/>
  <c r="J21" i="2"/>
  <c r="J20" i="2"/>
  <c r="J19" i="2"/>
  <c r="S16" i="2"/>
  <c r="R16" i="2"/>
  <c r="P16" i="2"/>
  <c r="O16" i="2"/>
  <c r="M16" i="2"/>
  <c r="L16" i="2"/>
  <c r="J16" i="2"/>
  <c r="I16" i="2"/>
  <c r="G16" i="2"/>
  <c r="F16" i="2"/>
  <c r="D16" i="2"/>
  <c r="C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O85" i="1" l="1"/>
  <c r="O68" i="1" l="1"/>
  <c r="N68" i="1"/>
  <c r="M68" i="1"/>
  <c r="L68" i="1"/>
  <c r="K68" i="1"/>
  <c r="J68" i="1"/>
  <c r="I68" i="1"/>
  <c r="H68" i="1"/>
  <c r="G68" i="1"/>
  <c r="F68" i="1"/>
  <c r="E68" i="1"/>
  <c r="D68" i="1"/>
  <c r="J23" i="1"/>
  <c r="J24" i="1"/>
  <c r="J25" i="1"/>
  <c r="J26" i="1"/>
  <c r="J27" i="1"/>
  <c r="J22" i="1"/>
  <c r="O67" i="1"/>
  <c r="N67" i="1"/>
  <c r="M67" i="1"/>
  <c r="L67" i="1"/>
  <c r="K67" i="1"/>
  <c r="J67" i="1"/>
  <c r="I67" i="1"/>
  <c r="H67" i="1"/>
  <c r="G67" i="1"/>
  <c r="F67" i="1"/>
  <c r="E67" i="1"/>
  <c r="D67" i="1"/>
  <c r="L5" i="2" l="1"/>
  <c r="L4" i="2"/>
  <c r="F8" i="2"/>
  <c r="E10" i="2"/>
  <c r="F6" i="2" s="1"/>
  <c r="C4" i="2"/>
  <c r="B5" i="2" s="1"/>
  <c r="C5" i="2" s="1"/>
  <c r="B6" i="2" s="1"/>
  <c r="C6" i="2" s="1"/>
  <c r="B7" i="2" s="1"/>
  <c r="C7" i="2" s="1"/>
  <c r="B8" i="2" s="1"/>
  <c r="C8" i="2" s="1"/>
  <c r="B9" i="2" s="1"/>
  <c r="C2" i="2"/>
  <c r="C85" i="1"/>
  <c r="B86" i="1"/>
  <c r="B87" i="1"/>
  <c r="B88" i="1"/>
  <c r="B89" i="1"/>
  <c r="B90" i="1"/>
  <c r="B85" i="1"/>
  <c r="F5" i="2" l="1"/>
  <c r="F9" i="2"/>
  <c r="O88" i="1"/>
  <c r="L86" i="1"/>
  <c r="L90" i="1"/>
  <c r="F87" i="1"/>
  <c r="O87" i="1"/>
  <c r="L89" i="1"/>
  <c r="O89" i="1"/>
  <c r="O90" i="1"/>
  <c r="L87" i="1"/>
  <c r="F88" i="1"/>
  <c r="F90" i="1"/>
  <c r="O86" i="1"/>
  <c r="L88" i="1"/>
  <c r="F89" i="1"/>
  <c r="H85" i="1" s="1"/>
  <c r="C9" i="2"/>
  <c r="H9" i="2"/>
  <c r="H4" i="2"/>
  <c r="H6" i="2"/>
  <c r="H5" i="2"/>
  <c r="F7" i="2"/>
  <c r="H8" i="2"/>
  <c r="F4" i="2"/>
  <c r="G4" i="2" s="1"/>
  <c r="G5" i="2" s="1"/>
  <c r="G6" i="2" s="1"/>
  <c r="G7" i="2" s="1"/>
  <c r="G8" i="2" s="1"/>
  <c r="G9" i="2" s="1"/>
  <c r="H7" i="2"/>
  <c r="P85" i="1" l="1"/>
  <c r="J85" i="1"/>
  <c r="H64" i="1"/>
  <c r="G64" i="1"/>
  <c r="F64" i="1"/>
  <c r="E64" i="1"/>
  <c r="D64" i="1"/>
  <c r="I64" i="1"/>
  <c r="I63" i="1"/>
  <c r="H63" i="1"/>
  <c r="G63" i="1"/>
  <c r="F63" i="1"/>
  <c r="E63" i="1"/>
  <c r="D63" i="1"/>
  <c r="C61" i="1"/>
  <c r="B61" i="1"/>
  <c r="C59" i="1"/>
  <c r="B59" i="1"/>
  <c r="C57" i="1"/>
  <c r="B57" i="1"/>
  <c r="C55" i="1"/>
  <c r="B55" i="1"/>
  <c r="C53" i="1"/>
  <c r="B53" i="1"/>
  <c r="C51" i="1"/>
  <c r="B51" i="1"/>
  <c r="C60" i="1"/>
  <c r="B60" i="1"/>
  <c r="C58" i="1"/>
  <c r="B58" i="1"/>
  <c r="C56" i="1"/>
  <c r="B56" i="1"/>
  <c r="C54" i="1"/>
  <c r="B54" i="1"/>
  <c r="B52" i="1"/>
  <c r="C52" i="1" s="1"/>
  <c r="B50" i="1"/>
  <c r="C50" i="1"/>
  <c r="K41" i="1"/>
  <c r="K40" i="1"/>
  <c r="K39" i="1"/>
  <c r="K38" i="1"/>
  <c r="K37" i="1"/>
  <c r="K36" i="1"/>
  <c r="J41" i="1"/>
  <c r="J40" i="1"/>
  <c r="J39" i="1"/>
  <c r="J38" i="1"/>
  <c r="J37" i="1"/>
  <c r="J36" i="1"/>
  <c r="R32" i="1"/>
  <c r="Q32" i="1"/>
  <c r="N32" i="1"/>
  <c r="O32" i="1" s="1"/>
  <c r="L32" i="1"/>
  <c r="K32" i="1"/>
  <c r="I32" i="1"/>
  <c r="H32" i="1"/>
  <c r="F32" i="1"/>
  <c r="E32" i="1"/>
  <c r="C32" i="1"/>
  <c r="B32" i="1"/>
  <c r="F28" i="1" l="1"/>
  <c r="C22" i="1"/>
  <c r="D19" i="1"/>
  <c r="D18" i="1"/>
  <c r="D20" i="1" s="1"/>
  <c r="D22" i="1" l="1"/>
  <c r="E31" i="1" s="1"/>
  <c r="G22" i="1"/>
  <c r="G25" i="1"/>
  <c r="G27" i="1"/>
  <c r="G26" i="1"/>
  <c r="G23" i="1"/>
  <c r="G24" i="1"/>
  <c r="H22" i="1"/>
  <c r="H23" i="1" s="1"/>
  <c r="H24" i="1" s="1"/>
  <c r="H25" i="1" s="1"/>
  <c r="H26" i="1" s="1"/>
  <c r="H27" i="1" s="1"/>
  <c r="D31" i="1" l="1"/>
  <c r="C31" i="1"/>
  <c r="I22" i="1"/>
  <c r="C23" i="1"/>
  <c r="D23" i="1" s="1"/>
  <c r="F31" i="1" s="1"/>
  <c r="G31" i="1" s="1"/>
  <c r="H31" i="1" s="1"/>
  <c r="C24" i="1" l="1"/>
  <c r="D24" i="1" s="1"/>
  <c r="I23" i="1"/>
  <c r="C25" i="1"/>
  <c r="D25" i="1" s="1"/>
  <c r="K31" i="1"/>
  <c r="I31" i="1"/>
  <c r="J31" i="1"/>
  <c r="I24" i="1"/>
  <c r="C26" i="1" l="1"/>
  <c r="D26" i="1" s="1"/>
  <c r="L31" i="1"/>
  <c r="M31" i="1"/>
  <c r="N31" i="1" s="1"/>
  <c r="I25" i="1"/>
  <c r="C27" i="1" l="1"/>
  <c r="I26" i="1"/>
  <c r="D27" i="1" l="1"/>
  <c r="P31" i="1"/>
  <c r="O31" i="1"/>
  <c r="Q31" i="1"/>
  <c r="R31" i="1" l="1"/>
  <c r="S31" i="1" s="1"/>
  <c r="I27" i="1"/>
</calcChain>
</file>

<file path=xl/sharedStrings.xml><?xml version="1.0" encoding="utf-8"?>
<sst xmlns="http://schemas.openxmlformats.org/spreadsheetml/2006/main" count="80" uniqueCount="52">
  <si>
    <t>min</t>
  </si>
  <si>
    <t>max</t>
  </si>
  <si>
    <t>Δ</t>
  </si>
  <si>
    <t>Размах</t>
  </si>
  <si>
    <t>k</t>
  </si>
  <si>
    <t>len</t>
  </si>
  <si>
    <t>Длина шага</t>
  </si>
  <si>
    <t>Интервалы</t>
  </si>
  <si>
    <r>
      <t>m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</si>
  <si>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w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</si>
  <si>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w</t>
    </r>
    <r>
      <rPr>
        <b/>
        <vertAlign val="subscript"/>
        <sz val="12"/>
        <color theme="1"/>
        <rFont val="Times New Roman"/>
        <family val="1"/>
        <charset val="204"/>
      </rPr>
      <t>x</t>
    </r>
  </si>
  <si>
    <r>
      <rPr>
        <b/>
        <sz val="12"/>
        <color theme="1"/>
        <rFont val="Times New Roman"/>
        <family val="1"/>
        <charset val="204"/>
      </rPr>
      <t>(x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 xml:space="preserve"> + x</t>
    </r>
    <r>
      <rPr>
        <b/>
        <vertAlign val="subscript"/>
        <sz val="12"/>
        <color theme="1"/>
        <rFont val="Times New Roman"/>
        <family val="1"/>
        <charset val="204"/>
      </rPr>
      <t>i-1</t>
    </r>
    <r>
      <rPr>
        <b/>
        <sz val="12"/>
        <color theme="1"/>
        <rFont val="Times New Roman"/>
        <family val="1"/>
        <charset val="204"/>
      </rPr>
      <t>)/2</t>
    </r>
  </si>
  <si>
    <t>Сумма</t>
  </si>
  <si>
    <t>Значения для построения гистограммы</t>
  </si>
  <si>
    <t>Кумулянта</t>
  </si>
  <si>
    <t>Эмп.функция</t>
  </si>
  <si>
    <t>Числовые характеристики вариационного ряда</t>
  </si>
  <si>
    <t>Среднее арифметическое</t>
  </si>
  <si>
    <t>Дисперсия</t>
  </si>
  <si>
    <t>Среднее квадратическое отклонение</t>
  </si>
  <si>
    <t>Коэффициент вариации</t>
  </si>
  <si>
    <t>Ассиметрия распределения</t>
  </si>
  <si>
    <t>Экцесс распределения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</si>
  <si>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*m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</si>
  <si>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Сумма (x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*m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</si>
  <si>
    <t>M</t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</si>
  <si>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-M)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</si>
  <si>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</si>
  <si>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S</t>
  </si>
  <si>
    <t>v</t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</si>
  <si>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-M)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</si>
  <si>
    <t>Λ</t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</si>
  <si>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-M)</t>
    </r>
    <r>
      <rPr>
        <b/>
        <vertAlign val="superscript"/>
        <sz val="11"/>
        <color theme="1"/>
        <rFont val="Calibri"/>
        <family val="2"/>
        <charset val="204"/>
        <scheme val="minor"/>
      </rPr>
      <t>4</t>
    </r>
  </si>
  <si>
    <t>E</t>
  </si>
  <si>
    <t>Пункт 4</t>
  </si>
  <si>
    <t>L</t>
  </si>
  <si>
    <t>Эмпирическая плотность распределения</t>
  </si>
  <si>
    <r>
      <t>p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</si>
  <si>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t>Пункт 5</t>
  </si>
  <si>
    <t>Вос.</t>
  </si>
  <si>
    <t>Нис.</t>
  </si>
  <si>
    <t>Построение гистограммы (Пункт 7)</t>
  </si>
  <si>
    <t>Кумулянта (Пункт 7)</t>
  </si>
  <si>
    <t>Огива (Пункт 8)</t>
  </si>
  <si>
    <t>Ранжированный список</t>
  </si>
  <si>
    <t>№</t>
  </si>
  <si>
    <t>Значение</t>
  </si>
  <si>
    <t>Пункт 10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</si>
  <si>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e</t>
    </r>
  </si>
  <si>
    <t>Пункт 11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</si>
  <si>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</si>
  <si>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t>Взвешенное среднее арифметическое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</si>
</sst>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</font>
    <font>
      <b/>
      <vertAlign val="subscript"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10" fontId="0" fillId="0" borderId="1" xfId="0" applyNumberForma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" xfId="0" applyBorder="1"/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Гистограмма(полигон)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1'!$A$31:$S$31</c:f>
              <c:numCache>
                <c:formatCode>General</c:formatCode>
                <c:ptCount val="19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27</c:v>
                </c:pt>
              </c:numCache>
            </c:numRef>
          </c:xVal>
          <c:yVal>
            <c:numRef>
              <c:f>'Задание 1'!$A$32:$S$32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11</c:v>
                </c:pt>
                <c:pt idx="8">
                  <c:v>11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1'!$I$22:$I$27</c:f>
              <c:numCache>
                <c:formatCode>General</c:formatCode>
                <c:ptCount val="6"/>
                <c:pt idx="0">
                  <c:v>10.5</c:v>
                </c:pt>
                <c:pt idx="1">
                  <c:v>13.5</c:v>
                </c:pt>
                <c:pt idx="2">
                  <c:v>16.5</c:v>
                </c:pt>
                <c:pt idx="3">
                  <c:v>19.5</c:v>
                </c:pt>
                <c:pt idx="4">
                  <c:v>22.5</c:v>
                </c:pt>
                <c:pt idx="5">
                  <c:v>25.5</c:v>
                </c:pt>
              </c:numCache>
            </c:numRef>
          </c:xVal>
          <c:yVal>
            <c:numRef>
              <c:f>'Задание 1'!$F$22:$F$27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91712"/>
        <c:axId val="1173488448"/>
      </c:scatterChart>
      <c:valAx>
        <c:axId val="117349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x</a:t>
                </a:r>
                <a:r>
                  <a:rPr lang="en-US" sz="1000" b="1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914457567804023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488448"/>
        <c:crosses val="autoZero"/>
        <c:crossBetween val="midCat"/>
      </c:valAx>
      <c:valAx>
        <c:axId val="1173488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m</a:t>
                </a:r>
                <a:r>
                  <a:rPr lang="en-US" sz="1000" b="1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666666666666667"/>
              <c:y val="8.08256780402449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4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1'!$J$35:$J$41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xVal>
          <c:yVal>
            <c:numRef>
              <c:f>'Задание 1'!$K$35:$K$41</c:f>
              <c:numCache>
                <c:formatCode>General</c:formatCode>
                <c:ptCount val="7"/>
                <c:pt idx="0">
                  <c:v>0</c:v>
                </c:pt>
                <c:pt idx="1">
                  <c:v>3.8461538461538464E-2</c:v>
                </c:pt>
                <c:pt idx="2">
                  <c:v>0.42307692307692313</c:v>
                </c:pt>
                <c:pt idx="3">
                  <c:v>0.84615384615384626</c:v>
                </c:pt>
                <c:pt idx="4">
                  <c:v>0.88461538461538469</c:v>
                </c:pt>
                <c:pt idx="5">
                  <c:v>0.96153846153846168</c:v>
                </c:pt>
                <c:pt idx="6">
                  <c:v>1.0000000000000002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88992"/>
        <c:axId val="1173490080"/>
      </c:scatterChart>
      <c:valAx>
        <c:axId val="117348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277668416447947"/>
              <c:y val="0.716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490080"/>
        <c:crosses val="autoZero"/>
        <c:crossBetween val="midCat"/>
      </c:valAx>
      <c:valAx>
        <c:axId val="117349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</a:t>
                </a:r>
                <a:r>
                  <a:rPr lang="en-US" sz="1000" b="0" i="0" u="none" strike="noStrike" baseline="-25000">
                    <a:effectLst/>
                  </a:rPr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944444444444445"/>
              <c:y val="8.02121609798774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4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1'!$B$50:$C$50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xVal>
          <c:yVal>
            <c:numRef>
              <c:f>'Задание 1'!$B$51:$C$51</c:f>
              <c:numCache>
                <c:formatCode>General</c:formatCode>
                <c:ptCount val="2"/>
                <c:pt idx="0">
                  <c:v>3.8461538461538464E-2</c:v>
                </c:pt>
                <c:pt idx="1">
                  <c:v>3.8461538461538464E-2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1'!$B$52:$C$52</c:f>
              <c:numCache>
                <c:formatCode>General</c:formatCode>
                <c:ptCount val="2"/>
                <c:pt idx="0">
                  <c:v>12</c:v>
                </c:pt>
                <c:pt idx="1">
                  <c:v>15</c:v>
                </c:pt>
              </c:numCache>
            </c:numRef>
          </c:xVal>
          <c:yVal>
            <c:numRef>
              <c:f>'Задание 1'!$B$53:$C$53</c:f>
              <c:numCache>
                <c:formatCode>General</c:formatCode>
                <c:ptCount val="2"/>
                <c:pt idx="0">
                  <c:v>0.42307692307692313</c:v>
                </c:pt>
                <c:pt idx="1">
                  <c:v>0.42307692307692313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1'!$B$54:$C$54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xVal>
          <c:yVal>
            <c:numRef>
              <c:f>'Задание 1'!$B$55:$C$55</c:f>
              <c:numCache>
                <c:formatCode>General</c:formatCode>
                <c:ptCount val="2"/>
                <c:pt idx="0">
                  <c:v>0.84615384615384626</c:v>
                </c:pt>
                <c:pt idx="1">
                  <c:v>0.84615384615384626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1'!$B$56:$C$56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xVal>
          <c:yVal>
            <c:numRef>
              <c:f>'Задание 1'!$B$57:$C$57</c:f>
              <c:numCache>
                <c:formatCode>General</c:formatCode>
                <c:ptCount val="2"/>
                <c:pt idx="0">
                  <c:v>0.88461538461538469</c:v>
                </c:pt>
                <c:pt idx="1">
                  <c:v>0.88461538461538469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1'!$B$58:$C$58</c:f>
              <c:numCache>
                <c:formatCode>General</c:formatCode>
                <c:ptCount val="2"/>
                <c:pt idx="0">
                  <c:v>21</c:v>
                </c:pt>
                <c:pt idx="1">
                  <c:v>24</c:v>
                </c:pt>
              </c:numCache>
            </c:numRef>
          </c:xVal>
          <c:yVal>
            <c:numRef>
              <c:f>'Задание 1'!$B$59:$C$59</c:f>
              <c:numCache>
                <c:formatCode>General</c:formatCode>
                <c:ptCount val="2"/>
                <c:pt idx="0">
                  <c:v>0.96153846153846168</c:v>
                </c:pt>
                <c:pt idx="1">
                  <c:v>0.96153846153846168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1'!$B$60:$C$60</c:f>
              <c:numCache>
                <c:formatCode>General</c:formatCode>
                <c:ptCount val="2"/>
                <c:pt idx="0">
                  <c:v>24</c:v>
                </c:pt>
                <c:pt idx="1">
                  <c:v>27</c:v>
                </c:pt>
              </c:numCache>
            </c:numRef>
          </c:xVal>
          <c:yVal>
            <c:numRef>
              <c:f>'Задание 1'!$B$61:$C$61</c:f>
              <c:numCache>
                <c:formatCode>General</c:formatCode>
                <c:ptCount val="2"/>
                <c:pt idx="0">
                  <c:v>1.0000000000000002</c:v>
                </c:pt>
                <c:pt idx="1">
                  <c:v>1.0000000000000002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'Задание 1'!$D$63:$I$63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</c:numCache>
            </c:numRef>
          </c:xVal>
          <c:yVal>
            <c:numRef>
              <c:f>'Задание 1'!$D$64:$I$64</c:f>
              <c:numCache>
                <c:formatCode>General</c:formatCode>
                <c:ptCount val="6"/>
                <c:pt idx="0">
                  <c:v>3.8461538461538464E-2</c:v>
                </c:pt>
                <c:pt idx="1">
                  <c:v>0.42307692307692313</c:v>
                </c:pt>
                <c:pt idx="2">
                  <c:v>0.84615384615384626</c:v>
                </c:pt>
                <c:pt idx="3">
                  <c:v>0.88461538461538469</c:v>
                </c:pt>
                <c:pt idx="4">
                  <c:v>0.96153846153846168</c:v>
                </c:pt>
                <c:pt idx="5">
                  <c:v>1.0000000000000002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91168"/>
        <c:axId val="1173479200"/>
      </c:scatterChart>
      <c:valAx>
        <c:axId val="117349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277668416447947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479200"/>
        <c:crosses val="autoZero"/>
        <c:crossBetween val="midCat"/>
      </c:valAx>
      <c:valAx>
        <c:axId val="117347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</a:t>
                </a:r>
                <a:r>
                  <a:rPr lang="en-US" sz="1000" b="0" i="0" u="none" strike="noStrike" baseline="-25000">
                    <a:effectLst/>
                  </a:rPr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11111111111111"/>
              <c:y val="7.09529017206182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4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'Задание 1'!$D$67:$O$67</c:f>
              <c:numCache>
                <c:formatCode>General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</c:numCache>
            </c:numRef>
          </c:xVal>
          <c:yVal>
            <c:numRef>
              <c:f>'Задание 1'!$D$68:$O$68</c:f>
              <c:numCache>
                <c:formatCode>General</c:formatCode>
                <c:ptCount val="12"/>
                <c:pt idx="0">
                  <c:v>6.41025641025641E-3</c:v>
                </c:pt>
                <c:pt idx="1">
                  <c:v>6.41025641025641E-3</c:v>
                </c:pt>
                <c:pt idx="2">
                  <c:v>6.4102564102564097E-2</c:v>
                </c:pt>
                <c:pt idx="3">
                  <c:v>6.4102564102564097E-2</c:v>
                </c:pt>
                <c:pt idx="4">
                  <c:v>7.0512820512820512E-2</c:v>
                </c:pt>
                <c:pt idx="5">
                  <c:v>7.0512820512820512E-2</c:v>
                </c:pt>
                <c:pt idx="6">
                  <c:v>6.41025641025641E-3</c:v>
                </c:pt>
                <c:pt idx="7">
                  <c:v>6.41025641025641E-3</c:v>
                </c:pt>
                <c:pt idx="8">
                  <c:v>1.282051282051282E-2</c:v>
                </c:pt>
                <c:pt idx="9">
                  <c:v>1.282051282051282E-2</c:v>
                </c:pt>
                <c:pt idx="10">
                  <c:v>6.41025641025641E-3</c:v>
                </c:pt>
                <c:pt idx="11">
                  <c:v>6.41025641025641E-3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77568"/>
        <c:axId val="1173489536"/>
      </c:scatterChart>
      <c:valAx>
        <c:axId val="1173477568"/>
        <c:scaling>
          <c:orientation val="minMax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95429311200964728"/>
              <c:y val="0.6738014359775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489536"/>
        <c:crosses val="autoZero"/>
        <c:crossBetween val="midCat"/>
      </c:valAx>
      <c:valAx>
        <c:axId val="117348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i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14114114114114115"/>
              <c:y val="0.11956400078089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47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2'!$B$15:$T$15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110</c:v>
                </c:pt>
                <c:pt idx="18">
                  <c:v>110</c:v>
                </c:pt>
              </c:numCache>
            </c:numRef>
          </c:xVal>
          <c:yVal>
            <c:numRef>
              <c:f>'Задание 2'!$B$16:$T$16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13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84640"/>
        <c:axId val="1173483552"/>
      </c:scatterChart>
      <c:valAx>
        <c:axId val="11734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</a:t>
                </a:r>
                <a:r>
                  <a:rPr lang="en-US" sz="1200" baseline="-25000"/>
                  <a:t>i</a:t>
                </a:r>
                <a:endParaRPr lang="ru-RU" sz="1200" baseline="-25000"/>
              </a:p>
            </c:rich>
          </c:tx>
          <c:layout>
            <c:manualLayout>
              <c:xMode val="edge"/>
              <c:yMode val="edge"/>
              <c:x val="0.94649190726159227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483552"/>
        <c:crosses val="autoZero"/>
        <c:crossBetween val="midCat"/>
      </c:valAx>
      <c:valAx>
        <c:axId val="1173483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</a:t>
                </a:r>
                <a:r>
                  <a:rPr lang="en-US" sz="1200" baseline="-25000"/>
                  <a:t>i</a:t>
                </a:r>
                <a:endParaRPr lang="ru-RU" sz="1200" baseline="-25000"/>
              </a:p>
            </c:rich>
          </c:tx>
          <c:layout>
            <c:manualLayout>
              <c:xMode val="edge"/>
              <c:yMode val="edge"/>
              <c:x val="0.12777777777777777"/>
              <c:y val="8.06058617672790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48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2'!$J$19:$J$25</c:f>
              <c:numCache>
                <c:formatCode>General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'Задание 2'!$K$19:$K$25</c:f>
              <c:numCache>
                <c:formatCode>General</c:formatCode>
                <c:ptCount val="7"/>
                <c:pt idx="0">
                  <c:v>0</c:v>
                </c:pt>
                <c:pt idx="1">
                  <c:v>0.16666666666666666</c:v>
                </c:pt>
                <c:pt idx="2">
                  <c:v>0.65</c:v>
                </c:pt>
                <c:pt idx="3">
                  <c:v>0.68333333333333335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26464"/>
        <c:axId val="1180432448"/>
      </c:scatterChart>
      <c:valAx>
        <c:axId val="11804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</a:t>
                </a:r>
                <a:r>
                  <a:rPr lang="en-US" sz="1200" baseline="-25000"/>
                  <a:t>i</a:t>
                </a:r>
                <a:endParaRPr lang="ru-RU" sz="1200" baseline="-25000"/>
              </a:p>
            </c:rich>
          </c:tx>
          <c:layout>
            <c:manualLayout>
              <c:xMode val="edge"/>
              <c:yMode val="edge"/>
              <c:x val="0.95354046369203849"/>
              <c:y val="0.70069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432448"/>
        <c:crosses val="autoZero"/>
        <c:crossBetween val="midCat"/>
      </c:valAx>
      <c:valAx>
        <c:axId val="118043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</a:t>
                </a:r>
                <a:r>
                  <a:rPr lang="en-US" sz="1200" baseline="-25000"/>
                  <a:t>x</a:t>
                </a:r>
                <a:endParaRPr lang="ru-RU" sz="1200" baseline="-25000"/>
              </a:p>
            </c:rich>
          </c:tx>
          <c:layout>
            <c:manualLayout>
              <c:xMode val="edge"/>
              <c:yMode val="edge"/>
              <c:x val="0.12777777777777777"/>
              <c:y val="6.5246792067658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42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2'!$B$34:$B$40</c:f>
              <c:numCache>
                <c:formatCode>General</c:formatCode>
                <c:ptCount val="7"/>
                <c:pt idx="0">
                  <c:v>0</c:v>
                </c:pt>
                <c:pt idx="1">
                  <c:v>0.16666666666666666</c:v>
                </c:pt>
                <c:pt idx="2">
                  <c:v>0.65</c:v>
                </c:pt>
                <c:pt idx="3">
                  <c:v>0.68333333333333335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'Задание 2'!$C$34:$C$40</c:f>
              <c:numCache>
                <c:formatCode>General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50688"/>
        <c:axId val="1258557760"/>
      </c:scatterChart>
      <c:valAx>
        <c:axId val="12585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w</a:t>
                </a:r>
                <a:r>
                  <a:rPr lang="en-US" sz="1200" b="0" i="0" u="none" strike="noStrike" baseline="-25000">
                    <a:effectLst/>
                  </a:rPr>
                  <a:t>x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94307852143482063"/>
              <c:y val="0.70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8557760"/>
        <c:crosses val="autoZero"/>
        <c:crossBetween val="midCat"/>
      </c:valAx>
      <c:valAx>
        <c:axId val="1258557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x</a:t>
                </a:r>
                <a:r>
                  <a:rPr lang="en-US" sz="1200" b="0" i="0" u="none" strike="noStrike" baseline="-25000">
                    <a:effectLst/>
                  </a:rPr>
                  <a:t>i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12777777777777777"/>
              <c:y val="7.79090113735783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85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180975</xdr:rowOff>
    </xdr:from>
    <xdr:to>
      <xdr:col>18</xdr:col>
      <xdr:colOff>65981</xdr:colOff>
      <xdr:row>12</xdr:row>
      <xdr:rowOff>66451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561975"/>
          <a:ext cx="5552381" cy="1790476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32</xdr:row>
      <xdr:rowOff>171450</xdr:rowOff>
    </xdr:from>
    <xdr:to>
      <xdr:col>7</xdr:col>
      <xdr:colOff>419100</xdr:colOff>
      <xdr:row>47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33</xdr:row>
      <xdr:rowOff>19050</xdr:rowOff>
    </xdr:from>
    <xdr:to>
      <xdr:col>18</xdr:col>
      <xdr:colOff>523875</xdr:colOff>
      <xdr:row>47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295275</xdr:colOff>
      <xdr:row>47</xdr:row>
      <xdr:rowOff>104775</xdr:rowOff>
    </xdr:from>
    <xdr:to>
      <xdr:col>10</xdr:col>
      <xdr:colOff>485775</xdr:colOff>
      <xdr:row>61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314325</xdr:colOff>
      <xdr:row>68</xdr:row>
      <xdr:rowOff>123825</xdr:rowOff>
    </xdr:from>
    <xdr:to>
      <xdr:col>8</xdr:col>
      <xdr:colOff>276225</xdr:colOff>
      <xdr:row>80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85725</xdr:rowOff>
    </xdr:from>
    <xdr:to>
      <xdr:col>8</xdr:col>
      <xdr:colOff>142875</xdr:colOff>
      <xdr:row>30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16</xdr:row>
      <xdr:rowOff>180975</xdr:rowOff>
    </xdr:from>
    <xdr:to>
      <xdr:col>19</xdr:col>
      <xdr:colOff>0</xdr:colOff>
      <xdr:row>31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31</xdr:row>
      <xdr:rowOff>180975</xdr:rowOff>
    </xdr:from>
    <xdr:to>
      <xdr:col>10</xdr:col>
      <xdr:colOff>333375</xdr:colOff>
      <xdr:row>46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workbookViewId="0">
      <selection activeCell="P85" sqref="P85"/>
    </sheetView>
  </sheetViews>
  <sheetFormatPr defaultRowHeight="15" x14ac:dyDescent="0.25"/>
  <cols>
    <col min="9" max="9" width="10.85546875" customWidth="1"/>
    <col min="21" max="21" width="10.28515625" customWidth="1"/>
  </cols>
  <sheetData>
    <row r="1" spans="3:22" x14ac:dyDescent="0.25">
      <c r="C1">
        <v>9</v>
      </c>
      <c r="D1">
        <v>12</v>
      </c>
      <c r="E1">
        <v>15</v>
      </c>
      <c r="F1">
        <v>19</v>
      </c>
      <c r="G1">
        <v>21</v>
      </c>
      <c r="H1">
        <v>27</v>
      </c>
    </row>
    <row r="2" spans="3:22" ht="29.25" customHeight="1" x14ac:dyDescent="0.25">
      <c r="D2">
        <v>12</v>
      </c>
      <c r="E2">
        <v>15</v>
      </c>
      <c r="G2">
        <v>23</v>
      </c>
      <c r="T2" s="53"/>
      <c r="U2" s="40" t="s">
        <v>44</v>
      </c>
      <c r="V2" s="40"/>
    </row>
    <row r="3" spans="3:22" x14ac:dyDescent="0.25">
      <c r="D3">
        <v>12</v>
      </c>
      <c r="E3">
        <v>15</v>
      </c>
      <c r="U3" s="30" t="s">
        <v>45</v>
      </c>
      <c r="V3" s="30" t="s">
        <v>46</v>
      </c>
    </row>
    <row r="4" spans="3:22" x14ac:dyDescent="0.25">
      <c r="D4">
        <v>13</v>
      </c>
      <c r="E4">
        <v>15</v>
      </c>
      <c r="U4" s="13">
        <v>1</v>
      </c>
      <c r="V4" s="13">
        <f>C1</f>
        <v>9</v>
      </c>
    </row>
    <row r="5" spans="3:22" x14ac:dyDescent="0.25">
      <c r="D5">
        <v>14</v>
      </c>
      <c r="E5">
        <v>15</v>
      </c>
      <c r="U5" s="13">
        <f>U4+1</f>
        <v>2</v>
      </c>
      <c r="V5" s="13">
        <f>D1</f>
        <v>12</v>
      </c>
    </row>
    <row r="6" spans="3:22" x14ac:dyDescent="0.25">
      <c r="D6">
        <v>14</v>
      </c>
      <c r="E6">
        <v>16</v>
      </c>
      <c r="U6" s="13">
        <f t="shared" ref="U6:U29" si="0">U5+1</f>
        <v>3</v>
      </c>
      <c r="V6" s="13">
        <f t="shared" ref="V6:V14" si="1">D2</f>
        <v>12</v>
      </c>
    </row>
    <row r="7" spans="3:22" x14ac:dyDescent="0.25">
      <c r="D7">
        <v>14</v>
      </c>
      <c r="E7">
        <v>16</v>
      </c>
      <c r="U7" s="13">
        <f t="shared" si="0"/>
        <v>4</v>
      </c>
      <c r="V7" s="13">
        <f t="shared" si="1"/>
        <v>12</v>
      </c>
    </row>
    <row r="8" spans="3:22" x14ac:dyDescent="0.25">
      <c r="D8">
        <v>14</v>
      </c>
      <c r="E8">
        <v>16</v>
      </c>
      <c r="U8" s="13">
        <f t="shared" si="0"/>
        <v>5</v>
      </c>
      <c r="V8" s="13">
        <f t="shared" si="1"/>
        <v>13</v>
      </c>
    </row>
    <row r="9" spans="3:22" x14ac:dyDescent="0.25">
      <c r="D9">
        <v>14</v>
      </c>
      <c r="E9">
        <v>16</v>
      </c>
      <c r="U9" s="13">
        <f t="shared" si="0"/>
        <v>6</v>
      </c>
      <c r="V9" s="13">
        <f t="shared" si="1"/>
        <v>14</v>
      </c>
    </row>
    <row r="10" spans="3:22" x14ac:dyDescent="0.25">
      <c r="D10">
        <v>14</v>
      </c>
      <c r="E10">
        <v>17</v>
      </c>
      <c r="U10" s="13">
        <f t="shared" si="0"/>
        <v>7</v>
      </c>
      <c r="V10" s="13">
        <f t="shared" si="1"/>
        <v>14</v>
      </c>
    </row>
    <row r="11" spans="3:22" x14ac:dyDescent="0.25">
      <c r="E11">
        <v>17</v>
      </c>
      <c r="U11" s="13">
        <f t="shared" si="0"/>
        <v>8</v>
      </c>
      <c r="V11" s="13">
        <f t="shared" si="1"/>
        <v>14</v>
      </c>
    </row>
    <row r="12" spans="3:22" x14ac:dyDescent="0.25">
      <c r="U12" s="13">
        <f t="shared" si="0"/>
        <v>9</v>
      </c>
      <c r="V12" s="13">
        <f t="shared" si="1"/>
        <v>14</v>
      </c>
    </row>
    <row r="13" spans="3:22" x14ac:dyDescent="0.25">
      <c r="U13" s="13">
        <f t="shared" si="0"/>
        <v>10</v>
      </c>
      <c r="V13" s="13">
        <f t="shared" si="1"/>
        <v>14</v>
      </c>
    </row>
    <row r="14" spans="3:22" x14ac:dyDescent="0.25">
      <c r="U14" s="13">
        <f t="shared" si="0"/>
        <v>11</v>
      </c>
      <c r="V14" s="13">
        <f t="shared" si="1"/>
        <v>14</v>
      </c>
    </row>
    <row r="15" spans="3:22" x14ac:dyDescent="0.25">
      <c r="U15" s="13">
        <f t="shared" si="0"/>
        <v>12</v>
      </c>
      <c r="V15" s="13">
        <f>E1</f>
        <v>15</v>
      </c>
    </row>
    <row r="16" spans="3:22" ht="15.75" x14ac:dyDescent="0.25">
      <c r="C16" s="1" t="s">
        <v>0</v>
      </c>
      <c r="D16" s="2">
        <v>9</v>
      </c>
      <c r="E16" s="3"/>
      <c r="F16" s="4"/>
      <c r="U16" s="13">
        <f t="shared" si="0"/>
        <v>13</v>
      </c>
      <c r="V16" s="13">
        <f t="shared" ref="V16:V26" si="2">E2</f>
        <v>15</v>
      </c>
    </row>
    <row r="17" spans="1:22" ht="15.75" x14ac:dyDescent="0.25">
      <c r="C17" s="1" t="s">
        <v>1</v>
      </c>
      <c r="D17" s="2">
        <v>27</v>
      </c>
      <c r="E17" s="3"/>
      <c r="F17" s="4"/>
      <c r="U17" s="13">
        <f t="shared" si="0"/>
        <v>14</v>
      </c>
      <c r="V17" s="13">
        <f t="shared" si="2"/>
        <v>15</v>
      </c>
    </row>
    <row r="18" spans="1:22" ht="15.75" x14ac:dyDescent="0.25">
      <c r="C18" s="5" t="s">
        <v>2</v>
      </c>
      <c r="D18" s="6">
        <f>D17-D16</f>
        <v>18</v>
      </c>
      <c r="E18" s="42" t="s">
        <v>3</v>
      </c>
      <c r="F18" s="43"/>
      <c r="U18" s="13">
        <f t="shared" si="0"/>
        <v>15</v>
      </c>
      <c r="V18" s="13">
        <f t="shared" si="2"/>
        <v>15</v>
      </c>
    </row>
    <row r="19" spans="1:22" ht="15.75" x14ac:dyDescent="0.25">
      <c r="C19" s="1" t="s">
        <v>4</v>
      </c>
      <c r="D19" s="2">
        <f>1+3.322*LOG(26, 10)</f>
        <v>5.7005414619590571</v>
      </c>
      <c r="E19" s="7">
        <v>6</v>
      </c>
      <c r="F19" s="4"/>
      <c r="U19" s="13">
        <f t="shared" si="0"/>
        <v>16</v>
      </c>
      <c r="V19" s="13">
        <f t="shared" si="2"/>
        <v>15</v>
      </c>
    </row>
    <row r="20" spans="1:22" ht="15.75" x14ac:dyDescent="0.25">
      <c r="C20" s="8" t="s">
        <v>5</v>
      </c>
      <c r="D20" s="9">
        <f>D18/E19</f>
        <v>3</v>
      </c>
      <c r="E20" s="44" t="s">
        <v>6</v>
      </c>
      <c r="F20" s="45"/>
      <c r="L20" s="33" t="s">
        <v>49</v>
      </c>
      <c r="M20" s="34"/>
      <c r="N20" s="35"/>
      <c r="U20" s="13">
        <f t="shared" si="0"/>
        <v>17</v>
      </c>
      <c r="V20" s="13">
        <f t="shared" si="2"/>
        <v>16</v>
      </c>
    </row>
    <row r="21" spans="1:22" ht="33.75" customHeight="1" x14ac:dyDescent="0.25">
      <c r="C21" s="54" t="s">
        <v>7</v>
      </c>
      <c r="D21" s="55"/>
      <c r="E21" s="51"/>
      <c r="F21" s="56" t="s">
        <v>8</v>
      </c>
      <c r="G21" s="56" t="s">
        <v>9</v>
      </c>
      <c r="H21" s="56" t="s">
        <v>10</v>
      </c>
      <c r="I21" s="56" t="s">
        <v>11</v>
      </c>
      <c r="J21" s="57" t="s">
        <v>37</v>
      </c>
      <c r="K21" s="51"/>
      <c r="L21" s="58" t="s">
        <v>51</v>
      </c>
      <c r="M21" s="59"/>
      <c r="N21" s="60"/>
      <c r="U21" s="13">
        <f t="shared" si="0"/>
        <v>18</v>
      </c>
      <c r="V21" s="13">
        <f t="shared" si="2"/>
        <v>16</v>
      </c>
    </row>
    <row r="22" spans="1:22" x14ac:dyDescent="0.25">
      <c r="C22" s="10">
        <f>D16</f>
        <v>9</v>
      </c>
      <c r="D22" s="10">
        <f>C22+$D$20</f>
        <v>12</v>
      </c>
      <c r="F22" s="10">
        <v>1</v>
      </c>
      <c r="G22" s="10">
        <f>F22/$F$28</f>
        <v>3.8461538461538464E-2</v>
      </c>
      <c r="H22" s="10">
        <f>G22</f>
        <v>3.8461538461538464E-2</v>
      </c>
      <c r="I22" s="10">
        <f>(D22+C22)/2</f>
        <v>10.5</v>
      </c>
      <c r="J22" s="28">
        <f>F22/($F$28*$E$19)</f>
        <v>6.41025641025641E-3</v>
      </c>
      <c r="L22" s="61">
        <f>C85/SUM(F22:F27)</f>
        <v>16.03846153846154</v>
      </c>
      <c r="M22" s="62"/>
      <c r="N22" s="63"/>
      <c r="U22" s="13">
        <f t="shared" si="0"/>
        <v>19</v>
      </c>
      <c r="V22" s="13">
        <f t="shared" si="2"/>
        <v>16</v>
      </c>
    </row>
    <row r="23" spans="1:22" x14ac:dyDescent="0.25">
      <c r="C23" s="10">
        <f>D22</f>
        <v>12</v>
      </c>
      <c r="D23" s="10">
        <f>C23+$D$20</f>
        <v>15</v>
      </c>
      <c r="F23" s="10">
        <v>10</v>
      </c>
      <c r="G23" s="10">
        <f t="shared" ref="G23:G27" si="3">F23/$F$28</f>
        <v>0.38461538461538464</v>
      </c>
      <c r="H23" s="10">
        <f>H22+G23</f>
        <v>0.42307692307692313</v>
      </c>
      <c r="I23" s="10">
        <f t="shared" ref="I23:I27" si="4">(D23+C23)/2</f>
        <v>13.5</v>
      </c>
      <c r="J23" s="28">
        <f t="shared" ref="J23:J27" si="5">F23/($F$28*$E$19)</f>
        <v>6.4102564102564097E-2</v>
      </c>
      <c r="U23" s="13">
        <f t="shared" si="0"/>
        <v>20</v>
      </c>
      <c r="V23" s="13">
        <f t="shared" si="2"/>
        <v>16</v>
      </c>
    </row>
    <row r="24" spans="1:22" x14ac:dyDescent="0.25">
      <c r="C24" s="10">
        <f t="shared" ref="C24:C27" si="6">D23</f>
        <v>15</v>
      </c>
      <c r="D24" s="10">
        <f t="shared" ref="D24:D27" si="7">C24+$D$20</f>
        <v>18</v>
      </c>
      <c r="F24" s="10">
        <v>11</v>
      </c>
      <c r="G24" s="10">
        <f t="shared" si="3"/>
        <v>0.42307692307692307</v>
      </c>
      <c r="H24" s="10">
        <f t="shared" ref="H24:H27" si="8">H23+G24</f>
        <v>0.84615384615384626</v>
      </c>
      <c r="I24" s="10">
        <f t="shared" si="4"/>
        <v>16.5</v>
      </c>
      <c r="J24" s="28">
        <f t="shared" si="5"/>
        <v>7.0512820512820512E-2</v>
      </c>
      <c r="U24" s="13">
        <f>U23+1</f>
        <v>21</v>
      </c>
      <c r="V24" s="13">
        <f t="shared" si="2"/>
        <v>17</v>
      </c>
    </row>
    <row r="25" spans="1:22" x14ac:dyDescent="0.25">
      <c r="C25" s="10">
        <f t="shared" si="6"/>
        <v>18</v>
      </c>
      <c r="D25" s="10">
        <f t="shared" si="7"/>
        <v>21</v>
      </c>
      <c r="F25" s="10">
        <v>1</v>
      </c>
      <c r="G25" s="10">
        <f t="shared" si="3"/>
        <v>3.8461538461538464E-2</v>
      </c>
      <c r="H25" s="10">
        <f t="shared" si="8"/>
        <v>0.88461538461538469</v>
      </c>
      <c r="I25" s="10">
        <f t="shared" si="4"/>
        <v>19.5</v>
      </c>
      <c r="J25" s="28">
        <f t="shared" si="5"/>
        <v>6.41025641025641E-3</v>
      </c>
      <c r="U25" s="13">
        <f t="shared" si="0"/>
        <v>22</v>
      </c>
      <c r="V25" s="13">
        <f t="shared" si="2"/>
        <v>17</v>
      </c>
    </row>
    <row r="26" spans="1:22" x14ac:dyDescent="0.25">
      <c r="C26" s="10">
        <f t="shared" si="6"/>
        <v>21</v>
      </c>
      <c r="D26" s="10">
        <f t="shared" si="7"/>
        <v>24</v>
      </c>
      <c r="F26" s="10">
        <v>2</v>
      </c>
      <c r="G26" s="10">
        <f t="shared" si="3"/>
        <v>7.6923076923076927E-2</v>
      </c>
      <c r="H26" s="10">
        <f t="shared" si="8"/>
        <v>0.96153846153846168</v>
      </c>
      <c r="I26" s="10">
        <f t="shared" si="4"/>
        <v>22.5</v>
      </c>
      <c r="J26" s="28">
        <f t="shared" si="5"/>
        <v>1.282051282051282E-2</v>
      </c>
      <c r="U26" s="13">
        <f t="shared" si="0"/>
        <v>23</v>
      </c>
      <c r="V26" s="13">
        <f>F1</f>
        <v>19</v>
      </c>
    </row>
    <row r="27" spans="1:22" x14ac:dyDescent="0.25">
      <c r="C27" s="10">
        <f t="shared" si="6"/>
        <v>24</v>
      </c>
      <c r="D27" s="10">
        <f t="shared" si="7"/>
        <v>27</v>
      </c>
      <c r="F27" s="10">
        <v>1</v>
      </c>
      <c r="G27" s="10">
        <f t="shared" si="3"/>
        <v>3.8461538461538464E-2</v>
      </c>
      <c r="H27" s="10">
        <f t="shared" si="8"/>
        <v>1.0000000000000002</v>
      </c>
      <c r="I27" s="10">
        <f t="shared" si="4"/>
        <v>25.5</v>
      </c>
      <c r="J27" s="28">
        <f t="shared" si="5"/>
        <v>6.41025641025641E-3</v>
      </c>
      <c r="U27" s="13">
        <f t="shared" si="0"/>
        <v>24</v>
      </c>
      <c r="V27" s="13">
        <f>G1</f>
        <v>21</v>
      </c>
    </row>
    <row r="28" spans="1:22" ht="15.75" x14ac:dyDescent="0.25">
      <c r="C28" s="46" t="s">
        <v>12</v>
      </c>
      <c r="D28" s="48"/>
      <c r="F28" s="10">
        <f>SUM(F22:F27)</f>
        <v>26</v>
      </c>
      <c r="U28" s="13">
        <f t="shared" si="0"/>
        <v>25</v>
      </c>
      <c r="V28" s="13">
        <f>G2</f>
        <v>23</v>
      </c>
    </row>
    <row r="29" spans="1:22" x14ac:dyDescent="0.25">
      <c r="U29" s="13">
        <f t="shared" si="0"/>
        <v>26</v>
      </c>
      <c r="V29" s="13">
        <f>H1</f>
        <v>27</v>
      </c>
    </row>
    <row r="30" spans="1:22" x14ac:dyDescent="0.25">
      <c r="A30" s="41" t="s">
        <v>13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</row>
    <row r="31" spans="1:22" x14ac:dyDescent="0.25">
      <c r="A31" s="10">
        <v>9</v>
      </c>
      <c r="B31" s="10">
        <v>9</v>
      </c>
      <c r="C31" s="10">
        <f>D22</f>
        <v>12</v>
      </c>
      <c r="D31" s="10">
        <f>D22</f>
        <v>12</v>
      </c>
      <c r="E31" s="10">
        <f>D22</f>
        <v>12</v>
      </c>
      <c r="F31" s="10">
        <f>D23</f>
        <v>15</v>
      </c>
      <c r="G31" s="10">
        <f>F31</f>
        <v>15</v>
      </c>
      <c r="H31" s="10">
        <f>G31</f>
        <v>15</v>
      </c>
      <c r="I31" s="10">
        <f>D24</f>
        <v>18</v>
      </c>
      <c r="J31" s="10">
        <f>D24</f>
        <v>18</v>
      </c>
      <c r="K31" s="10">
        <f>D24</f>
        <v>18</v>
      </c>
      <c r="L31" s="10">
        <f>D25</f>
        <v>21</v>
      </c>
      <c r="M31" s="10">
        <f>D25</f>
        <v>21</v>
      </c>
      <c r="N31" s="10">
        <f>M31</f>
        <v>21</v>
      </c>
      <c r="O31" s="10">
        <f>C27</f>
        <v>24</v>
      </c>
      <c r="P31" s="10">
        <f>C27</f>
        <v>24</v>
      </c>
      <c r="Q31" s="10">
        <f>C27</f>
        <v>24</v>
      </c>
      <c r="R31" s="10">
        <f>D27</f>
        <v>27</v>
      </c>
      <c r="S31" s="10">
        <f>R31</f>
        <v>27</v>
      </c>
    </row>
    <row r="32" spans="1:22" x14ac:dyDescent="0.25">
      <c r="A32" s="10">
        <v>0</v>
      </c>
      <c r="B32" s="10">
        <f>F22</f>
        <v>1</v>
      </c>
      <c r="C32" s="10">
        <f>F22</f>
        <v>1</v>
      </c>
      <c r="D32" s="10">
        <v>0</v>
      </c>
      <c r="E32" s="10">
        <f>F23</f>
        <v>10</v>
      </c>
      <c r="F32" s="10">
        <f>F23</f>
        <v>10</v>
      </c>
      <c r="G32" s="10">
        <v>0</v>
      </c>
      <c r="H32" s="10">
        <f>F24</f>
        <v>11</v>
      </c>
      <c r="I32" s="10">
        <f>F24</f>
        <v>11</v>
      </c>
      <c r="J32" s="10">
        <v>0</v>
      </c>
      <c r="K32" s="10">
        <f>F25</f>
        <v>1</v>
      </c>
      <c r="L32" s="10">
        <f>F25</f>
        <v>1</v>
      </c>
      <c r="M32" s="10">
        <v>0</v>
      </c>
      <c r="N32" s="10">
        <f>F26</f>
        <v>2</v>
      </c>
      <c r="O32" s="10">
        <f>N32</f>
        <v>2</v>
      </c>
      <c r="P32" s="10">
        <v>0</v>
      </c>
      <c r="Q32" s="10">
        <f>F27</f>
        <v>1</v>
      </c>
      <c r="R32" s="10">
        <f>F27</f>
        <v>1</v>
      </c>
      <c r="S32" s="10">
        <v>0</v>
      </c>
    </row>
    <row r="34" spans="10:11" ht="15.75" x14ac:dyDescent="0.25">
      <c r="J34" s="32" t="s">
        <v>14</v>
      </c>
      <c r="K34" s="32"/>
    </row>
    <row r="35" spans="10:11" x14ac:dyDescent="0.25">
      <c r="J35" s="13">
        <v>9</v>
      </c>
      <c r="K35" s="13">
        <v>0</v>
      </c>
    </row>
    <row r="36" spans="10:11" x14ac:dyDescent="0.25">
      <c r="J36" s="13">
        <f t="shared" ref="J36:J41" si="9">D22</f>
        <v>12</v>
      </c>
      <c r="K36" s="13">
        <f t="shared" ref="K36:K41" si="10">H22</f>
        <v>3.8461538461538464E-2</v>
      </c>
    </row>
    <row r="37" spans="10:11" x14ac:dyDescent="0.25">
      <c r="J37" s="13">
        <f t="shared" si="9"/>
        <v>15</v>
      </c>
      <c r="K37" s="13">
        <f t="shared" si="10"/>
        <v>0.42307692307692313</v>
      </c>
    </row>
    <row r="38" spans="10:11" x14ac:dyDescent="0.25">
      <c r="J38" s="13">
        <f t="shared" si="9"/>
        <v>18</v>
      </c>
      <c r="K38" s="13">
        <f t="shared" si="10"/>
        <v>0.84615384615384626</v>
      </c>
    </row>
    <row r="39" spans="10:11" x14ac:dyDescent="0.25">
      <c r="J39" s="13">
        <f t="shared" si="9"/>
        <v>21</v>
      </c>
      <c r="K39" s="13">
        <f t="shared" si="10"/>
        <v>0.88461538461538469</v>
      </c>
    </row>
    <row r="40" spans="10:11" x14ac:dyDescent="0.25">
      <c r="J40" s="13">
        <f t="shared" si="9"/>
        <v>24</v>
      </c>
      <c r="K40" s="13">
        <f t="shared" si="10"/>
        <v>0.96153846153846168</v>
      </c>
    </row>
    <row r="41" spans="10:11" x14ac:dyDescent="0.25">
      <c r="J41" s="13">
        <f t="shared" si="9"/>
        <v>27</v>
      </c>
      <c r="K41" s="13">
        <f t="shared" si="10"/>
        <v>1.0000000000000002</v>
      </c>
    </row>
    <row r="49" spans="2:9" ht="15.75" x14ac:dyDescent="0.25">
      <c r="B49" s="32" t="s">
        <v>15</v>
      </c>
      <c r="C49" s="32"/>
    </row>
    <row r="50" spans="2:9" x14ac:dyDescent="0.25">
      <c r="B50" s="13">
        <f>C22</f>
        <v>9</v>
      </c>
      <c r="C50" s="13">
        <f>B50+$D$20</f>
        <v>12</v>
      </c>
    </row>
    <row r="51" spans="2:9" x14ac:dyDescent="0.25">
      <c r="B51" s="13">
        <f>H22</f>
        <v>3.8461538461538464E-2</v>
      </c>
      <c r="C51" s="13">
        <f>B51</f>
        <v>3.8461538461538464E-2</v>
      </c>
    </row>
    <row r="52" spans="2:9" x14ac:dyDescent="0.25">
      <c r="B52" s="13">
        <f>C23</f>
        <v>12</v>
      </c>
      <c r="C52" s="13">
        <f>B52+$D$20</f>
        <v>15</v>
      </c>
    </row>
    <row r="53" spans="2:9" x14ac:dyDescent="0.25">
      <c r="B53" s="13">
        <f>H23</f>
        <v>0.42307692307692313</v>
      </c>
      <c r="C53" s="13">
        <f>B53</f>
        <v>0.42307692307692313</v>
      </c>
    </row>
    <row r="54" spans="2:9" x14ac:dyDescent="0.25">
      <c r="B54" s="13">
        <f>C24</f>
        <v>15</v>
      </c>
      <c r="C54" s="13">
        <f>D24</f>
        <v>18</v>
      </c>
    </row>
    <row r="55" spans="2:9" x14ac:dyDescent="0.25">
      <c r="B55" s="13">
        <f>H24</f>
        <v>0.84615384615384626</v>
      </c>
      <c r="C55" s="13">
        <f>B55</f>
        <v>0.84615384615384626</v>
      </c>
    </row>
    <row r="56" spans="2:9" x14ac:dyDescent="0.25">
      <c r="B56" s="13">
        <f>C54</f>
        <v>18</v>
      </c>
      <c r="C56" s="13">
        <f>D25</f>
        <v>21</v>
      </c>
    </row>
    <row r="57" spans="2:9" x14ac:dyDescent="0.25">
      <c r="B57" s="13">
        <f>H25</f>
        <v>0.88461538461538469</v>
      </c>
      <c r="C57" s="13">
        <f>B57</f>
        <v>0.88461538461538469</v>
      </c>
    </row>
    <row r="58" spans="2:9" x14ac:dyDescent="0.25">
      <c r="B58" s="13">
        <f>C56</f>
        <v>21</v>
      </c>
      <c r="C58" s="13">
        <f>D26</f>
        <v>24</v>
      </c>
    </row>
    <row r="59" spans="2:9" x14ac:dyDescent="0.25">
      <c r="B59" s="13">
        <f>H26</f>
        <v>0.96153846153846168</v>
      </c>
      <c r="C59" s="13">
        <f>B59</f>
        <v>0.96153846153846168</v>
      </c>
    </row>
    <row r="60" spans="2:9" x14ac:dyDescent="0.25">
      <c r="B60" s="13">
        <f>C58</f>
        <v>24</v>
      </c>
      <c r="C60" s="13">
        <f>D27</f>
        <v>27</v>
      </c>
    </row>
    <row r="61" spans="2:9" x14ac:dyDescent="0.25">
      <c r="B61" s="13">
        <f>H27</f>
        <v>1.0000000000000002</v>
      </c>
      <c r="C61" s="13">
        <f>B61</f>
        <v>1.0000000000000002</v>
      </c>
    </row>
    <row r="63" spans="2:9" x14ac:dyDescent="0.25">
      <c r="D63" s="10">
        <f>B50</f>
        <v>9</v>
      </c>
      <c r="E63" s="10">
        <f>B52</f>
        <v>12</v>
      </c>
      <c r="F63" s="10">
        <f>B54</f>
        <v>15</v>
      </c>
      <c r="G63" s="10">
        <f>B56</f>
        <v>18</v>
      </c>
      <c r="H63" s="10">
        <f>B58</f>
        <v>21</v>
      </c>
      <c r="I63" s="10">
        <f>B60</f>
        <v>24</v>
      </c>
    </row>
    <row r="64" spans="2:9" x14ac:dyDescent="0.25">
      <c r="D64" s="10">
        <f>B51</f>
        <v>3.8461538461538464E-2</v>
      </c>
      <c r="E64" s="10">
        <f>B53</f>
        <v>0.42307692307692313</v>
      </c>
      <c r="F64" s="10">
        <f>B55</f>
        <v>0.84615384615384626</v>
      </c>
      <c r="G64" s="10">
        <f>B57</f>
        <v>0.88461538461538469</v>
      </c>
      <c r="H64" s="10">
        <f>B59</f>
        <v>0.96153846153846168</v>
      </c>
      <c r="I64" s="10">
        <f>B61</f>
        <v>1.0000000000000002</v>
      </c>
    </row>
    <row r="66" spans="4:15" x14ac:dyDescent="0.25">
      <c r="D66" s="41" t="s">
        <v>36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spans="4:15" x14ac:dyDescent="0.25">
      <c r="D67" s="11">
        <f>B50</f>
        <v>9</v>
      </c>
      <c r="E67" s="11">
        <f>C50</f>
        <v>12</v>
      </c>
      <c r="F67" s="11">
        <f>E67</f>
        <v>12</v>
      </c>
      <c r="G67" s="11">
        <f>C52</f>
        <v>15</v>
      </c>
      <c r="H67" s="11">
        <f>G67</f>
        <v>15</v>
      </c>
      <c r="I67" s="11">
        <f>C54</f>
        <v>18</v>
      </c>
      <c r="J67" s="11">
        <f>I67</f>
        <v>18</v>
      </c>
      <c r="K67" s="11">
        <f>C56</f>
        <v>21</v>
      </c>
      <c r="L67" s="11">
        <f>C56</f>
        <v>21</v>
      </c>
      <c r="M67" s="11">
        <f>C58</f>
        <v>24</v>
      </c>
      <c r="N67" s="11">
        <f>C58</f>
        <v>24</v>
      </c>
      <c r="O67" s="11">
        <f>C60</f>
        <v>27</v>
      </c>
    </row>
    <row r="68" spans="4:15" x14ac:dyDescent="0.25">
      <c r="D68" s="11">
        <f>J22</f>
        <v>6.41025641025641E-3</v>
      </c>
      <c r="E68" s="11">
        <f>D68</f>
        <v>6.41025641025641E-3</v>
      </c>
      <c r="F68" s="11">
        <f>J23</f>
        <v>6.4102564102564097E-2</v>
      </c>
      <c r="G68" s="11">
        <f>F68</f>
        <v>6.4102564102564097E-2</v>
      </c>
      <c r="H68" s="11">
        <f>J24</f>
        <v>7.0512820512820512E-2</v>
      </c>
      <c r="I68" s="11">
        <f>H68</f>
        <v>7.0512820512820512E-2</v>
      </c>
      <c r="J68" s="11">
        <f>J25</f>
        <v>6.41025641025641E-3</v>
      </c>
      <c r="K68" s="11">
        <f>J68</f>
        <v>6.41025641025641E-3</v>
      </c>
      <c r="L68" s="11">
        <f>J26</f>
        <v>1.282051282051282E-2</v>
      </c>
      <c r="M68" s="11">
        <f>L68</f>
        <v>1.282051282051282E-2</v>
      </c>
      <c r="N68" s="11">
        <f>J27</f>
        <v>6.41025641025641E-3</v>
      </c>
      <c r="O68" s="11">
        <f>N68</f>
        <v>6.41025641025641E-3</v>
      </c>
    </row>
    <row r="82" spans="2:16" x14ac:dyDescent="0.25">
      <c r="B82" s="33" t="s">
        <v>16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5"/>
    </row>
    <row r="83" spans="2:16" ht="75" x14ac:dyDescent="0.25">
      <c r="B83" s="36" t="s">
        <v>17</v>
      </c>
      <c r="C83" s="37"/>
      <c r="D83" s="38"/>
      <c r="F83" s="39" t="s">
        <v>18</v>
      </c>
      <c r="G83" s="39"/>
      <c r="H83" s="14" t="s">
        <v>19</v>
      </c>
      <c r="J83" s="14" t="s">
        <v>20</v>
      </c>
      <c r="L83" s="40" t="s">
        <v>21</v>
      </c>
      <c r="M83" s="40"/>
      <c r="O83" s="40" t="s">
        <v>22</v>
      </c>
      <c r="P83" s="40"/>
    </row>
    <row r="84" spans="2:16" ht="33" x14ac:dyDescent="0.25">
      <c r="B84" s="15" t="s">
        <v>23</v>
      </c>
      <c r="C84" s="16" t="s">
        <v>24</v>
      </c>
      <c r="D84" s="15" t="s">
        <v>25</v>
      </c>
      <c r="F84" s="15" t="s">
        <v>26</v>
      </c>
      <c r="G84" s="16" t="s">
        <v>27</v>
      </c>
      <c r="H84" s="15" t="s">
        <v>28</v>
      </c>
      <c r="J84" s="15" t="s">
        <v>29</v>
      </c>
      <c r="L84" s="17" t="s">
        <v>30</v>
      </c>
      <c r="M84" s="18" t="s">
        <v>31</v>
      </c>
      <c r="O84" s="17" t="s">
        <v>32</v>
      </c>
      <c r="P84" s="14" t="s">
        <v>33</v>
      </c>
    </row>
    <row r="85" spans="2:16" x14ac:dyDescent="0.25">
      <c r="B85" s="13">
        <f t="shared" ref="B85:B90" si="11">I22*F22</f>
        <v>10.5</v>
      </c>
      <c r="C85" s="13">
        <f>SUM(B85:B90)</f>
        <v>417</v>
      </c>
      <c r="D85" s="13">
        <f>C85/F28</f>
        <v>16.03846153846154</v>
      </c>
      <c r="F85" s="13">
        <f>(I22-$D$85)^2*G22</f>
        <v>1.1797906235776066</v>
      </c>
      <c r="G85" s="13">
        <f>SUM(F85:F90)</f>
        <v>10.863905325443788</v>
      </c>
      <c r="H85" s="13">
        <f>SQRT(G85)</f>
        <v>3.2960438900967004</v>
      </c>
      <c r="J85" s="21">
        <f>H85/D85</f>
        <v>0.20550873175662879</v>
      </c>
      <c r="L85" s="13">
        <f>(I22-$D$85)^3</f>
        <v>-169.88984979517539</v>
      </c>
      <c r="M85" s="13">
        <f>(SUM(L85:L90))/(F28*H85^3)</f>
        <v>1.0441511588112695</v>
      </c>
      <c r="O85" s="25">
        <f>(I22-$D$85)^4</f>
        <v>940.92839886558704</v>
      </c>
      <c r="P85" s="22">
        <f>SUM(O85:O90)/(F28*H85^4)-3</f>
        <v>0.54659727767426292</v>
      </c>
    </row>
    <row r="86" spans="2:16" x14ac:dyDescent="0.25">
      <c r="B86" s="13">
        <f t="shared" si="11"/>
        <v>135</v>
      </c>
      <c r="C86" s="12"/>
      <c r="D86" s="12"/>
      <c r="F86" s="13">
        <f>(I23-$D$85)^2*G23</f>
        <v>2.4783796085571268</v>
      </c>
      <c r="G86" s="12"/>
      <c r="H86" s="12"/>
      <c r="L86" s="13">
        <f t="shared" ref="L86:L90" si="12">(I23-$D$85)^3</f>
        <v>-16.357305416477047</v>
      </c>
      <c r="M86" s="12"/>
      <c r="O86" s="25">
        <f t="shared" ref="O86:O90" si="13">(I23-$D$85)^4</f>
        <v>41.522390672595606</v>
      </c>
      <c r="P86" s="23"/>
    </row>
    <row r="87" spans="2:16" x14ac:dyDescent="0.25">
      <c r="B87" s="13">
        <f t="shared" si="11"/>
        <v>181.5</v>
      </c>
      <c r="C87" s="12"/>
      <c r="D87" s="12"/>
      <c r="F87" s="13">
        <f t="shared" ref="F86:F90" si="14">(I24-$D$85)^2*G24</f>
        <v>9.0122894856622018E-2</v>
      </c>
      <c r="G87" s="12"/>
      <c r="H87" s="12"/>
      <c r="L87" s="13">
        <f t="shared" si="12"/>
        <v>9.8315885298132774E-2</v>
      </c>
      <c r="M87" s="12"/>
      <c r="O87" s="25">
        <f t="shared" si="13"/>
        <v>4.5376562445291882E-2</v>
      </c>
      <c r="P87" s="23"/>
    </row>
    <row r="88" spans="2:16" x14ac:dyDescent="0.25">
      <c r="B88" s="13">
        <f t="shared" si="11"/>
        <v>19.5</v>
      </c>
      <c r="C88" s="12"/>
      <c r="D88" s="12"/>
      <c r="F88" s="13">
        <f t="shared" si="14"/>
        <v>0.46085571233500189</v>
      </c>
      <c r="G88" s="12"/>
      <c r="H88" s="12"/>
      <c r="L88" s="13">
        <f t="shared" si="12"/>
        <v>41.477014110150144</v>
      </c>
      <c r="M88" s="12"/>
      <c r="O88" s="25">
        <f t="shared" si="13"/>
        <v>143.57427961205812</v>
      </c>
      <c r="P88" s="23"/>
    </row>
    <row r="89" spans="2:16" x14ac:dyDescent="0.25">
      <c r="B89" s="13">
        <f t="shared" si="11"/>
        <v>45</v>
      </c>
      <c r="C89" s="12"/>
      <c r="D89" s="12"/>
      <c r="F89" s="13">
        <f t="shared" si="14"/>
        <v>3.2116522530723701</v>
      </c>
      <c r="G89" s="12"/>
      <c r="H89" s="12"/>
      <c r="L89" s="13">
        <f t="shared" si="12"/>
        <v>269.77878925807903</v>
      </c>
      <c r="M89" s="12"/>
      <c r="O89" s="25">
        <f t="shared" si="13"/>
        <v>1743.1860228983564</v>
      </c>
      <c r="P89" s="23"/>
    </row>
    <row r="90" spans="2:16" x14ac:dyDescent="0.25">
      <c r="B90" s="13">
        <f t="shared" si="11"/>
        <v>25.5</v>
      </c>
      <c r="C90" s="19"/>
      <c r="D90" s="19"/>
      <c r="E90" s="20"/>
      <c r="F90" s="13">
        <f t="shared" si="14"/>
        <v>3.4431042330450605</v>
      </c>
      <c r="G90" s="19"/>
      <c r="H90" s="19"/>
      <c r="I90" s="20"/>
      <c r="J90" s="20"/>
      <c r="K90" s="20"/>
      <c r="L90" s="13">
        <f t="shared" si="12"/>
        <v>847.00364132908464</v>
      </c>
      <c r="M90" s="19"/>
      <c r="N90" s="20"/>
      <c r="O90" s="25">
        <f t="shared" si="13"/>
        <v>8013.9575294982606</v>
      </c>
      <c r="P90" s="24"/>
    </row>
  </sheetData>
  <sortState ref="A1:A26">
    <sortCondition ref="A1:A26"/>
  </sortState>
  <mergeCells count="17">
    <mergeCell ref="U2:V2"/>
    <mergeCell ref="L21:N21"/>
    <mergeCell ref="L22:N22"/>
    <mergeCell ref="L20:N20"/>
    <mergeCell ref="E18:F18"/>
    <mergeCell ref="E20:F20"/>
    <mergeCell ref="C21:D21"/>
    <mergeCell ref="C28:D28"/>
    <mergeCell ref="A30:S30"/>
    <mergeCell ref="J34:K34"/>
    <mergeCell ref="B49:C49"/>
    <mergeCell ref="B82:P82"/>
    <mergeCell ref="B83:D83"/>
    <mergeCell ref="F83:G83"/>
    <mergeCell ref="L83:M83"/>
    <mergeCell ref="O83:P83"/>
    <mergeCell ref="D66:O6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8"/>
  <sheetViews>
    <sheetView tabSelected="1" topLeftCell="A31" workbookViewId="0">
      <selection activeCell="P53" sqref="P53"/>
    </sheetView>
  </sheetViews>
  <sheetFormatPr defaultRowHeight="15" x14ac:dyDescent="0.25"/>
  <cols>
    <col min="8" max="8" width="11.7109375" customWidth="1"/>
  </cols>
  <sheetData>
    <row r="2" spans="2:22" ht="15.75" x14ac:dyDescent="0.25">
      <c r="B2" s="8" t="s">
        <v>5</v>
      </c>
      <c r="C2" s="9">
        <f>10</f>
        <v>10</v>
      </c>
      <c r="D2" s="44" t="s">
        <v>6</v>
      </c>
      <c r="E2" s="45"/>
    </row>
    <row r="3" spans="2:22" ht="17.25" x14ac:dyDescent="0.3">
      <c r="B3" s="46" t="s">
        <v>7</v>
      </c>
      <c r="C3" s="47"/>
      <c r="E3" s="1" t="s">
        <v>8</v>
      </c>
      <c r="F3" s="1" t="s">
        <v>9</v>
      </c>
      <c r="G3" s="1" t="s">
        <v>10</v>
      </c>
      <c r="H3" s="1" t="s">
        <v>11</v>
      </c>
      <c r="K3" s="41" t="s">
        <v>34</v>
      </c>
      <c r="L3" s="41"/>
      <c r="O3" s="39" t="s">
        <v>38</v>
      </c>
      <c r="P3" s="39"/>
      <c r="R3" s="41" t="s">
        <v>47</v>
      </c>
      <c r="S3" s="41"/>
      <c r="U3" s="41" t="s">
        <v>49</v>
      </c>
      <c r="V3" s="41"/>
    </row>
    <row r="4" spans="2:22" ht="18" x14ac:dyDescent="0.35">
      <c r="B4" s="13">
        <v>50</v>
      </c>
      <c r="C4" s="13">
        <f>B4+$C$2</f>
        <v>60</v>
      </c>
      <c r="E4" s="10">
        <v>10</v>
      </c>
      <c r="F4" s="10">
        <f>E4/$E$10</f>
        <v>0.16666666666666666</v>
      </c>
      <c r="G4" s="10">
        <f>F4</f>
        <v>0.16666666666666666</v>
      </c>
      <c r="H4" s="10">
        <f>(B4+C4)/2</f>
        <v>55</v>
      </c>
      <c r="K4" s="27" t="s">
        <v>35</v>
      </c>
      <c r="L4" s="10">
        <f>ROUND(2*LN(26),0)</f>
        <v>7</v>
      </c>
      <c r="O4" s="30" t="s">
        <v>39</v>
      </c>
      <c r="P4" s="30" t="s">
        <v>40</v>
      </c>
      <c r="R4" s="29" t="s">
        <v>48</v>
      </c>
      <c r="S4" s="29">
        <f>60+10*(30-10)/(29)</f>
        <v>66.896551724137936</v>
      </c>
      <c r="U4" s="29" t="s">
        <v>50</v>
      </c>
      <c r="V4" s="29">
        <f>60+10*(29-10)/((29-10)+(29-2))</f>
        <v>64.130434782608688</v>
      </c>
    </row>
    <row r="5" spans="2:22" x14ac:dyDescent="0.25">
      <c r="B5" s="13">
        <f>C4</f>
        <v>60</v>
      </c>
      <c r="C5" s="13">
        <f>B5+$C$2</f>
        <v>70</v>
      </c>
      <c r="E5" s="10">
        <v>29</v>
      </c>
      <c r="F5" s="10">
        <f>E5/$E$10</f>
        <v>0.48333333333333334</v>
      </c>
      <c r="G5" s="10">
        <f>G4+F5</f>
        <v>0.65</v>
      </c>
      <c r="H5" s="10">
        <f t="shared" ref="H5:H9" si="0">(B5+C5)/2</f>
        <v>65</v>
      </c>
      <c r="K5" s="27" t="s">
        <v>4</v>
      </c>
      <c r="L5" s="10">
        <f>(27-9)/L4</f>
        <v>2.5714285714285716</v>
      </c>
      <c r="O5" s="13">
        <v>13</v>
      </c>
      <c r="P5" s="13">
        <v>50</v>
      </c>
    </row>
    <row r="6" spans="2:22" x14ac:dyDescent="0.25">
      <c r="B6" s="13">
        <f t="shared" ref="B6:B9" si="1">C5</f>
        <v>70</v>
      </c>
      <c r="C6" s="13">
        <f>B6+$C$2</f>
        <v>80</v>
      </c>
      <c r="E6" s="10">
        <v>2</v>
      </c>
      <c r="F6" s="10">
        <f>E6/$E$10</f>
        <v>3.3333333333333333E-2</v>
      </c>
      <c r="G6" s="10">
        <f t="shared" ref="G6:G9" si="2">G5+F6</f>
        <v>0.68333333333333335</v>
      </c>
      <c r="H6" s="10">
        <f t="shared" si="0"/>
        <v>75</v>
      </c>
      <c r="O6" s="13">
        <v>22</v>
      </c>
      <c r="P6" s="13">
        <v>38</v>
      </c>
    </row>
    <row r="7" spans="2:22" x14ac:dyDescent="0.25">
      <c r="B7" s="13">
        <f t="shared" si="1"/>
        <v>80</v>
      </c>
      <c r="C7" s="13">
        <f>B7+$C$2</f>
        <v>90</v>
      </c>
      <c r="E7" s="10">
        <v>13</v>
      </c>
      <c r="F7" s="10">
        <f>E7/$E$10</f>
        <v>0.21666666666666667</v>
      </c>
      <c r="G7" s="10">
        <f t="shared" si="2"/>
        <v>0.9</v>
      </c>
      <c r="H7" s="10">
        <f t="shared" si="0"/>
        <v>85</v>
      </c>
      <c r="O7" s="13">
        <v>30</v>
      </c>
      <c r="P7" s="13">
        <v>31</v>
      </c>
    </row>
    <row r="8" spans="2:22" x14ac:dyDescent="0.25">
      <c r="B8" s="13">
        <f t="shared" si="1"/>
        <v>90</v>
      </c>
      <c r="C8" s="13">
        <f>B8+$C$2</f>
        <v>100</v>
      </c>
      <c r="E8" s="10">
        <v>0</v>
      </c>
      <c r="F8" s="10">
        <f>E8/$E$10</f>
        <v>0</v>
      </c>
      <c r="G8" s="10">
        <f t="shared" si="2"/>
        <v>0.9</v>
      </c>
      <c r="H8" s="10">
        <f t="shared" si="0"/>
        <v>95</v>
      </c>
      <c r="O8" s="13">
        <v>31</v>
      </c>
      <c r="P8" s="13">
        <v>30</v>
      </c>
    </row>
    <row r="9" spans="2:22" x14ac:dyDescent="0.25">
      <c r="B9" s="13">
        <f t="shared" si="1"/>
        <v>100</v>
      </c>
      <c r="C9" s="13">
        <f>B9+$C$2</f>
        <v>110</v>
      </c>
      <c r="E9" s="10">
        <v>6</v>
      </c>
      <c r="F9" s="10">
        <f>E9/$E$10</f>
        <v>0.1</v>
      </c>
      <c r="G9" s="10">
        <f t="shared" si="2"/>
        <v>1</v>
      </c>
      <c r="H9" s="10">
        <f t="shared" si="0"/>
        <v>105</v>
      </c>
      <c r="O9" s="13">
        <v>38</v>
      </c>
      <c r="P9" s="13">
        <v>22</v>
      </c>
    </row>
    <row r="10" spans="2:22" ht="15.75" x14ac:dyDescent="0.25">
      <c r="B10" s="46" t="s">
        <v>12</v>
      </c>
      <c r="C10" s="48"/>
      <c r="E10" s="26">
        <f>SUM(E4:E9)</f>
        <v>60</v>
      </c>
      <c r="O10" s="13">
        <v>50</v>
      </c>
      <c r="P10" s="13">
        <v>13</v>
      </c>
    </row>
    <row r="14" spans="2:22" x14ac:dyDescent="0.25">
      <c r="B14" s="41" t="s">
        <v>41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</row>
    <row r="15" spans="2:22" x14ac:dyDescent="0.25">
      <c r="B15" s="29">
        <f>B4</f>
        <v>50</v>
      </c>
      <c r="C15" s="29">
        <f>B4</f>
        <v>50</v>
      </c>
      <c r="D15" s="29">
        <f>C4</f>
        <v>60</v>
      </c>
      <c r="E15" s="29">
        <f>D15</f>
        <v>60</v>
      </c>
      <c r="F15" s="29">
        <f>E15</f>
        <v>60</v>
      </c>
      <c r="G15" s="29">
        <f>C5</f>
        <v>70</v>
      </c>
      <c r="H15" s="29">
        <f>G15</f>
        <v>70</v>
      </c>
      <c r="I15" s="29">
        <f>H15</f>
        <v>70</v>
      </c>
      <c r="J15" s="29">
        <f>C6</f>
        <v>80</v>
      </c>
      <c r="K15" s="29">
        <f>J15</f>
        <v>80</v>
      </c>
      <c r="L15" s="29">
        <f>K15</f>
        <v>80</v>
      </c>
      <c r="M15" s="29">
        <f>C7</f>
        <v>90</v>
      </c>
      <c r="N15" s="29">
        <f>C7</f>
        <v>90</v>
      </c>
      <c r="O15" s="29">
        <f>N15</f>
        <v>90</v>
      </c>
      <c r="P15" s="29">
        <f>C8</f>
        <v>100</v>
      </c>
      <c r="Q15" s="29">
        <f>P15</f>
        <v>100</v>
      </c>
      <c r="R15" s="29">
        <f>Q15</f>
        <v>100</v>
      </c>
      <c r="S15" s="29">
        <f>C9</f>
        <v>110</v>
      </c>
      <c r="T15" s="29">
        <f>S15</f>
        <v>110</v>
      </c>
    </row>
    <row r="16" spans="2:22" x14ac:dyDescent="0.25">
      <c r="B16" s="29">
        <v>0</v>
      </c>
      <c r="C16" s="29">
        <f>E4</f>
        <v>10</v>
      </c>
      <c r="D16" s="29">
        <f>C16</f>
        <v>10</v>
      </c>
      <c r="E16" s="29">
        <v>0</v>
      </c>
      <c r="F16" s="29">
        <f>E5</f>
        <v>29</v>
      </c>
      <c r="G16" s="29">
        <f>E5</f>
        <v>29</v>
      </c>
      <c r="H16" s="29">
        <v>0</v>
      </c>
      <c r="I16" s="29">
        <f>E6</f>
        <v>2</v>
      </c>
      <c r="J16" s="29">
        <f>I16</f>
        <v>2</v>
      </c>
      <c r="K16" s="29">
        <v>0</v>
      </c>
      <c r="L16" s="29">
        <f>E7</f>
        <v>13</v>
      </c>
      <c r="M16" s="29">
        <f>L16</f>
        <v>13</v>
      </c>
      <c r="N16" s="29">
        <v>0</v>
      </c>
      <c r="O16" s="29">
        <f>E8</f>
        <v>0</v>
      </c>
      <c r="P16" s="29">
        <f>O16</f>
        <v>0</v>
      </c>
      <c r="Q16" s="29">
        <v>0</v>
      </c>
      <c r="R16" s="29">
        <f>E9</f>
        <v>6</v>
      </c>
      <c r="S16" s="29">
        <f>E9</f>
        <v>6</v>
      </c>
      <c r="T16" s="29">
        <v>0</v>
      </c>
    </row>
    <row r="18" spans="10:11" x14ac:dyDescent="0.25">
      <c r="J18" s="52" t="s">
        <v>42</v>
      </c>
      <c r="K18" s="52"/>
    </row>
    <row r="19" spans="10:11" x14ac:dyDescent="0.25">
      <c r="J19" s="29">
        <f>B4</f>
        <v>50</v>
      </c>
      <c r="K19" s="29">
        <v>0</v>
      </c>
    </row>
    <row r="20" spans="10:11" x14ac:dyDescent="0.25">
      <c r="J20" s="29">
        <f>C4</f>
        <v>60</v>
      </c>
      <c r="K20" s="29">
        <f>G4</f>
        <v>0.16666666666666666</v>
      </c>
    </row>
    <row r="21" spans="10:11" x14ac:dyDescent="0.25">
      <c r="J21" s="29">
        <f>C5</f>
        <v>70</v>
      </c>
      <c r="K21" s="29">
        <f>G5</f>
        <v>0.65</v>
      </c>
    </row>
    <row r="22" spans="10:11" x14ac:dyDescent="0.25">
      <c r="J22" s="29">
        <f>C6</f>
        <v>80</v>
      </c>
      <c r="K22" s="29">
        <f>G6</f>
        <v>0.68333333333333335</v>
      </c>
    </row>
    <row r="23" spans="10:11" x14ac:dyDescent="0.25">
      <c r="J23" s="29">
        <f>C7</f>
        <v>90</v>
      </c>
      <c r="K23" s="29">
        <f>G7</f>
        <v>0.9</v>
      </c>
    </row>
    <row r="24" spans="10:11" x14ac:dyDescent="0.25">
      <c r="J24" s="29">
        <f>C8</f>
        <v>100</v>
      </c>
      <c r="K24" s="29">
        <f>G8</f>
        <v>0.9</v>
      </c>
    </row>
    <row r="25" spans="10:11" x14ac:dyDescent="0.25">
      <c r="J25" s="29">
        <f>C9</f>
        <v>110</v>
      </c>
      <c r="K25" s="29">
        <f>G9</f>
        <v>1</v>
      </c>
    </row>
    <row r="33" spans="2:3" x14ac:dyDescent="0.25">
      <c r="B33" s="41" t="s">
        <v>43</v>
      </c>
      <c r="C33" s="41"/>
    </row>
    <row r="34" spans="2:3" x14ac:dyDescent="0.25">
      <c r="B34" s="29">
        <f>K19</f>
        <v>0</v>
      </c>
      <c r="C34" s="29">
        <f>J19</f>
        <v>50</v>
      </c>
    </row>
    <row r="35" spans="2:3" x14ac:dyDescent="0.25">
      <c r="B35" s="29">
        <f t="shared" ref="B35:B39" si="3">K20</f>
        <v>0.16666666666666666</v>
      </c>
      <c r="C35" s="29">
        <f t="shared" ref="C35:C40" si="4">J20</f>
        <v>60</v>
      </c>
    </row>
    <row r="36" spans="2:3" x14ac:dyDescent="0.25">
      <c r="B36" s="29">
        <f t="shared" si="3"/>
        <v>0.65</v>
      </c>
      <c r="C36" s="29">
        <f t="shared" si="4"/>
        <v>70</v>
      </c>
    </row>
    <row r="37" spans="2:3" x14ac:dyDescent="0.25">
      <c r="B37" s="29">
        <f t="shared" si="3"/>
        <v>0.68333333333333335</v>
      </c>
      <c r="C37" s="29">
        <f t="shared" si="4"/>
        <v>80</v>
      </c>
    </row>
    <row r="38" spans="2:3" x14ac:dyDescent="0.25">
      <c r="B38" s="29">
        <f t="shared" si="3"/>
        <v>0.9</v>
      </c>
      <c r="C38" s="29">
        <f t="shared" si="4"/>
        <v>90</v>
      </c>
    </row>
    <row r="39" spans="2:3" x14ac:dyDescent="0.25">
      <c r="B39" s="29">
        <f>K24</f>
        <v>0.9</v>
      </c>
      <c r="C39" s="29">
        <f t="shared" si="4"/>
        <v>100</v>
      </c>
    </row>
    <row r="40" spans="2:3" x14ac:dyDescent="0.25">
      <c r="B40" s="29">
        <f>K25</f>
        <v>1</v>
      </c>
      <c r="C40" s="29">
        <f t="shared" si="4"/>
        <v>110</v>
      </c>
    </row>
    <row r="49" spans="2:16" x14ac:dyDescent="0.25">
      <c r="B49" s="33" t="s">
        <v>16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5"/>
    </row>
    <row r="50" spans="2:16" ht="75" x14ac:dyDescent="0.25">
      <c r="B50" s="36" t="s">
        <v>17</v>
      </c>
      <c r="C50" s="37"/>
      <c r="D50" s="38"/>
      <c r="F50" s="39" t="s">
        <v>18</v>
      </c>
      <c r="G50" s="39"/>
      <c r="H50" s="31" t="s">
        <v>19</v>
      </c>
      <c r="J50" s="31" t="s">
        <v>20</v>
      </c>
      <c r="L50" s="40" t="s">
        <v>21</v>
      </c>
      <c r="M50" s="40"/>
      <c r="O50" s="40" t="s">
        <v>22</v>
      </c>
      <c r="P50" s="40"/>
    </row>
    <row r="51" spans="2:16" ht="33" x14ac:dyDescent="0.25">
      <c r="B51" s="15" t="s">
        <v>23</v>
      </c>
      <c r="C51" s="16" t="s">
        <v>24</v>
      </c>
      <c r="D51" s="15" t="s">
        <v>25</v>
      </c>
      <c r="F51" s="15" t="s">
        <v>26</v>
      </c>
      <c r="G51" s="16" t="s">
        <v>27</v>
      </c>
      <c r="H51" s="15" t="s">
        <v>28</v>
      </c>
      <c r="J51" s="15" t="s">
        <v>29</v>
      </c>
      <c r="L51" s="30" t="s">
        <v>30</v>
      </c>
      <c r="M51" s="18" t="s">
        <v>31</v>
      </c>
      <c r="O51" s="30" t="s">
        <v>32</v>
      </c>
      <c r="P51" s="31" t="s">
        <v>33</v>
      </c>
    </row>
    <row r="52" spans="2:16" x14ac:dyDescent="0.25">
      <c r="B52" s="29">
        <f>H4*E4</f>
        <v>550</v>
      </c>
      <c r="C52" s="29">
        <f>SUM(B52:B57)</f>
        <v>4320</v>
      </c>
      <c r="D52" s="29">
        <f>C52/E10</f>
        <v>72</v>
      </c>
      <c r="F52" s="29">
        <f>(H4-$D$52)^2*F4</f>
        <v>48.166666666666664</v>
      </c>
      <c r="G52" s="29">
        <f>SUM(F52:F57)</f>
        <v>217.66666666666666</v>
      </c>
      <c r="H52" s="29">
        <f>SQRT(G52)</f>
        <v>14.753530650887152</v>
      </c>
      <c r="J52" s="64">
        <f>H52/D52</f>
        <v>0.20491014792898821</v>
      </c>
      <c r="L52" s="29">
        <f>(H4-$D$52)^3</f>
        <v>-4913</v>
      </c>
      <c r="M52" s="29">
        <f>SUM(L52:L57)/(E10*H52^3)</f>
        <v>0.23392017997865394</v>
      </c>
      <c r="O52" s="29">
        <f>(H4-$D$52)^4</f>
        <v>83521</v>
      </c>
      <c r="P52" s="29">
        <f>SUM(O52:O57)/(E10*H52^4)-3</f>
        <v>-2.4440809176166542</v>
      </c>
    </row>
    <row r="53" spans="2:16" x14ac:dyDescent="0.25">
      <c r="B53" s="29">
        <f t="shared" ref="B53:B57" si="5">H5*E5</f>
        <v>1885</v>
      </c>
      <c r="C53" s="50"/>
      <c r="D53" s="50"/>
      <c r="F53" s="29">
        <f t="shared" ref="F53:F57" si="6">(H5-$D$52)^2*F5</f>
        <v>23.683333333333334</v>
      </c>
      <c r="G53" s="50"/>
      <c r="H53" s="50"/>
      <c r="L53" s="29">
        <f t="shared" ref="L53:L57" si="7">(H5-$D$52)^3</f>
        <v>-343</v>
      </c>
      <c r="O53" s="29">
        <f t="shared" ref="O53:O57" si="8">(H5-$D$52)^4</f>
        <v>2401</v>
      </c>
      <c r="P53" s="23"/>
    </row>
    <row r="54" spans="2:16" x14ac:dyDescent="0.25">
      <c r="B54" s="29">
        <f t="shared" si="5"/>
        <v>150</v>
      </c>
      <c r="C54" s="50"/>
      <c r="D54" s="50"/>
      <c r="F54" s="29">
        <f t="shared" si="6"/>
        <v>0.3</v>
      </c>
      <c r="G54" s="50"/>
      <c r="H54" s="50"/>
      <c r="L54" s="29">
        <f t="shared" si="7"/>
        <v>27</v>
      </c>
      <c r="O54" s="29">
        <f t="shared" si="8"/>
        <v>81</v>
      </c>
      <c r="P54" s="23"/>
    </row>
    <row r="55" spans="2:16" x14ac:dyDescent="0.25">
      <c r="B55" s="29">
        <f t="shared" si="5"/>
        <v>1105</v>
      </c>
      <c r="C55" s="50"/>
      <c r="D55" s="50"/>
      <c r="F55" s="29">
        <f t="shared" si="6"/>
        <v>36.616666666666667</v>
      </c>
      <c r="G55" s="50"/>
      <c r="H55" s="50"/>
      <c r="L55" s="29">
        <f t="shared" si="7"/>
        <v>2197</v>
      </c>
      <c r="O55" s="29">
        <f t="shared" si="8"/>
        <v>28561</v>
      </c>
      <c r="P55" s="23"/>
    </row>
    <row r="56" spans="2:16" x14ac:dyDescent="0.25">
      <c r="B56" s="29">
        <f t="shared" si="5"/>
        <v>0</v>
      </c>
      <c r="C56" s="50"/>
      <c r="D56" s="50"/>
      <c r="F56" s="29">
        <f t="shared" si="6"/>
        <v>0</v>
      </c>
      <c r="G56" s="50"/>
      <c r="H56" s="50"/>
      <c r="L56" s="29">
        <f t="shared" si="7"/>
        <v>12167</v>
      </c>
      <c r="O56" s="29">
        <f t="shared" si="8"/>
        <v>279841</v>
      </c>
      <c r="P56" s="23"/>
    </row>
    <row r="57" spans="2:16" x14ac:dyDescent="0.25">
      <c r="B57" s="29">
        <f t="shared" si="5"/>
        <v>630</v>
      </c>
      <c r="C57" s="65"/>
      <c r="D57" s="66"/>
      <c r="E57" s="20"/>
      <c r="F57" s="29">
        <f t="shared" si="6"/>
        <v>108.9</v>
      </c>
      <c r="G57" s="66"/>
      <c r="H57" s="66"/>
      <c r="I57" s="20"/>
      <c r="J57" s="20"/>
      <c r="K57" s="20"/>
      <c r="L57" s="29">
        <f t="shared" si="7"/>
        <v>35937</v>
      </c>
      <c r="M57" s="20"/>
      <c r="N57" s="20"/>
      <c r="O57" s="29">
        <f t="shared" si="8"/>
        <v>1185921</v>
      </c>
      <c r="P57" s="24"/>
    </row>
    <row r="58" spans="2:16" x14ac:dyDescent="0.25">
      <c r="B58" s="50"/>
      <c r="C58" s="50"/>
      <c r="D58" s="50"/>
    </row>
  </sheetData>
  <sortState ref="O5:O10">
    <sortCondition ref="O5:O10"/>
  </sortState>
  <mergeCells count="15">
    <mergeCell ref="B49:P49"/>
    <mergeCell ref="B50:D50"/>
    <mergeCell ref="F50:G50"/>
    <mergeCell ref="L50:M50"/>
    <mergeCell ref="O50:P50"/>
    <mergeCell ref="B14:T14"/>
    <mergeCell ref="J18:K18"/>
    <mergeCell ref="B33:C33"/>
    <mergeCell ref="R3:S3"/>
    <mergeCell ref="U3:V3"/>
    <mergeCell ref="B3:C3"/>
    <mergeCell ref="D2:E2"/>
    <mergeCell ref="B10:C10"/>
    <mergeCell ref="K3:L3"/>
    <mergeCell ref="O3:P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2020-12-02T22:36:40Z</dcterms:modified>
</cp:coreProperties>
</file>