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O26" i="1" l="1"/>
  <c r="O22" i="1"/>
  <c r="O19" i="1"/>
  <c r="O18" i="1"/>
  <c r="O17" i="1"/>
  <c r="I27" i="1"/>
  <c r="H27" i="1"/>
  <c r="L18" i="1"/>
  <c r="I20" i="1"/>
  <c r="I21" i="1" s="1"/>
  <c r="H21" i="1"/>
  <c r="H20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5" i="1"/>
  <c r="G20" i="1"/>
  <c r="G21" i="1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5" i="1"/>
  <c r="H24" i="1"/>
  <c r="I24" i="1"/>
  <c r="L12" i="1"/>
  <c r="L13" i="1" s="1"/>
  <c r="L14" i="1" s="1"/>
  <c r="L11" i="1"/>
  <c r="L10" i="1"/>
  <c r="K12" i="1"/>
  <c r="K13" i="1"/>
  <c r="K14" i="1" s="1"/>
  <c r="K11" i="1"/>
  <c r="K10" i="1"/>
  <c r="L6" i="1"/>
  <c r="L5" i="1"/>
  <c r="F20" i="1"/>
  <c r="F21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5" i="1"/>
  <c r="E20" i="1"/>
  <c r="E21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5" i="1"/>
  <c r="D20" i="1"/>
  <c r="D21" i="1" s="1"/>
  <c r="C21" i="1"/>
  <c r="B2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5" i="1"/>
  <c r="C20" i="1"/>
  <c r="B20" i="1"/>
  <c r="A18" i="1"/>
  <c r="A19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6" i="1"/>
</calcChain>
</file>

<file path=xl/sharedStrings.xml><?xml version="1.0" encoding="utf-8"?>
<sst xmlns="http://schemas.openxmlformats.org/spreadsheetml/2006/main" count="30" uniqueCount="26">
  <si>
    <t>y</t>
  </si>
  <si>
    <t>x</t>
  </si>
  <si>
    <t>N</t>
  </si>
  <si>
    <t>xy</t>
  </si>
  <si>
    <t>y'</t>
  </si>
  <si>
    <t>A</t>
  </si>
  <si>
    <t>yy'</t>
  </si>
  <si>
    <t>Итог</t>
  </si>
  <si>
    <t>Среднее значение</t>
  </si>
  <si>
    <t>Интервалы</t>
  </si>
  <si>
    <t>Коэф эластичности</t>
  </si>
  <si>
    <r>
      <t>h</t>
    </r>
    <r>
      <rPr>
        <b/>
        <vertAlign val="subscript"/>
        <sz val="11"/>
        <color theme="1"/>
        <rFont val="Calibri"/>
        <family val="2"/>
        <charset val="204"/>
        <scheme val="minor"/>
      </rPr>
      <t>y</t>
    </r>
  </si>
  <si>
    <r>
      <t>h</t>
    </r>
    <r>
      <rPr>
        <b/>
        <vertAlign val="subscript"/>
        <sz val="11"/>
        <color theme="1"/>
        <rFont val="Calibri"/>
        <family val="2"/>
        <charset val="204"/>
        <scheme val="minor"/>
      </rPr>
      <t>x</t>
    </r>
  </si>
  <si>
    <r>
      <t>b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</si>
  <si>
    <r>
      <t>b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</si>
  <si>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x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</si>
  <si>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</si>
  <si>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t>Э</t>
  </si>
  <si>
    <t>r</t>
  </si>
  <si>
    <t>σ(x)</t>
  </si>
  <si>
    <t>σ(y)</t>
  </si>
  <si>
    <t>t</t>
  </si>
  <si>
    <t>Оценка тесноты</t>
  </si>
  <si>
    <r>
      <t>r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</si>
  <si>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t>F</t>
  </si>
  <si>
    <r>
      <t>y`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</si>
</sst>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7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между переменными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Лист1!$B$5:$B$19</c:f>
              <c:numCache>
                <c:formatCode>General</c:formatCode>
                <c:ptCount val="15"/>
                <c:pt idx="0">
                  <c:v>33</c:v>
                </c:pt>
                <c:pt idx="1">
                  <c:v>40</c:v>
                </c:pt>
                <c:pt idx="2">
                  <c:v>36</c:v>
                </c:pt>
                <c:pt idx="3">
                  <c:v>60</c:v>
                </c:pt>
                <c:pt idx="4">
                  <c:v>55</c:v>
                </c:pt>
                <c:pt idx="5">
                  <c:v>80</c:v>
                </c:pt>
                <c:pt idx="6">
                  <c:v>95</c:v>
                </c:pt>
                <c:pt idx="7">
                  <c:v>70</c:v>
                </c:pt>
                <c:pt idx="8">
                  <c:v>48</c:v>
                </c:pt>
                <c:pt idx="9">
                  <c:v>53</c:v>
                </c:pt>
                <c:pt idx="10">
                  <c:v>95</c:v>
                </c:pt>
                <c:pt idx="11">
                  <c:v>75</c:v>
                </c:pt>
                <c:pt idx="12">
                  <c:v>63</c:v>
                </c:pt>
                <c:pt idx="13">
                  <c:v>112</c:v>
                </c:pt>
                <c:pt idx="14">
                  <c:v>70</c:v>
                </c:pt>
              </c:numCache>
            </c:numRef>
          </c:xVal>
          <c:yVal>
            <c:numRef>
              <c:f>Лист1!$C$5:$C$19</c:f>
              <c:numCache>
                <c:formatCode>General</c:formatCode>
                <c:ptCount val="15"/>
                <c:pt idx="0">
                  <c:v>13.8</c:v>
                </c:pt>
                <c:pt idx="1">
                  <c:v>13.8</c:v>
                </c:pt>
                <c:pt idx="2">
                  <c:v>14</c:v>
                </c:pt>
                <c:pt idx="3">
                  <c:v>22.5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20.9</c:v>
                </c:pt>
                <c:pt idx="8">
                  <c:v>22</c:v>
                </c:pt>
                <c:pt idx="9">
                  <c:v>21.5</c:v>
                </c:pt>
                <c:pt idx="10">
                  <c:v>32</c:v>
                </c:pt>
                <c:pt idx="11">
                  <c:v>35</c:v>
                </c:pt>
                <c:pt idx="12">
                  <c:v>24</c:v>
                </c:pt>
                <c:pt idx="13">
                  <c:v>37.9</c:v>
                </c:pt>
                <c:pt idx="14">
                  <c:v>27.5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11874496"/>
        <c:axId val="-711870688"/>
      </c:scatterChart>
      <c:valAx>
        <c:axId val="-71187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4768423177871974"/>
              <c:y val="0.738697915285841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sm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711870688"/>
        <c:crosses val="autoZero"/>
        <c:crossBetween val="midCat"/>
      </c:valAx>
      <c:valAx>
        <c:axId val="-711870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11642411642411643"/>
              <c:y val="0.109790468110678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sm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71187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28574</xdr:rowOff>
    </xdr:from>
    <xdr:to>
      <xdr:col>6</xdr:col>
      <xdr:colOff>590550</xdr:colOff>
      <xdr:row>35</xdr:row>
      <xdr:rowOff>190499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10" workbookViewId="0">
      <selection activeCell="K18" sqref="K18"/>
    </sheetView>
  </sheetViews>
  <sheetFormatPr defaultRowHeight="15" x14ac:dyDescent="0.25"/>
  <cols>
    <col min="1" max="1" width="13.7109375" customWidth="1"/>
    <col min="2" max="2" width="9.5703125" bestFit="1" customWidth="1"/>
  </cols>
  <sheetData>
    <row r="1" spans="1:16" x14ac:dyDescent="0.25">
      <c r="A1" s="2" t="s">
        <v>0</v>
      </c>
      <c r="B1" s="1">
        <v>13.8</v>
      </c>
      <c r="C1" s="1">
        <v>13.8</v>
      </c>
      <c r="D1" s="1">
        <v>14</v>
      </c>
      <c r="E1" s="1">
        <v>22.5</v>
      </c>
      <c r="F1" s="1">
        <v>24</v>
      </c>
      <c r="G1" s="1">
        <v>28</v>
      </c>
      <c r="H1" s="1">
        <v>32</v>
      </c>
      <c r="I1" s="1">
        <v>20.9</v>
      </c>
      <c r="J1" s="1">
        <v>22</v>
      </c>
      <c r="K1" s="1">
        <v>21.5</v>
      </c>
      <c r="L1" s="1">
        <v>32</v>
      </c>
      <c r="M1" s="1">
        <v>35</v>
      </c>
      <c r="N1" s="1">
        <v>24</v>
      </c>
      <c r="O1" s="1">
        <v>37.9</v>
      </c>
      <c r="P1" s="1">
        <v>27.5</v>
      </c>
    </row>
    <row r="2" spans="1:16" x14ac:dyDescent="0.25">
      <c r="A2" s="2" t="s">
        <v>1</v>
      </c>
      <c r="B2" s="1">
        <v>33</v>
      </c>
      <c r="C2" s="1">
        <v>40</v>
      </c>
      <c r="D2" s="1">
        <v>36</v>
      </c>
      <c r="E2" s="1">
        <v>60</v>
      </c>
      <c r="F2" s="1">
        <v>55</v>
      </c>
      <c r="G2" s="1">
        <v>80</v>
      </c>
      <c r="H2" s="1">
        <v>95</v>
      </c>
      <c r="I2" s="1">
        <v>70</v>
      </c>
      <c r="J2" s="1">
        <v>48</v>
      </c>
      <c r="K2" s="1">
        <v>53</v>
      </c>
      <c r="L2" s="1">
        <v>95</v>
      </c>
      <c r="M2" s="1">
        <v>75</v>
      </c>
      <c r="N2" s="1">
        <v>63</v>
      </c>
      <c r="O2" s="1">
        <v>112</v>
      </c>
      <c r="P2" s="1">
        <v>70</v>
      </c>
    </row>
    <row r="4" spans="1:16" ht="17.25" x14ac:dyDescent="0.25">
      <c r="A4" s="10" t="s">
        <v>2</v>
      </c>
      <c r="B4" s="10" t="s">
        <v>1</v>
      </c>
      <c r="C4" s="10" t="s">
        <v>0</v>
      </c>
      <c r="D4" s="10" t="s">
        <v>15</v>
      </c>
      <c r="E4" s="11" t="s">
        <v>16</v>
      </c>
      <c r="F4" s="10" t="s">
        <v>3</v>
      </c>
      <c r="G4" s="10" t="s">
        <v>4</v>
      </c>
      <c r="H4" s="10" t="s">
        <v>6</v>
      </c>
      <c r="I4" s="10" t="s">
        <v>5</v>
      </c>
    </row>
    <row r="5" spans="1:16" ht="18" x14ac:dyDescent="0.25">
      <c r="A5" s="10">
        <v>1</v>
      </c>
      <c r="B5" s="3">
        <v>33</v>
      </c>
      <c r="C5" s="3">
        <v>13.8</v>
      </c>
      <c r="D5" s="3">
        <f>B5^2</f>
        <v>1089</v>
      </c>
      <c r="E5" s="3">
        <f>C5^2</f>
        <v>190.44000000000003</v>
      </c>
      <c r="F5" s="3">
        <f>B5*C5</f>
        <v>455.40000000000003</v>
      </c>
      <c r="G5" s="8">
        <f>$H$24+$I$24*B5</f>
        <v>14.734120603015054</v>
      </c>
      <c r="H5" s="8">
        <f>C5*G5</f>
        <v>203.33086432160775</v>
      </c>
      <c r="I5" s="7">
        <f>ABS((C5-G5)/C5)</f>
        <v>6.7689898769206738E-2</v>
      </c>
      <c r="J5" s="4"/>
      <c r="K5" s="2" t="s">
        <v>11</v>
      </c>
      <c r="L5" s="3">
        <f>ROUND((MAX(B1:P1)-MIN(B1:P1))/5,0)</f>
        <v>5</v>
      </c>
      <c r="M5" s="4"/>
    </row>
    <row r="6" spans="1:16" ht="18" x14ac:dyDescent="0.25">
      <c r="A6" s="10">
        <f>A5+1</f>
        <v>2</v>
      </c>
      <c r="B6" s="3">
        <v>40</v>
      </c>
      <c r="C6" s="3">
        <v>13.8</v>
      </c>
      <c r="D6" s="3">
        <f t="shared" ref="D6:D19" si="0">B6^2</f>
        <v>1600</v>
      </c>
      <c r="E6" s="3">
        <f t="shared" ref="E6:E19" si="1">C6^2</f>
        <v>190.44000000000003</v>
      </c>
      <c r="F6" s="3">
        <f t="shared" ref="F6:F19" si="2">B6*C6</f>
        <v>552</v>
      </c>
      <c r="G6" s="8">
        <f t="shared" ref="G6:G19" si="3">$H$24+$I$24*B6</f>
        <v>16.846809045226113</v>
      </c>
      <c r="H6" s="8">
        <f t="shared" ref="H6:H19" si="4">C6*G6</f>
        <v>232.48596482412037</v>
      </c>
      <c r="I6" s="7">
        <f t="shared" ref="I6:I19" si="5">ABS((C6-G6)/C6)</f>
        <v>0.22078326414681973</v>
      </c>
      <c r="J6" s="4"/>
      <c r="K6" s="2" t="s">
        <v>12</v>
      </c>
      <c r="L6" s="3">
        <f>ROUND((MAX(B2:P2)-MIN(B2:P2))/5,0)</f>
        <v>16</v>
      </c>
      <c r="M6" s="4"/>
    </row>
    <row r="7" spans="1:16" x14ac:dyDescent="0.25">
      <c r="A7" s="10">
        <f t="shared" ref="A7:A19" si="6">A6+1</f>
        <v>3</v>
      </c>
      <c r="B7" s="3">
        <v>36</v>
      </c>
      <c r="C7" s="3">
        <v>14</v>
      </c>
      <c r="D7" s="3">
        <f t="shared" si="0"/>
        <v>1296</v>
      </c>
      <c r="E7" s="3">
        <f t="shared" si="1"/>
        <v>196</v>
      </c>
      <c r="F7" s="3">
        <f t="shared" si="2"/>
        <v>504</v>
      </c>
      <c r="G7" s="8">
        <f t="shared" si="3"/>
        <v>15.639558506819792</v>
      </c>
      <c r="H7" s="8">
        <f t="shared" si="4"/>
        <v>218.95381909547709</v>
      </c>
      <c r="I7" s="7">
        <f t="shared" si="5"/>
        <v>0.11711132191569947</v>
      </c>
      <c r="K7" s="5"/>
    </row>
    <row r="8" spans="1:16" x14ac:dyDescent="0.25">
      <c r="A8" s="10">
        <f t="shared" si="6"/>
        <v>4</v>
      </c>
      <c r="B8" s="3">
        <v>60</v>
      </c>
      <c r="C8" s="3">
        <v>22.5</v>
      </c>
      <c r="D8" s="3">
        <f t="shared" si="0"/>
        <v>3600</v>
      </c>
      <c r="E8" s="3">
        <f t="shared" si="1"/>
        <v>506.25</v>
      </c>
      <c r="F8" s="3">
        <f t="shared" si="2"/>
        <v>1350</v>
      </c>
      <c r="G8" s="8">
        <f t="shared" si="3"/>
        <v>22.883061737257709</v>
      </c>
      <c r="H8" s="8">
        <f t="shared" si="4"/>
        <v>514.86888908829849</v>
      </c>
      <c r="I8" s="7">
        <f t="shared" si="5"/>
        <v>1.7024966100342612E-2</v>
      </c>
      <c r="K8" s="9" t="s">
        <v>9</v>
      </c>
      <c r="L8" s="9"/>
    </row>
    <row r="9" spans="1:16" x14ac:dyDescent="0.25">
      <c r="A9" s="10">
        <f t="shared" si="6"/>
        <v>5</v>
      </c>
      <c r="B9" s="3">
        <v>55</v>
      </c>
      <c r="C9" s="3">
        <v>24</v>
      </c>
      <c r="D9" s="3">
        <f t="shared" si="0"/>
        <v>3025</v>
      </c>
      <c r="E9" s="3">
        <f t="shared" si="1"/>
        <v>576</v>
      </c>
      <c r="F9" s="3">
        <f t="shared" si="2"/>
        <v>1320</v>
      </c>
      <c r="G9" s="8">
        <f t="shared" si="3"/>
        <v>21.37399856424981</v>
      </c>
      <c r="H9" s="8">
        <f t="shared" si="4"/>
        <v>512.97596554199549</v>
      </c>
      <c r="I9" s="7">
        <f t="shared" si="5"/>
        <v>0.10941672648959126</v>
      </c>
      <c r="K9" s="10" t="s">
        <v>1</v>
      </c>
      <c r="L9" s="10" t="s">
        <v>0</v>
      </c>
    </row>
    <row r="10" spans="1:16" x14ac:dyDescent="0.25">
      <c r="A10" s="10">
        <f t="shared" si="6"/>
        <v>6</v>
      </c>
      <c r="B10" s="3">
        <v>80</v>
      </c>
      <c r="C10" s="3">
        <v>28</v>
      </c>
      <c r="D10" s="3">
        <f t="shared" si="0"/>
        <v>6400</v>
      </c>
      <c r="E10" s="3">
        <f t="shared" si="1"/>
        <v>784</v>
      </c>
      <c r="F10" s="3">
        <f t="shared" si="2"/>
        <v>2240</v>
      </c>
      <c r="G10" s="8">
        <f t="shared" si="3"/>
        <v>28.919314429289308</v>
      </c>
      <c r="H10" s="8">
        <f t="shared" si="4"/>
        <v>809.74080402010065</v>
      </c>
      <c r="I10" s="7">
        <f t="shared" si="5"/>
        <v>3.2832658188903859E-2</v>
      </c>
      <c r="K10" s="3">
        <f>B5+$L$6</f>
        <v>49</v>
      </c>
      <c r="L10" s="3">
        <f>B1+L5</f>
        <v>18.8</v>
      </c>
    </row>
    <row r="11" spans="1:16" x14ac:dyDescent="0.25">
      <c r="A11" s="10">
        <f t="shared" si="6"/>
        <v>7</v>
      </c>
      <c r="B11" s="3">
        <v>95</v>
      </c>
      <c r="C11" s="3">
        <v>32</v>
      </c>
      <c r="D11" s="3">
        <f t="shared" si="0"/>
        <v>9025</v>
      </c>
      <c r="E11" s="3">
        <f t="shared" si="1"/>
        <v>1024</v>
      </c>
      <c r="F11" s="3">
        <f t="shared" si="2"/>
        <v>3040</v>
      </c>
      <c r="G11" s="8">
        <f t="shared" si="3"/>
        <v>33.446503948313008</v>
      </c>
      <c r="H11" s="8">
        <f t="shared" si="4"/>
        <v>1070.2881263460163</v>
      </c>
      <c r="I11" s="7">
        <f t="shared" si="5"/>
        <v>4.5203248384781514E-2</v>
      </c>
      <c r="K11" s="3">
        <f>K10+$L$6</f>
        <v>65</v>
      </c>
      <c r="L11" s="3">
        <f>L10+$L$5</f>
        <v>23.8</v>
      </c>
    </row>
    <row r="12" spans="1:16" x14ac:dyDescent="0.25">
      <c r="A12" s="10">
        <f t="shared" si="6"/>
        <v>8</v>
      </c>
      <c r="B12" s="3">
        <v>70</v>
      </c>
      <c r="C12" s="3">
        <v>20.9</v>
      </c>
      <c r="D12" s="3">
        <f t="shared" si="0"/>
        <v>4900</v>
      </c>
      <c r="E12" s="3">
        <f t="shared" si="1"/>
        <v>436.80999999999995</v>
      </c>
      <c r="F12" s="3">
        <f t="shared" si="2"/>
        <v>1463</v>
      </c>
      <c r="G12" s="8">
        <f t="shared" si="3"/>
        <v>25.90118808327351</v>
      </c>
      <c r="H12" s="8">
        <f t="shared" si="4"/>
        <v>541.33483094041628</v>
      </c>
      <c r="I12" s="7">
        <f t="shared" si="5"/>
        <v>0.23929129585040726</v>
      </c>
      <c r="K12" s="3">
        <f t="shared" ref="K12:K14" si="7">K11+$L$6</f>
        <v>81</v>
      </c>
      <c r="L12" s="3">
        <f t="shared" ref="L12:L14" si="8">L11+$L$5</f>
        <v>28.8</v>
      </c>
    </row>
    <row r="13" spans="1:16" x14ac:dyDescent="0.25">
      <c r="A13" s="10">
        <f t="shared" si="6"/>
        <v>9</v>
      </c>
      <c r="B13" s="3">
        <v>48</v>
      </c>
      <c r="C13" s="3">
        <v>22</v>
      </c>
      <c r="D13" s="3">
        <f t="shared" si="0"/>
        <v>2304</v>
      </c>
      <c r="E13" s="3">
        <f t="shared" si="1"/>
        <v>484</v>
      </c>
      <c r="F13" s="3">
        <f t="shared" si="2"/>
        <v>1056</v>
      </c>
      <c r="G13" s="8">
        <f t="shared" si="3"/>
        <v>19.261310122038751</v>
      </c>
      <c r="H13" s="8">
        <f t="shared" si="4"/>
        <v>423.74882268485248</v>
      </c>
      <c r="I13" s="7">
        <f t="shared" si="5"/>
        <v>0.12448590354369315</v>
      </c>
      <c r="K13" s="3">
        <f t="shared" si="7"/>
        <v>97</v>
      </c>
      <c r="L13" s="3">
        <f t="shared" si="8"/>
        <v>33.799999999999997</v>
      </c>
    </row>
    <row r="14" spans="1:16" x14ac:dyDescent="0.25">
      <c r="A14" s="10">
        <f t="shared" si="6"/>
        <v>10</v>
      </c>
      <c r="B14" s="3">
        <v>53</v>
      </c>
      <c r="C14" s="3">
        <v>21.5</v>
      </c>
      <c r="D14" s="3">
        <f t="shared" si="0"/>
        <v>2809</v>
      </c>
      <c r="E14" s="3">
        <f t="shared" si="1"/>
        <v>462.25</v>
      </c>
      <c r="F14" s="3">
        <f t="shared" si="2"/>
        <v>1139.5</v>
      </c>
      <c r="G14" s="8">
        <f t="shared" si="3"/>
        <v>20.770373295046653</v>
      </c>
      <c r="H14" s="8">
        <f t="shared" si="4"/>
        <v>446.56302584350306</v>
      </c>
      <c r="I14" s="7">
        <f t="shared" si="5"/>
        <v>3.3936125811783575E-2</v>
      </c>
      <c r="K14" s="3">
        <f t="shared" si="7"/>
        <v>113</v>
      </c>
      <c r="L14" s="3">
        <f t="shared" si="8"/>
        <v>38.799999999999997</v>
      </c>
    </row>
    <row r="15" spans="1:16" x14ac:dyDescent="0.25">
      <c r="A15" s="10">
        <f t="shared" si="6"/>
        <v>11</v>
      </c>
      <c r="B15" s="3">
        <v>95</v>
      </c>
      <c r="C15" s="3">
        <v>32</v>
      </c>
      <c r="D15" s="3">
        <f t="shared" si="0"/>
        <v>9025</v>
      </c>
      <c r="E15" s="3">
        <f t="shared" si="1"/>
        <v>1024</v>
      </c>
      <c r="F15" s="3">
        <f t="shared" si="2"/>
        <v>3040</v>
      </c>
      <c r="G15" s="8">
        <f t="shared" si="3"/>
        <v>33.446503948313008</v>
      </c>
      <c r="H15" s="8">
        <f t="shared" si="4"/>
        <v>1070.2881263460163</v>
      </c>
      <c r="I15" s="7">
        <f t="shared" si="5"/>
        <v>4.5203248384781514E-2</v>
      </c>
    </row>
    <row r="16" spans="1:16" x14ac:dyDescent="0.25">
      <c r="A16" s="10">
        <f t="shared" si="6"/>
        <v>12</v>
      </c>
      <c r="B16" s="3">
        <v>75</v>
      </c>
      <c r="C16" s="3">
        <v>35</v>
      </c>
      <c r="D16" s="3">
        <f t="shared" si="0"/>
        <v>5625</v>
      </c>
      <c r="E16" s="3">
        <f t="shared" si="1"/>
        <v>1225</v>
      </c>
      <c r="F16" s="3">
        <f t="shared" si="2"/>
        <v>2625</v>
      </c>
      <c r="G16" s="8">
        <f t="shared" si="3"/>
        <v>27.410251256281409</v>
      </c>
      <c r="H16" s="8">
        <f t="shared" si="4"/>
        <v>959.35879396984933</v>
      </c>
      <c r="I16" s="7">
        <f t="shared" si="5"/>
        <v>0.21684996410624546</v>
      </c>
      <c r="N16" s="12" t="s">
        <v>22</v>
      </c>
      <c r="O16" s="13"/>
    </row>
    <row r="17" spans="1:15" x14ac:dyDescent="0.25">
      <c r="A17" s="10">
        <f t="shared" si="6"/>
        <v>13</v>
      </c>
      <c r="B17" s="3">
        <v>63</v>
      </c>
      <c r="C17" s="3">
        <v>24</v>
      </c>
      <c r="D17" s="3">
        <f t="shared" si="0"/>
        <v>3969</v>
      </c>
      <c r="E17" s="3">
        <f t="shared" si="1"/>
        <v>576</v>
      </c>
      <c r="F17" s="3">
        <f t="shared" si="2"/>
        <v>1512</v>
      </c>
      <c r="G17" s="8">
        <f t="shared" si="3"/>
        <v>23.788499641062451</v>
      </c>
      <c r="H17" s="8">
        <f t="shared" si="4"/>
        <v>570.92399138549877</v>
      </c>
      <c r="I17" s="7">
        <f t="shared" si="5"/>
        <v>8.8125149557312099E-3</v>
      </c>
      <c r="K17" s="9" t="s">
        <v>10</v>
      </c>
      <c r="L17" s="9"/>
      <c r="N17" s="10" t="s">
        <v>18</v>
      </c>
      <c r="O17" s="3">
        <f>(F21-B21*C21)/H27/I27</f>
        <v>0.92241831519871575</v>
      </c>
    </row>
    <row r="18" spans="1:15" ht="17.25" x14ac:dyDescent="0.25">
      <c r="A18" s="10">
        <f>A17+1</f>
        <v>14</v>
      </c>
      <c r="B18" s="3">
        <v>112</v>
      </c>
      <c r="C18" s="3">
        <v>37.9</v>
      </c>
      <c r="D18" s="3">
        <f t="shared" si="0"/>
        <v>12544</v>
      </c>
      <c r="E18" s="3">
        <f t="shared" si="1"/>
        <v>1436.4099999999999</v>
      </c>
      <c r="F18" s="3">
        <f t="shared" si="2"/>
        <v>4244.8</v>
      </c>
      <c r="G18" s="8">
        <f t="shared" si="3"/>
        <v>38.577318736539866</v>
      </c>
      <c r="H18" s="8">
        <f t="shared" si="4"/>
        <v>1462.0803801148609</v>
      </c>
      <c r="I18" s="7">
        <f t="shared" si="5"/>
        <v>1.7871206768861926E-2</v>
      </c>
      <c r="K18" s="10" t="s">
        <v>17</v>
      </c>
      <c r="L18" s="3">
        <f>I24*B21/C21</f>
        <v>0.80587000564531375</v>
      </c>
      <c r="N18" s="10" t="s">
        <v>23</v>
      </c>
      <c r="O18" s="3">
        <f>O17*O17</f>
        <v>0.8508555482140373</v>
      </c>
    </row>
    <row r="19" spans="1:15" x14ac:dyDescent="0.25">
      <c r="A19" s="10">
        <f t="shared" si="6"/>
        <v>15</v>
      </c>
      <c r="B19" s="3">
        <v>70</v>
      </c>
      <c r="C19" s="3">
        <v>27.5</v>
      </c>
      <c r="D19" s="3">
        <f t="shared" si="0"/>
        <v>4900</v>
      </c>
      <c r="E19" s="3">
        <f t="shared" si="1"/>
        <v>756.25</v>
      </c>
      <c r="F19" s="3">
        <f t="shared" si="2"/>
        <v>1925</v>
      </c>
      <c r="G19" s="8">
        <f t="shared" si="3"/>
        <v>25.90118808327351</v>
      </c>
      <c r="H19" s="8">
        <f t="shared" si="4"/>
        <v>712.28267229002154</v>
      </c>
      <c r="I19" s="7">
        <f t="shared" si="5"/>
        <v>5.8138615153690537E-2</v>
      </c>
      <c r="N19" s="10" t="s">
        <v>21</v>
      </c>
      <c r="O19" s="3">
        <f>(ABS(O17)/SQRT((1-O18)/13))</f>
        <v>8.6118417889447443</v>
      </c>
    </row>
    <row r="20" spans="1:15" x14ac:dyDescent="0.25">
      <c r="A20" s="2" t="s">
        <v>7</v>
      </c>
      <c r="B20" s="1">
        <f>SUM(B5:B19)</f>
        <v>985</v>
      </c>
      <c r="C20" s="1">
        <f>SUM(C5:C19)</f>
        <v>368.9</v>
      </c>
      <c r="D20" s="1">
        <f>SUM(D5:D19)</f>
        <v>72111</v>
      </c>
      <c r="E20" s="1">
        <f>SUM(E5:E19)</f>
        <v>9867.85</v>
      </c>
      <c r="F20" s="1">
        <f>SUM(F5:F19)</f>
        <v>26466.7</v>
      </c>
      <c r="G20" s="1">
        <f>SUM(G5:G19)</f>
        <v>368.9</v>
      </c>
      <c r="H20" s="6">
        <f>SUM(H5:H19)</f>
        <v>9749.2250768126341</v>
      </c>
      <c r="I20" s="6">
        <f>SUM(I5:I19)</f>
        <v>1.35465095857054</v>
      </c>
    </row>
    <row r="21" spans="1:15" ht="30" x14ac:dyDescent="0.25">
      <c r="A21" s="2" t="s">
        <v>8</v>
      </c>
      <c r="B21" s="6">
        <f>B20/$A$19</f>
        <v>65.666666666666671</v>
      </c>
      <c r="C21" s="6">
        <f>C20/$A$19</f>
        <v>24.59333333333333</v>
      </c>
      <c r="D21" s="6">
        <f>D20/$A$19</f>
        <v>4807.3999999999996</v>
      </c>
      <c r="E21" s="6">
        <f>E20/$A$19</f>
        <v>657.85666666666668</v>
      </c>
      <c r="F21" s="6">
        <f>F20/$A$19</f>
        <v>1764.4466666666667</v>
      </c>
      <c r="G21" s="6">
        <f>G20/$A$19</f>
        <v>24.59333333333333</v>
      </c>
      <c r="H21" s="6">
        <f>H20/$A$19</f>
        <v>649.94833845417565</v>
      </c>
      <c r="I21" s="6">
        <f>I20/$A$19</f>
        <v>9.031006390470267E-2</v>
      </c>
    </row>
    <row r="22" spans="1:15" x14ac:dyDescent="0.25">
      <c r="N22" s="11" t="s">
        <v>24</v>
      </c>
      <c r="O22" s="3">
        <f>O18/(1-O18)*13</f>
        <v>74.163818997815014</v>
      </c>
    </row>
    <row r="23" spans="1:15" ht="18" x14ac:dyDescent="0.25">
      <c r="H23" s="10" t="s">
        <v>13</v>
      </c>
      <c r="I23" s="10" t="s">
        <v>14</v>
      </c>
    </row>
    <row r="24" spans="1:15" x14ac:dyDescent="0.25">
      <c r="H24" s="8">
        <f>C21-I24*B21</f>
        <v>4.7743036611629179</v>
      </c>
      <c r="I24" s="8">
        <f>(F21-B21*C21)/(D21-B21*B21)</f>
        <v>0.30181263460157987</v>
      </c>
    </row>
    <row r="26" spans="1:15" ht="18" x14ac:dyDescent="0.25">
      <c r="H26" s="10" t="s">
        <v>19</v>
      </c>
      <c r="I26" s="10" t="s">
        <v>20</v>
      </c>
      <c r="N26" s="3" t="s">
        <v>25</v>
      </c>
      <c r="O26" s="8">
        <f>H24+I24*78.8</f>
        <v>28.557139267767411</v>
      </c>
    </row>
    <row r="27" spans="1:15" x14ac:dyDescent="0.25">
      <c r="H27" s="3">
        <f>SQRT(D21-B21*B21)</f>
        <v>22.255086809286734</v>
      </c>
      <c r="I27" s="3">
        <f>SQRT(E21-C21*C21)</f>
        <v>7.2818007540870298</v>
      </c>
    </row>
  </sheetData>
  <mergeCells count="3">
    <mergeCell ref="K8:L8"/>
    <mergeCell ref="K17:L17"/>
    <mergeCell ref="N16:O16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2021-04-05T20:15:42Z</dcterms:modified>
</cp:coreProperties>
</file>