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23" i="1" l="1"/>
  <c r="N21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0" i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21" i="1"/>
  <c r="J20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21" i="1"/>
  <c r="I20" i="1"/>
  <c r="H34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0" i="1"/>
  <c r="G34" i="1"/>
  <c r="G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21" i="1"/>
  <c r="N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D20" i="1"/>
  <c r="M17" i="1"/>
  <c r="C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<sst xmlns="http://schemas.openxmlformats.org/spreadsheetml/2006/main" count="57" uniqueCount="34">
  <si>
    <t>Интервалы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</si>
  <si>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</si>
  <si>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</si>
  <si>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</si>
  <si>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</si>
  <si>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</si>
  <si>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</si>
  <si>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</si>
  <si>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</si>
  <si>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</si>
  <si>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</si>
  <si>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</si>
  <si>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</si>
  <si>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</si>
  <si>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</si>
  <si>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Итого</t>
  </si>
  <si>
    <r>
      <t>f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*x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</si>
  <si>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f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</si>
  <si>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</si>
  <si>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x</t>
    </r>
    <r>
      <rPr>
        <b/>
        <sz val="12"/>
        <color theme="1"/>
        <rFont val="Calibri"/>
        <family val="2"/>
        <charset val="204"/>
      </rPr>
      <t>̅</t>
    </r>
  </si>
  <si>
    <r>
      <t>(x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-x</t>
    </r>
    <r>
      <rPr>
        <sz val="12"/>
        <color theme="1"/>
        <rFont val="Calibri"/>
        <family val="2"/>
        <charset val="204"/>
      </rPr>
      <t>̅</t>
    </r>
    <r>
      <rPr>
        <sz val="12"/>
        <color theme="1"/>
        <rFont val="Times New Roman"/>
        <family val="1"/>
        <charset val="204"/>
      </rPr>
      <t>)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*f</t>
    </r>
    <r>
      <rPr>
        <vertAlign val="subscript"/>
        <sz val="12"/>
        <color theme="1"/>
        <rFont val="Times New Roman"/>
        <family val="1"/>
        <charset val="204"/>
      </rPr>
      <t>i</t>
    </r>
  </si>
  <si>
    <t>ơ</t>
  </si>
  <si>
    <t>π</t>
  </si>
  <si>
    <t>e</t>
  </si>
  <si>
    <t>ϕ(t)</t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</si>
  <si>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</si>
  <si>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-</t>
  </si>
  <si>
    <r>
      <t>f</t>
    </r>
    <r>
      <rPr>
        <b/>
        <vertAlign val="subscript"/>
        <sz val="12"/>
        <color theme="1"/>
        <rFont val="Times New Roman"/>
        <family val="1"/>
        <charset val="204"/>
      </rPr>
      <t>m</t>
    </r>
  </si>
  <si>
    <r>
      <t>F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</si>
  <si>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F</t>
    </r>
    <r>
      <rPr>
        <b/>
        <vertAlign val="subscript"/>
        <sz val="12"/>
        <color theme="1"/>
        <rFont val="Times New Roman"/>
        <family val="1"/>
        <charset val="204"/>
      </rPr>
      <t>m</t>
    </r>
  </si>
  <si>
    <r>
      <t>D</t>
    </r>
    <r>
      <rPr>
        <b/>
        <vertAlign val="subscript"/>
        <sz val="12"/>
        <color theme="1"/>
        <rFont val="Times New Roman"/>
        <family val="1"/>
        <charset val="204"/>
      </rPr>
      <t>max</t>
    </r>
  </si>
  <si>
    <r>
      <t>D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</si>
  <si>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ƛ</t>
  </si>
  <si>
    <t>Исходя из критерия Колмогорова ƛ = 0.31, P(ƛ) ≈ 1, из этого следует, что распределение нормальным.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</si>
</sst>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0"/>
    <numFmt numFmtId="167" formatCode="0.000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vertAlign val="superscript"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topLeftCell="A13" workbookViewId="0">
      <selection activeCell="N29" sqref="N29"/>
    </sheetView>
  </sheetViews>
  <sheetFormatPr defaultRowHeight="15.75" x14ac:dyDescent="0.25"/>
  <cols>
    <col min="1" max="1" width="8.7109375" style="1" customWidth="1"/>
    <col min="2" max="2" width="14.85546875" style="1" customWidth="1"/>
    <col min="3" max="3" width="9.140625" style="1"/>
    <col min="4" max="4" width="13.140625" style="1" bestFit="1" customWidth="1"/>
    <col min="5" max="5" width="14" style="1" bestFit="1" customWidth="1"/>
    <col min="6" max="6" width="13.140625" style="1" bestFit="1" customWidth="1"/>
    <col min="7" max="7" width="14.28515625" style="1" bestFit="1" customWidth="1"/>
    <col min="8" max="10" width="9.140625" style="1"/>
    <col min="11" max="11" width="13.140625" style="1" bestFit="1" customWidth="1"/>
    <col min="12" max="12" width="9.140625" style="1"/>
    <col min="13" max="13" width="13.140625" style="1" customWidth="1"/>
    <col min="14" max="14" width="13.140625" style="1" bestFit="1" customWidth="1"/>
    <col min="15" max="16384" width="9.140625" style="1"/>
  </cols>
  <sheetData>
    <row r="2" spans="2:14" ht="20.25" x14ac:dyDescent="0.25">
      <c r="B2" s="7" t="s">
        <v>0</v>
      </c>
      <c r="C2" s="7" t="s">
        <v>17</v>
      </c>
      <c r="D2" s="7" t="s">
        <v>18</v>
      </c>
      <c r="E2" s="7" t="s">
        <v>25</v>
      </c>
      <c r="F2" s="11" t="s">
        <v>24</v>
      </c>
      <c r="G2" s="7" t="s">
        <v>27</v>
      </c>
      <c r="H2" s="16"/>
      <c r="I2" s="16"/>
      <c r="J2" s="16"/>
      <c r="K2" s="16"/>
      <c r="L2" s="16"/>
      <c r="M2" s="5" t="s">
        <v>16</v>
      </c>
      <c r="N2" s="5" t="s">
        <v>20</v>
      </c>
    </row>
    <row r="3" spans="2:14" x14ac:dyDescent="0.25">
      <c r="B3" s="2" t="s">
        <v>1</v>
      </c>
      <c r="C3" s="2">
        <v>2</v>
      </c>
      <c r="D3" s="2">
        <f>(30+40)/2</f>
        <v>35</v>
      </c>
      <c r="E3" s="9">
        <f>(D3-$D$20)/$D$21</f>
        <v>-2.0994260166621275</v>
      </c>
      <c r="F3" s="12">
        <f>(1/SQRT(2*$D$22))*$D$23^(-(E3^2/2))</f>
        <v>4.4040207981545197E-2</v>
      </c>
      <c r="G3" s="13">
        <f>F3*($C$17*10/$D$21)</f>
        <v>1.6048268210719354</v>
      </c>
      <c r="H3" s="16"/>
      <c r="I3" s="16"/>
      <c r="J3" s="16"/>
      <c r="K3" s="16"/>
      <c r="L3" s="16"/>
      <c r="M3" s="2">
        <f>C3*D3</f>
        <v>70</v>
      </c>
      <c r="N3" s="4">
        <f>(D3-$D$20)^2*C3</f>
        <v>7743.2098765432111</v>
      </c>
    </row>
    <row r="4" spans="2:14" x14ac:dyDescent="0.25">
      <c r="B4" s="2" t="s">
        <v>2</v>
      </c>
      <c r="C4" s="2">
        <v>4</v>
      </c>
      <c r="D4" s="2">
        <f>(40+50)/2</f>
        <v>45</v>
      </c>
      <c r="E4" s="10">
        <f t="shared" ref="E4:E16" si="0">(D4-$D$20)/$D$21</f>
        <v>-1.7620182639842858</v>
      </c>
      <c r="F4" s="12">
        <f t="shared" ref="F4:F16" si="1">(1/SQRT(2*$D$22))*$D$23^(-(E4^2/2))</f>
        <v>8.4480779098433378E-2</v>
      </c>
      <c r="G4" s="13">
        <f t="shared" ref="G4:G16" si="2">F4*($C$17*10/$D$21)</f>
        <v>3.0784827405681656</v>
      </c>
      <c r="H4" s="16"/>
      <c r="I4" s="16"/>
      <c r="J4" s="16"/>
      <c r="K4" s="16"/>
      <c r="L4" s="16"/>
      <c r="M4" s="2">
        <f t="shared" ref="M4:M16" si="3">C4*D4</f>
        <v>180</v>
      </c>
      <c r="N4" s="4">
        <f t="shared" ref="N4:N16" si="4">(D4-$D$20)^2*C4</f>
        <v>10908.641975308645</v>
      </c>
    </row>
    <row r="5" spans="2:14" x14ac:dyDescent="0.25">
      <c r="B5" s="2" t="s">
        <v>3</v>
      </c>
      <c r="C5" s="2">
        <v>6</v>
      </c>
      <c r="D5" s="2">
        <f>(50+60)/2</f>
        <v>55</v>
      </c>
      <c r="E5" s="10">
        <f t="shared" si="0"/>
        <v>-1.4246105113064438</v>
      </c>
      <c r="F5" s="12">
        <f t="shared" si="1"/>
        <v>0.14461925850289278</v>
      </c>
      <c r="G5" s="13">
        <f t="shared" si="2"/>
        <v>5.2699311725828686</v>
      </c>
      <c r="H5" s="16"/>
      <c r="I5" s="16"/>
      <c r="J5" s="16"/>
      <c r="K5" s="16"/>
      <c r="L5" s="16"/>
      <c r="M5" s="2">
        <f t="shared" si="3"/>
        <v>330</v>
      </c>
      <c r="N5" s="4">
        <f t="shared" si="4"/>
        <v>10696.296296296299</v>
      </c>
    </row>
    <row r="6" spans="2:14" x14ac:dyDescent="0.25">
      <c r="B6" s="2" t="s">
        <v>4</v>
      </c>
      <c r="C6" s="2">
        <v>8</v>
      </c>
      <c r="D6" s="2">
        <f>(60+70)/2</f>
        <v>65</v>
      </c>
      <c r="E6" s="10">
        <f t="shared" si="0"/>
        <v>-1.0872027586286019</v>
      </c>
      <c r="F6" s="12">
        <f t="shared" si="1"/>
        <v>0.22092965868936071</v>
      </c>
      <c r="G6" s="13">
        <f t="shared" si="2"/>
        <v>8.050685000932063</v>
      </c>
      <c r="H6" s="16"/>
      <c r="I6" s="16"/>
      <c r="J6" s="16"/>
      <c r="K6" s="16"/>
      <c r="L6" s="16"/>
      <c r="M6" s="2">
        <f t="shared" si="3"/>
        <v>520</v>
      </c>
      <c r="N6" s="4">
        <f t="shared" si="4"/>
        <v>8306.1728395061764</v>
      </c>
    </row>
    <row r="7" spans="2:14" x14ac:dyDescent="0.25">
      <c r="B7" s="2" t="s">
        <v>5</v>
      </c>
      <c r="C7" s="2">
        <v>11</v>
      </c>
      <c r="D7" s="2">
        <f>(70+80)/2</f>
        <v>75</v>
      </c>
      <c r="E7" s="10">
        <f t="shared" si="0"/>
        <v>-0.74979500595075999</v>
      </c>
      <c r="F7" s="12">
        <f t="shared" si="1"/>
        <v>0.30119071801514735</v>
      </c>
      <c r="G7" s="13">
        <f t="shared" si="2"/>
        <v>10.975400995634978</v>
      </c>
      <c r="H7" s="16"/>
      <c r="I7" s="16"/>
      <c r="J7" s="16"/>
      <c r="K7" s="16"/>
      <c r="L7" s="16"/>
      <c r="M7" s="2">
        <f t="shared" si="3"/>
        <v>825</v>
      </c>
      <c r="N7" s="4">
        <f t="shared" si="4"/>
        <v>5432.0987654321016</v>
      </c>
    </row>
    <row r="8" spans="2:14" x14ac:dyDescent="0.25">
      <c r="B8" s="2" t="s">
        <v>6</v>
      </c>
      <c r="C8" s="2">
        <v>14</v>
      </c>
      <c r="D8" s="2">
        <f>(80+90)/2</f>
        <v>85</v>
      </c>
      <c r="E8" s="10">
        <f t="shared" si="0"/>
        <v>-0.41238725327291809</v>
      </c>
      <c r="F8" s="12">
        <f t="shared" si="1"/>
        <v>0.36642813909343447</v>
      </c>
      <c r="G8" s="13">
        <f t="shared" si="2"/>
        <v>13.352655052379454</v>
      </c>
      <c r="H8" s="16"/>
      <c r="I8" s="16"/>
      <c r="J8" s="16"/>
      <c r="K8" s="16"/>
      <c r="L8" s="16"/>
      <c r="M8" s="2">
        <f t="shared" si="3"/>
        <v>1190</v>
      </c>
      <c r="N8" s="4">
        <f t="shared" si="4"/>
        <v>2091.3580246913602</v>
      </c>
    </row>
    <row r="9" spans="2:14" x14ac:dyDescent="0.25">
      <c r="B9" s="2" t="s">
        <v>7</v>
      </c>
      <c r="C9" s="2">
        <v>15</v>
      </c>
      <c r="D9" s="2">
        <f>(90+100)/2</f>
        <v>95</v>
      </c>
      <c r="E9" s="10">
        <f t="shared" si="0"/>
        <v>-7.4979500595076187E-2</v>
      </c>
      <c r="F9" s="12">
        <f t="shared" si="1"/>
        <v>0.39782834335144018</v>
      </c>
      <c r="G9" s="13">
        <f t="shared" si="2"/>
        <v>14.496879666429898</v>
      </c>
      <c r="H9" s="16"/>
      <c r="I9" s="16"/>
      <c r="J9" s="16"/>
      <c r="K9" s="16"/>
      <c r="L9" s="16"/>
      <c r="M9" s="2">
        <f t="shared" si="3"/>
        <v>1425</v>
      </c>
      <c r="N9" s="4">
        <f t="shared" si="4"/>
        <v>74.074074074074503</v>
      </c>
    </row>
    <row r="10" spans="2:14" x14ac:dyDescent="0.25">
      <c r="B10" s="2" t="s">
        <v>8</v>
      </c>
      <c r="C10" s="2">
        <v>13</v>
      </c>
      <c r="D10" s="2">
        <f>(100+110)/2</f>
        <v>105</v>
      </c>
      <c r="E10" s="10">
        <f t="shared" si="0"/>
        <v>0.26242825208276571</v>
      </c>
      <c r="F10" s="12">
        <f t="shared" si="1"/>
        <v>0.3854448936740425</v>
      </c>
      <c r="G10" s="13">
        <f t="shared" si="2"/>
        <v>14.045626298416508</v>
      </c>
      <c r="H10" s="16"/>
      <c r="I10" s="16"/>
      <c r="J10" s="16"/>
      <c r="K10" s="16"/>
      <c r="L10" s="16"/>
      <c r="M10" s="2">
        <f t="shared" si="3"/>
        <v>1365</v>
      </c>
      <c r="N10" s="4">
        <f t="shared" si="4"/>
        <v>786.4197530864185</v>
      </c>
    </row>
    <row r="11" spans="2:14" x14ac:dyDescent="0.25">
      <c r="B11" s="2" t="s">
        <v>9</v>
      </c>
      <c r="C11" s="2">
        <v>11</v>
      </c>
      <c r="D11" s="2">
        <f>(110+120)/2</f>
        <v>115</v>
      </c>
      <c r="E11" s="10">
        <f t="shared" si="0"/>
        <v>0.59983600476060761</v>
      </c>
      <c r="F11" s="12">
        <f t="shared" si="1"/>
        <v>0.3332641076277566</v>
      </c>
      <c r="G11" s="13">
        <f t="shared" si="2"/>
        <v>12.144156509109722</v>
      </c>
      <c r="H11" s="16"/>
      <c r="I11" s="16"/>
      <c r="J11" s="16"/>
      <c r="K11" s="16"/>
      <c r="L11" s="16"/>
      <c r="M11" s="2">
        <f t="shared" si="3"/>
        <v>1265</v>
      </c>
      <c r="N11" s="4">
        <f t="shared" si="4"/>
        <v>3476.5432098765405</v>
      </c>
    </row>
    <row r="12" spans="2:14" x14ac:dyDescent="0.25">
      <c r="B12" s="2" t="s">
        <v>10</v>
      </c>
      <c r="C12" s="2">
        <v>8</v>
      </c>
      <c r="D12" s="2">
        <f>(120+130)/2</f>
        <v>125</v>
      </c>
      <c r="E12" s="10">
        <f t="shared" si="0"/>
        <v>0.93724375743844957</v>
      </c>
      <c r="F12" s="12">
        <f t="shared" si="1"/>
        <v>0.2571428542740149</v>
      </c>
      <c r="G12" s="13">
        <f t="shared" si="2"/>
        <v>9.370295198398205</v>
      </c>
      <c r="H12" s="16"/>
      <c r="I12" s="16"/>
      <c r="J12" s="16"/>
      <c r="K12" s="16"/>
      <c r="L12" s="16"/>
      <c r="M12" s="2">
        <f t="shared" si="3"/>
        <v>1000</v>
      </c>
      <c r="N12" s="4">
        <f t="shared" si="4"/>
        <v>6172.839506172837</v>
      </c>
    </row>
    <row r="13" spans="2:14" x14ac:dyDescent="0.25">
      <c r="B13" s="2" t="s">
        <v>11</v>
      </c>
      <c r="C13" s="2">
        <v>6</v>
      </c>
      <c r="D13" s="2">
        <f>(130+140)/2</f>
        <v>135</v>
      </c>
      <c r="E13" s="10">
        <f t="shared" si="0"/>
        <v>1.2746515101162914</v>
      </c>
      <c r="F13" s="12">
        <f t="shared" si="1"/>
        <v>0.17705983233548186</v>
      </c>
      <c r="G13" s="13">
        <f t="shared" si="2"/>
        <v>6.4520668927256857</v>
      </c>
      <c r="H13" s="16"/>
      <c r="I13" s="16"/>
      <c r="J13" s="16"/>
      <c r="K13" s="16"/>
      <c r="L13" s="16"/>
      <c r="M13" s="2">
        <f t="shared" si="3"/>
        <v>810</v>
      </c>
      <c r="N13" s="4">
        <f t="shared" si="4"/>
        <v>8562.9629629629599</v>
      </c>
    </row>
    <row r="14" spans="2:14" x14ac:dyDescent="0.25">
      <c r="B14" s="2" t="s">
        <v>12</v>
      </c>
      <c r="C14" s="2">
        <v>5</v>
      </c>
      <c r="D14" s="2">
        <f>(140+150)/2</f>
        <v>145</v>
      </c>
      <c r="E14" s="10">
        <f t="shared" si="0"/>
        <v>1.6120592627941335</v>
      </c>
      <c r="F14" s="12">
        <f t="shared" si="1"/>
        <v>0.10879910130803364</v>
      </c>
      <c r="G14" s="13">
        <f t="shared" si="2"/>
        <v>3.9646433086969477</v>
      </c>
      <c r="H14" s="16"/>
      <c r="I14" s="16"/>
      <c r="J14" s="16"/>
      <c r="K14" s="16"/>
      <c r="L14" s="16"/>
      <c r="M14" s="2">
        <f t="shared" si="3"/>
        <v>725</v>
      </c>
      <c r="N14" s="4">
        <f t="shared" si="4"/>
        <v>11413.580246913578</v>
      </c>
    </row>
    <row r="15" spans="2:14" x14ac:dyDescent="0.25">
      <c r="B15" s="2" t="s">
        <v>13</v>
      </c>
      <c r="C15" s="2">
        <v>3</v>
      </c>
      <c r="D15" s="2">
        <f>(150+160)/2</f>
        <v>155</v>
      </c>
      <c r="E15" s="10">
        <f t="shared" si="0"/>
        <v>1.9494670154719753</v>
      </c>
      <c r="F15" s="12">
        <f t="shared" si="1"/>
        <v>5.9660960169841779E-2</v>
      </c>
      <c r="G15" s="13">
        <f t="shared" si="2"/>
        <v>2.1740476132989235</v>
      </c>
      <c r="H15" s="16"/>
      <c r="I15" s="16"/>
      <c r="J15" s="16"/>
      <c r="K15" s="16"/>
      <c r="L15" s="16"/>
      <c r="M15" s="2">
        <f t="shared" si="3"/>
        <v>465</v>
      </c>
      <c r="N15" s="4">
        <f t="shared" si="4"/>
        <v>10014.814814814812</v>
      </c>
    </row>
    <row r="16" spans="2:14" x14ac:dyDescent="0.25">
      <c r="B16" s="2" t="s">
        <v>14</v>
      </c>
      <c r="C16" s="2">
        <v>2</v>
      </c>
      <c r="D16" s="2">
        <f>(160+170)/2</f>
        <v>165</v>
      </c>
      <c r="E16" s="10">
        <f t="shared" si="0"/>
        <v>2.2868747681498172</v>
      </c>
      <c r="F16" s="12">
        <f t="shared" si="1"/>
        <v>2.9195427576134456E-2</v>
      </c>
      <c r="G16" s="13">
        <f t="shared" si="2"/>
        <v>1.0638824695486797</v>
      </c>
      <c r="H16" s="16"/>
      <c r="I16" s="16"/>
      <c r="J16" s="16"/>
      <c r="K16" s="16"/>
      <c r="L16" s="16"/>
      <c r="M16" s="2">
        <f t="shared" si="3"/>
        <v>330</v>
      </c>
      <c r="N16" s="4">
        <f t="shared" si="4"/>
        <v>9187.6543209876527</v>
      </c>
    </row>
    <row r="17" spans="2:16" x14ac:dyDescent="0.25">
      <c r="B17" s="5" t="s">
        <v>15</v>
      </c>
      <c r="C17" s="5">
        <f>SUM(C3:C16)</f>
        <v>108</v>
      </c>
      <c r="D17" s="5" t="s">
        <v>26</v>
      </c>
      <c r="E17" s="5" t="s">
        <v>26</v>
      </c>
      <c r="F17" s="5" t="s">
        <v>26</v>
      </c>
      <c r="G17" s="14">
        <f>SUM(G3:G16)</f>
        <v>106.04357973979403</v>
      </c>
      <c r="H17" s="16"/>
      <c r="I17" s="16"/>
      <c r="J17" s="16"/>
      <c r="K17" s="16"/>
      <c r="L17" s="16"/>
      <c r="M17" s="14">
        <f>SUM(M3:M16)</f>
        <v>10500</v>
      </c>
      <c r="N17" s="15">
        <f>SUM(N3:N16)</f>
        <v>94866.666666666672</v>
      </c>
    </row>
    <row r="19" spans="2:16" ht="17.25" x14ac:dyDescent="0.25">
      <c r="F19" s="7" t="s">
        <v>0</v>
      </c>
      <c r="G19" s="7" t="s">
        <v>17</v>
      </c>
      <c r="H19" s="7" t="s">
        <v>27</v>
      </c>
      <c r="I19" s="7" t="s">
        <v>28</v>
      </c>
      <c r="J19" s="7" t="s">
        <v>29</v>
      </c>
      <c r="K19" s="7" t="s">
        <v>31</v>
      </c>
    </row>
    <row r="20" spans="2:16" x14ac:dyDescent="0.25">
      <c r="C20" s="3" t="s">
        <v>19</v>
      </c>
      <c r="D20" s="4">
        <f>M17/C17</f>
        <v>97.222222222222229</v>
      </c>
      <c r="F20" s="2" t="s">
        <v>1</v>
      </c>
      <c r="G20" s="2">
        <v>2</v>
      </c>
      <c r="H20" s="13">
        <f>F3*($C$17*10/$D$21)</f>
        <v>1.6048268210719354</v>
      </c>
      <c r="I20" s="2">
        <f>G20</f>
        <v>2</v>
      </c>
      <c r="J20" s="13">
        <f>H20</f>
        <v>1.6048268210719354</v>
      </c>
      <c r="K20" s="13">
        <f>ABS(I20-J20)</f>
        <v>0.39517317892806458</v>
      </c>
    </row>
    <row r="21" spans="2:16" ht="17.25" x14ac:dyDescent="0.25">
      <c r="C21" s="8" t="s">
        <v>21</v>
      </c>
      <c r="D21" s="4">
        <f>SQRT(N17/C17)</f>
        <v>29.6377303741092</v>
      </c>
      <c r="F21" s="2" t="s">
        <v>2</v>
      </c>
      <c r="G21" s="2">
        <v>4</v>
      </c>
      <c r="H21" s="13">
        <f t="shared" ref="H21:H34" si="5">F4*($C$17*10/$D$21)</f>
        <v>3.0784827405681656</v>
      </c>
      <c r="I21" s="2">
        <f>I20+G21</f>
        <v>6</v>
      </c>
      <c r="J21" s="13">
        <f>J20+H21</f>
        <v>4.683309561640101</v>
      </c>
      <c r="K21" s="13">
        <f t="shared" ref="K21:K33" si="6">ABS(I21-J21)</f>
        <v>1.316690438359899</v>
      </c>
      <c r="M21" s="3" t="s">
        <v>30</v>
      </c>
      <c r="N21" s="13">
        <f>MAX(K20:K33)</f>
        <v>3.1711385504006344</v>
      </c>
    </row>
    <row r="22" spans="2:16" x14ac:dyDescent="0.25">
      <c r="C22" s="8" t="s">
        <v>22</v>
      </c>
      <c r="D22" s="2">
        <v>3.1415000000000002</v>
      </c>
      <c r="F22" s="2" t="s">
        <v>3</v>
      </c>
      <c r="G22" s="2">
        <v>6</v>
      </c>
      <c r="H22" s="13">
        <f t="shared" si="5"/>
        <v>5.2699311725828686</v>
      </c>
      <c r="I22" s="2">
        <f t="shared" ref="I22:I33" si="7">I21+G22</f>
        <v>12</v>
      </c>
      <c r="J22" s="13">
        <f t="shared" ref="J22:J33" si="8">J21+H22</f>
        <v>9.9532407342229696</v>
      </c>
      <c r="K22" s="13">
        <f t="shared" si="6"/>
        <v>2.0467592657770304</v>
      </c>
    </row>
    <row r="23" spans="2:16" x14ac:dyDescent="0.25">
      <c r="C23" s="3" t="s">
        <v>23</v>
      </c>
      <c r="D23" s="2">
        <v>2.7181999999999999</v>
      </c>
      <c r="F23" s="2" t="s">
        <v>4</v>
      </c>
      <c r="G23" s="2">
        <v>8</v>
      </c>
      <c r="H23" s="13">
        <f t="shared" si="5"/>
        <v>8.050685000932063</v>
      </c>
      <c r="I23" s="2">
        <f t="shared" si="7"/>
        <v>20</v>
      </c>
      <c r="J23" s="13">
        <f t="shared" si="8"/>
        <v>18.003925735155033</v>
      </c>
      <c r="K23" s="13">
        <f t="shared" si="6"/>
        <v>1.9960742648449674</v>
      </c>
      <c r="M23" s="8" t="s">
        <v>32</v>
      </c>
      <c r="N23" s="10">
        <f>N21/SQRT(C17)</f>
        <v>0.30514294928523433</v>
      </c>
    </row>
    <row r="24" spans="2:16" x14ac:dyDescent="0.25">
      <c r="F24" s="2" t="s">
        <v>5</v>
      </c>
      <c r="G24" s="2">
        <v>11</v>
      </c>
      <c r="H24" s="13">
        <f t="shared" si="5"/>
        <v>10.975400995634978</v>
      </c>
      <c r="I24" s="2">
        <f t="shared" si="7"/>
        <v>31</v>
      </c>
      <c r="J24" s="13">
        <f t="shared" si="8"/>
        <v>28.97932673079001</v>
      </c>
      <c r="K24" s="13">
        <f t="shared" si="6"/>
        <v>2.0206732692099898</v>
      </c>
    </row>
    <row r="25" spans="2:16" x14ac:dyDescent="0.25">
      <c r="F25" s="2" t="s">
        <v>6</v>
      </c>
      <c r="G25" s="2">
        <v>14</v>
      </c>
      <c r="H25" s="13">
        <f t="shared" si="5"/>
        <v>13.352655052379454</v>
      </c>
      <c r="I25" s="2">
        <f t="shared" si="7"/>
        <v>45</v>
      </c>
      <c r="J25" s="13">
        <f t="shared" si="8"/>
        <v>42.331981783169468</v>
      </c>
      <c r="K25" s="13">
        <f t="shared" si="6"/>
        <v>2.6680182168305322</v>
      </c>
      <c r="M25" s="17" t="s">
        <v>33</v>
      </c>
      <c r="N25" s="18"/>
      <c r="O25" s="18"/>
      <c r="P25" s="19"/>
    </row>
    <row r="26" spans="2:16" x14ac:dyDescent="0.25">
      <c r="F26" s="2" t="s">
        <v>7</v>
      </c>
      <c r="G26" s="2">
        <v>15</v>
      </c>
      <c r="H26" s="13">
        <f t="shared" si="5"/>
        <v>14.496879666429898</v>
      </c>
      <c r="I26" s="2">
        <f t="shared" si="7"/>
        <v>60</v>
      </c>
      <c r="J26" s="13">
        <f t="shared" si="8"/>
        <v>56.828861449599366</v>
      </c>
      <c r="K26" s="13">
        <f t="shared" si="6"/>
        <v>3.1711385504006344</v>
      </c>
      <c r="M26" s="20"/>
      <c r="N26" s="21"/>
      <c r="O26" s="21"/>
      <c r="P26" s="22"/>
    </row>
    <row r="27" spans="2:16" x14ac:dyDescent="0.25">
      <c r="F27" s="2" t="s">
        <v>8</v>
      </c>
      <c r="G27" s="2">
        <v>13</v>
      </c>
      <c r="H27" s="13">
        <f t="shared" si="5"/>
        <v>14.045626298416508</v>
      </c>
      <c r="I27" s="2">
        <f t="shared" si="7"/>
        <v>73</v>
      </c>
      <c r="J27" s="13">
        <f t="shared" si="8"/>
        <v>70.874487748015866</v>
      </c>
      <c r="K27" s="13">
        <f t="shared" si="6"/>
        <v>2.1255122519841336</v>
      </c>
      <c r="M27" s="23"/>
      <c r="N27" s="24"/>
      <c r="O27" s="24"/>
      <c r="P27" s="25"/>
    </row>
    <row r="28" spans="2:16" x14ac:dyDescent="0.25">
      <c r="F28" s="2" t="s">
        <v>9</v>
      </c>
      <c r="G28" s="2">
        <v>11</v>
      </c>
      <c r="H28" s="13">
        <f t="shared" si="5"/>
        <v>12.144156509109722</v>
      </c>
      <c r="I28" s="2">
        <f t="shared" si="7"/>
        <v>84</v>
      </c>
      <c r="J28" s="13">
        <f t="shared" si="8"/>
        <v>83.018644257125587</v>
      </c>
      <c r="K28" s="13">
        <f t="shared" si="6"/>
        <v>0.98135574287441329</v>
      </c>
    </row>
    <row r="29" spans="2:16" x14ac:dyDescent="0.25">
      <c r="F29" s="2" t="s">
        <v>10</v>
      </c>
      <c r="G29" s="2">
        <v>8</v>
      </c>
      <c r="H29" s="13">
        <f t="shared" si="5"/>
        <v>9.370295198398205</v>
      </c>
      <c r="I29" s="2">
        <f t="shared" si="7"/>
        <v>92</v>
      </c>
      <c r="J29" s="13">
        <f t="shared" si="8"/>
        <v>92.388939455523797</v>
      </c>
      <c r="K29" s="13">
        <f t="shared" si="6"/>
        <v>0.38893945552379705</v>
      </c>
    </row>
    <row r="30" spans="2:16" x14ac:dyDescent="0.25">
      <c r="F30" s="2" t="s">
        <v>11</v>
      </c>
      <c r="G30" s="2">
        <v>6</v>
      </c>
      <c r="H30" s="13">
        <f t="shared" si="5"/>
        <v>6.4520668927256857</v>
      </c>
      <c r="I30" s="2">
        <f t="shared" si="7"/>
        <v>98</v>
      </c>
      <c r="J30" s="13">
        <f t="shared" si="8"/>
        <v>98.841006348249479</v>
      </c>
      <c r="K30" s="13">
        <f t="shared" si="6"/>
        <v>0.84100634824947917</v>
      </c>
    </row>
    <row r="31" spans="2:16" x14ac:dyDescent="0.25">
      <c r="F31" s="2" t="s">
        <v>12</v>
      </c>
      <c r="G31" s="2">
        <v>5</v>
      </c>
      <c r="H31" s="13">
        <f t="shared" si="5"/>
        <v>3.9646433086969477</v>
      </c>
      <c r="I31" s="2">
        <f t="shared" si="7"/>
        <v>103</v>
      </c>
      <c r="J31" s="13">
        <f t="shared" si="8"/>
        <v>102.80564965694643</v>
      </c>
      <c r="K31" s="13">
        <f t="shared" si="6"/>
        <v>0.19435034305357135</v>
      </c>
    </row>
    <row r="32" spans="2:16" x14ac:dyDescent="0.25">
      <c r="F32" s="2" t="s">
        <v>13</v>
      </c>
      <c r="G32" s="2">
        <v>3</v>
      </c>
      <c r="H32" s="13">
        <f t="shared" si="5"/>
        <v>2.1740476132989235</v>
      </c>
      <c r="I32" s="2">
        <f t="shared" si="7"/>
        <v>106</v>
      </c>
      <c r="J32" s="13">
        <f t="shared" si="8"/>
        <v>104.97969727024535</v>
      </c>
      <c r="K32" s="13">
        <f t="shared" si="6"/>
        <v>1.020302729754647</v>
      </c>
    </row>
    <row r="33" spans="6:11" x14ac:dyDescent="0.25">
      <c r="F33" s="2" t="s">
        <v>14</v>
      </c>
      <c r="G33" s="2">
        <v>2</v>
      </c>
      <c r="H33" s="13">
        <f t="shared" si="5"/>
        <v>1.0638824695486797</v>
      </c>
      <c r="I33" s="2">
        <f t="shared" si="7"/>
        <v>108</v>
      </c>
      <c r="J33" s="13">
        <f t="shared" si="8"/>
        <v>106.04357973979403</v>
      </c>
      <c r="K33" s="13">
        <f t="shared" si="6"/>
        <v>1.9564202602059737</v>
      </c>
    </row>
    <row r="34" spans="6:11" x14ac:dyDescent="0.25">
      <c r="F34" s="5" t="s">
        <v>15</v>
      </c>
      <c r="G34" s="5">
        <f>SUM(G20:G33)</f>
        <v>108</v>
      </c>
      <c r="H34" s="14">
        <f>SUM(H20:H33)</f>
        <v>106.04357973979403</v>
      </c>
      <c r="I34" s="5" t="s">
        <v>26</v>
      </c>
      <c r="J34" s="5" t="s">
        <v>26</v>
      </c>
      <c r="K34" s="6" t="s">
        <v>26</v>
      </c>
    </row>
  </sheetData>
  <mergeCells count="1">
    <mergeCell ref="M25:P2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2022-10-26T20:39:48Z</dcterms:modified>
</cp:coreProperties>
</file>