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8120" windowHeight="4275" activeTab="1"/>
  </bookViews>
  <sheets>
    <sheet name="Лист1" sheetId="1" r:id="rId1"/>
    <sheet name="Лист2" sheetId="2" r:id="rId2"/>
  </sheets>
  <calcPr calcId="125725"/>
  <fileRecoveryPr repairLoad="1"/>
</workbook>
</file>

<file path=xl/calcChain.xml><?xml version="1.0" encoding="utf-8"?>
<calcChain xmlns="http://schemas.openxmlformats.org/spreadsheetml/2006/main">
  <c r="C21" i="2"/>
  <c r="C17"/>
  <c r="C16"/>
  <c r="C23"/>
  <c r="C19"/>
  <c r="C20"/>
  <c r="J8"/>
  <c r="H13"/>
  <c r="H14"/>
  <c r="H11"/>
  <c r="I11" l="1"/>
  <c r="I18" s="1"/>
  <c r="I12" l="1"/>
  <c r="G12"/>
  <c r="E12"/>
  <c r="I14" s="1"/>
  <c r="E11"/>
  <c r="C15"/>
  <c r="B40"/>
  <c r="H34"/>
  <c r="F36" s="1"/>
  <c r="E7"/>
  <c r="E6"/>
  <c r="E32" i="1"/>
  <c r="D32"/>
  <c r="A36"/>
  <c r="F30"/>
  <c r="M2"/>
  <c r="K2"/>
  <c r="L2"/>
  <c r="H15"/>
  <c r="I2"/>
  <c r="D25"/>
  <c r="F22"/>
  <c r="H19"/>
  <c r="H20"/>
  <c r="H18"/>
  <c r="H17"/>
  <c r="H16"/>
  <c r="D22"/>
  <c r="F4"/>
  <c r="B21"/>
  <c r="D21"/>
  <c r="F21"/>
  <c r="E8" i="2" l="1"/>
  <c r="E36"/>
  <c r="E15"/>
  <c r="F15" s="1"/>
  <c r="I13"/>
  <c r="E25"/>
  <c r="P12" i="1"/>
  <c r="J12" s="1"/>
  <c r="P17"/>
  <c r="J17" s="1"/>
  <c r="P18"/>
  <c r="J18" s="1"/>
  <c r="P19"/>
  <c r="J19" s="1"/>
  <c r="P11"/>
  <c r="J11" s="1"/>
  <c r="L22"/>
  <c r="L20"/>
  <c r="L14"/>
  <c r="D7"/>
  <c r="D8" s="1"/>
  <c r="D6"/>
  <c r="D14"/>
  <c r="B14"/>
  <c r="E26" i="2" l="1"/>
  <c r="J20" i="1"/>
  <c r="J14"/>
  <c r="E29" i="2" l="1"/>
  <c r="J22" i="1"/>
  <c r="I10" i="2"/>
  <c r="C25"/>
  <c r="I7" s="1"/>
  <c r="J12" l="1"/>
  <c r="J13"/>
  <c r="J11"/>
  <c r="J14"/>
  <c r="J10"/>
</calcChain>
</file>

<file path=xl/sharedStrings.xml><?xml version="1.0" encoding="utf-8"?>
<sst xmlns="http://schemas.openxmlformats.org/spreadsheetml/2006/main" count="76" uniqueCount="27">
  <si>
    <t>Упаковка 11/12/2020</t>
  </si>
  <si>
    <t>Пришло на упаковку</t>
  </si>
  <si>
    <t>Кол-во</t>
  </si>
  <si>
    <t>Код приход</t>
  </si>
  <si>
    <t>Код расход</t>
  </si>
  <si>
    <t>Кол-во расход</t>
  </si>
  <si>
    <t>Расход на упаковке</t>
  </si>
  <si>
    <t>Кол-во приход</t>
  </si>
  <si>
    <t>Итого код 504</t>
  </si>
  <si>
    <t>???</t>
  </si>
  <si>
    <t>Ул.кр.</t>
  </si>
  <si>
    <t>вес</t>
  </si>
  <si>
    <t>штучн.</t>
  </si>
  <si>
    <t>нар</t>
  </si>
  <si>
    <t>Вид товара приход</t>
  </si>
  <si>
    <t>Итого код 82</t>
  </si>
  <si>
    <t>Расход с упаковки</t>
  </si>
  <si>
    <t>Правильно</t>
  </si>
  <si>
    <t>A</t>
  </si>
  <si>
    <t>B</t>
  </si>
  <si>
    <t>C</t>
  </si>
  <si>
    <t>D</t>
  </si>
  <si>
    <t>вес.</t>
  </si>
  <si>
    <t>штучний</t>
  </si>
  <si>
    <t>Ул крючок</t>
  </si>
  <si>
    <t>нар.</t>
  </si>
  <si>
    <t>Упаковка 02/01/2021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</si>
</sst>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0" xfId="0" applyFont="1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3" fillId="0" borderId="4" xfId="0" applyFont="1" applyBorder="1"/>
    <xf numFmtId="2" fontId="3" fillId="0" borderId="0" xfId="0" applyNumberFormat="1" applyFont="1" applyBorder="1"/>
    <xf numFmtId="0" fontId="3" fillId="0" borderId="0" xfId="0" applyFont="1" applyBorder="1"/>
    <xf numFmtId="0" fontId="2" fillId="0" borderId="4" xfId="0" applyFont="1" applyBorder="1"/>
    <xf numFmtId="2" fontId="2" fillId="0" borderId="0" xfId="0" applyNumberFormat="1" applyFont="1" applyBorder="1"/>
    <xf numFmtId="0" fontId="2" fillId="0" borderId="0" xfId="0" applyFont="1" applyBorder="1"/>
    <xf numFmtId="0" fontId="1" fillId="0" borderId="4" xfId="0" applyFont="1" applyBorder="1"/>
    <xf numFmtId="0" fontId="1" fillId="0" borderId="0" xfId="0" applyFont="1" applyBorder="1"/>
    <xf numFmtId="2" fontId="1" fillId="0" borderId="0" xfId="0" applyNumberFormat="1" applyFont="1" applyBorder="1"/>
    <xf numFmtId="2" fontId="4" fillId="0" borderId="0" xfId="0" applyNumberFormat="1" applyFont="1" applyBorder="1"/>
    <xf numFmtId="0" fontId="0" fillId="0" borderId="6" xfId="0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/>
    <xf numFmtId="0" fontId="0" fillId="2" borderId="0" xfId="0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36"/>
  <sheetViews>
    <sheetView workbookViewId="0">
      <selection sqref="A1:XFD1048576"/>
    </sheetView>
  </sheetViews>
  <sheetFormatPr defaultRowHeight="15"/>
  <cols>
    <col min="1" max="1" width="19.85546875" bestFit="1" customWidth="1"/>
    <col min="2" max="2" width="14.140625" bestFit="1" customWidth="1"/>
    <col min="3" max="3" width="11.5703125" bestFit="1" customWidth="1"/>
    <col min="4" max="4" width="14.5703125" bestFit="1" customWidth="1"/>
    <col min="5" max="5" width="9.42578125" customWidth="1"/>
    <col min="9" max="9" width="13.7109375" bestFit="1" customWidth="1"/>
    <col min="10" max="10" width="14.140625" bestFit="1" customWidth="1"/>
    <col min="11" max="11" width="11.5703125" bestFit="1" customWidth="1"/>
    <col min="12" max="12" width="14.5703125" bestFit="1" customWidth="1"/>
  </cols>
  <sheetData>
    <row r="2" spans="1:16">
      <c r="A2" t="s">
        <v>0</v>
      </c>
      <c r="I2">
        <f>SUM(I3:M3)</f>
        <v>1117.1299999999999</v>
      </c>
      <c r="K2">
        <f>401*0.08</f>
        <v>32.08</v>
      </c>
      <c r="L2">
        <f>843*0.08</f>
        <v>67.44</v>
      </c>
      <c r="M2">
        <f>1081.73-68.92</f>
        <v>1012.8100000000001</v>
      </c>
    </row>
    <row r="3" spans="1:16">
      <c r="I3">
        <v>0.6</v>
      </c>
      <c r="J3">
        <v>4.2</v>
      </c>
      <c r="K3">
        <v>32.08</v>
      </c>
      <c r="L3">
        <v>67.44</v>
      </c>
      <c r="M3">
        <v>1012.81</v>
      </c>
    </row>
    <row r="4" spans="1:16">
      <c r="A4" s="26" t="s">
        <v>1</v>
      </c>
      <c r="B4" s="26"/>
      <c r="C4" t="s">
        <v>16</v>
      </c>
      <c r="F4">
        <f>F6-F19</f>
        <v>1000.505</v>
      </c>
    </row>
    <row r="5" spans="1:16">
      <c r="A5" t="s">
        <v>3</v>
      </c>
      <c r="B5" t="s">
        <v>2</v>
      </c>
      <c r="F5" t="s">
        <v>12</v>
      </c>
      <c r="G5" t="s">
        <v>10</v>
      </c>
    </row>
    <row r="6" spans="1:16">
      <c r="A6" s="1">
        <v>82</v>
      </c>
      <c r="B6" s="1">
        <v>1070</v>
      </c>
      <c r="D6">
        <f>B6-C6</f>
        <v>1070</v>
      </c>
      <c r="F6">
        <v>1001.3049999999999</v>
      </c>
      <c r="G6">
        <v>68.92</v>
      </c>
    </row>
    <row r="7" spans="1:16" ht="15.75" thickBot="1">
      <c r="A7" s="1">
        <v>504</v>
      </c>
      <c r="B7" s="1">
        <v>291.8</v>
      </c>
      <c r="C7">
        <v>186.53</v>
      </c>
      <c r="D7">
        <f>B7-C7</f>
        <v>105.27000000000001</v>
      </c>
    </row>
    <row r="8" spans="1:16">
      <c r="D8">
        <f>SUM(D6:D7)</f>
        <v>1175.27</v>
      </c>
      <c r="I8" s="4"/>
      <c r="J8" s="5"/>
      <c r="K8" s="5"/>
      <c r="L8" s="5"/>
      <c r="M8" s="5"/>
      <c r="N8" s="5"/>
      <c r="O8" s="5"/>
      <c r="P8" s="6"/>
    </row>
    <row r="9" spans="1:16">
      <c r="A9" s="26" t="s">
        <v>6</v>
      </c>
      <c r="B9" s="26"/>
      <c r="I9" s="27" t="s">
        <v>6</v>
      </c>
      <c r="J9" s="28"/>
      <c r="K9" s="7" t="s">
        <v>17</v>
      </c>
      <c r="L9" s="8"/>
      <c r="M9" s="8"/>
      <c r="N9" s="8"/>
      <c r="O9" s="8"/>
      <c r="P9" s="9"/>
    </row>
    <row r="10" spans="1:16">
      <c r="A10" t="s">
        <v>4</v>
      </c>
      <c r="B10" t="s">
        <v>5</v>
      </c>
      <c r="C10" t="s">
        <v>3</v>
      </c>
      <c r="D10" t="s">
        <v>7</v>
      </c>
      <c r="E10" t="s">
        <v>14</v>
      </c>
      <c r="I10" s="10" t="s">
        <v>4</v>
      </c>
      <c r="J10" s="8" t="s">
        <v>5</v>
      </c>
      <c r="K10" s="8" t="s">
        <v>3</v>
      </c>
      <c r="L10" s="8" t="s">
        <v>7</v>
      </c>
      <c r="M10" s="8" t="s">
        <v>14</v>
      </c>
      <c r="N10" s="8"/>
      <c r="O10" s="8"/>
      <c r="P10" s="9"/>
    </row>
    <row r="11" spans="1:16">
      <c r="A11" s="3">
        <v>504</v>
      </c>
      <c r="B11" s="3">
        <v>33.64</v>
      </c>
      <c r="C11" s="3">
        <v>1697</v>
      </c>
      <c r="D11" s="3">
        <v>32.159999999999997</v>
      </c>
      <c r="E11" t="s">
        <v>13</v>
      </c>
      <c r="I11" s="11">
        <v>504</v>
      </c>
      <c r="J11" s="12">
        <f>1175.27*P11</f>
        <v>31.855880116983702</v>
      </c>
      <c r="K11" s="13">
        <v>1697</v>
      </c>
      <c r="L11" s="13">
        <v>32.159999999999997</v>
      </c>
      <c r="M11" s="8" t="s">
        <v>13</v>
      </c>
      <c r="N11" s="8"/>
      <c r="O11" s="8"/>
      <c r="P11" s="9">
        <f>L11/1186.49</f>
        <v>2.7105158914107995E-2</v>
      </c>
    </row>
    <row r="12" spans="1:16">
      <c r="A12" s="3">
        <v>504</v>
      </c>
      <c r="B12" s="3">
        <v>70.73</v>
      </c>
      <c r="C12" s="3">
        <v>2184</v>
      </c>
      <c r="D12" s="3">
        <v>67.599999999999994</v>
      </c>
      <c r="E12" t="s">
        <v>13</v>
      </c>
      <c r="I12" s="11">
        <v>504</v>
      </c>
      <c r="J12" s="12">
        <f>1175.27*P12</f>
        <v>66.960743031968235</v>
      </c>
      <c r="K12" s="13">
        <v>2184</v>
      </c>
      <c r="L12" s="13">
        <v>67.599999999999994</v>
      </c>
      <c r="M12" s="8" t="s">
        <v>13</v>
      </c>
      <c r="N12" s="8"/>
      <c r="O12" s="8"/>
      <c r="P12" s="9">
        <f t="shared" ref="P12:P19" si="0">L12/1186.49</f>
        <v>5.6974774334381237E-2</v>
      </c>
    </row>
    <row r="13" spans="1:16">
      <c r="A13">
        <v>504</v>
      </c>
      <c r="B13">
        <v>186.53</v>
      </c>
      <c r="C13">
        <v>504</v>
      </c>
      <c r="D13">
        <v>186.53</v>
      </c>
      <c r="E13" t="s">
        <v>9</v>
      </c>
      <c r="I13" s="11"/>
      <c r="J13" s="13"/>
      <c r="K13" s="13"/>
      <c r="L13" s="13"/>
      <c r="M13" s="8"/>
      <c r="N13" s="8"/>
      <c r="O13" s="8"/>
      <c r="P13" s="9"/>
    </row>
    <row r="14" spans="1:16">
      <c r="A14" s="2" t="s">
        <v>8</v>
      </c>
      <c r="B14" s="2">
        <f>SUM(B11:B13)</f>
        <v>290.89999999999998</v>
      </c>
      <c r="C14" s="2"/>
      <c r="D14" s="2">
        <f>SUM(D11:D13)</f>
        <v>286.28999999999996</v>
      </c>
      <c r="I14" s="14" t="s">
        <v>8</v>
      </c>
      <c r="J14" s="15">
        <f>SUM(J11:J13)</f>
        <v>98.816623148951933</v>
      </c>
      <c r="K14" s="16"/>
      <c r="L14" s="16">
        <f>SUM(L11:L13)</f>
        <v>99.759999999999991</v>
      </c>
      <c r="M14" s="8"/>
      <c r="N14" s="8"/>
      <c r="O14" s="8"/>
      <c r="P14" s="9"/>
    </row>
    <row r="15" spans="1:16">
      <c r="A15" s="3">
        <v>82</v>
      </c>
      <c r="B15" s="3">
        <v>28.73</v>
      </c>
      <c r="C15" s="3">
        <v>1697</v>
      </c>
      <c r="D15" s="3">
        <v>32.159999999999997</v>
      </c>
      <c r="F15" s="3">
        <v>28.73</v>
      </c>
      <c r="H15">
        <f>F4*K3/I2</f>
        <v>28.730944831845893</v>
      </c>
      <c r="I15" s="17"/>
      <c r="J15" s="18"/>
      <c r="K15" s="18"/>
      <c r="L15" s="18"/>
      <c r="M15" s="8"/>
      <c r="N15" s="8"/>
      <c r="O15" s="8"/>
      <c r="P15" s="9"/>
    </row>
    <row r="16" spans="1:16">
      <c r="A16" s="3">
        <v>82</v>
      </c>
      <c r="B16" s="3">
        <v>60.4</v>
      </c>
      <c r="C16" s="3">
        <v>2184</v>
      </c>
      <c r="D16" s="3">
        <v>67.599999999999994</v>
      </c>
      <c r="F16" s="3">
        <v>60.4</v>
      </c>
      <c r="G16" s="3">
        <v>0</v>
      </c>
      <c r="H16">
        <f>F4*D16/D22</f>
        <v>57.013156985222835</v>
      </c>
      <c r="I16" s="17"/>
      <c r="J16" s="18"/>
      <c r="K16" s="18"/>
      <c r="L16" s="18"/>
      <c r="M16" s="8"/>
      <c r="N16" s="8"/>
      <c r="O16" s="8"/>
      <c r="P16" s="9"/>
    </row>
    <row r="17" spans="1:16">
      <c r="A17">
        <v>82</v>
      </c>
      <c r="B17">
        <v>975.99</v>
      </c>
      <c r="C17">
        <v>82</v>
      </c>
      <c r="D17">
        <v>1081.73</v>
      </c>
      <c r="E17" t="s">
        <v>10</v>
      </c>
      <c r="F17">
        <v>907.08</v>
      </c>
      <c r="G17">
        <v>68.92</v>
      </c>
      <c r="H17">
        <f>F4*D17/D22</f>
        <v>912.32015245007551</v>
      </c>
      <c r="I17" s="10">
        <v>82</v>
      </c>
      <c r="J17" s="19">
        <f>1175.27*P17</f>
        <v>1071.5006591711688</v>
      </c>
      <c r="K17" s="8">
        <v>82</v>
      </c>
      <c r="L17" s="8">
        <v>1081.73</v>
      </c>
      <c r="M17" s="8" t="s">
        <v>10</v>
      </c>
      <c r="N17" s="8"/>
      <c r="O17" s="8"/>
      <c r="P17" s="9">
        <f t="shared" si="0"/>
        <v>0.91170595622381989</v>
      </c>
    </row>
    <row r="18" spans="1:16">
      <c r="A18">
        <v>82</v>
      </c>
      <c r="B18">
        <v>3.76</v>
      </c>
      <c r="C18">
        <v>82</v>
      </c>
      <c r="D18">
        <v>4.2</v>
      </c>
      <c r="E18" t="s">
        <v>11</v>
      </c>
      <c r="F18">
        <v>3.76</v>
      </c>
      <c r="G18">
        <v>0</v>
      </c>
      <c r="H18">
        <f>F4*D18/D22</f>
        <v>3.5422375641706498</v>
      </c>
      <c r="I18" s="10">
        <v>82</v>
      </c>
      <c r="J18" s="19">
        <f>1175.27*P18</f>
        <v>4.1602828510986187</v>
      </c>
      <c r="K18" s="8">
        <v>82</v>
      </c>
      <c r="L18" s="8">
        <v>4.2</v>
      </c>
      <c r="M18" s="8" t="s">
        <v>11</v>
      </c>
      <c r="N18" s="8"/>
      <c r="O18" s="8"/>
      <c r="P18" s="9">
        <f t="shared" si="0"/>
        <v>3.539852843260373E-3</v>
      </c>
    </row>
    <row r="19" spans="1:16">
      <c r="A19">
        <v>82</v>
      </c>
      <c r="B19">
        <v>0.8</v>
      </c>
      <c r="C19">
        <v>82</v>
      </c>
      <c r="D19">
        <v>0.8</v>
      </c>
      <c r="E19" t="s">
        <v>12</v>
      </c>
      <c r="F19">
        <v>0.8</v>
      </c>
      <c r="G19">
        <v>0</v>
      </c>
      <c r="H19">
        <f>D19</f>
        <v>0.8</v>
      </c>
      <c r="I19" s="10">
        <v>82</v>
      </c>
      <c r="J19" s="19">
        <f>1175.27*P19</f>
        <v>0.79243482878068927</v>
      </c>
      <c r="K19" s="8">
        <v>82</v>
      </c>
      <c r="L19" s="8">
        <v>0.8</v>
      </c>
      <c r="M19" s="8" t="s">
        <v>12</v>
      </c>
      <c r="N19" s="8"/>
      <c r="O19" s="8"/>
      <c r="P19" s="9">
        <f t="shared" si="0"/>
        <v>6.7425768443054722E-4</v>
      </c>
    </row>
    <row r="20" spans="1:16">
      <c r="A20" s="3">
        <v>82</v>
      </c>
      <c r="B20" s="3">
        <v>0.54</v>
      </c>
      <c r="C20" s="3">
        <v>504</v>
      </c>
      <c r="D20" s="3">
        <v>0.6</v>
      </c>
      <c r="E20" s="3"/>
      <c r="F20" s="3">
        <v>0.54</v>
      </c>
      <c r="G20" s="3">
        <v>0</v>
      </c>
      <c r="H20">
        <f>F4*D20/D22</f>
        <v>0.50603393773866423</v>
      </c>
      <c r="I20" s="14" t="s">
        <v>15</v>
      </c>
      <c r="J20" s="20">
        <f>SUM(J15:J19)</f>
        <v>1076.453376851048</v>
      </c>
      <c r="K20" s="16"/>
      <c r="L20" s="16">
        <f>SUM(L15:L19)</f>
        <v>1086.73</v>
      </c>
      <c r="M20" s="8"/>
      <c r="N20" s="8"/>
      <c r="O20" s="8"/>
      <c r="P20" s="9"/>
    </row>
    <row r="21" spans="1:16">
      <c r="A21" s="2" t="s">
        <v>15</v>
      </c>
      <c r="B21" s="2">
        <f>SUM(B15:B20)</f>
        <v>1070.2199999999998</v>
      </c>
      <c r="C21" s="2"/>
      <c r="D21" s="2">
        <f>SUM(D15:D20)</f>
        <v>1187.0899999999999</v>
      </c>
      <c r="F21" s="2">
        <f>SUM(F15:F20)</f>
        <v>1001.31</v>
      </c>
      <c r="I21" s="10"/>
      <c r="J21" s="8"/>
      <c r="K21" s="8"/>
      <c r="L21" s="8"/>
      <c r="M21" s="8"/>
      <c r="N21" s="8"/>
      <c r="O21" s="8"/>
      <c r="P21" s="9"/>
    </row>
    <row r="22" spans="1:16" ht="15.75" thickBot="1">
      <c r="D22">
        <f>D21-D19</f>
        <v>1186.29</v>
      </c>
      <c r="F22">
        <f>F21-F19</f>
        <v>1000.51</v>
      </c>
      <c r="I22" s="21"/>
      <c r="J22" s="22">
        <f>J14+J20</f>
        <v>1175.27</v>
      </c>
      <c r="K22" s="23"/>
      <c r="L22" s="23">
        <f>L14+L20</f>
        <v>1186.49</v>
      </c>
      <c r="M22" s="23"/>
      <c r="N22" s="23"/>
      <c r="O22" s="23"/>
      <c r="P22" s="24"/>
    </row>
    <row r="24" spans="1:16">
      <c r="D24">
        <v>1117.1300000000001</v>
      </c>
    </row>
    <row r="25" spans="1:16">
      <c r="D25">
        <f>D22-D24</f>
        <v>69.159999999999854</v>
      </c>
    </row>
    <row r="30" spans="1:16">
      <c r="D30">
        <v>300</v>
      </c>
      <c r="E30">
        <v>450</v>
      </c>
      <c r="F30">
        <f>D30+E30</f>
        <v>750</v>
      </c>
    </row>
    <row r="31" spans="1:16">
      <c r="D31" t="s">
        <v>19</v>
      </c>
      <c r="E31" t="s">
        <v>20</v>
      </c>
    </row>
    <row r="32" spans="1:16">
      <c r="A32">
        <v>500</v>
      </c>
      <c r="B32" t="s">
        <v>18</v>
      </c>
      <c r="D32">
        <f>A32*D30/F30</f>
        <v>200</v>
      </c>
      <c r="E32">
        <f>A32*E30/F30</f>
        <v>300</v>
      </c>
    </row>
    <row r="34" spans="1:5">
      <c r="A34">
        <v>400</v>
      </c>
      <c r="B34" t="s">
        <v>21</v>
      </c>
      <c r="E34">
        <v>400</v>
      </c>
    </row>
    <row r="36" spans="1:5">
      <c r="A36">
        <f>A32+A34</f>
        <v>900</v>
      </c>
    </row>
  </sheetData>
  <mergeCells count="3">
    <mergeCell ref="A4:B4"/>
    <mergeCell ref="A9:B9"/>
    <mergeCell ref="I9:J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40"/>
  <sheetViews>
    <sheetView tabSelected="1" workbookViewId="0">
      <selection activeCell="C23" sqref="C23"/>
    </sheetView>
  </sheetViews>
  <sheetFormatPr defaultRowHeight="15"/>
  <cols>
    <col min="2" max="2" width="19.85546875" bestFit="1" customWidth="1"/>
    <col min="3" max="3" width="14.140625" bestFit="1" customWidth="1"/>
    <col min="4" max="4" width="11.5703125" bestFit="1" customWidth="1"/>
    <col min="5" max="5" width="14.5703125" bestFit="1" customWidth="1"/>
    <col min="6" max="7" width="9.42578125" customWidth="1"/>
    <col min="11" max="11" width="13.7109375" bestFit="1" customWidth="1"/>
    <col min="12" max="12" width="14.140625" bestFit="1" customWidth="1"/>
    <col min="13" max="13" width="11.5703125" bestFit="1" customWidth="1"/>
    <col min="14" max="14" width="14.5703125" bestFit="1" customWidth="1"/>
  </cols>
  <sheetData>
    <row r="2" spans="1:10">
      <c r="B2" t="s">
        <v>26</v>
      </c>
    </row>
    <row r="4" spans="1:10">
      <c r="B4" s="26" t="s">
        <v>1</v>
      </c>
      <c r="C4" s="26"/>
      <c r="D4" t="s">
        <v>16</v>
      </c>
    </row>
    <row r="5" spans="1:10">
      <c r="B5" t="s">
        <v>3</v>
      </c>
      <c r="C5" t="s">
        <v>2</v>
      </c>
    </row>
    <row r="6" spans="1:10">
      <c r="B6" s="25">
        <v>82</v>
      </c>
      <c r="C6" s="25"/>
      <c r="E6">
        <f>C6-D6</f>
        <v>0</v>
      </c>
    </row>
    <row r="7" spans="1:10">
      <c r="B7" s="25">
        <v>504</v>
      </c>
      <c r="C7" s="25"/>
      <c r="E7">
        <f>C7-D7</f>
        <v>0</v>
      </c>
      <c r="I7">
        <f>C15+C25-G12-G18-G22-E11-E12-E13-E14-E16-E18+G12+G18+G22</f>
        <v>-4.7680000000000344</v>
      </c>
    </row>
    <row r="8" spans="1:10">
      <c r="E8">
        <f>SUM(E6:E7)</f>
        <v>0</v>
      </c>
      <c r="I8">
        <v>-4.7679999999999998</v>
      </c>
      <c r="J8">
        <f>E11+E13-G22+E16+E19+E12-G12</f>
        <v>249.55999999999997</v>
      </c>
    </row>
    <row r="9" spans="1:10">
      <c r="B9" s="26" t="s">
        <v>6</v>
      </c>
      <c r="C9" s="26"/>
    </row>
    <row r="10" spans="1:10">
      <c r="B10" t="s">
        <v>4</v>
      </c>
      <c r="C10" t="s">
        <v>5</v>
      </c>
      <c r="D10" t="s">
        <v>3</v>
      </c>
      <c r="E10" t="s">
        <v>7</v>
      </c>
      <c r="F10" t="s">
        <v>14</v>
      </c>
      <c r="I10">
        <f>C13+C21+C22+C23-E13</f>
        <v>-2.5792879999999911</v>
      </c>
      <c r="J10">
        <f>$I$8*(E13-G22)/$J$8</f>
        <v>-2.8314537586151625</v>
      </c>
    </row>
    <row r="11" spans="1:10">
      <c r="B11" s="3">
        <v>504</v>
      </c>
      <c r="C11" s="3">
        <v>23.921700000000001</v>
      </c>
      <c r="D11" s="3">
        <v>1697</v>
      </c>
      <c r="E11" s="3">
        <f>305*0.08</f>
        <v>24.400000000000002</v>
      </c>
      <c r="F11" t="s">
        <v>13</v>
      </c>
      <c r="H11">
        <f>$C$15*E11/$F$15</f>
        <v>23.921664441477528</v>
      </c>
      <c r="I11">
        <f>C16+C17-E16</f>
        <v>-1.3335730000000012</v>
      </c>
      <c r="J11">
        <f>$I$8*(E16-G23)/$J$8</f>
        <v>-1.3335726879307583</v>
      </c>
    </row>
    <row r="12" spans="1:10">
      <c r="B12" s="3">
        <v>504</v>
      </c>
      <c r="C12" s="3">
        <v>0.15690000000000001</v>
      </c>
      <c r="D12" s="3">
        <v>2184</v>
      </c>
      <c r="E12" s="3">
        <f>5*0.08</f>
        <v>0.4</v>
      </c>
      <c r="F12" t="s">
        <v>13</v>
      </c>
      <c r="G12" s="3">
        <f>3*0.08</f>
        <v>0.24</v>
      </c>
      <c r="H12" s="3"/>
      <c r="I12">
        <f>C14+C19+C20-E14</f>
        <v>-0.13373900000000027</v>
      </c>
      <c r="J12">
        <f>$I$8*(E14-G24)/$J$8</f>
        <v>-0.13373938131110755</v>
      </c>
    </row>
    <row r="13" spans="1:10">
      <c r="B13">
        <v>504</v>
      </c>
      <c r="C13" s="30">
        <v>145.2946</v>
      </c>
      <c r="D13" s="30">
        <v>82</v>
      </c>
      <c r="E13">
        <v>148.72</v>
      </c>
      <c r="F13" s="30" t="s">
        <v>13</v>
      </c>
      <c r="H13">
        <f>$C$15*(E13-G22)/$F$15</f>
        <v>145.29469959946596</v>
      </c>
      <c r="I13">
        <f>C11-E11</f>
        <v>-0.47830000000000084</v>
      </c>
      <c r="J13">
        <f>$I$8*E11/$J$8</f>
        <v>-0.46617727199871783</v>
      </c>
    </row>
    <row r="14" spans="1:10">
      <c r="B14">
        <v>504</v>
      </c>
      <c r="C14">
        <v>6.8628</v>
      </c>
      <c r="D14">
        <v>82</v>
      </c>
      <c r="E14">
        <v>7</v>
      </c>
      <c r="F14" t="s">
        <v>22</v>
      </c>
      <c r="H14">
        <f>$C$15*E14/$F$15</f>
        <v>6.8627725856697825</v>
      </c>
      <c r="I14">
        <f>C12-E12</f>
        <v>-0.24310000000000001</v>
      </c>
      <c r="J14">
        <f>$I$8*(E12-G12)/$J$8</f>
        <v>-3.0569001442538875E-3</v>
      </c>
    </row>
    <row r="15" spans="1:10">
      <c r="B15" s="2" t="s">
        <v>8</v>
      </c>
      <c r="C15" s="2">
        <f>SUM(C11:C14)</f>
        <v>176.23599999999999</v>
      </c>
      <c r="D15" s="2"/>
      <c r="E15" s="2">
        <f>SUM(E11:E14)</f>
        <v>180.52</v>
      </c>
      <c r="F15">
        <f>E15-G12-G22</f>
        <v>179.76</v>
      </c>
    </row>
    <row r="16" spans="1:10">
      <c r="A16" t="s">
        <v>23</v>
      </c>
      <c r="B16" s="3">
        <v>82</v>
      </c>
      <c r="C16" s="31">
        <f>21.0877+2.0031+0.1117+44.77</f>
        <v>67.972499999999997</v>
      </c>
      <c r="D16" s="31">
        <v>1691</v>
      </c>
      <c r="E16" s="3">
        <v>69.8</v>
      </c>
      <c r="F16" s="29" t="s">
        <v>24</v>
      </c>
      <c r="H16" s="3"/>
    </row>
    <row r="17" spans="1:9">
      <c r="A17" t="s">
        <v>24</v>
      </c>
      <c r="B17" s="3">
        <v>82</v>
      </c>
      <c r="C17" s="31">
        <f>0.2544+0.022039+0.5-0.21749-0.065022</f>
        <v>0.493927</v>
      </c>
      <c r="D17" s="31">
        <v>1691</v>
      </c>
      <c r="E17" s="3"/>
      <c r="F17" s="29" t="s">
        <v>24</v>
      </c>
      <c r="H17" s="3"/>
      <c r="I17" s="3"/>
    </row>
    <row r="18" spans="1:9">
      <c r="A18" t="s">
        <v>24</v>
      </c>
      <c r="B18">
        <v>82</v>
      </c>
      <c r="C18">
        <v>1.1200000000000001</v>
      </c>
      <c r="D18">
        <v>82</v>
      </c>
      <c r="E18">
        <v>1.1200000000000001</v>
      </c>
      <c r="F18" t="s">
        <v>10</v>
      </c>
      <c r="G18">
        <v>1.1200000000000001</v>
      </c>
      <c r="I18">
        <f>I11-J11</f>
        <v>-3.1206924289151061E-7</v>
      </c>
    </row>
    <row r="19" spans="1:9">
      <c r="A19" t="s">
        <v>24</v>
      </c>
      <c r="B19">
        <v>82</v>
      </c>
      <c r="C19">
        <f>0.0255-0.022039</f>
        <v>3.4609999999999988E-3</v>
      </c>
      <c r="D19">
        <v>82</v>
      </c>
      <c r="E19">
        <v>7</v>
      </c>
      <c r="F19" t="s">
        <v>11</v>
      </c>
    </row>
    <row r="20" spans="1:9">
      <c r="A20" t="s">
        <v>23</v>
      </c>
      <c r="B20">
        <v>82</v>
      </c>
      <c r="C20">
        <f>2.1148-2.0031-0.1117</f>
        <v>0</v>
      </c>
      <c r="D20">
        <v>82</v>
      </c>
      <c r="F20" t="s">
        <v>11</v>
      </c>
    </row>
    <row r="21" spans="1:9">
      <c r="A21" t="s">
        <v>24</v>
      </c>
      <c r="B21">
        <v>82</v>
      </c>
      <c r="C21" s="30">
        <f>0.5401-0.5+0.21749+0.065022</f>
        <v>0.32261200000000001</v>
      </c>
      <c r="D21" s="30">
        <v>82</v>
      </c>
      <c r="E21">
        <v>148.72</v>
      </c>
      <c r="F21" s="30" t="s">
        <v>13</v>
      </c>
    </row>
    <row r="22" spans="1:9">
      <c r="A22" t="s">
        <v>25</v>
      </c>
      <c r="B22">
        <v>82</v>
      </c>
      <c r="C22" s="30">
        <v>0.52</v>
      </c>
      <c r="F22" s="30" t="s">
        <v>13</v>
      </c>
      <c r="G22">
        <v>0.52</v>
      </c>
    </row>
    <row r="23" spans="1:9">
      <c r="A23" t="s">
        <v>23</v>
      </c>
      <c r="B23">
        <v>82</v>
      </c>
      <c r="C23" s="30">
        <f>44.7735-44.77</f>
        <v>3.4999999999953957E-3</v>
      </c>
      <c r="F23" s="30" t="s">
        <v>13</v>
      </c>
    </row>
    <row r="24" spans="1:9">
      <c r="B24" s="3">
        <v>82</v>
      </c>
      <c r="C24" s="3">
        <v>0</v>
      </c>
      <c r="D24" s="3">
        <v>4457</v>
      </c>
      <c r="E24" s="3">
        <v>0</v>
      </c>
      <c r="F24" s="3"/>
      <c r="G24" s="3"/>
      <c r="H24" s="3"/>
      <c r="I24" s="3"/>
    </row>
    <row r="25" spans="1:9">
      <c r="B25" s="2" t="s">
        <v>15</v>
      </c>
      <c r="C25" s="2">
        <f>SUM(C16:C24)</f>
        <v>70.436000000000007</v>
      </c>
      <c r="D25" s="2"/>
      <c r="E25" s="2">
        <f>SUM(E16:E24)</f>
        <v>226.64</v>
      </c>
      <c r="H25" s="2"/>
    </row>
    <row r="26" spans="1:9">
      <c r="E26">
        <f>E25-E21</f>
        <v>77.919999999999987</v>
      </c>
    </row>
    <row r="28" spans="1:9">
      <c r="E28">
        <v>1117.1300000000001</v>
      </c>
    </row>
    <row r="29" spans="1:9">
      <c r="E29">
        <f>E26-E28</f>
        <v>-1039.21</v>
      </c>
    </row>
    <row r="34" spans="2:8">
      <c r="E34">
        <v>300</v>
      </c>
      <c r="F34">
        <v>450</v>
      </c>
      <c r="H34">
        <f>E34+F34</f>
        <v>750</v>
      </c>
    </row>
    <row r="35" spans="2:8">
      <c r="E35" t="s">
        <v>19</v>
      </c>
      <c r="F35" t="s">
        <v>20</v>
      </c>
    </row>
    <row r="36" spans="2:8">
      <c r="B36">
        <v>500</v>
      </c>
      <c r="C36" t="s">
        <v>18</v>
      </c>
      <c r="E36">
        <f>B36*E34/H34</f>
        <v>200</v>
      </c>
      <c r="F36">
        <f>B36*F34/H34</f>
        <v>300</v>
      </c>
    </row>
    <row r="38" spans="2:8">
      <c r="B38">
        <v>400</v>
      </c>
      <c r="C38" t="s">
        <v>21</v>
      </c>
      <c r="F38">
        <v>400</v>
      </c>
    </row>
    <row r="40" spans="2:8">
      <c r="B40">
        <f>B36+B38</f>
        <v>900</v>
      </c>
    </row>
  </sheetData>
  <mergeCells count="2">
    <mergeCell ref="B4:C4"/>
    <mergeCell ref="B9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user-81</dc:creator>
  <cp:lastModifiedBy>All</cp:lastModifiedBy>
  <dcterms:created xsi:type="dcterms:W3CDTF">2021-01-13T14:55:31Z</dcterms:created>
  <dcterms:modified xsi:type="dcterms:W3CDTF">2021-01-19T15:27:27Z</dcterms:modified>
</cp:coreProperties>
</file>