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375" yWindow="435" windowWidth="12015" windowHeight="8940" tabRatio="733" activeTab="4"/>
  </bookViews>
  <sheets>
    <sheet name="Показатели" sheetId="1" r:id="rId1"/>
    <sheet name="Графики" sheetId="2" r:id="rId2"/>
    <sheet name="Данные1" sheetId="3" r:id="rId3"/>
    <sheet name="КД-ПСИ" sheetId="4" r:id="rId4"/>
    <sheet name="Данные2" sheetId="5" r:id="rId5"/>
    <sheet name="ММЗ" sheetId="6" r:id="rId6"/>
    <sheet name="МАЗ" sheetId="7" r:id="rId7"/>
    <sheet name="Гомсельмаш" sheetId="8" r:id="rId8"/>
    <sheet name="МЗКТ-БелАЗ-Салео" sheetId="9" r:id="rId9"/>
    <sheet name="УРАЛ" sheetId="10" r:id="rId10"/>
    <sheet name="Ростсельмаш" sheetId="11" r:id="rId11"/>
    <sheet name="КАМАЗ" sheetId="12" r:id="rId12"/>
    <sheet name="ЯМЗ" sheetId="13" r:id="rId13"/>
    <sheet name="ПТЗ" sheetId="14" r:id="rId14"/>
    <sheet name="ПАЗ" sheetId="15" r:id="rId15"/>
    <sheet name="ЧСДМ-Тула-БТЗ" sheetId="16" r:id="rId16"/>
    <sheet name="РФ_1-2-3" sheetId="17" r:id="rId17"/>
  </sheets>
  <definedNames>
    <definedName name="_xlnm.Print_Area" localSheetId="7">Гомсельмаш!$A$1:$Q$29</definedName>
    <definedName name="_xlnm.Print_Area" localSheetId="1">Графики!$A$1:$I$110</definedName>
    <definedName name="_xlnm.Print_Area" localSheetId="2">Данные1!$A$1:$AP$30</definedName>
    <definedName name="_xlnm.Print_Area" localSheetId="4">Данные2!$A$1:$AN$90</definedName>
    <definedName name="_xlnm.Print_Area" localSheetId="11">КАМАЗ!$A$1:$Q$29</definedName>
    <definedName name="_xlnm.Print_Area" localSheetId="3">'КД-ПСИ'!$A$1:$J$59</definedName>
    <definedName name="_xlnm.Print_Area" localSheetId="6">МАЗ!$A$1:$Q$29</definedName>
    <definedName name="_xlnm.Print_Area" localSheetId="8">'МЗКТ-БелАЗ-Салео'!$A$1:$Q$66</definedName>
    <definedName name="_xlnm.Print_Area" localSheetId="5">ММЗ!$A$1:$Q$64</definedName>
    <definedName name="_xlnm.Print_Area" localSheetId="14">ПАЗ!$A$1:$Q$29</definedName>
    <definedName name="_xlnm.Print_Area" localSheetId="0">Показатели!$A$1:$Z$26</definedName>
    <definedName name="_xlnm.Print_Area" localSheetId="13">ПТЗ!$A$1:$Q$29</definedName>
    <definedName name="_xlnm.Print_Area" localSheetId="10">Ростсельмаш!$A$1:$Q$29</definedName>
    <definedName name="_xlnm.Print_Area" localSheetId="16">'РФ_1-2-3'!$A$1:$Q$47</definedName>
    <definedName name="_xlnm.Print_Area" localSheetId="9">УРАЛ!$A$1:$Q$29</definedName>
    <definedName name="_xlnm.Print_Area" localSheetId="15">'ЧСДМ-Тула-БТЗ'!$A$1:$Q$47</definedName>
    <definedName name="_xlnm.Print_Area" localSheetId="12">ЯМЗ!$A$1:$Q$30</definedName>
  </definedNames>
  <calcPr calcId="144525"/>
</workbook>
</file>

<file path=xl/calcChain.xml><?xml version="1.0" encoding="utf-8"?>
<calcChain xmlns="http://schemas.openxmlformats.org/spreadsheetml/2006/main">
  <c r="M47" i="17" l="1"/>
  <c r="L47" i="17"/>
  <c r="K47" i="17"/>
  <c r="J47" i="17"/>
  <c r="H47" i="17"/>
  <c r="G47" i="17"/>
  <c r="F47" i="17"/>
  <c r="E47" i="17"/>
  <c r="D47" i="17"/>
  <c r="C47" i="17"/>
  <c r="N45" i="17"/>
  <c r="N47" i="17" s="1"/>
  <c r="I45" i="17"/>
  <c r="I47" i="17" s="1"/>
  <c r="A42" i="17"/>
  <c r="M39" i="17"/>
  <c r="N39" i="17" s="1"/>
  <c r="L39" i="17"/>
  <c r="I39" i="17"/>
  <c r="G39" i="17"/>
  <c r="H39" i="17" s="1"/>
  <c r="F39" i="17"/>
  <c r="N37" i="17"/>
  <c r="H37" i="17"/>
  <c r="A37" i="17"/>
  <c r="A45" i="17" s="1"/>
  <c r="I35" i="17"/>
  <c r="F35" i="17"/>
  <c r="L35" i="17" s="1"/>
  <c r="C35" i="17"/>
  <c r="M31" i="17"/>
  <c r="L31" i="17"/>
  <c r="K31" i="17"/>
  <c r="J31" i="17"/>
  <c r="H31" i="17"/>
  <c r="G31" i="17"/>
  <c r="F31" i="17"/>
  <c r="E31" i="17"/>
  <c r="D31" i="17"/>
  <c r="C31" i="17"/>
  <c r="N29" i="17"/>
  <c r="N31" i="17" s="1"/>
  <c r="I29" i="17"/>
  <c r="I31" i="17" s="1"/>
  <c r="A29" i="17"/>
  <c r="A26" i="17"/>
  <c r="M23" i="17"/>
  <c r="N23" i="17" s="1"/>
  <c r="L23" i="17"/>
  <c r="I23" i="17"/>
  <c r="H23" i="17"/>
  <c r="G23" i="17"/>
  <c r="F23" i="17"/>
  <c r="N21" i="17"/>
  <c r="H21" i="17"/>
  <c r="A21" i="17"/>
  <c r="I19" i="17"/>
  <c r="F19" i="17"/>
  <c r="L19" i="17" s="1"/>
  <c r="C19" i="17"/>
  <c r="M15" i="17"/>
  <c r="L15" i="17"/>
  <c r="K15" i="17"/>
  <c r="J15" i="17"/>
  <c r="H15" i="17"/>
  <c r="G15" i="17"/>
  <c r="F15" i="17"/>
  <c r="E15" i="17"/>
  <c r="D15" i="17"/>
  <c r="C15" i="17"/>
  <c r="N13" i="17"/>
  <c r="N15" i="17" s="1"/>
  <c r="I13" i="17"/>
  <c r="I15" i="17" s="1"/>
  <c r="A10" i="17"/>
  <c r="M7" i="17"/>
  <c r="N7" i="17" s="1"/>
  <c r="L7" i="17"/>
  <c r="I7" i="17"/>
  <c r="G7" i="17"/>
  <c r="H7" i="17" s="1"/>
  <c r="F7" i="17"/>
  <c r="N5" i="17"/>
  <c r="H5" i="17"/>
  <c r="A5" i="17"/>
  <c r="A13" i="17" s="1"/>
  <c r="I3" i="17"/>
  <c r="F3" i="17"/>
  <c r="L3" i="17" s="1"/>
  <c r="C3" i="17"/>
  <c r="M47" i="16"/>
  <c r="L47" i="16"/>
  <c r="K47" i="16"/>
  <c r="J47" i="16"/>
  <c r="H47" i="16"/>
  <c r="G47" i="16"/>
  <c r="F47" i="16"/>
  <c r="E47" i="16"/>
  <c r="D47" i="16"/>
  <c r="C47" i="16"/>
  <c r="N45" i="16"/>
  <c r="N47" i="16" s="1"/>
  <c r="I45" i="16"/>
  <c r="I47" i="16" s="1"/>
  <c r="A42" i="16"/>
  <c r="M39" i="16"/>
  <c r="N39" i="16" s="1"/>
  <c r="L39" i="16"/>
  <c r="I39" i="16"/>
  <c r="H39" i="16"/>
  <c r="G39" i="16"/>
  <c r="F39" i="16"/>
  <c r="N37" i="16"/>
  <c r="H37" i="16"/>
  <c r="A37" i="16"/>
  <c r="A45" i="16" s="1"/>
  <c r="I35" i="16"/>
  <c r="F35" i="16"/>
  <c r="L35" i="16" s="1"/>
  <c r="C35" i="16"/>
  <c r="M31" i="16"/>
  <c r="L31" i="16"/>
  <c r="K31" i="16"/>
  <c r="J31" i="16"/>
  <c r="H31" i="16"/>
  <c r="G31" i="16"/>
  <c r="F31" i="16"/>
  <c r="E31" i="16"/>
  <c r="D31" i="16"/>
  <c r="C31" i="16"/>
  <c r="N29" i="16"/>
  <c r="N31" i="16" s="1"/>
  <c r="I29" i="16"/>
  <c r="I31" i="16" s="1"/>
  <c r="A29" i="16"/>
  <c r="A26" i="16"/>
  <c r="M23" i="16"/>
  <c r="N23" i="16" s="1"/>
  <c r="L23" i="16"/>
  <c r="I23" i="16"/>
  <c r="H23" i="16"/>
  <c r="G23" i="16"/>
  <c r="F23" i="16"/>
  <c r="N21" i="16"/>
  <c r="H21" i="16"/>
  <c r="A21" i="16"/>
  <c r="I19" i="16"/>
  <c r="F19" i="16"/>
  <c r="L19" i="16" s="1"/>
  <c r="C19" i="16"/>
  <c r="M15" i="16"/>
  <c r="L15" i="16"/>
  <c r="K15" i="16"/>
  <c r="J15" i="16"/>
  <c r="H15" i="16"/>
  <c r="G15" i="16"/>
  <c r="F15" i="16"/>
  <c r="E15" i="16"/>
  <c r="D15" i="16"/>
  <c r="C15" i="16"/>
  <c r="N13" i="16"/>
  <c r="N15" i="16" s="1"/>
  <c r="I13" i="16"/>
  <c r="I15" i="16" s="1"/>
  <c r="A10" i="16"/>
  <c r="N7" i="16"/>
  <c r="M7" i="16"/>
  <c r="L7" i="16"/>
  <c r="I7" i="16"/>
  <c r="G7" i="16"/>
  <c r="H7" i="16" s="1"/>
  <c r="F7" i="16"/>
  <c r="N5" i="16"/>
  <c r="H5" i="16"/>
  <c r="A5" i="16"/>
  <c r="A13" i="16" s="1"/>
  <c r="I3" i="16"/>
  <c r="F3" i="16"/>
  <c r="L3" i="16" s="1"/>
  <c r="C3" i="16"/>
  <c r="J28" i="15"/>
  <c r="I28" i="15"/>
  <c r="H28" i="15"/>
  <c r="G28" i="15"/>
  <c r="M18" i="15"/>
  <c r="L18" i="15"/>
  <c r="K18" i="15"/>
  <c r="J18" i="15"/>
  <c r="H18" i="15"/>
  <c r="G18" i="15"/>
  <c r="F18" i="15"/>
  <c r="E18" i="15"/>
  <c r="D18" i="15"/>
  <c r="C18" i="15"/>
  <c r="N15" i="15"/>
  <c r="N18" i="15" s="1"/>
  <c r="I15" i="15"/>
  <c r="I18" i="15" s="1"/>
  <c r="A12" i="15"/>
  <c r="N9" i="15"/>
  <c r="M9" i="15"/>
  <c r="L9" i="15"/>
  <c r="I9" i="15"/>
  <c r="G9" i="15"/>
  <c r="H9" i="15" s="1"/>
  <c r="F9" i="15"/>
  <c r="N6" i="15"/>
  <c r="H6" i="15"/>
  <c r="A6" i="15"/>
  <c r="A15" i="15" s="1"/>
  <c r="I4" i="15"/>
  <c r="F4" i="15"/>
  <c r="I22" i="15" s="1"/>
  <c r="C4" i="15"/>
  <c r="G22" i="15" s="1"/>
  <c r="J28" i="14"/>
  <c r="I28" i="14"/>
  <c r="H28" i="14"/>
  <c r="G28" i="14"/>
  <c r="M18" i="14"/>
  <c r="L18" i="14"/>
  <c r="K18" i="14"/>
  <c r="J18" i="14"/>
  <c r="H18" i="14"/>
  <c r="G18" i="14"/>
  <c r="F18" i="14"/>
  <c r="E18" i="14"/>
  <c r="D18" i="14"/>
  <c r="C18" i="14"/>
  <c r="N15" i="14"/>
  <c r="N18" i="14" s="1"/>
  <c r="I15" i="14"/>
  <c r="I18" i="14" s="1"/>
  <c r="A12" i="14"/>
  <c r="N9" i="14"/>
  <c r="M9" i="14"/>
  <c r="L9" i="14"/>
  <c r="I9" i="14"/>
  <c r="G9" i="14"/>
  <c r="H9" i="14" s="1"/>
  <c r="F9" i="14"/>
  <c r="N6" i="14"/>
  <c r="H6" i="14"/>
  <c r="A6" i="14"/>
  <c r="A15" i="14" s="1"/>
  <c r="I4" i="14"/>
  <c r="F4" i="14"/>
  <c r="I22" i="14" s="1"/>
  <c r="C4" i="14"/>
  <c r="G22" i="14" s="1"/>
  <c r="J29" i="13"/>
  <c r="I29" i="13"/>
  <c r="H29" i="13"/>
  <c r="G29" i="13"/>
  <c r="M19" i="13"/>
  <c r="L19" i="13"/>
  <c r="K19" i="13"/>
  <c r="J19" i="13"/>
  <c r="H19" i="13"/>
  <c r="G19" i="13"/>
  <c r="F19" i="13"/>
  <c r="E19" i="13"/>
  <c r="D19" i="13"/>
  <c r="C19" i="13"/>
  <c r="N16" i="13"/>
  <c r="N19" i="13" s="1"/>
  <c r="I16" i="13"/>
  <c r="I19" i="13" s="1"/>
  <c r="A13" i="13"/>
  <c r="N10" i="13"/>
  <c r="M10" i="13"/>
  <c r="L10" i="13"/>
  <c r="I10" i="13"/>
  <c r="G10" i="13"/>
  <c r="H10" i="13" s="1"/>
  <c r="F10" i="13"/>
  <c r="A8" i="13"/>
  <c r="A7" i="13"/>
  <c r="N6" i="13"/>
  <c r="H6" i="13"/>
  <c r="A6" i="13"/>
  <c r="A16" i="13" s="1"/>
  <c r="I4" i="13"/>
  <c r="F4" i="13"/>
  <c r="I23" i="13" s="1"/>
  <c r="C4" i="13"/>
  <c r="G23" i="13" s="1"/>
  <c r="J28" i="12"/>
  <c r="I28" i="12"/>
  <c r="H28" i="12"/>
  <c r="G28" i="12"/>
  <c r="M18" i="12"/>
  <c r="L18" i="12"/>
  <c r="K18" i="12"/>
  <c r="J18" i="12"/>
  <c r="H18" i="12"/>
  <c r="G18" i="12"/>
  <c r="F18" i="12"/>
  <c r="E18" i="12"/>
  <c r="D18" i="12"/>
  <c r="C18" i="12"/>
  <c r="N15" i="12"/>
  <c r="N18" i="12" s="1"/>
  <c r="I15" i="12"/>
  <c r="I18" i="12" s="1"/>
  <c r="A12" i="12"/>
  <c r="M9" i="12"/>
  <c r="N9" i="12" s="1"/>
  <c r="L9" i="12"/>
  <c r="I9" i="12"/>
  <c r="G9" i="12"/>
  <c r="H9" i="12" s="1"/>
  <c r="F9" i="12"/>
  <c r="N6" i="12"/>
  <c r="H6" i="12"/>
  <c r="A6" i="12"/>
  <c r="A15" i="12" s="1"/>
  <c r="I4" i="12"/>
  <c r="F4" i="12"/>
  <c r="I22" i="12" s="1"/>
  <c r="C4" i="12"/>
  <c r="G22" i="12" s="1"/>
  <c r="J28" i="11"/>
  <c r="I28" i="11"/>
  <c r="H28" i="11"/>
  <c r="G28" i="11"/>
  <c r="M18" i="11"/>
  <c r="L18" i="11"/>
  <c r="K18" i="11"/>
  <c r="J18" i="11"/>
  <c r="H18" i="11"/>
  <c r="G18" i="11"/>
  <c r="F18" i="11"/>
  <c r="E18" i="11"/>
  <c r="D18" i="11"/>
  <c r="C18" i="11"/>
  <c r="N15" i="11"/>
  <c r="N18" i="11" s="1"/>
  <c r="I15" i="11"/>
  <c r="I18" i="11" s="1"/>
  <c r="A12" i="11"/>
  <c r="N9" i="11"/>
  <c r="M9" i="11"/>
  <c r="L9" i="11"/>
  <c r="I9" i="11"/>
  <c r="G9" i="11"/>
  <c r="H9" i="11" s="1"/>
  <c r="F9" i="11"/>
  <c r="N6" i="11"/>
  <c r="H6" i="11"/>
  <c r="A6" i="11"/>
  <c r="A15" i="11" s="1"/>
  <c r="I4" i="11"/>
  <c r="F4" i="11"/>
  <c r="I22" i="11" s="1"/>
  <c r="C4" i="11"/>
  <c r="G22" i="11" s="1"/>
  <c r="J28" i="10"/>
  <c r="I28" i="10"/>
  <c r="H28" i="10"/>
  <c r="G28" i="10"/>
  <c r="M18" i="10"/>
  <c r="L18" i="10"/>
  <c r="K18" i="10"/>
  <c r="J18" i="10"/>
  <c r="H18" i="10"/>
  <c r="G18" i="10"/>
  <c r="F18" i="10"/>
  <c r="E18" i="10"/>
  <c r="D18" i="10"/>
  <c r="C18" i="10"/>
  <c r="N15" i="10"/>
  <c r="N18" i="10" s="1"/>
  <c r="I15" i="10"/>
  <c r="I18" i="10" s="1"/>
  <c r="A12" i="10"/>
  <c r="N9" i="10"/>
  <c r="M9" i="10"/>
  <c r="L9" i="10"/>
  <c r="I9" i="10"/>
  <c r="G9" i="10"/>
  <c r="H9" i="10" s="1"/>
  <c r="F9" i="10"/>
  <c r="N6" i="10"/>
  <c r="H6" i="10"/>
  <c r="A6" i="10"/>
  <c r="A15" i="10" s="1"/>
  <c r="I4" i="10"/>
  <c r="F4" i="10"/>
  <c r="I22" i="10" s="1"/>
  <c r="C4" i="10"/>
  <c r="G22" i="10" s="1"/>
  <c r="M64" i="9"/>
  <c r="L64" i="9"/>
  <c r="K64" i="9"/>
  <c r="J64" i="9"/>
  <c r="H64" i="9"/>
  <c r="G64" i="9"/>
  <c r="F64" i="9"/>
  <c r="E64" i="9"/>
  <c r="D64" i="9"/>
  <c r="C64" i="9"/>
  <c r="N62" i="9"/>
  <c r="N64" i="9" s="1"/>
  <c r="I62" i="9"/>
  <c r="I64" i="9" s="1"/>
  <c r="A62" i="9"/>
  <c r="A59" i="9"/>
  <c r="I58" i="9"/>
  <c r="M56" i="9"/>
  <c r="N56" i="9" s="1"/>
  <c r="L56" i="9"/>
  <c r="I56" i="9"/>
  <c r="H56" i="9"/>
  <c r="G56" i="9"/>
  <c r="F56" i="9"/>
  <c r="N54" i="9"/>
  <c r="H54" i="9"/>
  <c r="A54" i="9"/>
  <c r="I52" i="9"/>
  <c r="F52" i="9"/>
  <c r="L52" i="9" s="1"/>
  <c r="C52" i="9"/>
  <c r="M47" i="9"/>
  <c r="L47" i="9"/>
  <c r="K47" i="9"/>
  <c r="J47" i="9"/>
  <c r="H47" i="9"/>
  <c r="G47" i="9"/>
  <c r="F47" i="9"/>
  <c r="E47" i="9"/>
  <c r="D47" i="9"/>
  <c r="C47" i="9"/>
  <c r="N45" i="9"/>
  <c r="N47" i="9" s="1"/>
  <c r="I45" i="9"/>
  <c r="I47" i="9" s="1"/>
  <c r="A45" i="9"/>
  <c r="A42" i="9"/>
  <c r="M39" i="9"/>
  <c r="N39" i="9" s="1"/>
  <c r="L39" i="9"/>
  <c r="I39" i="9"/>
  <c r="G39" i="9"/>
  <c r="F39" i="9"/>
  <c r="H39" i="9" s="1"/>
  <c r="N37" i="9"/>
  <c r="H37" i="9"/>
  <c r="A37" i="9"/>
  <c r="I35" i="9"/>
  <c r="F35" i="9"/>
  <c r="L35" i="9" s="1"/>
  <c r="C35" i="9"/>
  <c r="M31" i="9"/>
  <c r="L31" i="9"/>
  <c r="K31" i="9"/>
  <c r="J31" i="9"/>
  <c r="H31" i="9"/>
  <c r="G31" i="9"/>
  <c r="F31" i="9"/>
  <c r="E31" i="9"/>
  <c r="D31" i="9"/>
  <c r="C31" i="9"/>
  <c r="N29" i="9"/>
  <c r="N31" i="9" s="1"/>
  <c r="I29" i="9"/>
  <c r="I31" i="9" s="1"/>
  <c r="A26" i="9"/>
  <c r="N23" i="9"/>
  <c r="M23" i="9"/>
  <c r="L23" i="9"/>
  <c r="I23" i="9"/>
  <c r="G23" i="9"/>
  <c r="H23" i="9" s="1"/>
  <c r="F23" i="9"/>
  <c r="N21" i="9"/>
  <c r="H21" i="9"/>
  <c r="A21" i="9"/>
  <c r="A29" i="9" s="1"/>
  <c r="I19" i="9"/>
  <c r="F19" i="9"/>
  <c r="L19" i="9" s="1"/>
  <c r="C19" i="9"/>
  <c r="M15" i="9"/>
  <c r="L15" i="9"/>
  <c r="K15" i="9"/>
  <c r="J15" i="9"/>
  <c r="H15" i="9"/>
  <c r="G15" i="9"/>
  <c r="F15" i="9"/>
  <c r="E15" i="9"/>
  <c r="D15" i="9"/>
  <c r="C15" i="9"/>
  <c r="N13" i="9"/>
  <c r="N15" i="9" s="1"/>
  <c r="I13" i="9"/>
  <c r="I15" i="9" s="1"/>
  <c r="A10" i="9"/>
  <c r="M7" i="9"/>
  <c r="N7" i="9" s="1"/>
  <c r="L7" i="9"/>
  <c r="I7" i="9"/>
  <c r="H7" i="9"/>
  <c r="G7" i="9"/>
  <c r="F7" i="9"/>
  <c r="N5" i="9"/>
  <c r="H5" i="9"/>
  <c r="A5" i="9"/>
  <c r="A13" i="9" s="1"/>
  <c r="I3" i="9"/>
  <c r="F3" i="9"/>
  <c r="L3" i="9" s="1"/>
  <c r="C3" i="9"/>
  <c r="J28" i="8"/>
  <c r="I28" i="8"/>
  <c r="H28" i="8"/>
  <c r="G28" i="8"/>
  <c r="M18" i="8"/>
  <c r="L18" i="8"/>
  <c r="K18" i="8"/>
  <c r="J18" i="8"/>
  <c r="H18" i="8"/>
  <c r="G18" i="8"/>
  <c r="F18" i="8"/>
  <c r="E18" i="8"/>
  <c r="D18" i="8"/>
  <c r="C18" i="8"/>
  <c r="N15" i="8"/>
  <c r="N18" i="8" s="1"/>
  <c r="I15" i="8"/>
  <c r="I18" i="8" s="1"/>
  <c r="A12" i="8"/>
  <c r="M9" i="8"/>
  <c r="N9" i="8" s="1"/>
  <c r="L9" i="8"/>
  <c r="I9" i="8"/>
  <c r="H9" i="8"/>
  <c r="G9" i="8"/>
  <c r="F9" i="8"/>
  <c r="N6" i="8"/>
  <c r="H6" i="8"/>
  <c r="A6" i="8"/>
  <c r="A15" i="8" s="1"/>
  <c r="I4" i="8"/>
  <c r="F4" i="8"/>
  <c r="I22" i="8" s="1"/>
  <c r="C4" i="8"/>
  <c r="G22" i="8" s="1"/>
  <c r="J28" i="7"/>
  <c r="I28" i="7"/>
  <c r="H28" i="7"/>
  <c r="G28" i="7"/>
  <c r="M18" i="7"/>
  <c r="L18" i="7"/>
  <c r="K18" i="7"/>
  <c r="J18" i="7"/>
  <c r="H18" i="7"/>
  <c r="G18" i="7"/>
  <c r="F18" i="7"/>
  <c r="E18" i="7"/>
  <c r="D18" i="7"/>
  <c r="C18" i="7"/>
  <c r="N15" i="7"/>
  <c r="N18" i="7" s="1"/>
  <c r="I15" i="7"/>
  <c r="I18" i="7" s="1"/>
  <c r="A12" i="7"/>
  <c r="M9" i="7"/>
  <c r="N9" i="7" s="1"/>
  <c r="L9" i="7"/>
  <c r="I9" i="7"/>
  <c r="G9" i="7"/>
  <c r="H9" i="7" s="1"/>
  <c r="F9" i="7"/>
  <c r="N6" i="7"/>
  <c r="H6" i="7"/>
  <c r="A6" i="7"/>
  <c r="A15" i="7" s="1"/>
  <c r="I4" i="7"/>
  <c r="F4" i="7"/>
  <c r="I22" i="7" s="1"/>
  <c r="C4" i="7"/>
  <c r="G22" i="7" s="1"/>
  <c r="J63" i="6"/>
  <c r="I63" i="6"/>
  <c r="H63" i="6"/>
  <c r="G63" i="6"/>
  <c r="J58" i="6"/>
  <c r="I58" i="6"/>
  <c r="H58" i="6"/>
  <c r="G58" i="6"/>
  <c r="J53" i="6"/>
  <c r="I53" i="6"/>
  <c r="H53" i="6"/>
  <c r="G53" i="6"/>
  <c r="J48" i="6"/>
  <c r="I48" i="6"/>
  <c r="H48" i="6"/>
  <c r="G48" i="6"/>
  <c r="J43" i="6"/>
  <c r="I43" i="6"/>
  <c r="H43" i="6"/>
  <c r="G43" i="6"/>
  <c r="J38" i="6"/>
  <c r="J64" i="6" s="1"/>
  <c r="I38" i="6"/>
  <c r="I64" i="6" s="1"/>
  <c r="H38" i="6"/>
  <c r="H64" i="6" s="1"/>
  <c r="G38" i="6"/>
  <c r="G64" i="6" s="1"/>
  <c r="N28" i="6"/>
  <c r="I28" i="6"/>
  <c r="N27" i="6"/>
  <c r="I27" i="6"/>
  <c r="M26" i="6"/>
  <c r="L26" i="6"/>
  <c r="K26" i="6"/>
  <c r="J26" i="6"/>
  <c r="H26" i="6"/>
  <c r="G26" i="6"/>
  <c r="F26" i="6"/>
  <c r="E26" i="6"/>
  <c r="D26" i="6"/>
  <c r="C26" i="6"/>
  <c r="N25" i="6"/>
  <c r="I25" i="6"/>
  <c r="N24" i="6"/>
  <c r="I24" i="6"/>
  <c r="N23" i="6"/>
  <c r="I23" i="6"/>
  <c r="N22" i="6"/>
  <c r="I22" i="6"/>
  <c r="N21" i="6"/>
  <c r="I21" i="6"/>
  <c r="I26" i="6" s="1"/>
  <c r="N20" i="6"/>
  <c r="N26" i="6" s="1"/>
  <c r="I20" i="6"/>
  <c r="A17" i="6"/>
  <c r="M14" i="6"/>
  <c r="N14" i="6" s="1"/>
  <c r="L14" i="6"/>
  <c r="I14" i="6"/>
  <c r="G14" i="6"/>
  <c r="H14" i="6" s="1"/>
  <c r="F14" i="6"/>
  <c r="N13" i="6"/>
  <c r="H13" i="6"/>
  <c r="N12" i="6"/>
  <c r="H12" i="6"/>
  <c r="A12" i="6"/>
  <c r="N11" i="6"/>
  <c r="H11" i="6"/>
  <c r="A11" i="6"/>
  <c r="N10" i="6"/>
  <c r="H10" i="6"/>
  <c r="A10" i="6"/>
  <c r="N9" i="6"/>
  <c r="H9" i="6"/>
  <c r="A9" i="6"/>
  <c r="A23" i="6" s="1"/>
  <c r="N8" i="6"/>
  <c r="H8" i="6"/>
  <c r="A8" i="6"/>
  <c r="A22" i="6" s="1"/>
  <c r="N7" i="6"/>
  <c r="H7" i="6"/>
  <c r="A7" i="6"/>
  <c r="A21" i="6" s="1"/>
  <c r="N6" i="6"/>
  <c r="H6" i="6"/>
  <c r="A6" i="6"/>
  <c r="A20" i="6" s="1"/>
  <c r="I4" i="6"/>
  <c r="F4" i="6"/>
  <c r="I32" i="6" s="1"/>
  <c r="C4" i="6"/>
  <c r="G32" i="6" s="1"/>
  <c r="AN85" i="5"/>
  <c r="J37" i="17" s="1"/>
  <c r="AM85" i="5"/>
  <c r="D37" i="17" s="1"/>
  <c r="AL85" i="5"/>
  <c r="C37" i="17" s="1"/>
  <c r="C39" i="17" s="1"/>
  <c r="AN84" i="5"/>
  <c r="AM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N81" i="5"/>
  <c r="J21" i="17" s="1"/>
  <c r="AM81" i="5"/>
  <c r="D21" i="17" s="1"/>
  <c r="AL81" i="5"/>
  <c r="C21" i="17" s="1"/>
  <c r="C23" i="17" s="1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N77" i="5"/>
  <c r="J5" i="17" s="1"/>
  <c r="AM77" i="5"/>
  <c r="D5" i="17" s="1"/>
  <c r="AL77" i="5"/>
  <c r="C5" i="17" s="1"/>
  <c r="C7" i="17" s="1"/>
  <c r="AN76" i="5"/>
  <c r="AM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N73" i="5"/>
  <c r="J37" i="16" s="1"/>
  <c r="AM73" i="5"/>
  <c r="D37" i="16" s="1"/>
  <c r="AL73" i="5"/>
  <c r="C37" i="16" s="1"/>
  <c r="C39" i="16" s="1"/>
  <c r="AM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N69" i="5"/>
  <c r="J21" i="16" s="1"/>
  <c r="AM69" i="5"/>
  <c r="D21" i="16" s="1"/>
  <c r="AL69" i="5"/>
  <c r="C21" i="16" s="1"/>
  <c r="C23" i="16" s="1"/>
  <c r="AM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N66" i="5"/>
  <c r="AN64" i="5" s="1"/>
  <c r="AM66" i="5"/>
  <c r="AL66" i="5"/>
  <c r="AN65" i="5"/>
  <c r="J5" i="16" s="1"/>
  <c r="AM65" i="5"/>
  <c r="D5" i="16" s="1"/>
  <c r="AL65" i="5"/>
  <c r="C5" i="16" s="1"/>
  <c r="C7" i="16" s="1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N61" i="5"/>
  <c r="J6" i="15" s="1"/>
  <c r="AM61" i="5"/>
  <c r="D6" i="15" s="1"/>
  <c r="AL61" i="5"/>
  <c r="C6" i="15" s="1"/>
  <c r="C9" i="15" s="1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N57" i="5"/>
  <c r="J6" i="14" s="1"/>
  <c r="AM57" i="5"/>
  <c r="D6" i="14" s="1"/>
  <c r="AL57" i="5"/>
  <c r="C6" i="14" s="1"/>
  <c r="C9" i="14" s="1"/>
  <c r="AN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N54" i="5"/>
  <c r="J8" i="13" s="1"/>
  <c r="AM54" i="5"/>
  <c r="D8" i="13" s="1"/>
  <c r="AL54" i="5"/>
  <c r="C8" i="13" s="1"/>
  <c r="AN53" i="5"/>
  <c r="J7" i="13" s="1"/>
  <c r="AM53" i="5"/>
  <c r="D7" i="13" s="1"/>
  <c r="E7" i="13" s="1"/>
  <c r="AL53" i="5"/>
  <c r="C7" i="13" s="1"/>
  <c r="AN52" i="5"/>
  <c r="J6" i="13" s="1"/>
  <c r="AM52" i="5"/>
  <c r="D6" i="13" s="1"/>
  <c r="AL52" i="5"/>
  <c r="C6" i="13" s="1"/>
  <c r="C10" i="13" s="1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N51" i="5" s="1"/>
  <c r="C51" i="5"/>
  <c r="AM51" i="5" s="1"/>
  <c r="B51" i="5"/>
  <c r="AL51" i="5" s="1"/>
  <c r="AN49" i="5"/>
  <c r="AM49" i="5"/>
  <c r="AL49" i="5"/>
  <c r="AN48" i="5"/>
  <c r="J6" i="12" s="1"/>
  <c r="AM48" i="5"/>
  <c r="D6" i="12" s="1"/>
  <c r="AL48" i="5"/>
  <c r="C6" i="12" s="1"/>
  <c r="C9" i="12" s="1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N44" i="5"/>
  <c r="J6" i="11" s="1"/>
  <c r="AM44" i="5"/>
  <c r="D6" i="11" s="1"/>
  <c r="AL44" i="5"/>
  <c r="C6" i="11" s="1"/>
  <c r="C9" i="11" s="1"/>
  <c r="AN43" i="5"/>
  <c r="AM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N40" i="5"/>
  <c r="J6" i="10" s="1"/>
  <c r="AM40" i="5"/>
  <c r="D6" i="10" s="1"/>
  <c r="AL40" i="5"/>
  <c r="C6" i="10" s="1"/>
  <c r="C9" i="10" s="1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N36" i="5"/>
  <c r="J54" i="9" s="1"/>
  <c r="AM36" i="5"/>
  <c r="D54" i="9" s="1"/>
  <c r="AL36" i="5"/>
  <c r="C54" i="9" s="1"/>
  <c r="C56" i="9" s="1"/>
  <c r="AN35" i="5"/>
  <c r="AM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N32" i="5"/>
  <c r="J37" i="9" s="1"/>
  <c r="AM32" i="5"/>
  <c r="D37" i="9" s="1"/>
  <c r="AL32" i="5"/>
  <c r="C37" i="9" s="1"/>
  <c r="C39" i="9" s="1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N28" i="5"/>
  <c r="J21" i="9" s="1"/>
  <c r="AM28" i="5"/>
  <c r="D21" i="9" s="1"/>
  <c r="AL28" i="5"/>
  <c r="C21" i="9" s="1"/>
  <c r="C23" i="9" s="1"/>
  <c r="AN27" i="5"/>
  <c r="AM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N24" i="5"/>
  <c r="J5" i="9" s="1"/>
  <c r="AM24" i="5"/>
  <c r="D5" i="9" s="1"/>
  <c r="AL24" i="5"/>
  <c r="C5" i="9" s="1"/>
  <c r="C7" i="9" s="1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N20" i="5"/>
  <c r="J6" i="8" s="1"/>
  <c r="AM20" i="5"/>
  <c r="D6" i="8" s="1"/>
  <c r="AL20" i="5"/>
  <c r="C6" i="8" s="1"/>
  <c r="C9" i="8" s="1"/>
  <c r="AN19" i="5"/>
  <c r="AM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N16" i="5"/>
  <c r="AN15" i="5" s="1"/>
  <c r="AM16" i="5"/>
  <c r="D6" i="7" s="1"/>
  <c r="AL16" i="5"/>
  <c r="C6" i="7" s="1"/>
  <c r="C9" i="7" s="1"/>
  <c r="AM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N13" i="5"/>
  <c r="J13" i="6" s="1"/>
  <c r="K13" i="6" s="1"/>
  <c r="AM13" i="5"/>
  <c r="D13" i="6" s="1"/>
  <c r="AL13" i="5"/>
  <c r="C13" i="6" s="1"/>
  <c r="AN12" i="5"/>
  <c r="J12" i="6" s="1"/>
  <c r="AM12" i="5"/>
  <c r="D12" i="6" s="1"/>
  <c r="AL12" i="5"/>
  <c r="C12" i="6" s="1"/>
  <c r="AN11" i="5"/>
  <c r="J11" i="6" s="1"/>
  <c r="AM11" i="5"/>
  <c r="D11" i="6" s="1"/>
  <c r="AL11" i="5"/>
  <c r="C11" i="6" s="1"/>
  <c r="AN10" i="5"/>
  <c r="J10" i="6" s="1"/>
  <c r="AM10" i="5"/>
  <c r="D10" i="6" s="1"/>
  <c r="E10" i="6" s="1"/>
  <c r="AL10" i="5"/>
  <c r="C10" i="6" s="1"/>
  <c r="AN9" i="5"/>
  <c r="J9" i="6" s="1"/>
  <c r="AM9" i="5"/>
  <c r="D9" i="6" s="1"/>
  <c r="AL9" i="5"/>
  <c r="C9" i="6" s="1"/>
  <c r="AN8" i="5"/>
  <c r="J8" i="6" s="1"/>
  <c r="AM8" i="5"/>
  <c r="D8" i="6" s="1"/>
  <c r="AL8" i="5"/>
  <c r="C8" i="6" s="1"/>
  <c r="AN7" i="5"/>
  <c r="J7" i="6" s="1"/>
  <c r="AM7" i="5"/>
  <c r="D7" i="6" s="1"/>
  <c r="AL7" i="5"/>
  <c r="C7" i="6" s="1"/>
  <c r="AN6" i="5"/>
  <c r="J6" i="6" s="1"/>
  <c r="AM6" i="5"/>
  <c r="D6" i="6" s="1"/>
  <c r="AL6" i="5"/>
  <c r="C6" i="6" s="1"/>
  <c r="AN5" i="5"/>
  <c r="AL5" i="5"/>
  <c r="AK5" i="5"/>
  <c r="AK88" i="5" s="1"/>
  <c r="AJ5" i="5"/>
  <c r="AJ88" i="5" s="1"/>
  <c r="AI5" i="5"/>
  <c r="AI88" i="5" s="1"/>
  <c r="AH5" i="5"/>
  <c r="AH88" i="5" s="1"/>
  <c r="AG5" i="5"/>
  <c r="AG88" i="5" s="1"/>
  <c r="AF5" i="5"/>
  <c r="AF88" i="5" s="1"/>
  <c r="AE5" i="5"/>
  <c r="AE88" i="5" s="1"/>
  <c r="AD5" i="5"/>
  <c r="AD88" i="5" s="1"/>
  <c r="AC5" i="5"/>
  <c r="AC88" i="5" s="1"/>
  <c r="AB5" i="5"/>
  <c r="AB88" i="5" s="1"/>
  <c r="AA5" i="5"/>
  <c r="AA88" i="5" s="1"/>
  <c r="Z5" i="5"/>
  <c r="Z88" i="5" s="1"/>
  <c r="Y5" i="5"/>
  <c r="Y88" i="5" s="1"/>
  <c r="X5" i="5"/>
  <c r="X88" i="5" s="1"/>
  <c r="W5" i="5"/>
  <c r="W88" i="5" s="1"/>
  <c r="V5" i="5"/>
  <c r="V88" i="5" s="1"/>
  <c r="U5" i="5"/>
  <c r="U88" i="5" s="1"/>
  <c r="T5" i="5"/>
  <c r="T88" i="5" s="1"/>
  <c r="S5" i="5"/>
  <c r="S88" i="5" s="1"/>
  <c r="R5" i="5"/>
  <c r="R88" i="5" s="1"/>
  <c r="Q5" i="5"/>
  <c r="Q88" i="5" s="1"/>
  <c r="P5" i="5"/>
  <c r="P88" i="5" s="1"/>
  <c r="O5" i="5"/>
  <c r="O88" i="5" s="1"/>
  <c r="N5" i="5"/>
  <c r="N88" i="5" s="1"/>
  <c r="M5" i="5"/>
  <c r="M88" i="5" s="1"/>
  <c r="L5" i="5"/>
  <c r="L88" i="5" s="1"/>
  <c r="K5" i="5"/>
  <c r="K88" i="5" s="1"/>
  <c r="J5" i="5"/>
  <c r="J88" i="5" s="1"/>
  <c r="I5" i="5"/>
  <c r="I88" i="5" s="1"/>
  <c r="H5" i="5"/>
  <c r="H88" i="5" s="1"/>
  <c r="G5" i="5"/>
  <c r="G88" i="5" s="1"/>
  <c r="F5" i="5"/>
  <c r="F88" i="5" s="1"/>
  <c r="E5" i="5"/>
  <c r="E88" i="5" s="1"/>
  <c r="D5" i="5"/>
  <c r="D88" i="5" s="1"/>
  <c r="C5" i="5"/>
  <c r="C88" i="5" s="1"/>
  <c r="B5" i="5"/>
  <c r="AL2" i="5"/>
  <c r="AL1" i="5"/>
  <c r="F29" i="3"/>
  <c r="F28" i="3"/>
  <c r="F27" i="3"/>
  <c r="T26" i="3"/>
  <c r="O26" i="3"/>
  <c r="U26" i="3" s="1"/>
  <c r="J26" i="3"/>
  <c r="F26" i="3"/>
  <c r="K26" i="3" s="1"/>
  <c r="T24" i="3"/>
  <c r="O24" i="3"/>
  <c r="U24" i="3" s="1"/>
  <c r="J24" i="3"/>
  <c r="F24" i="3"/>
  <c r="K24" i="3" s="1"/>
  <c r="T23" i="3"/>
  <c r="O23" i="3"/>
  <c r="U23" i="3" s="1"/>
  <c r="J23" i="3"/>
  <c r="F23" i="3"/>
  <c r="K23" i="3" s="1"/>
  <c r="AK18" i="3"/>
  <c r="AA18" i="3"/>
  <c r="AM18" i="3" s="1"/>
  <c r="Q18" i="3"/>
  <c r="I18" i="3"/>
  <c r="S18" i="3" s="1"/>
  <c r="AC18" i="3" s="1"/>
  <c r="AO18" i="3" s="1"/>
  <c r="AK17" i="3"/>
  <c r="AA17" i="3"/>
  <c r="AM17" i="3" s="1"/>
  <c r="Q17" i="3"/>
  <c r="I17" i="3"/>
  <c r="S17" i="3" s="1"/>
  <c r="AC17" i="3" s="1"/>
  <c r="AO17" i="3" s="1"/>
  <c r="AK16" i="3"/>
  <c r="AA16" i="3"/>
  <c r="AM16" i="3" s="1"/>
  <c r="Q16" i="3"/>
  <c r="I16" i="3"/>
  <c r="S16" i="3" s="1"/>
  <c r="AC16" i="3" s="1"/>
  <c r="AO16" i="3" s="1"/>
  <c r="AK15" i="3"/>
  <c r="AA15" i="3"/>
  <c r="AM15" i="3" s="1"/>
  <c r="Q15" i="3"/>
  <c r="I15" i="3"/>
  <c r="S15" i="3" s="1"/>
  <c r="AC15" i="3" s="1"/>
  <c r="AO15" i="3" s="1"/>
  <c r="AL14" i="3"/>
  <c r="AN14" i="3" s="1"/>
  <c r="AI14" i="3"/>
  <c r="AG14" i="3"/>
  <c r="AE14" i="3"/>
  <c r="AK14" i="3" s="1"/>
  <c r="AB14" i="3"/>
  <c r="AD14" i="3" s="1"/>
  <c r="Y14" i="3"/>
  <c r="W14" i="3"/>
  <c r="U14" i="3"/>
  <c r="AA14" i="3" s="1"/>
  <c r="AM14" i="3" s="1"/>
  <c r="T14" i="3"/>
  <c r="R14" i="3"/>
  <c r="Q14" i="3"/>
  <c r="J14" i="3"/>
  <c r="I14" i="3"/>
  <c r="S14" i="3" s="1"/>
  <c r="AK13" i="3"/>
  <c r="AM13" i="3" s="1"/>
  <c r="AA13" i="3"/>
  <c r="Q13" i="3"/>
  <c r="S13" i="3" s="1"/>
  <c r="AC13" i="3" s="1"/>
  <c r="AO13" i="3" s="1"/>
  <c r="I13" i="3"/>
  <c r="AK12" i="3"/>
  <c r="AM12" i="3" s="1"/>
  <c r="AA12" i="3"/>
  <c r="Q12" i="3"/>
  <c r="S12" i="3" s="1"/>
  <c r="AC12" i="3" s="1"/>
  <c r="AO12" i="3" s="1"/>
  <c r="I12" i="3"/>
  <c r="AK11" i="3"/>
  <c r="AM11" i="3" s="1"/>
  <c r="AA11" i="3"/>
  <c r="Q11" i="3"/>
  <c r="S11" i="3" s="1"/>
  <c r="AC11" i="3" s="1"/>
  <c r="AO11" i="3" s="1"/>
  <c r="I11" i="3"/>
  <c r="AK10" i="3"/>
  <c r="AM10" i="3" s="1"/>
  <c r="AA10" i="3"/>
  <c r="Q10" i="3"/>
  <c r="S10" i="3" s="1"/>
  <c r="AC10" i="3" s="1"/>
  <c r="AO10" i="3" s="1"/>
  <c r="I10" i="3"/>
  <c r="AN9" i="3"/>
  <c r="AL9" i="3"/>
  <c r="AI9" i="3"/>
  <c r="AK9" i="3" s="1"/>
  <c r="AG9" i="3"/>
  <c r="AE9" i="3"/>
  <c r="AB9" i="3"/>
  <c r="Y9" i="3"/>
  <c r="W9" i="3"/>
  <c r="AA9" i="3" s="1"/>
  <c r="U9" i="3"/>
  <c r="R9" i="3"/>
  <c r="T9" i="3" s="1"/>
  <c r="AD9" i="3" s="1"/>
  <c r="AP9" i="3" s="1"/>
  <c r="O9" i="3"/>
  <c r="M9" i="3"/>
  <c r="K9" i="3"/>
  <c r="Q9" i="3" s="1"/>
  <c r="S9" i="3" s="1"/>
  <c r="AC9" i="3" s="1"/>
  <c r="J9" i="3"/>
  <c r="I9" i="3"/>
  <c r="AM8" i="3"/>
  <c r="AK8" i="3"/>
  <c r="AA8" i="3"/>
  <c r="S8" i="3"/>
  <c r="AC8" i="3" s="1"/>
  <c r="AO8" i="3" s="1"/>
  <c r="Q8" i="3"/>
  <c r="I8" i="3"/>
  <c r="AM7" i="3"/>
  <c r="AK7" i="3"/>
  <c r="AA7" i="3"/>
  <c r="S7" i="3"/>
  <c r="AC7" i="3" s="1"/>
  <c r="AO7" i="3" s="1"/>
  <c r="Q7" i="3"/>
  <c r="I7" i="3"/>
  <c r="AM6" i="3"/>
  <c r="AK6" i="3"/>
  <c r="AA6" i="3"/>
  <c r="S6" i="3"/>
  <c r="AC6" i="3" s="1"/>
  <c r="AO6" i="3" s="1"/>
  <c r="Q6" i="3"/>
  <c r="I6" i="3"/>
  <c r="AK5" i="3"/>
  <c r="AA5" i="3"/>
  <c r="AM5" i="3" s="1"/>
  <c r="Y8" i="1" s="1"/>
  <c r="S5" i="3"/>
  <c r="AC5" i="3" s="1"/>
  <c r="AO5" i="3" s="1"/>
  <c r="Q5" i="3"/>
  <c r="I5" i="3"/>
  <c r="AL4" i="3"/>
  <c r="AK4" i="3"/>
  <c r="AI4" i="3"/>
  <c r="AG4" i="3"/>
  <c r="AE4" i="3"/>
  <c r="AB4" i="3"/>
  <c r="AN4" i="3" s="1"/>
  <c r="AA4" i="3"/>
  <c r="Y4" i="3"/>
  <c r="W4" i="3"/>
  <c r="U4" i="3"/>
  <c r="R4" i="3"/>
  <c r="Q4" i="3"/>
  <c r="J4" i="3"/>
  <c r="T4" i="3" s="1"/>
  <c r="AD4" i="3" s="1"/>
  <c r="AP4" i="3" s="1"/>
  <c r="I4" i="3"/>
  <c r="S4" i="3" s="1"/>
  <c r="AC4" i="3" s="1"/>
  <c r="AO4" i="3" s="1"/>
  <c r="V25" i="2"/>
  <c r="T25" i="2"/>
  <c r="M24" i="2"/>
  <c r="M23" i="2"/>
  <c r="V21" i="2"/>
  <c r="T21" i="2"/>
  <c r="R21" i="2"/>
  <c r="P21" i="2"/>
  <c r="V20" i="2"/>
  <c r="V22" i="2" s="1"/>
  <c r="T20" i="2"/>
  <c r="T22" i="2" s="1"/>
  <c r="R20" i="2"/>
  <c r="R22" i="2" s="1"/>
  <c r="P20" i="2"/>
  <c r="P22" i="2" s="1"/>
  <c r="V19" i="2"/>
  <c r="U19" i="2"/>
  <c r="W19" i="2" s="1"/>
  <c r="T19" i="2"/>
  <c r="S19" i="2"/>
  <c r="Q19" i="2"/>
  <c r="P19" i="2"/>
  <c r="N19" i="2"/>
  <c r="M19" i="2"/>
  <c r="M18" i="2"/>
  <c r="W17" i="2"/>
  <c r="V17" i="2"/>
  <c r="T17" i="2"/>
  <c r="S17" i="2"/>
  <c r="Q17" i="2"/>
  <c r="P17" i="2"/>
  <c r="N17" i="2"/>
  <c r="M17" i="2"/>
  <c r="M16" i="2"/>
  <c r="M15" i="2"/>
  <c r="W12" i="2"/>
  <c r="V12" i="2"/>
  <c r="T12" i="2"/>
  <c r="S12" i="2"/>
  <c r="Q12" i="2"/>
  <c r="P12" i="2"/>
  <c r="N12" i="2"/>
  <c r="M12" i="2"/>
  <c r="W7" i="2"/>
  <c r="V7" i="2"/>
  <c r="T7" i="2"/>
  <c r="S7" i="2"/>
  <c r="Q7" i="2"/>
  <c r="P7" i="2"/>
  <c r="N7" i="2"/>
  <c r="M7" i="2"/>
  <c r="W2" i="2"/>
  <c r="V2" i="2"/>
  <c r="U2" i="2"/>
  <c r="T2" i="2"/>
  <c r="S2" i="2"/>
  <c r="R2" i="2"/>
  <c r="Q2" i="2"/>
  <c r="P2" i="2"/>
  <c r="O2" i="2"/>
  <c r="N2" i="2"/>
  <c r="M2" i="2"/>
  <c r="L2" i="2"/>
  <c r="Z26" i="1"/>
  <c r="Y26" i="1"/>
  <c r="W26" i="1"/>
  <c r="W25" i="2" s="1"/>
  <c r="V26" i="1"/>
  <c r="U26" i="1"/>
  <c r="U25" i="2" s="1"/>
  <c r="R26" i="1"/>
  <c r="S26" i="1" s="1"/>
  <c r="Q26" i="1"/>
  <c r="P26" i="1"/>
  <c r="S25" i="2" s="1"/>
  <c r="O26" i="1"/>
  <c r="R25" i="2" s="1"/>
  <c r="K26" i="1"/>
  <c r="Q25" i="2" s="1"/>
  <c r="J26" i="1"/>
  <c r="P25" i="2" s="1"/>
  <c r="I26" i="1"/>
  <c r="O25" i="2" s="1"/>
  <c r="F26" i="1"/>
  <c r="N25" i="2" s="1"/>
  <c r="E26" i="1"/>
  <c r="M25" i="2" s="1"/>
  <c r="D26" i="1"/>
  <c r="L25" i="2" s="1"/>
  <c r="Z25" i="1"/>
  <c r="Y25" i="1"/>
  <c r="X25" i="1"/>
  <c r="W25" i="1"/>
  <c r="V25" i="1"/>
  <c r="U25" i="1"/>
  <c r="S25" i="1"/>
  <c r="R25" i="1"/>
  <c r="Q25" i="1"/>
  <c r="P25" i="1"/>
  <c r="O25" i="1"/>
  <c r="M25" i="1"/>
  <c r="L25" i="1"/>
  <c r="K25" i="1"/>
  <c r="J25" i="1"/>
  <c r="I25" i="1"/>
  <c r="G25" i="1"/>
  <c r="F25" i="1"/>
  <c r="E25" i="1"/>
  <c r="D25" i="1"/>
  <c r="Z24" i="1"/>
  <c r="Y24" i="1"/>
  <c r="X24" i="1"/>
  <c r="W24" i="1"/>
  <c r="W24" i="2" s="1"/>
  <c r="V24" i="1"/>
  <c r="V24" i="2" s="1"/>
  <c r="U24" i="1"/>
  <c r="U24" i="2" s="1"/>
  <c r="S24" i="1"/>
  <c r="R24" i="1"/>
  <c r="Q24" i="1"/>
  <c r="T24" i="2" s="1"/>
  <c r="P24" i="1"/>
  <c r="S24" i="2" s="1"/>
  <c r="O24" i="1"/>
  <c r="R24" i="2" s="1"/>
  <c r="M24" i="1"/>
  <c r="L24" i="1"/>
  <c r="K24" i="1"/>
  <c r="Q24" i="2" s="1"/>
  <c r="J24" i="1"/>
  <c r="P24" i="2" s="1"/>
  <c r="I24" i="1"/>
  <c r="O24" i="2" s="1"/>
  <c r="G24" i="1"/>
  <c r="F24" i="1"/>
  <c r="N24" i="2" s="1"/>
  <c r="E24" i="1"/>
  <c r="D24" i="1"/>
  <c r="L24" i="2" s="1"/>
  <c r="Y23" i="1"/>
  <c r="X23" i="1"/>
  <c r="W23" i="1"/>
  <c r="W23" i="2" s="1"/>
  <c r="V23" i="1"/>
  <c r="V23" i="2" s="1"/>
  <c r="U23" i="1"/>
  <c r="U23" i="2" s="1"/>
  <c r="R23" i="1"/>
  <c r="Q23" i="1"/>
  <c r="T23" i="2" s="1"/>
  <c r="P23" i="1"/>
  <c r="S23" i="2" s="1"/>
  <c r="O23" i="1"/>
  <c r="R23" i="2" s="1"/>
  <c r="M23" i="1"/>
  <c r="L23" i="1"/>
  <c r="K23" i="1"/>
  <c r="Q23" i="2" s="1"/>
  <c r="J23" i="1"/>
  <c r="P23" i="2" s="1"/>
  <c r="I23" i="1"/>
  <c r="O23" i="2" s="1"/>
  <c r="G23" i="1"/>
  <c r="F23" i="1"/>
  <c r="N23" i="2" s="1"/>
  <c r="E23" i="1"/>
  <c r="D23" i="1"/>
  <c r="L23" i="2" s="1"/>
  <c r="Z22" i="1"/>
  <c r="Y22" i="1"/>
  <c r="X22" i="1"/>
  <c r="W22" i="1"/>
  <c r="V22" i="1"/>
  <c r="U22" i="1"/>
  <c r="S22" i="1"/>
  <c r="R22" i="1"/>
  <c r="Q22" i="1"/>
  <c r="P22" i="1"/>
  <c r="O22" i="1"/>
  <c r="M22" i="1"/>
  <c r="L22" i="1"/>
  <c r="K22" i="1"/>
  <c r="J22" i="1"/>
  <c r="I22" i="1"/>
  <c r="G22" i="1"/>
  <c r="F22" i="1"/>
  <c r="E22" i="1"/>
  <c r="D22" i="1"/>
  <c r="Y21" i="1"/>
  <c r="X21" i="1"/>
  <c r="W21" i="1"/>
  <c r="W21" i="2" s="1"/>
  <c r="V21" i="1"/>
  <c r="U21" i="1"/>
  <c r="U21" i="2" s="1"/>
  <c r="R21" i="1"/>
  <c r="Q21" i="1"/>
  <c r="P21" i="1"/>
  <c r="S21" i="2" s="1"/>
  <c r="O21" i="1"/>
  <c r="M21" i="1"/>
  <c r="L21" i="1"/>
  <c r="K21" i="1"/>
  <c r="Q21" i="2" s="1"/>
  <c r="J21" i="1"/>
  <c r="I21" i="1"/>
  <c r="O21" i="2" s="1"/>
  <c r="G21" i="1"/>
  <c r="F21" i="1"/>
  <c r="N21" i="2" s="1"/>
  <c r="E21" i="1"/>
  <c r="M21" i="2" s="1"/>
  <c r="D21" i="1"/>
  <c r="L21" i="2" s="1"/>
  <c r="Y20" i="1"/>
  <c r="X20" i="1"/>
  <c r="W20" i="1"/>
  <c r="W20" i="2" s="1"/>
  <c r="V20" i="1"/>
  <c r="U20" i="1"/>
  <c r="U20" i="2" s="1"/>
  <c r="U22" i="2" s="1"/>
  <c r="R20" i="1"/>
  <c r="Q20" i="1"/>
  <c r="P20" i="1"/>
  <c r="S20" i="2" s="1"/>
  <c r="O20" i="1"/>
  <c r="M20" i="1"/>
  <c r="L20" i="1"/>
  <c r="K20" i="1"/>
  <c r="Q20" i="2" s="1"/>
  <c r="J20" i="1"/>
  <c r="I20" i="1"/>
  <c r="O20" i="2" s="1"/>
  <c r="O22" i="2" s="1"/>
  <c r="G20" i="1"/>
  <c r="F20" i="1"/>
  <c r="N20" i="2" s="1"/>
  <c r="E20" i="1"/>
  <c r="M20" i="2" s="1"/>
  <c r="M22" i="2" s="1"/>
  <c r="D20" i="1"/>
  <c r="L20" i="2" s="1"/>
  <c r="L22" i="2" s="1"/>
  <c r="Z19" i="1"/>
  <c r="Y19" i="1"/>
  <c r="X19" i="1"/>
  <c r="W19" i="1"/>
  <c r="W18" i="2" s="1"/>
  <c r="V19" i="1"/>
  <c r="V18" i="2" s="1"/>
  <c r="U19" i="1"/>
  <c r="U18" i="2" s="1"/>
  <c r="S19" i="1"/>
  <c r="R19" i="1"/>
  <c r="Q19" i="1"/>
  <c r="T18" i="2" s="1"/>
  <c r="P19" i="1"/>
  <c r="S18" i="2" s="1"/>
  <c r="O19" i="1"/>
  <c r="R18" i="2" s="1"/>
  <c r="M19" i="1"/>
  <c r="L19" i="1"/>
  <c r="K19" i="1"/>
  <c r="Q18" i="2" s="1"/>
  <c r="J19" i="1"/>
  <c r="P18" i="2" s="1"/>
  <c r="I19" i="1"/>
  <c r="O18" i="2" s="1"/>
  <c r="G19" i="1"/>
  <c r="F19" i="1"/>
  <c r="N18" i="2" s="1"/>
  <c r="E19" i="1"/>
  <c r="D19" i="1"/>
  <c r="L18" i="2" s="1"/>
  <c r="Y18" i="1"/>
  <c r="X18" i="1"/>
  <c r="W18" i="1"/>
  <c r="W16" i="2" s="1"/>
  <c r="V18" i="1"/>
  <c r="V16" i="2" s="1"/>
  <c r="U18" i="1"/>
  <c r="U16" i="2" s="1"/>
  <c r="S18" i="1"/>
  <c r="R18" i="1"/>
  <c r="Q18" i="1"/>
  <c r="T16" i="2" s="1"/>
  <c r="P18" i="1"/>
  <c r="S16" i="2" s="1"/>
  <c r="O18" i="1"/>
  <c r="R16" i="2" s="1"/>
  <c r="M18" i="1"/>
  <c r="L18" i="1"/>
  <c r="K18" i="1"/>
  <c r="Q16" i="2" s="1"/>
  <c r="J18" i="1"/>
  <c r="P16" i="2" s="1"/>
  <c r="I18" i="1"/>
  <c r="O16" i="2" s="1"/>
  <c r="G18" i="1"/>
  <c r="F18" i="1"/>
  <c r="N16" i="2" s="1"/>
  <c r="E18" i="1"/>
  <c r="D18" i="1"/>
  <c r="L16" i="2" s="1"/>
  <c r="Y17" i="1"/>
  <c r="X17" i="1"/>
  <c r="W17" i="1"/>
  <c r="W15" i="2" s="1"/>
  <c r="V17" i="1"/>
  <c r="V15" i="2" s="1"/>
  <c r="U17" i="1"/>
  <c r="U15" i="2" s="1"/>
  <c r="S17" i="1"/>
  <c r="R17" i="1"/>
  <c r="Q17" i="1"/>
  <c r="T15" i="2" s="1"/>
  <c r="P17" i="1"/>
  <c r="S15" i="2" s="1"/>
  <c r="O17" i="1"/>
  <c r="R15" i="2" s="1"/>
  <c r="M17" i="1"/>
  <c r="L17" i="1"/>
  <c r="K17" i="1"/>
  <c r="Q15" i="2" s="1"/>
  <c r="J17" i="1"/>
  <c r="P15" i="2" s="1"/>
  <c r="I17" i="1"/>
  <c r="O15" i="2" s="1"/>
  <c r="G17" i="1"/>
  <c r="F17" i="1"/>
  <c r="N15" i="2" s="1"/>
  <c r="E17" i="1"/>
  <c r="D17" i="1"/>
  <c r="L15" i="2" s="1"/>
  <c r="Y16" i="1"/>
  <c r="X16" i="1"/>
  <c r="W16" i="1"/>
  <c r="W14" i="2" s="1"/>
  <c r="V16" i="1"/>
  <c r="V14" i="2" s="1"/>
  <c r="U16" i="1"/>
  <c r="U14" i="2" s="1"/>
  <c r="S16" i="1"/>
  <c r="R16" i="1"/>
  <c r="Q16" i="1"/>
  <c r="T14" i="2" s="1"/>
  <c r="P16" i="1"/>
  <c r="S14" i="2" s="1"/>
  <c r="O16" i="1"/>
  <c r="R14" i="2" s="1"/>
  <c r="M16" i="1"/>
  <c r="L16" i="1"/>
  <c r="K16" i="1"/>
  <c r="Q14" i="2" s="1"/>
  <c r="J16" i="1"/>
  <c r="P14" i="2" s="1"/>
  <c r="I16" i="1"/>
  <c r="O14" i="2" s="1"/>
  <c r="G16" i="1"/>
  <c r="F16" i="1"/>
  <c r="N14" i="2" s="1"/>
  <c r="E16" i="1"/>
  <c r="M14" i="2" s="1"/>
  <c r="D16" i="1"/>
  <c r="L14" i="2" s="1"/>
  <c r="Y15" i="1"/>
  <c r="X15" i="1"/>
  <c r="W15" i="1"/>
  <c r="W13" i="2" s="1"/>
  <c r="V15" i="1"/>
  <c r="V13" i="2" s="1"/>
  <c r="U15" i="1"/>
  <c r="U13" i="2" s="1"/>
  <c r="R15" i="1"/>
  <c r="Q15" i="1"/>
  <c r="T13" i="2" s="1"/>
  <c r="P15" i="1"/>
  <c r="S13" i="2" s="1"/>
  <c r="O15" i="1"/>
  <c r="R13" i="2" s="1"/>
  <c r="M15" i="1"/>
  <c r="L15" i="1"/>
  <c r="K15" i="1"/>
  <c r="Q13" i="2" s="1"/>
  <c r="J15" i="1"/>
  <c r="P13" i="2" s="1"/>
  <c r="I15" i="1"/>
  <c r="O13" i="2" s="1"/>
  <c r="G15" i="1"/>
  <c r="F15" i="1"/>
  <c r="N13" i="2" s="1"/>
  <c r="E15" i="1"/>
  <c r="M13" i="2" s="1"/>
  <c r="D15" i="1"/>
  <c r="L13" i="2" s="1"/>
  <c r="Z14" i="1"/>
  <c r="Y14" i="1"/>
  <c r="X14" i="1"/>
  <c r="W14" i="1"/>
  <c r="W11" i="2" s="1"/>
  <c r="V14" i="1"/>
  <c r="V11" i="2" s="1"/>
  <c r="U14" i="1"/>
  <c r="U11" i="2" s="1"/>
  <c r="S14" i="1"/>
  <c r="R14" i="1"/>
  <c r="Q14" i="1"/>
  <c r="T11" i="2" s="1"/>
  <c r="P14" i="1"/>
  <c r="S11" i="2" s="1"/>
  <c r="O14" i="1"/>
  <c r="R11" i="2" s="1"/>
  <c r="M14" i="1"/>
  <c r="L14" i="1"/>
  <c r="K14" i="1"/>
  <c r="Q11" i="2" s="1"/>
  <c r="J14" i="1"/>
  <c r="P11" i="2" s="1"/>
  <c r="I14" i="1"/>
  <c r="O11" i="2" s="1"/>
  <c r="G14" i="1"/>
  <c r="F14" i="1"/>
  <c r="N11" i="2" s="1"/>
  <c r="E14" i="1"/>
  <c r="M11" i="2" s="1"/>
  <c r="D14" i="1"/>
  <c r="L11" i="2" s="1"/>
  <c r="Z13" i="1"/>
  <c r="Y13" i="1"/>
  <c r="X13" i="1"/>
  <c r="W13" i="1"/>
  <c r="W10" i="2" s="1"/>
  <c r="V13" i="1"/>
  <c r="V10" i="2" s="1"/>
  <c r="U13" i="1"/>
  <c r="U10" i="2" s="1"/>
  <c r="S13" i="1"/>
  <c r="R13" i="1"/>
  <c r="Q13" i="1"/>
  <c r="T10" i="2" s="1"/>
  <c r="P13" i="1"/>
  <c r="S10" i="2" s="1"/>
  <c r="O13" i="1"/>
  <c r="R10" i="2" s="1"/>
  <c r="M13" i="1"/>
  <c r="L13" i="1"/>
  <c r="K13" i="1"/>
  <c r="Q10" i="2" s="1"/>
  <c r="J13" i="1"/>
  <c r="P10" i="2" s="1"/>
  <c r="I13" i="1"/>
  <c r="O10" i="2" s="1"/>
  <c r="G13" i="1"/>
  <c r="F13" i="1"/>
  <c r="N10" i="2" s="1"/>
  <c r="E13" i="1"/>
  <c r="M10" i="2" s="1"/>
  <c r="D13" i="1"/>
  <c r="L10" i="2" s="1"/>
  <c r="Z12" i="1"/>
  <c r="Y12" i="1"/>
  <c r="X12" i="1"/>
  <c r="W12" i="1"/>
  <c r="W9" i="2" s="1"/>
  <c r="V12" i="1"/>
  <c r="V9" i="2" s="1"/>
  <c r="U12" i="1"/>
  <c r="U9" i="2" s="1"/>
  <c r="S12" i="1"/>
  <c r="R12" i="1"/>
  <c r="Q12" i="1"/>
  <c r="T9" i="2" s="1"/>
  <c r="P12" i="1"/>
  <c r="S9" i="2" s="1"/>
  <c r="O12" i="1"/>
  <c r="R9" i="2" s="1"/>
  <c r="M12" i="1"/>
  <c r="L12" i="1"/>
  <c r="K12" i="1"/>
  <c r="Q9" i="2" s="1"/>
  <c r="J12" i="1"/>
  <c r="P9" i="2" s="1"/>
  <c r="I12" i="1"/>
  <c r="O9" i="2" s="1"/>
  <c r="G12" i="1"/>
  <c r="F12" i="1"/>
  <c r="N9" i="2" s="1"/>
  <c r="E12" i="1"/>
  <c r="M9" i="2" s="1"/>
  <c r="D12" i="1"/>
  <c r="L9" i="2" s="1"/>
  <c r="X11" i="1"/>
  <c r="W11" i="1"/>
  <c r="W8" i="2" s="1"/>
  <c r="V11" i="1"/>
  <c r="V8" i="2" s="1"/>
  <c r="U11" i="1"/>
  <c r="U8" i="2" s="1"/>
  <c r="S11" i="1"/>
  <c r="R11" i="1"/>
  <c r="Q11" i="1"/>
  <c r="T8" i="2" s="1"/>
  <c r="P11" i="1"/>
  <c r="S8" i="2" s="1"/>
  <c r="O11" i="1"/>
  <c r="R8" i="2" s="1"/>
  <c r="M11" i="1"/>
  <c r="L11" i="1"/>
  <c r="K11" i="1"/>
  <c r="Q8" i="2" s="1"/>
  <c r="J11" i="1"/>
  <c r="P8" i="2" s="1"/>
  <c r="I11" i="1"/>
  <c r="O8" i="2" s="1"/>
  <c r="G11" i="1"/>
  <c r="F11" i="1"/>
  <c r="N8" i="2" s="1"/>
  <c r="E11" i="1"/>
  <c r="M8" i="2" s="1"/>
  <c r="D11" i="1"/>
  <c r="L8" i="2" s="1"/>
  <c r="Y10" i="1"/>
  <c r="X10" i="1"/>
  <c r="W10" i="1"/>
  <c r="W6" i="2" s="1"/>
  <c r="V10" i="1"/>
  <c r="V6" i="2" s="1"/>
  <c r="U10" i="1"/>
  <c r="U6" i="2" s="1"/>
  <c r="S10" i="1"/>
  <c r="R10" i="1"/>
  <c r="Q10" i="1"/>
  <c r="T6" i="2" s="1"/>
  <c r="P10" i="1"/>
  <c r="S6" i="2" s="1"/>
  <c r="O10" i="1"/>
  <c r="R6" i="2" s="1"/>
  <c r="M10" i="1"/>
  <c r="L10" i="1"/>
  <c r="K10" i="1"/>
  <c r="Q6" i="2" s="1"/>
  <c r="J10" i="1"/>
  <c r="P6" i="2" s="1"/>
  <c r="I10" i="1"/>
  <c r="O6" i="2" s="1"/>
  <c r="G10" i="1"/>
  <c r="F10" i="1"/>
  <c r="N6" i="2" s="1"/>
  <c r="E10" i="1"/>
  <c r="M6" i="2" s="1"/>
  <c r="D10" i="1"/>
  <c r="L6" i="2" s="1"/>
  <c r="Y9" i="1"/>
  <c r="X9" i="1"/>
  <c r="W9" i="1"/>
  <c r="W5" i="2" s="1"/>
  <c r="V9" i="1"/>
  <c r="V5" i="2" s="1"/>
  <c r="U9" i="1"/>
  <c r="U5" i="2" s="1"/>
  <c r="S9" i="1"/>
  <c r="R9" i="1"/>
  <c r="Q9" i="1"/>
  <c r="T5" i="2" s="1"/>
  <c r="P9" i="1"/>
  <c r="S5" i="2" s="1"/>
  <c r="O9" i="1"/>
  <c r="R5" i="2" s="1"/>
  <c r="M9" i="1"/>
  <c r="L9" i="1"/>
  <c r="K9" i="1"/>
  <c r="Q5" i="2" s="1"/>
  <c r="J9" i="1"/>
  <c r="P5" i="2" s="1"/>
  <c r="I9" i="1"/>
  <c r="O5" i="2" s="1"/>
  <c r="G9" i="1"/>
  <c r="F9" i="1"/>
  <c r="N5" i="2" s="1"/>
  <c r="E9" i="1"/>
  <c r="M5" i="2" s="1"/>
  <c r="D9" i="1"/>
  <c r="L5" i="2" s="1"/>
  <c r="X8" i="1"/>
  <c r="W8" i="1"/>
  <c r="W4" i="2" s="1"/>
  <c r="V8" i="1"/>
  <c r="V4" i="2" s="1"/>
  <c r="U8" i="1"/>
  <c r="U4" i="2" s="1"/>
  <c r="S8" i="1"/>
  <c r="R8" i="1"/>
  <c r="Q8" i="1"/>
  <c r="T4" i="2" s="1"/>
  <c r="P8" i="1"/>
  <c r="S4" i="2" s="1"/>
  <c r="O8" i="1"/>
  <c r="R4" i="2" s="1"/>
  <c r="M8" i="1"/>
  <c r="L8" i="1"/>
  <c r="K8" i="1"/>
  <c r="Q4" i="2" s="1"/>
  <c r="J8" i="1"/>
  <c r="P4" i="2" s="1"/>
  <c r="I8" i="1"/>
  <c r="O4" i="2" s="1"/>
  <c r="G8" i="1"/>
  <c r="F8" i="1"/>
  <c r="N4" i="2" s="1"/>
  <c r="E8" i="1"/>
  <c r="M4" i="2" s="1"/>
  <c r="D8" i="1"/>
  <c r="L4" i="2" s="1"/>
  <c r="X7" i="1"/>
  <c r="W7" i="1"/>
  <c r="W3" i="2" s="1"/>
  <c r="V7" i="1"/>
  <c r="V3" i="2" s="1"/>
  <c r="U7" i="1"/>
  <c r="U3" i="2" s="1"/>
  <c r="S7" i="1"/>
  <c r="R7" i="1"/>
  <c r="Q7" i="1"/>
  <c r="T3" i="2" s="1"/>
  <c r="P7" i="1"/>
  <c r="S3" i="2" s="1"/>
  <c r="O7" i="1"/>
  <c r="R3" i="2" s="1"/>
  <c r="M7" i="1"/>
  <c r="L7" i="1"/>
  <c r="K7" i="1"/>
  <c r="Q3" i="2" s="1"/>
  <c r="J7" i="1"/>
  <c r="P3" i="2" s="1"/>
  <c r="I7" i="1"/>
  <c r="O3" i="2" s="1"/>
  <c r="G7" i="1"/>
  <c r="F7" i="1"/>
  <c r="N3" i="2" s="1"/>
  <c r="E7" i="1"/>
  <c r="M3" i="2" s="1"/>
  <c r="D7" i="1"/>
  <c r="L3" i="2" s="1"/>
  <c r="AL84" i="5" l="1"/>
  <c r="AL72" i="5"/>
  <c r="E8" i="13"/>
  <c r="AL31" i="5"/>
  <c r="B88" i="5"/>
  <c r="E8" i="6"/>
  <c r="E12" i="6"/>
  <c r="Q22" i="2"/>
  <c r="S22" i="2"/>
  <c r="W22" i="2"/>
  <c r="Z7" i="1"/>
  <c r="Z10" i="1"/>
  <c r="Z9" i="1"/>
  <c r="Z8" i="1"/>
  <c r="G26" i="1"/>
  <c r="L26" i="1"/>
  <c r="M26" i="1" s="1"/>
  <c r="J14" i="6"/>
  <c r="E9" i="6"/>
  <c r="E13" i="6"/>
  <c r="D9" i="7"/>
  <c r="E9" i="7" s="1"/>
  <c r="E6" i="7"/>
  <c r="AM4" i="3"/>
  <c r="Y7" i="1" s="1"/>
  <c r="AO9" i="3"/>
  <c r="Z11" i="1" s="1"/>
  <c r="AM9" i="3"/>
  <c r="Y11" i="1" s="1"/>
  <c r="AC14" i="3"/>
  <c r="C14" i="6"/>
  <c r="E7" i="6"/>
  <c r="E11" i="6"/>
  <c r="D14" i="6"/>
  <c r="E6" i="6"/>
  <c r="AP14" i="3"/>
  <c r="P3" i="9"/>
  <c r="K21" i="9" s="1"/>
  <c r="P4" i="8"/>
  <c r="I11" i="8" s="1"/>
  <c r="P3" i="17"/>
  <c r="K5" i="17" s="1"/>
  <c r="P3" i="16"/>
  <c r="K21" i="16" s="1"/>
  <c r="P4" i="15"/>
  <c r="I11" i="15" s="1"/>
  <c r="P4" i="14"/>
  <c r="I11" i="14" s="1"/>
  <c r="P4" i="13"/>
  <c r="I12" i="13" s="1"/>
  <c r="P4" i="12"/>
  <c r="I11" i="12" s="1"/>
  <c r="P4" i="11"/>
  <c r="I11" i="11" s="1"/>
  <c r="P4" i="10"/>
  <c r="I11" i="10" s="1"/>
  <c r="J9" i="8"/>
  <c r="J23" i="9"/>
  <c r="J56" i="9"/>
  <c r="J9" i="11"/>
  <c r="D9" i="15"/>
  <c r="E9" i="15" s="1"/>
  <c r="E6" i="15"/>
  <c r="J23" i="16"/>
  <c r="J7" i="17"/>
  <c r="J39" i="17"/>
  <c r="P4" i="6"/>
  <c r="I16" i="6" s="1"/>
  <c r="P4" i="7"/>
  <c r="I11" i="7" s="1"/>
  <c r="P23" i="3"/>
  <c r="P24" i="3"/>
  <c r="P26" i="3"/>
  <c r="AL15" i="5"/>
  <c r="E5" i="9"/>
  <c r="D7" i="9"/>
  <c r="E7" i="9" s="1"/>
  <c r="D39" i="9"/>
  <c r="E39" i="9" s="1"/>
  <c r="E37" i="9"/>
  <c r="D9" i="10"/>
  <c r="E9" i="10" s="1"/>
  <c r="E6" i="10"/>
  <c r="D9" i="12"/>
  <c r="E9" i="12" s="1"/>
  <c r="E6" i="12"/>
  <c r="J9" i="15"/>
  <c r="AN68" i="5"/>
  <c r="E37" i="16"/>
  <c r="D39" i="16"/>
  <c r="E39" i="16" s="1"/>
  <c r="D23" i="17"/>
  <c r="E23" i="17" s="1"/>
  <c r="E21" i="17"/>
  <c r="J7" i="9"/>
  <c r="AM31" i="5"/>
  <c r="J39" i="9"/>
  <c r="AM39" i="5"/>
  <c r="J9" i="10"/>
  <c r="AM47" i="5"/>
  <c r="J9" i="12"/>
  <c r="D10" i="13"/>
  <c r="E10" i="13" s="1"/>
  <c r="E6" i="13"/>
  <c r="AL56" i="5"/>
  <c r="D9" i="14"/>
  <c r="E9" i="14" s="1"/>
  <c r="E6" i="14"/>
  <c r="D7" i="16"/>
  <c r="E7" i="16" s="1"/>
  <c r="E5" i="16"/>
  <c r="J39" i="16"/>
  <c r="AM80" i="5"/>
  <c r="J23" i="17"/>
  <c r="J6" i="7"/>
  <c r="AM5" i="5"/>
  <c r="AL19" i="5"/>
  <c r="E6" i="8"/>
  <c r="D9" i="8"/>
  <c r="E9" i="8" s="1"/>
  <c r="AN23" i="5"/>
  <c r="AN88" i="5" s="1"/>
  <c r="AL27" i="5"/>
  <c r="D23" i="9"/>
  <c r="E23" i="9" s="1"/>
  <c r="E21" i="9"/>
  <c r="AN31" i="5"/>
  <c r="AL35" i="5"/>
  <c r="E54" i="9"/>
  <c r="D56" i="9"/>
  <c r="E56" i="9" s="1"/>
  <c r="AN39" i="5"/>
  <c r="AL43" i="5"/>
  <c r="D9" i="11"/>
  <c r="E9" i="11" s="1"/>
  <c r="E6" i="11"/>
  <c r="AN47" i="5"/>
  <c r="J10" i="13"/>
  <c r="AM56" i="5"/>
  <c r="J9" i="14"/>
  <c r="AM64" i="5"/>
  <c r="J7" i="16"/>
  <c r="AL68" i="5"/>
  <c r="D23" i="16"/>
  <c r="E23" i="16" s="1"/>
  <c r="E21" i="16"/>
  <c r="AN72" i="5"/>
  <c r="AL76" i="5"/>
  <c r="D7" i="17"/>
  <c r="E7" i="17" s="1"/>
  <c r="E5" i="17"/>
  <c r="AN80" i="5"/>
  <c r="E37" i="17"/>
  <c r="D39" i="17"/>
  <c r="E39" i="17" s="1"/>
  <c r="L4" i="6"/>
  <c r="L4" i="7"/>
  <c r="L4" i="8"/>
  <c r="L4" i="10"/>
  <c r="L4" i="11"/>
  <c r="L4" i="12"/>
  <c r="L4" i="13"/>
  <c r="L4" i="14"/>
  <c r="L4" i="15"/>
  <c r="AL88" i="5" l="1"/>
  <c r="K21" i="17"/>
  <c r="K10" i="13"/>
  <c r="K23" i="17"/>
  <c r="K37" i="9"/>
  <c r="K6" i="13"/>
  <c r="K8" i="13"/>
  <c r="K7" i="16"/>
  <c r="K37" i="16"/>
  <c r="K5" i="16"/>
  <c r="K39" i="16"/>
  <c r="K9" i="12"/>
  <c r="K6" i="12"/>
  <c r="K23" i="16"/>
  <c r="K7" i="9"/>
  <c r="K9" i="14"/>
  <c r="K9" i="10"/>
  <c r="K6" i="10"/>
  <c r="K9" i="8"/>
  <c r="K6" i="14"/>
  <c r="K9" i="15"/>
  <c r="K39" i="17"/>
  <c r="K9" i="11"/>
  <c r="K39" i="9"/>
  <c r="K7" i="17"/>
  <c r="K23" i="9"/>
  <c r="K7" i="13"/>
  <c r="K5" i="9"/>
  <c r="K6" i="15"/>
  <c r="K37" i="17"/>
  <c r="K54" i="9"/>
  <c r="K6" i="11"/>
  <c r="K56" i="9"/>
  <c r="V26" i="3"/>
  <c r="Z23" i="1" s="1"/>
  <c r="S23" i="1"/>
  <c r="I41" i="17"/>
  <c r="I25" i="17"/>
  <c r="I9" i="17"/>
  <c r="K11" i="6"/>
  <c r="K12" i="6"/>
  <c r="K6" i="6"/>
  <c r="AM88" i="5"/>
  <c r="V24" i="3"/>
  <c r="Z21" i="1" s="1"/>
  <c r="S21" i="1"/>
  <c r="K7" i="6"/>
  <c r="AO14" i="3"/>
  <c r="Z15" i="1" s="1"/>
  <c r="S15" i="1"/>
  <c r="K14" i="6"/>
  <c r="K6" i="7"/>
  <c r="J9" i="7"/>
  <c r="K9" i="7" s="1"/>
  <c r="V23" i="3"/>
  <c r="Z20" i="1" s="1"/>
  <c r="S20" i="1"/>
  <c r="I41" i="9"/>
  <c r="I25" i="9"/>
  <c r="I9" i="9"/>
  <c r="K8" i="6"/>
  <c r="K10" i="6"/>
  <c r="K6" i="8"/>
  <c r="I41" i="16"/>
  <c r="I25" i="16"/>
  <c r="I9" i="16"/>
  <c r="Z18" i="1"/>
  <c r="Z17" i="1"/>
  <c r="Z16" i="1"/>
  <c r="E14" i="6"/>
  <c r="K9" i="6"/>
</calcChain>
</file>

<file path=xl/comments1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10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11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12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2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3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4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5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6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7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8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comments9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theme="1"/>
            <rFont val="Calibri"/>
            <family val="2"/>
            <charset val="204"/>
            <scheme val="minor"/>
          </rPr>
          <t>Данные2!AL1</t>
        </r>
      </text>
    </comment>
  </commentList>
</comments>
</file>

<file path=xl/sharedStrings.xml><?xml version="1.0" encoding="utf-8"?>
<sst xmlns="http://schemas.openxmlformats.org/spreadsheetml/2006/main" count="1234" uniqueCount="193">
  <si>
    <t>МОНИТОРИНГ</t>
  </si>
  <si>
    <t>выполнения целевых показателей по качеству продукции</t>
  </si>
  <si>
    <t>Наименование показателя</t>
  </si>
  <si>
    <t>Ед. измерения</t>
  </si>
  <si>
    <t>1 квартал</t>
  </si>
  <si>
    <t xml:space="preserve">2 квартал </t>
  </si>
  <si>
    <t>1 полугодие</t>
  </si>
  <si>
    <t xml:space="preserve">3 квартал </t>
  </si>
  <si>
    <t>9 месяцев</t>
  </si>
  <si>
    <t>4 квартал</t>
  </si>
  <si>
    <t>2 полугодие</t>
  </si>
  <si>
    <t>2024год</t>
  </si>
  <si>
    <t>цель</t>
  </si>
  <si>
    <t>факт</t>
  </si>
  <si>
    <t>январь</t>
  </si>
  <si>
    <t>февраль</t>
  </si>
  <si>
    <t>март</t>
  </si>
  <si>
    <t>1 кв.</t>
  </si>
  <si>
    <t>апрель</t>
  </si>
  <si>
    <t>май</t>
  </si>
  <si>
    <t>июнь</t>
  </si>
  <si>
    <t>2 кв.</t>
  </si>
  <si>
    <t>июль</t>
  </si>
  <si>
    <t>август</t>
  </si>
  <si>
    <t>сентябрь</t>
  </si>
  <si>
    <t>3 кв.</t>
  </si>
  <si>
    <t>октябрь</t>
  </si>
  <si>
    <t>ноябрь</t>
  </si>
  <si>
    <t>декабрь</t>
  </si>
  <si>
    <t>4 кв.</t>
  </si>
  <si>
    <t>Дефектность продукции при проведении ПСИ</t>
  </si>
  <si>
    <t>ppm</t>
  </si>
  <si>
    <t>Процесс "Производство"</t>
  </si>
  <si>
    <t>Процесс "Закупки"</t>
  </si>
  <si>
    <t>Процесс "Проектирование и разработка  новых изделий"</t>
  </si>
  <si>
    <t>Дефектность продукции при поставке на АСП</t>
  </si>
  <si>
    <t>Дефектность продукции в гарантийный период</t>
  </si>
  <si>
    <t>Процесс "Проектирование и разработка новых изделий"</t>
  </si>
  <si>
    <t xml:space="preserve">Потери от внутреннего брака </t>
  </si>
  <si>
    <t>% к себест.</t>
  </si>
  <si>
    <t>руб.</t>
  </si>
  <si>
    <t>Удержано с виновников (внутренний брак)</t>
  </si>
  <si>
    <t>Потери по внешнему браку</t>
  </si>
  <si>
    <t>Удеражно с виновников (внешний брак)</t>
  </si>
  <si>
    <t>Депремирование за качество</t>
  </si>
  <si>
    <t>Степень соответствия производственной системы</t>
  </si>
  <si>
    <t>%</t>
  </si>
  <si>
    <t>ПСИ</t>
  </si>
  <si>
    <t>Производство</t>
  </si>
  <si>
    <t>Закупки</t>
  </si>
  <si>
    <t>Проектирование и разработка</t>
  </si>
  <si>
    <t>АСП</t>
  </si>
  <si>
    <t>ГП</t>
  </si>
  <si>
    <t>Потери от внутреннего брака, %</t>
  </si>
  <si>
    <t>Потери от внутреннего брака, руб</t>
  </si>
  <si>
    <t>Удержано  с виновников</t>
  </si>
  <si>
    <t>Потери от внешнего брака</t>
  </si>
  <si>
    <t>Удержано по вн.браку</t>
  </si>
  <si>
    <t>Степень соответствия произв. Системы</t>
  </si>
  <si>
    <t>Отчетные данные ОАО "БЗА"</t>
  </si>
  <si>
    <t>2 квартал</t>
  </si>
  <si>
    <t>3 квартал</t>
  </si>
  <si>
    <t>Итого</t>
  </si>
  <si>
    <t>забраковано, шт.</t>
  </si>
  <si>
    <t>выпуск/ поставка/гар.парк</t>
  </si>
  <si>
    <t>забраковано, штук</t>
  </si>
  <si>
    <t>Забраковано, штук</t>
  </si>
  <si>
    <t>Прочие</t>
  </si>
  <si>
    <t>БЗА (без центра ответственности)</t>
  </si>
  <si>
    <t>единица измерения</t>
  </si>
  <si>
    <t>9 мес.</t>
  </si>
  <si>
    <t>итого</t>
  </si>
  <si>
    <t>% к себестоимости</t>
  </si>
  <si>
    <t>2,149,13</t>
  </si>
  <si>
    <t>Депремировано за качество</t>
  </si>
  <si>
    <t/>
  </si>
  <si>
    <t>Бандаренко Екатерина Васильевна, тел. 74-82-18</t>
  </si>
  <si>
    <t>План корректирующих действий по устранению причин дефектов, выявленных при проведении ПСИ</t>
  </si>
  <si>
    <t>месяц</t>
  </si>
  <si>
    <t>Центр ответственности (процесс)</t>
  </si>
  <si>
    <t>Наименование и обозначение изделия / группы изделий</t>
  </si>
  <si>
    <t>Дефект</t>
  </si>
  <si>
    <t>Причина возникновения дефекта</t>
  </si>
  <si>
    <t>Корректирующие (предупреждающие ) действия по устранению причины дефекта</t>
  </si>
  <si>
    <t>Срок исполнения</t>
  </si>
  <si>
    <t>Отметка о выполнении</t>
  </si>
  <si>
    <t>Оценка результативности (срок оценки результативности)</t>
  </si>
  <si>
    <t>Данные по предприятиям-потребителям</t>
  </si>
  <si>
    <t xml:space="preserve">Количество месяцев по которым составлен отчет - </t>
  </si>
  <si>
    <t>Потребитель / поставляемая продукция</t>
  </si>
  <si>
    <t>год</t>
  </si>
  <si>
    <t>поставка, шт.</t>
  </si>
  <si>
    <t>брак, шт.</t>
  </si>
  <si>
    <t xml:space="preserve"> ММЗ</t>
  </si>
  <si>
    <t>Турбокомпрессор</t>
  </si>
  <si>
    <t>Компрессор</t>
  </si>
  <si>
    <t>Водяной насос</t>
  </si>
  <si>
    <t>Масляный насос</t>
  </si>
  <si>
    <t>Привод гидронасоса</t>
  </si>
  <si>
    <t>Фильтр очистки масла и
корпус фильтра</t>
  </si>
  <si>
    <t>Коромысло клапана с втулкой</t>
  </si>
  <si>
    <t>Штанга</t>
  </si>
  <si>
    <t xml:space="preserve"> МАЗ</t>
  </si>
  <si>
    <t xml:space="preserve"> Гомсельмаш</t>
  </si>
  <si>
    <t xml:space="preserve"> МЗКТ</t>
  </si>
  <si>
    <t>БелАЗ</t>
  </si>
  <si>
    <t xml:space="preserve"> САЛЕО-Гомель</t>
  </si>
  <si>
    <t>Ротор</t>
  </si>
  <si>
    <t xml:space="preserve"> ХХХ - РБ</t>
  </si>
  <si>
    <t>Нет продукции</t>
  </si>
  <si>
    <t xml:space="preserve"> УРАЛ</t>
  </si>
  <si>
    <t xml:space="preserve"> Ростсельмаш</t>
  </si>
  <si>
    <t xml:space="preserve"> КАМАЗ</t>
  </si>
  <si>
    <t xml:space="preserve"> Автодизель (ЯМЗ)</t>
  </si>
  <si>
    <t xml:space="preserve"> ПТЗ</t>
  </si>
  <si>
    <t xml:space="preserve"> ПАЗ</t>
  </si>
  <si>
    <t xml:space="preserve"> ЧСДМ</t>
  </si>
  <si>
    <t xml:space="preserve"> Тула</t>
  </si>
  <si>
    <t xml:space="preserve"> БТЗ</t>
  </si>
  <si>
    <t xml:space="preserve"> ХХ-РФ-1</t>
  </si>
  <si>
    <t xml:space="preserve"> ХХ-РФ-2</t>
  </si>
  <si>
    <t xml:space="preserve"> ХХ-РФ-3</t>
  </si>
  <si>
    <t>ИТОГО</t>
  </si>
  <si>
    <t>ИНФОРМАЦИЯ о дефектности продукции в ОАО "ММЗ"</t>
  </si>
  <si>
    <t>Количество месяцев по которым составлен отчет</t>
  </si>
  <si>
    <t>Наименование изделия</t>
  </si>
  <si>
    <t>конвейер. Цель - 300 ppm</t>
  </si>
  <si>
    <t>эксплуатация. Цель - 200 ppm</t>
  </si>
  <si>
    <t>год с накоплением</t>
  </si>
  <si>
    <t>Поставка</t>
  </si>
  <si>
    <t>Брак, шт.</t>
  </si>
  <si>
    <t>Гарант. парк, шт.</t>
  </si>
  <si>
    <t xml:space="preserve">Информация по статистике потребителя за </t>
  </si>
  <si>
    <t>месяц (-а/-ев)</t>
  </si>
  <si>
    <t>Данные ММЗ, шт.</t>
  </si>
  <si>
    <t>Данные БЗА, шт.</t>
  </si>
  <si>
    <t xml:space="preserve">Примечания </t>
  </si>
  <si>
    <t>Конвейер</t>
  </si>
  <si>
    <t>Гарантия</t>
  </si>
  <si>
    <t>конвейер</t>
  </si>
  <si>
    <t>гарантия</t>
  </si>
  <si>
    <t>Признано</t>
  </si>
  <si>
    <t>Отклонено</t>
  </si>
  <si>
    <t>Не возвращено</t>
  </si>
  <si>
    <t>На исследовании</t>
  </si>
  <si>
    <t>Фильтр очистки масла (ФОМ) и
корпус фильтра (КФ)</t>
  </si>
  <si>
    <t>Корректирующие (предупреждающие) действия по устранению причин дефектов</t>
  </si>
  <si>
    <t>Причина дефекта</t>
  </si>
  <si>
    <t>Корректирующие (предупреждающие) действия</t>
  </si>
  <si>
    <t>Срок выполнения</t>
  </si>
  <si>
    <t>Дата выпуска изделия</t>
  </si>
  <si>
    <t>Турбокомпрессоры</t>
  </si>
  <si>
    <t>Итого по группе изделий</t>
  </si>
  <si>
    <t>Компрессоры</t>
  </si>
  <si>
    <t>Насосы водяные</t>
  </si>
  <si>
    <t>Насосы масляные</t>
  </si>
  <si>
    <t>Фильтры очистки масла и корпус фильтра</t>
  </si>
  <si>
    <t>Коромысло клапана</t>
  </si>
  <si>
    <t>ИНФОРМАЦИЯ о дефектности продукции в ОАО "МАЗ"</t>
  </si>
  <si>
    <t>Данные МАЗ, шт.</t>
  </si>
  <si>
    <t>ИНФОРМАЦИЯ о дефектности продукции в ОАО "Гомсельмаш"</t>
  </si>
  <si>
    <t>Данные Гомсельмаш, шт.</t>
  </si>
  <si>
    <t>ИНФОРМАЦИЯ о дефектности продукции в ОАО "МЗКТ"</t>
  </si>
  <si>
    <t>Данные МЗКТ, шт.</t>
  </si>
  <si>
    <t>ИНФОРМАЦИЯ о дефектности продукции в ОАО "БелАЗ"</t>
  </si>
  <si>
    <t>Данные БелАЗ, шт.</t>
  </si>
  <si>
    <t>ИНФОРМАЦИЯ о дефектности продукции в ОАО "Салео-Гомель"</t>
  </si>
  <si>
    <t>Данные Салео-Гомель, шт.</t>
  </si>
  <si>
    <t>ИНФОРМАЦИЯ о дефектности продукции в ХХХ-РБ</t>
  </si>
  <si>
    <t>конвейер. Цель - ppm</t>
  </si>
  <si>
    <t>эксплуатация. Цель - ppm</t>
  </si>
  <si>
    <t>Данные , шт.</t>
  </si>
  <si>
    <t>ИНФОРМАЦИЯ о дефектности продукции в АЗ "УРАЛ"</t>
  </si>
  <si>
    <t>Данные УРАЛ, шт.</t>
  </si>
  <si>
    <t>ИНФОРМАЦИЯ о дефектности продукции в КЗ "Ростсельмаш"</t>
  </si>
  <si>
    <t>Данные Ростсельмаш, шт.</t>
  </si>
  <si>
    <t>ИНФОРМАЦИЯ о дефектности продукции в ПАО "КАМАЗ"</t>
  </si>
  <si>
    <t>Данные КАМАЗ, шт.</t>
  </si>
  <si>
    <t>ИНФОРМАЦИЯ о дефектности продукции в ПАО "Автодизель" (ЯМЗ)</t>
  </si>
  <si>
    <t>Данные ЯМЗ, шт.</t>
  </si>
  <si>
    <t>ИНФОРМАЦИЯ о дефектности продукции в АО "ПТЗ"</t>
  </si>
  <si>
    <t>Данные ПТЗ, шт.</t>
  </si>
  <si>
    <t>ИНФОРМАЦИЯ о дефектности продукции в ООО "ПАЗ"</t>
  </si>
  <si>
    <t>Данные ПАЗ, шт.</t>
  </si>
  <si>
    <t>ИНФОРМАЦИЯ о дефектности продукции в АО "ЧСДМ"</t>
  </si>
  <si>
    <t>Данные ЧСДМ, шт.</t>
  </si>
  <si>
    <t>ИНФОРМАЦИЯ о дефектности продукции в Тула</t>
  </si>
  <si>
    <t>Данные Тула, шт.</t>
  </si>
  <si>
    <t>ИНФОРМАЦИЯ о дефектности продукции в АО "БТЗ"</t>
  </si>
  <si>
    <t>Данные БТЗ, шт.</t>
  </si>
  <si>
    <t>ИНФОРМАЦИЯ о дефектности продукции в ХХ-РФ-1</t>
  </si>
  <si>
    <t>ИНФОРМАЦИЯ о дефектности продукции в ХХ-РФ-2</t>
  </si>
  <si>
    <t>ИНФОРМАЦИЯ о дефектности продукции в ХХ-РФ-3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</si>
</sst>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#,##0.000_ ;\-#,##0.000\ "/>
    <numFmt numFmtId="168" formatCode="_-* #,##0.00_р_._-;\-* #,##0.00_р_._-;_-* &quot;-&quot;??_р_.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b/>
      <i/>
      <sz val="12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BDF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8" fontId="11" fillId="0" borderId="0"/>
  </cellStyleXfs>
  <cellXfs count="887">
    <xf numFmtId="0" fontId="0" fillId="0" borderId="0" xfId="0"/>
    <xf numFmtId="0" fontId="13" fillId="0" borderId="1" xfId="0" applyFont="1" applyBorder="1" applyAlignment="1">
      <alignment horizontal="center" vertical="top" wrapText="1"/>
    </xf>
    <xf numFmtId="0" fontId="14" fillId="3" borderId="2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6" xfId="0" applyFont="1" applyBorder="1" applyAlignment="1">
      <alignment vertical="top" wrapText="1"/>
    </xf>
    <xf numFmtId="0" fontId="12" fillId="3" borderId="8" xfId="0" applyFont="1" applyFill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4" fillId="3" borderId="8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vertical="top" wrapText="1"/>
    </xf>
    <xf numFmtId="0" fontId="14" fillId="3" borderId="12" xfId="0" applyFont="1" applyFill="1" applyBorder="1" applyAlignment="1">
      <alignment horizontal="center" vertical="top" wrapText="1"/>
    </xf>
    <xf numFmtId="0" fontId="12" fillId="0" borderId="0" xfId="0" applyFont="1"/>
    <xf numFmtId="0" fontId="0" fillId="0" borderId="0" xfId="0" applyAlignment="1">
      <alignment wrapText="1"/>
    </xf>
    <xf numFmtId="0" fontId="12" fillId="0" borderId="11" xfId="0" applyFont="1" applyBorder="1" applyAlignment="1">
      <alignment vertical="top" wrapText="1"/>
    </xf>
    <xf numFmtId="0" fontId="0" fillId="0" borderId="13" xfId="0" applyBorder="1"/>
    <xf numFmtId="0" fontId="15" fillId="0" borderId="0" xfId="0" applyFont="1"/>
    <xf numFmtId="0" fontId="13" fillId="4" borderId="14" xfId="0" applyFont="1" applyFill="1" applyBorder="1" applyAlignment="1">
      <alignment vertical="top" wrapText="1"/>
    </xf>
    <xf numFmtId="0" fontId="13" fillId="4" borderId="15" xfId="0" applyFont="1" applyFill="1" applyBorder="1" applyAlignment="1">
      <alignment vertical="top" wrapText="1"/>
    </xf>
    <xf numFmtId="0" fontId="13" fillId="4" borderId="16" xfId="0" applyFont="1" applyFill="1" applyBorder="1" applyAlignment="1">
      <alignment vertical="top" wrapText="1"/>
    </xf>
    <xf numFmtId="0" fontId="13" fillId="4" borderId="17" xfId="0" applyFont="1" applyFill="1" applyBorder="1" applyAlignment="1">
      <alignment vertical="top" wrapText="1"/>
    </xf>
    <xf numFmtId="0" fontId="13" fillId="3" borderId="14" xfId="0" applyFont="1" applyFill="1" applyBorder="1" applyAlignment="1">
      <alignment vertical="top" wrapText="1"/>
    </xf>
    <xf numFmtId="0" fontId="13" fillId="3" borderId="15" xfId="0" applyFont="1" applyFill="1" applyBorder="1" applyAlignment="1">
      <alignment vertical="top" wrapText="1"/>
    </xf>
    <xf numFmtId="0" fontId="13" fillId="3" borderId="16" xfId="0" applyFont="1" applyFill="1" applyBorder="1" applyAlignment="1">
      <alignment vertical="top" wrapText="1"/>
    </xf>
    <xf numFmtId="0" fontId="13" fillId="3" borderId="17" xfId="0" applyFont="1" applyFill="1" applyBorder="1" applyAlignment="1">
      <alignment vertical="top" wrapText="1"/>
    </xf>
    <xf numFmtId="0" fontId="13" fillId="5" borderId="16" xfId="0" applyFont="1" applyFill="1" applyBorder="1" applyAlignment="1">
      <alignment vertical="top" wrapText="1"/>
    </xf>
    <xf numFmtId="0" fontId="13" fillId="5" borderId="17" xfId="0" applyFont="1" applyFill="1" applyBorder="1" applyAlignment="1">
      <alignment vertical="top" wrapText="1"/>
    </xf>
    <xf numFmtId="0" fontId="13" fillId="5" borderId="14" xfId="0" applyFont="1" applyFill="1" applyBorder="1" applyAlignment="1">
      <alignment vertical="top" wrapText="1"/>
    </xf>
    <xf numFmtId="0" fontId="13" fillId="5" borderId="15" xfId="0" applyFont="1" applyFill="1" applyBorder="1" applyAlignment="1">
      <alignment vertical="top" wrapText="1"/>
    </xf>
    <xf numFmtId="0" fontId="13" fillId="6" borderId="16" xfId="0" applyFont="1" applyFill="1" applyBorder="1" applyAlignment="1">
      <alignment vertical="top" wrapText="1"/>
    </xf>
    <xf numFmtId="0" fontId="13" fillId="6" borderId="17" xfId="0" applyFont="1" applyFill="1" applyBorder="1" applyAlignment="1">
      <alignment vertical="top" wrapText="1"/>
    </xf>
    <xf numFmtId="0" fontId="13" fillId="6" borderId="14" xfId="0" applyFont="1" applyFill="1" applyBorder="1" applyAlignment="1">
      <alignment vertical="top" wrapText="1"/>
    </xf>
    <xf numFmtId="0" fontId="13" fillId="6" borderId="15" xfId="0" applyFont="1" applyFill="1" applyBorder="1" applyAlignment="1">
      <alignment vertical="top" wrapText="1"/>
    </xf>
    <xf numFmtId="0" fontId="12" fillId="6" borderId="18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vertical="top" wrapText="1"/>
    </xf>
    <xf numFmtId="0" fontId="13" fillId="7" borderId="16" xfId="0" applyFont="1" applyFill="1" applyBorder="1" applyAlignment="1">
      <alignment vertical="top" wrapText="1"/>
    </xf>
    <xf numFmtId="0" fontId="13" fillId="7" borderId="17" xfId="0" applyFont="1" applyFill="1" applyBorder="1" applyAlignment="1">
      <alignment vertical="top" wrapText="1"/>
    </xf>
    <xf numFmtId="0" fontId="12" fillId="4" borderId="18" xfId="0" applyFont="1" applyFill="1" applyBorder="1" applyAlignment="1">
      <alignment horizontal="center" vertical="top" wrapText="1"/>
    </xf>
    <xf numFmtId="0" fontId="12" fillId="7" borderId="18" xfId="0" applyFont="1" applyFill="1" applyBorder="1" applyAlignment="1">
      <alignment horizontal="center" vertical="top" wrapText="1"/>
    </xf>
    <xf numFmtId="0" fontId="12" fillId="4" borderId="19" xfId="0" applyFont="1" applyFill="1" applyBorder="1" applyAlignment="1">
      <alignment horizontal="center" vertical="top" wrapText="1"/>
    </xf>
    <xf numFmtId="0" fontId="12" fillId="7" borderId="19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7" borderId="16" xfId="0" applyFont="1" applyFill="1" applyBorder="1" applyAlignment="1">
      <alignment horizontal="center" vertical="top" wrapText="1"/>
    </xf>
    <xf numFmtId="0" fontId="0" fillId="7" borderId="18" xfId="0" applyFill="1" applyBorder="1" applyAlignment="1">
      <alignment horizontal="center" vertical="top" wrapText="1"/>
    </xf>
    <xf numFmtId="0" fontId="13" fillId="5" borderId="20" xfId="0" applyFont="1" applyFill="1" applyBorder="1" applyAlignment="1">
      <alignment vertical="top" wrapText="1"/>
    </xf>
    <xf numFmtId="0" fontId="13" fillId="5" borderId="21" xfId="0" applyFont="1" applyFill="1" applyBorder="1" applyAlignment="1">
      <alignment vertical="top" wrapText="1"/>
    </xf>
    <xf numFmtId="0" fontId="13" fillId="7" borderId="20" xfId="0" applyFont="1" applyFill="1" applyBorder="1" applyAlignment="1">
      <alignment vertical="top" wrapText="1"/>
    </xf>
    <xf numFmtId="0" fontId="13" fillId="7" borderId="22" xfId="0" applyFont="1" applyFill="1" applyBorder="1" applyAlignment="1">
      <alignment vertical="top" wrapText="1"/>
    </xf>
    <xf numFmtId="0" fontId="0" fillId="5" borderId="23" xfId="0" applyFill="1" applyBorder="1" applyAlignment="1">
      <alignment horizontal="center" vertical="top" wrapText="1"/>
    </xf>
    <xf numFmtId="0" fontId="0" fillId="7" borderId="23" xfId="0" applyFill="1" applyBorder="1" applyAlignment="1">
      <alignment horizontal="center" vertical="top" wrapText="1"/>
    </xf>
    <xf numFmtId="0" fontId="0" fillId="5" borderId="18" xfId="0" applyFill="1" applyBorder="1" applyAlignment="1">
      <alignment horizontal="center" vertical="top" wrapText="1"/>
    </xf>
    <xf numFmtId="0" fontId="12" fillId="7" borderId="24" xfId="0" applyFont="1" applyFill="1" applyBorder="1" applyAlignment="1">
      <alignment vertical="top" wrapText="1"/>
    </xf>
    <xf numFmtId="0" fontId="12" fillId="7" borderId="25" xfId="0" applyFont="1" applyFill="1" applyBorder="1" applyAlignment="1">
      <alignment vertical="top" wrapText="1"/>
    </xf>
    <xf numFmtId="0" fontId="0" fillId="3" borderId="18" xfId="0" applyFill="1" applyBorder="1" applyAlignment="1">
      <alignment horizontal="center" vertical="top" wrapText="1"/>
    </xf>
    <xf numFmtId="0" fontId="0" fillId="3" borderId="23" xfId="0" applyFill="1" applyBorder="1" applyAlignment="1">
      <alignment horizontal="center" vertical="top" wrapText="1"/>
    </xf>
    <xf numFmtId="0" fontId="14" fillId="3" borderId="8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2" fillId="0" borderId="26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12" fillId="0" borderId="27" xfId="0" applyFont="1" applyBorder="1" applyAlignment="1">
      <alignment vertical="top" wrapText="1"/>
    </xf>
    <xf numFmtId="0" fontId="12" fillId="0" borderId="28" xfId="0" applyFont="1" applyBorder="1" applyAlignment="1">
      <alignment vertical="top" wrapText="1"/>
    </xf>
    <xf numFmtId="0" fontId="12" fillId="0" borderId="29" xfId="0" applyFont="1" applyBorder="1" applyAlignment="1">
      <alignment vertical="top" wrapText="1"/>
    </xf>
    <xf numFmtId="0" fontId="12" fillId="0" borderId="30" xfId="0" applyFont="1" applyBorder="1" applyAlignment="1">
      <alignment vertical="top" wrapText="1"/>
    </xf>
    <xf numFmtId="0" fontId="12" fillId="3" borderId="31" xfId="0" applyFont="1" applyFill="1" applyBorder="1" applyAlignment="1">
      <alignment vertical="top" wrapText="1"/>
    </xf>
    <xf numFmtId="0" fontId="12" fillId="3" borderId="32" xfId="0" applyFont="1" applyFill="1" applyBorder="1" applyAlignment="1">
      <alignment vertical="top" wrapText="1"/>
    </xf>
    <xf numFmtId="0" fontId="12" fillId="8" borderId="33" xfId="0" applyFont="1" applyFill="1" applyBorder="1" applyAlignment="1">
      <alignment vertical="top" wrapText="1"/>
    </xf>
    <xf numFmtId="0" fontId="12" fillId="8" borderId="28" xfId="0" applyFont="1" applyFill="1" applyBorder="1" applyAlignment="1">
      <alignment vertical="top" wrapText="1"/>
    </xf>
    <xf numFmtId="0" fontId="12" fillId="6" borderId="27" xfId="0" applyFont="1" applyFill="1" applyBorder="1" applyAlignment="1">
      <alignment vertical="top" wrapText="1"/>
    </xf>
    <xf numFmtId="0" fontId="12" fillId="6" borderId="33" xfId="0" applyFont="1" applyFill="1" applyBorder="1" applyAlignment="1">
      <alignment vertical="top" wrapText="1"/>
    </xf>
    <xf numFmtId="0" fontId="12" fillId="6" borderId="28" xfId="0" applyFont="1" applyFill="1" applyBorder="1" applyAlignment="1">
      <alignment vertical="top" wrapText="1"/>
    </xf>
    <xf numFmtId="0" fontId="12" fillId="6" borderId="34" xfId="0" applyFont="1" applyFill="1" applyBorder="1" applyAlignment="1">
      <alignment vertical="top" wrapText="1"/>
    </xf>
    <xf numFmtId="0" fontId="12" fillId="5" borderId="35" xfId="0" applyFont="1" applyFill="1" applyBorder="1" applyAlignment="1">
      <alignment vertical="top" wrapText="1"/>
    </xf>
    <xf numFmtId="0" fontId="12" fillId="5" borderId="33" xfId="0" applyFont="1" applyFill="1" applyBorder="1" applyAlignment="1">
      <alignment vertical="top" wrapText="1"/>
    </xf>
    <xf numFmtId="0" fontId="12" fillId="5" borderId="28" xfId="0" applyFont="1" applyFill="1" applyBorder="1" applyAlignment="1">
      <alignment vertical="top" wrapText="1"/>
    </xf>
    <xf numFmtId="0" fontId="12" fillId="5" borderId="34" xfId="0" applyFont="1" applyFill="1" applyBorder="1" applyAlignment="1">
      <alignment vertical="top" wrapText="1"/>
    </xf>
    <xf numFmtId="0" fontId="12" fillId="9" borderId="35" xfId="0" applyFont="1" applyFill="1" applyBorder="1" applyAlignment="1">
      <alignment vertical="top" wrapText="1"/>
    </xf>
    <xf numFmtId="0" fontId="12" fillId="9" borderId="33" xfId="0" applyFont="1" applyFill="1" applyBorder="1" applyAlignment="1">
      <alignment vertical="top" wrapText="1"/>
    </xf>
    <xf numFmtId="0" fontId="12" fillId="9" borderId="28" xfId="0" applyFont="1" applyFill="1" applyBorder="1" applyAlignment="1">
      <alignment vertical="top" wrapText="1"/>
    </xf>
    <xf numFmtId="0" fontId="12" fillId="9" borderId="34" xfId="0" applyFont="1" applyFill="1" applyBorder="1" applyAlignment="1">
      <alignment vertical="top" wrapText="1"/>
    </xf>
    <xf numFmtId="0" fontId="12" fillId="7" borderId="34" xfId="0" applyFont="1" applyFill="1" applyBorder="1" applyAlignment="1">
      <alignment vertical="top" wrapText="1"/>
    </xf>
    <xf numFmtId="0" fontId="12" fillId="8" borderId="35" xfId="0" applyFont="1" applyFill="1" applyBorder="1" applyAlignment="1">
      <alignment vertical="top" wrapText="1"/>
    </xf>
    <xf numFmtId="0" fontId="12" fillId="7" borderId="36" xfId="0" applyFont="1" applyFill="1" applyBorder="1" applyAlignment="1">
      <alignment vertical="top" wrapText="1"/>
    </xf>
    <xf numFmtId="0" fontId="13" fillId="10" borderId="22" xfId="0" applyFont="1" applyFill="1" applyBorder="1" applyAlignment="1">
      <alignment horizontal="center" vertical="top" wrapText="1"/>
    </xf>
    <xf numFmtId="0" fontId="14" fillId="10" borderId="39" xfId="0" applyFont="1" applyFill="1" applyBorder="1" applyAlignment="1">
      <alignment horizontal="center" vertical="top" wrapText="1"/>
    </xf>
    <xf numFmtId="0" fontId="14" fillId="10" borderId="38" xfId="0" applyFont="1" applyFill="1" applyBorder="1" applyAlignment="1">
      <alignment horizontal="center" vertical="top" wrapText="1"/>
    </xf>
    <xf numFmtId="0" fontId="14" fillId="10" borderId="40" xfId="0" applyFont="1" applyFill="1" applyBorder="1" applyAlignment="1">
      <alignment horizontal="center" vertical="top" wrapText="1"/>
    </xf>
    <xf numFmtId="0" fontId="13" fillId="10" borderId="21" xfId="0" applyFont="1" applyFill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3" xfId="0" applyFont="1" applyBorder="1" applyAlignment="1">
      <alignment vertical="top" wrapText="1"/>
    </xf>
    <xf numFmtId="0" fontId="14" fillId="0" borderId="41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12" fillId="8" borderId="42" xfId="0" applyFont="1" applyFill="1" applyBorder="1" applyAlignment="1">
      <alignment vertical="top" wrapText="1"/>
    </xf>
    <xf numFmtId="0" fontId="14" fillId="10" borderId="37" xfId="0" applyFont="1" applyFill="1" applyBorder="1" applyAlignment="1">
      <alignment horizontal="center" vertical="top" wrapText="1"/>
    </xf>
    <xf numFmtId="0" fontId="14" fillId="10" borderId="2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1" fontId="14" fillId="3" borderId="43" xfId="0" applyNumberFormat="1" applyFont="1" applyFill="1" applyBorder="1" applyAlignment="1">
      <alignment horizontal="center" vertical="top" wrapText="1"/>
    </xf>
    <xf numFmtId="1" fontId="14" fillId="10" borderId="44" xfId="0" applyNumberFormat="1" applyFont="1" applyFill="1" applyBorder="1" applyAlignment="1">
      <alignment horizontal="center" vertical="top" wrapText="1"/>
    </xf>
    <xf numFmtId="1" fontId="14" fillId="10" borderId="39" xfId="0" applyNumberFormat="1" applyFont="1" applyFill="1" applyBorder="1" applyAlignment="1">
      <alignment horizontal="center" vertical="top" wrapText="1"/>
    </xf>
    <xf numFmtId="1" fontId="17" fillId="3" borderId="45" xfId="0" applyNumberFormat="1" applyFont="1" applyFill="1" applyBorder="1" applyAlignment="1">
      <alignment horizontal="center" vertical="top" wrapText="1"/>
    </xf>
    <xf numFmtId="1" fontId="14" fillId="0" borderId="45" xfId="0" applyNumberFormat="1" applyFont="1" applyBorder="1" applyAlignment="1">
      <alignment horizontal="center" vertical="top" wrapText="1"/>
    </xf>
    <xf numFmtId="1" fontId="17" fillId="3" borderId="3" xfId="0" applyNumberFormat="1" applyFont="1" applyFill="1" applyBorder="1" applyAlignment="1">
      <alignment vertical="top" wrapText="1"/>
    </xf>
    <xf numFmtId="1" fontId="12" fillId="0" borderId="13" xfId="0" applyNumberFormat="1" applyFont="1" applyBorder="1" applyAlignment="1">
      <alignment horizontal="center" vertical="top" wrapText="1"/>
    </xf>
    <xf numFmtId="1" fontId="12" fillId="10" borderId="37" xfId="0" applyNumberFormat="1" applyFont="1" applyFill="1" applyBorder="1" applyAlignment="1">
      <alignment horizontal="center" vertical="top" wrapText="1"/>
    </xf>
    <xf numFmtId="1" fontId="12" fillId="10" borderId="46" xfId="0" applyNumberFormat="1" applyFont="1" applyFill="1" applyBorder="1" applyAlignment="1">
      <alignment horizontal="center" vertical="top" wrapText="1"/>
    </xf>
    <xf numFmtId="1" fontId="17" fillId="0" borderId="47" xfId="0" applyNumberFormat="1" applyFont="1" applyBorder="1" applyAlignment="1">
      <alignment horizontal="center" vertical="top" wrapText="1"/>
    </xf>
    <xf numFmtId="1" fontId="12" fillId="0" borderId="47" xfId="0" applyNumberFormat="1" applyFont="1" applyBorder="1" applyAlignment="1">
      <alignment horizontal="center" vertical="top" wrapText="1"/>
    </xf>
    <xf numFmtId="1" fontId="17" fillId="0" borderId="5" xfId="0" applyNumberFormat="1" applyFont="1" applyBorder="1" applyAlignment="1">
      <alignment vertical="top" wrapText="1"/>
    </xf>
    <xf numFmtId="1" fontId="12" fillId="0" borderId="48" xfId="0" applyNumberFormat="1" applyFont="1" applyBorder="1" applyAlignment="1">
      <alignment horizontal="center" vertical="top" wrapText="1"/>
    </xf>
    <xf numFmtId="1" fontId="12" fillId="10" borderId="15" xfId="0" applyNumberFormat="1" applyFont="1" applyFill="1" applyBorder="1" applyAlignment="1">
      <alignment horizontal="center" vertical="top" wrapText="1"/>
    </xf>
    <xf numFmtId="1" fontId="12" fillId="10" borderId="17" xfId="0" applyNumberFormat="1" applyFont="1" applyFill="1" applyBorder="1" applyAlignment="1">
      <alignment horizontal="center" vertical="top" wrapText="1"/>
    </xf>
    <xf numFmtId="1" fontId="17" fillId="0" borderId="49" xfId="0" applyNumberFormat="1" applyFont="1" applyBorder="1" applyAlignment="1">
      <alignment horizontal="center" vertical="top" wrapText="1"/>
    </xf>
    <xf numFmtId="1" fontId="12" fillId="0" borderId="49" xfId="0" applyNumberFormat="1" applyFont="1" applyBorder="1" applyAlignment="1">
      <alignment horizontal="center" vertical="top" wrapText="1"/>
    </xf>
    <xf numFmtId="1" fontId="17" fillId="0" borderId="7" xfId="0" applyNumberFormat="1" applyFont="1" applyBorder="1" applyAlignment="1">
      <alignment vertical="top" wrapText="1"/>
    </xf>
    <xf numFmtId="1" fontId="14" fillId="3" borderId="10" xfId="0" applyNumberFormat="1" applyFont="1" applyFill="1" applyBorder="1" applyAlignment="1">
      <alignment horizontal="center" vertical="top" wrapText="1"/>
    </xf>
    <xf numFmtId="1" fontId="14" fillId="10" borderId="26" xfId="0" applyNumberFormat="1" applyFont="1" applyFill="1" applyBorder="1" applyAlignment="1">
      <alignment horizontal="center" vertical="top" wrapText="1"/>
    </xf>
    <xf numFmtId="1" fontId="14" fillId="10" borderId="38" xfId="0" applyNumberFormat="1" applyFont="1" applyFill="1" applyBorder="1" applyAlignment="1">
      <alignment horizontal="center" vertical="top" wrapText="1"/>
    </xf>
    <xf numFmtId="1" fontId="17" fillId="3" borderId="41" xfId="0" applyNumberFormat="1" applyFont="1" applyFill="1" applyBorder="1" applyAlignment="1">
      <alignment horizontal="center" vertical="top" wrapText="1"/>
    </xf>
    <xf numFmtId="1" fontId="14" fillId="0" borderId="41" xfId="0" applyNumberFormat="1" applyFont="1" applyBorder="1" applyAlignment="1">
      <alignment horizontal="center" vertical="top" wrapText="1"/>
    </xf>
    <xf numFmtId="1" fontId="17" fillId="3" borderId="8" xfId="0" applyNumberFormat="1" applyFont="1" applyFill="1" applyBorder="1" applyAlignment="1">
      <alignment vertical="top" wrapText="1"/>
    </xf>
    <xf numFmtId="1" fontId="12" fillId="0" borderId="1" xfId="0" applyNumberFormat="1" applyFont="1" applyBorder="1" applyAlignment="1">
      <alignment horizontal="center" vertical="top" wrapText="1"/>
    </xf>
    <xf numFmtId="1" fontId="12" fillId="10" borderId="21" xfId="0" applyNumberFormat="1" applyFont="1" applyFill="1" applyBorder="1" applyAlignment="1">
      <alignment horizontal="center" vertical="top" wrapText="1"/>
    </xf>
    <xf numFmtId="1" fontId="12" fillId="10" borderId="22" xfId="0" applyNumberFormat="1" applyFont="1" applyFill="1" applyBorder="1" applyAlignment="1">
      <alignment horizontal="center" vertical="top" wrapText="1"/>
    </xf>
    <xf numFmtId="1" fontId="17" fillId="0" borderId="50" xfId="0" applyNumberFormat="1" applyFont="1" applyBorder="1" applyAlignment="1">
      <alignment horizontal="center" vertical="top" wrapText="1"/>
    </xf>
    <xf numFmtId="1" fontId="12" fillId="0" borderId="50" xfId="0" applyNumberFormat="1" applyFont="1" applyBorder="1" applyAlignment="1">
      <alignment horizontal="center" vertical="top" wrapText="1"/>
    </xf>
    <xf numFmtId="1" fontId="17" fillId="0" borderId="9" xfId="0" applyNumberFormat="1" applyFont="1" applyBorder="1" applyAlignment="1">
      <alignment vertical="top" wrapText="1"/>
    </xf>
    <xf numFmtId="1" fontId="14" fillId="10" borderId="10" xfId="0" applyNumberFormat="1" applyFont="1" applyFill="1" applyBorder="1" applyAlignment="1">
      <alignment horizontal="center" vertical="top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textRotation="90"/>
    </xf>
    <xf numFmtId="0" fontId="18" fillId="0" borderId="13" xfId="0" applyFont="1" applyBorder="1" applyAlignment="1">
      <alignment wrapText="1"/>
    </xf>
    <xf numFmtId="0" fontId="18" fillId="0" borderId="13" xfId="0" applyFont="1" applyBorder="1"/>
    <xf numFmtId="1" fontId="18" fillId="0" borderId="13" xfId="0" applyNumberFormat="1" applyFont="1" applyBorder="1" applyAlignment="1">
      <alignment wrapText="1"/>
    </xf>
    <xf numFmtId="1" fontId="18" fillId="0" borderId="13" xfId="0" applyNumberFormat="1" applyFont="1" applyBorder="1"/>
    <xf numFmtId="1" fontId="0" fillId="0" borderId="13" xfId="0" applyNumberFormat="1" applyBorder="1" applyAlignment="1">
      <alignment wrapText="1"/>
    </xf>
    <xf numFmtId="1" fontId="0" fillId="0" borderId="13" xfId="0" applyNumberFormat="1" applyBorder="1"/>
    <xf numFmtId="0" fontId="19" fillId="0" borderId="0" xfId="0" applyFont="1" applyAlignment="1">
      <alignment vertical="top" wrapText="1"/>
    </xf>
    <xf numFmtId="0" fontId="12" fillId="6" borderId="23" xfId="0" applyFont="1" applyFill="1" applyBorder="1" applyAlignment="1" applyProtection="1">
      <alignment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2" fillId="6" borderId="19" xfId="0" applyFont="1" applyFill="1" applyBorder="1" applyAlignment="1" applyProtection="1">
      <alignment vertical="top" wrapText="1"/>
      <protection locked="0"/>
    </xf>
    <xf numFmtId="0" fontId="12" fillId="6" borderId="16" xfId="0" applyFont="1" applyFill="1" applyBorder="1" applyAlignment="1" applyProtection="1">
      <alignment vertical="top" wrapText="1"/>
      <protection locked="0"/>
    </xf>
    <xf numFmtId="0" fontId="12" fillId="4" borderId="24" xfId="0" applyFont="1" applyFill="1" applyBorder="1" applyAlignment="1" applyProtection="1">
      <alignment vertical="top" wrapText="1"/>
      <protection locked="0"/>
    </xf>
    <xf numFmtId="0" fontId="12" fillId="4" borderId="23" xfId="0" applyFont="1" applyFill="1" applyBorder="1" applyAlignment="1" applyProtection="1">
      <alignment vertical="top" wrapText="1"/>
      <protection locked="0"/>
    </xf>
    <xf numFmtId="0" fontId="12" fillId="4" borderId="25" xfId="0" applyFont="1" applyFill="1" applyBorder="1" applyAlignment="1" applyProtection="1">
      <alignment vertical="top" wrapText="1"/>
      <protection locked="0"/>
    </xf>
    <xf numFmtId="0" fontId="12" fillId="4" borderId="18" xfId="0" applyFont="1" applyFill="1" applyBorder="1" applyAlignment="1" applyProtection="1">
      <alignment vertical="top" wrapText="1"/>
      <protection locked="0"/>
    </xf>
    <xf numFmtId="0" fontId="12" fillId="4" borderId="51" xfId="0" applyFont="1" applyFill="1" applyBorder="1" applyAlignment="1" applyProtection="1">
      <alignment vertical="top" wrapText="1"/>
      <protection locked="0"/>
    </xf>
    <xf numFmtId="0" fontId="12" fillId="4" borderId="14" xfId="0" applyFont="1" applyFill="1" applyBorder="1" applyAlignment="1" applyProtection="1">
      <alignment vertical="top" wrapText="1"/>
      <protection locked="0"/>
    </xf>
    <xf numFmtId="0" fontId="12" fillId="5" borderId="24" xfId="0" applyFont="1" applyFill="1" applyBorder="1" applyAlignment="1" applyProtection="1">
      <alignment vertical="top" wrapText="1"/>
      <protection locked="0"/>
    </xf>
    <xf numFmtId="0" fontId="0" fillId="5" borderId="23" xfId="0" applyFill="1" applyBorder="1" applyAlignment="1" applyProtection="1">
      <alignment vertical="top" wrapText="1"/>
      <protection locked="0"/>
    </xf>
    <xf numFmtId="0" fontId="12" fillId="5" borderId="25" xfId="0" applyFont="1" applyFill="1" applyBorder="1" applyAlignment="1" applyProtection="1">
      <alignment vertical="top" wrapText="1"/>
      <protection locked="0"/>
    </xf>
    <xf numFmtId="0" fontId="0" fillId="5" borderId="18" xfId="0" applyFill="1" applyBorder="1" applyAlignment="1" applyProtection="1">
      <alignment vertical="top" wrapText="1"/>
      <protection locked="0"/>
    </xf>
    <xf numFmtId="0" fontId="12" fillId="5" borderId="51" xfId="0" applyFont="1" applyFill="1" applyBorder="1" applyAlignment="1" applyProtection="1">
      <alignment vertical="top" wrapText="1"/>
      <protection locked="0"/>
    </xf>
    <xf numFmtId="0" fontId="12" fillId="5" borderId="14" xfId="0" applyFont="1" applyFill="1" applyBorder="1" applyAlignment="1" applyProtection="1">
      <alignment vertical="top" wrapText="1"/>
      <protection locked="0"/>
    </xf>
    <xf numFmtId="0" fontId="0" fillId="3" borderId="24" xfId="0" applyFill="1" applyBorder="1" applyAlignment="1" applyProtection="1">
      <alignment vertical="top" wrapText="1"/>
      <protection locked="0"/>
    </xf>
    <xf numFmtId="0" fontId="0" fillId="3" borderId="23" xfId="0" applyFill="1" applyBorder="1" applyAlignment="1" applyProtection="1">
      <alignment vertical="top" wrapText="1"/>
      <protection locked="0"/>
    </xf>
    <xf numFmtId="0" fontId="0" fillId="3" borderId="25" xfId="0" applyFill="1" applyBorder="1" applyAlignment="1" applyProtection="1">
      <alignment vertical="top" wrapText="1"/>
      <protection locked="0"/>
    </xf>
    <xf numFmtId="0" fontId="0" fillId="3" borderId="18" xfId="0" applyFill="1" applyBorder="1" applyAlignment="1" applyProtection="1">
      <alignment vertical="top" wrapText="1"/>
      <protection locked="0"/>
    </xf>
    <xf numFmtId="0" fontId="12" fillId="6" borderId="24" xfId="0" applyFont="1" applyFill="1" applyBorder="1" applyAlignment="1" applyProtection="1">
      <alignment vertical="top" wrapText="1"/>
      <protection locked="0"/>
    </xf>
    <xf numFmtId="0" fontId="12" fillId="6" borderId="25" xfId="0" applyFont="1" applyFill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2" fillId="11" borderId="24" xfId="0" applyFont="1" applyFill="1" applyBorder="1" applyAlignment="1" applyProtection="1">
      <alignment vertical="top" wrapText="1"/>
      <protection locked="0"/>
    </xf>
    <xf numFmtId="0" fontId="3" fillId="0" borderId="13" xfId="0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/>
      <protection locked="0"/>
    </xf>
    <xf numFmtId="14" fontId="12" fillId="0" borderId="0" xfId="0" applyNumberFormat="1" applyFont="1" applyAlignment="1" applyProtection="1">
      <alignment vertical="top" wrapText="1"/>
      <protection locked="0"/>
    </xf>
    <xf numFmtId="0" fontId="12" fillId="3" borderId="4" xfId="0" applyFont="1" applyFill="1" applyBorder="1" applyAlignment="1" applyProtection="1">
      <alignment vertical="top" wrapText="1"/>
      <protection locked="0"/>
    </xf>
    <xf numFmtId="0" fontId="12" fillId="4" borderId="37" xfId="0" applyFont="1" applyFill="1" applyBorder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0" fillId="12" borderId="23" xfId="0" applyFill="1" applyBorder="1" applyAlignment="1" applyProtection="1">
      <alignment vertical="top" wrapText="1"/>
      <protection locked="0"/>
    </xf>
    <xf numFmtId="0" fontId="0" fillId="12" borderId="18" xfId="0" applyFill="1" applyBorder="1" applyAlignment="1" applyProtection="1">
      <alignment vertical="top" wrapText="1"/>
      <protection locked="0"/>
    </xf>
    <xf numFmtId="0" fontId="13" fillId="0" borderId="52" xfId="0" applyFont="1" applyBorder="1" applyAlignment="1">
      <alignment horizontal="center" vertical="top" wrapText="1"/>
    </xf>
    <xf numFmtId="1" fontId="14" fillId="3" borderId="51" xfId="0" applyNumberFormat="1" applyFont="1" applyFill="1" applyBorder="1" applyAlignment="1">
      <alignment horizontal="center" vertical="top" wrapText="1"/>
    </xf>
    <xf numFmtId="1" fontId="12" fillId="0" borderId="25" xfId="0" applyNumberFormat="1" applyFont="1" applyBorder="1" applyAlignment="1">
      <alignment horizontal="center" vertical="top" wrapText="1"/>
    </xf>
    <xf numFmtId="1" fontId="12" fillId="0" borderId="14" xfId="0" applyNumberFormat="1" applyFont="1" applyBorder="1" applyAlignment="1">
      <alignment horizontal="center" vertical="top" wrapText="1"/>
    </xf>
    <xf numFmtId="1" fontId="14" fillId="3" borderId="24" xfId="0" applyNumberFormat="1" applyFont="1" applyFill="1" applyBorder="1" applyAlignment="1">
      <alignment horizontal="center" vertical="top" wrapText="1"/>
    </xf>
    <xf numFmtId="1" fontId="12" fillId="0" borderId="52" xfId="0" applyNumberFormat="1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center" vertical="top" wrapText="1"/>
    </xf>
    <xf numFmtId="0" fontId="14" fillId="4" borderId="8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center" vertical="top" wrapText="1"/>
    </xf>
    <xf numFmtId="1" fontId="14" fillId="4" borderId="3" xfId="0" applyNumberFormat="1" applyFont="1" applyFill="1" applyBorder="1" applyAlignment="1">
      <alignment horizontal="center" vertical="top" wrapText="1"/>
    </xf>
    <xf numFmtId="1" fontId="12" fillId="4" borderId="5" xfId="0" applyNumberFormat="1" applyFont="1" applyFill="1" applyBorder="1" applyAlignment="1">
      <alignment horizontal="center" vertical="top" wrapText="1"/>
    </xf>
    <xf numFmtId="1" fontId="12" fillId="4" borderId="7" xfId="0" applyNumberFormat="1" applyFont="1" applyFill="1" applyBorder="1" applyAlignment="1">
      <alignment horizontal="center" vertical="top" wrapText="1"/>
    </xf>
    <xf numFmtId="1" fontId="14" fillId="4" borderId="8" xfId="0" applyNumberFormat="1" applyFont="1" applyFill="1" applyBorder="1" applyAlignment="1">
      <alignment horizontal="center" vertical="top" wrapText="1"/>
    </xf>
    <xf numFmtId="1" fontId="12" fillId="4" borderId="9" xfId="0" applyNumberFormat="1" applyFont="1" applyFill="1" applyBorder="1" applyAlignment="1">
      <alignment horizontal="center" vertical="top" wrapText="1"/>
    </xf>
    <xf numFmtId="1" fontId="14" fillId="4" borderId="12" xfId="0" applyNumberFormat="1" applyFont="1" applyFill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0" fontId="14" fillId="0" borderId="52" xfId="0" applyFont="1" applyBorder="1" applyAlignment="1">
      <alignment horizontal="center" vertical="top" wrapText="1"/>
    </xf>
    <xf numFmtId="0" fontId="14" fillId="0" borderId="51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4" fillId="3" borderId="35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12" fillId="7" borderId="53" xfId="0" applyFont="1" applyFill="1" applyBorder="1" applyAlignment="1">
      <alignment vertical="center" wrapText="1"/>
    </xf>
    <xf numFmtId="0" fontId="12" fillId="8" borderId="54" xfId="0" applyFont="1" applyFill="1" applyBorder="1" applyAlignment="1" applyProtection="1">
      <alignment vertical="center" wrapText="1"/>
      <protection locked="0"/>
    </xf>
    <xf numFmtId="0" fontId="12" fillId="8" borderId="55" xfId="0" applyFont="1" applyFill="1" applyBorder="1" applyAlignment="1" applyProtection="1">
      <alignment vertical="center" wrapText="1"/>
      <protection locked="0"/>
    </xf>
    <xf numFmtId="0" fontId="12" fillId="8" borderId="32" xfId="0" applyFont="1" applyFill="1" applyBorder="1" applyAlignment="1" applyProtection="1">
      <alignment vertical="center" wrapText="1"/>
      <protection locked="0"/>
    </xf>
    <xf numFmtId="0" fontId="12" fillId="8" borderId="11" xfId="0" applyFont="1" applyFill="1" applyBorder="1" applyAlignment="1">
      <alignment vertical="center" wrapText="1"/>
    </xf>
    <xf numFmtId="0" fontId="12" fillId="13" borderId="18" xfId="0" applyFont="1" applyFill="1" applyBorder="1" applyAlignment="1" applyProtection="1">
      <alignment vertical="top" wrapText="1"/>
      <protection locked="0"/>
    </xf>
    <xf numFmtId="0" fontId="12" fillId="13" borderId="19" xfId="0" applyFont="1" applyFill="1" applyBorder="1" applyAlignment="1" applyProtection="1">
      <alignment vertical="top" wrapText="1"/>
      <protection locked="0"/>
    </xf>
    <xf numFmtId="0" fontId="12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top" wrapText="1"/>
      <protection locked="0"/>
    </xf>
    <xf numFmtId="0" fontId="0" fillId="5" borderId="25" xfId="0" applyFill="1" applyBorder="1" applyAlignment="1">
      <alignment horizontal="center" vertical="top" wrapText="1"/>
    </xf>
    <xf numFmtId="1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3" fillId="14" borderId="37" xfId="0" applyFont="1" applyFill="1" applyBorder="1" applyAlignment="1" applyProtection="1">
      <alignment horizontal="left" vertical="top" wrapText="1"/>
      <protection locked="0"/>
    </xf>
    <xf numFmtId="0" fontId="12" fillId="7" borderId="8" xfId="0" applyFont="1" applyFill="1" applyBorder="1" applyAlignment="1" applyProtection="1">
      <alignment horizontal="center" vertical="center" wrapText="1"/>
      <protection locked="0"/>
    </xf>
    <xf numFmtId="0" fontId="12" fillId="6" borderId="8" xfId="0" applyFont="1" applyFill="1" applyBorder="1" applyAlignment="1" applyProtection="1">
      <alignment horizontal="center" vertical="center" wrapText="1"/>
      <protection locked="0"/>
    </xf>
    <xf numFmtId="0" fontId="12" fillId="6" borderId="23" xfId="0" applyFont="1" applyFill="1" applyBorder="1" applyAlignment="1" applyProtection="1">
      <alignment horizontal="center" vertical="center" wrapText="1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6" borderId="26" xfId="0" applyFont="1" applyFill="1" applyBorder="1" applyAlignment="1" applyProtection="1">
      <alignment horizontal="center" vertical="center" wrapText="1"/>
      <protection locked="0"/>
    </xf>
    <xf numFmtId="0" fontId="12" fillId="9" borderId="24" xfId="0" applyFont="1" applyFill="1" applyBorder="1" applyAlignment="1" applyProtection="1">
      <alignment horizontal="center" vertical="center" wrapText="1"/>
      <protection locked="0"/>
    </xf>
    <xf numFmtId="0" fontId="12" fillId="9" borderId="10" xfId="0" applyFont="1" applyFill="1" applyBorder="1" applyAlignment="1" applyProtection="1">
      <alignment horizontal="center" vertical="center" wrapText="1"/>
      <protection locked="0"/>
    </xf>
    <xf numFmtId="0" fontId="12" fillId="15" borderId="26" xfId="0" applyFont="1" applyFill="1" applyBorder="1" applyAlignment="1" applyProtection="1">
      <alignment horizontal="center" vertical="center" wrapText="1"/>
      <protection locked="0"/>
    </xf>
    <xf numFmtId="0" fontId="12" fillId="5" borderId="24" xfId="0" applyFont="1" applyFill="1" applyBorder="1" applyAlignment="1" applyProtection="1">
      <alignment horizontal="center" vertical="center" wrapText="1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3" fillId="12" borderId="26" xfId="0" applyFont="1" applyFill="1" applyBorder="1" applyAlignment="1" applyProtection="1">
      <alignment horizontal="center" vertical="center" wrapText="1"/>
      <protection locked="0"/>
    </xf>
    <xf numFmtId="0" fontId="12" fillId="8" borderId="24" xfId="0" applyFont="1" applyFill="1" applyBorder="1" applyAlignment="1" applyProtection="1">
      <alignment horizontal="center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2" fillId="8" borderId="26" xfId="0" applyFont="1" applyFill="1" applyBorder="1" applyAlignment="1" applyProtection="1">
      <alignment horizontal="center" vertical="center" wrapText="1"/>
      <protection locked="0"/>
    </xf>
    <xf numFmtId="0" fontId="12" fillId="8" borderId="56" xfId="0" applyFont="1" applyFill="1" applyBorder="1" applyAlignment="1" applyProtection="1">
      <alignment horizontal="center" vertical="center" wrapText="1"/>
      <protection locked="0"/>
    </xf>
    <xf numFmtId="0" fontId="12" fillId="7" borderId="57" xfId="0" applyFont="1" applyFill="1" applyBorder="1" applyAlignment="1" applyProtection="1">
      <alignment horizontal="center" vertical="center" wrapText="1"/>
      <protection locked="0"/>
    </xf>
    <xf numFmtId="2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13" borderId="9" xfId="0" applyNumberFormat="1" applyFont="1" applyFill="1" applyBorder="1" applyAlignment="1">
      <alignment horizontal="center" vertical="center" wrapText="1"/>
    </xf>
    <xf numFmtId="2" fontId="12" fillId="9" borderId="52" xfId="0" applyNumberFormat="1" applyFont="1" applyFill="1" applyBorder="1" applyAlignment="1" applyProtection="1">
      <alignment horizontal="center" vertical="center" wrapText="1"/>
      <protection locked="0"/>
    </xf>
    <xf numFmtId="0" fontId="12" fillId="9" borderId="1" xfId="0" applyFont="1" applyFill="1" applyBorder="1" applyAlignment="1" applyProtection="1">
      <alignment horizontal="center" vertical="center" wrapText="1"/>
      <protection locked="0"/>
    </xf>
    <xf numFmtId="0" fontId="12" fillId="9" borderId="21" xfId="0" applyFont="1" applyFill="1" applyBorder="1" applyAlignment="1" applyProtection="1">
      <alignment horizontal="center" vertical="center" wrapText="1"/>
      <protection locked="0"/>
    </xf>
    <xf numFmtId="2" fontId="12" fillId="9" borderId="9" xfId="0" applyNumberFormat="1" applyFont="1" applyFill="1" applyBorder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 wrapText="1"/>
    </xf>
    <xf numFmtId="0" fontId="12" fillId="5" borderId="52" xfId="0" applyFont="1" applyFill="1" applyBorder="1" applyAlignment="1" applyProtection="1">
      <alignment horizontal="center" vertical="center" wrapText="1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3" fillId="12" borderId="21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>
      <alignment horizontal="center" vertical="center" wrapText="1"/>
    </xf>
    <xf numFmtId="0" fontId="12" fillId="8" borderId="52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2" fillId="8" borderId="21" xfId="0" applyFont="1" applyFill="1" applyBorder="1" applyAlignment="1" applyProtection="1">
      <alignment horizontal="center" vertical="center" wrapText="1"/>
      <protection locked="0"/>
    </xf>
    <xf numFmtId="0" fontId="12" fillId="8" borderId="58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2" fontId="12" fillId="7" borderId="53" xfId="0" applyNumberFormat="1" applyFont="1" applyFill="1" applyBorder="1" applyAlignment="1">
      <alignment horizontal="center" vertical="center" wrapText="1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2" fillId="6" borderId="33" xfId="0" applyFont="1" applyFill="1" applyBorder="1" applyAlignment="1" applyProtection="1">
      <alignment horizontal="center" vertical="center" wrapText="1"/>
      <protection locked="0"/>
    </xf>
    <xf numFmtId="0" fontId="12" fillId="6" borderId="28" xfId="0" applyFont="1" applyFill="1" applyBorder="1" applyAlignment="1" applyProtection="1">
      <alignment horizontal="center" vertical="center" wrapText="1"/>
      <protection locked="0"/>
    </xf>
    <xf numFmtId="0" fontId="12" fillId="9" borderId="35" xfId="0" applyFont="1" applyFill="1" applyBorder="1" applyAlignment="1" applyProtection="1">
      <alignment horizontal="center" vertical="center" wrapText="1"/>
      <protection locked="0"/>
    </xf>
    <xf numFmtId="0" fontId="12" fillId="9" borderId="33" xfId="0" applyFont="1" applyFill="1" applyBorder="1" applyAlignment="1" applyProtection="1">
      <alignment horizontal="center" vertical="center" wrapText="1"/>
      <protection locked="0"/>
    </xf>
    <xf numFmtId="0" fontId="12" fillId="9" borderId="28" xfId="0" applyFont="1" applyFill="1" applyBorder="1" applyAlignment="1" applyProtection="1">
      <alignment horizontal="center" vertical="center" wrapText="1"/>
      <protection locked="0"/>
    </xf>
    <xf numFmtId="0" fontId="12" fillId="9" borderId="9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 applyProtection="1">
      <alignment horizontal="center" vertical="center" wrapText="1"/>
      <protection locked="0"/>
    </xf>
    <xf numFmtId="0" fontId="12" fillId="5" borderId="60" xfId="0" applyFont="1" applyFill="1" applyBorder="1" applyAlignment="1" applyProtection="1">
      <alignment horizontal="center" vertical="center" wrapText="1"/>
      <protection locked="0"/>
    </xf>
    <xf numFmtId="0" fontId="3" fillId="12" borderId="61" xfId="0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0" fontId="12" fillId="8" borderId="33" xfId="0" applyFont="1" applyFill="1" applyBorder="1" applyAlignment="1" applyProtection="1">
      <alignment horizontal="center" vertical="center" wrapText="1"/>
      <protection locked="0"/>
    </xf>
    <xf numFmtId="0" fontId="12" fillId="8" borderId="28" xfId="0" applyFont="1" applyFill="1" applyBorder="1" applyAlignment="1" applyProtection="1">
      <alignment horizontal="center" vertical="center" wrapText="1"/>
      <protection locked="0"/>
    </xf>
    <xf numFmtId="0" fontId="12" fillId="7" borderId="53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 wrapText="1"/>
      <protection locked="0"/>
    </xf>
    <xf numFmtId="0" fontId="12" fillId="5" borderId="33" xfId="0" applyFont="1" applyFill="1" applyBorder="1" applyAlignment="1" applyProtection="1">
      <alignment horizontal="center" vertical="center" wrapText="1"/>
      <protection locked="0"/>
    </xf>
    <xf numFmtId="0" fontId="3" fillId="12" borderId="40" xfId="0" applyFont="1" applyFill="1" applyBorder="1" applyAlignment="1" applyProtection="1">
      <alignment horizontal="center" vertical="center" wrapText="1"/>
      <protection locked="0"/>
    </xf>
    <xf numFmtId="0" fontId="12" fillId="5" borderId="36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7" borderId="34" xfId="0" applyFont="1" applyFill="1" applyBorder="1" applyAlignment="1" applyProtection="1">
      <alignment horizontal="center" vertical="center" wrapText="1"/>
      <protection locked="0"/>
    </xf>
    <xf numFmtId="0" fontId="12" fillId="7" borderId="36" xfId="0" applyFont="1" applyFill="1" applyBorder="1" applyAlignment="1" applyProtection="1">
      <alignment horizontal="center" vertical="center" wrapText="1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55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2" fontId="12" fillId="6" borderId="12" xfId="0" applyNumberFormat="1" applyFont="1" applyFill="1" applyBorder="1" applyAlignment="1">
      <alignment horizontal="center" vertical="center" wrapText="1"/>
    </xf>
    <xf numFmtId="0" fontId="12" fillId="9" borderId="54" xfId="0" applyFont="1" applyFill="1" applyBorder="1" applyAlignment="1" applyProtection="1">
      <alignment horizontal="center" vertical="center" wrapText="1"/>
      <protection locked="0"/>
    </xf>
    <xf numFmtId="0" fontId="12" fillId="9" borderId="55" xfId="0" applyFont="1" applyFill="1" applyBorder="1" applyAlignment="1" applyProtection="1">
      <alignment horizontal="center" vertical="center" wrapText="1"/>
      <protection locked="0"/>
    </xf>
    <xf numFmtId="0" fontId="12" fillId="9" borderId="32" xfId="0" applyFont="1" applyFill="1" applyBorder="1" applyAlignment="1" applyProtection="1">
      <alignment horizontal="center" vertical="center" wrapText="1"/>
      <protection locked="0"/>
    </xf>
    <xf numFmtId="0" fontId="12" fillId="9" borderId="1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55" xfId="0" applyFont="1" applyFill="1" applyBorder="1" applyAlignment="1" applyProtection="1">
      <alignment horizontal="center" vertical="center" wrapText="1"/>
      <protection locked="0"/>
    </xf>
    <xf numFmtId="0" fontId="3" fillId="12" borderId="62" xfId="0" applyFont="1" applyFill="1" applyBorder="1" applyAlignment="1" applyProtection="1">
      <alignment horizontal="center" vertical="center" wrapText="1"/>
      <protection locked="0"/>
    </xf>
    <xf numFmtId="0" fontId="12" fillId="5" borderId="53" xfId="0" applyFont="1" applyFill="1" applyBorder="1" applyAlignment="1">
      <alignment horizontal="center" vertical="center" wrapText="1"/>
    </xf>
    <xf numFmtId="0" fontId="12" fillId="8" borderId="54" xfId="0" applyFont="1" applyFill="1" applyBorder="1" applyAlignment="1" applyProtection="1">
      <alignment horizontal="center" vertical="center" wrapText="1"/>
      <protection locked="0"/>
    </xf>
    <xf numFmtId="0" fontId="12" fillId="8" borderId="55" xfId="0" applyFont="1" applyFill="1" applyBorder="1" applyAlignment="1" applyProtection="1">
      <alignment horizontal="center" vertical="center" wrapText="1"/>
      <protection locked="0"/>
    </xf>
    <xf numFmtId="0" fontId="12" fillId="8" borderId="32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 applyProtection="1">
      <alignment horizontal="center" vertical="center" wrapText="1"/>
      <protection locked="0"/>
    </xf>
    <xf numFmtId="0" fontId="12" fillId="13" borderId="63" xfId="0" applyFont="1" applyFill="1" applyBorder="1" applyAlignment="1" applyProtection="1">
      <alignment horizontal="center" vertical="center" wrapText="1"/>
      <protection locked="0"/>
    </xf>
    <xf numFmtId="0" fontId="12" fillId="6" borderId="30" xfId="0" applyFont="1" applyFill="1" applyBorder="1" applyAlignment="1" applyProtection="1">
      <alignment horizontal="center" vertical="center" wrapText="1"/>
      <protection locked="0"/>
    </xf>
    <xf numFmtId="0" fontId="12" fillId="9" borderId="64" xfId="0" applyFont="1" applyFill="1" applyBorder="1" applyAlignment="1" applyProtection="1">
      <alignment horizontal="center" vertical="center" wrapText="1"/>
      <protection locked="0"/>
    </xf>
    <xf numFmtId="0" fontId="12" fillId="9" borderId="63" xfId="0" applyFont="1" applyFill="1" applyBorder="1" applyAlignment="1" applyProtection="1">
      <alignment horizontal="center" vertical="center" wrapText="1"/>
      <protection locked="0"/>
    </xf>
    <xf numFmtId="0" fontId="12" fillId="9" borderId="30" xfId="0" applyFont="1" applyFill="1" applyBorder="1" applyAlignment="1" applyProtection="1">
      <alignment horizontal="center" vertical="center" wrapText="1"/>
      <protection locked="0"/>
    </xf>
    <xf numFmtId="0" fontId="12" fillId="7" borderId="9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 applyProtection="1">
      <alignment horizontal="center" vertical="center" wrapText="1"/>
      <protection locked="0"/>
    </xf>
    <xf numFmtId="0" fontId="12" fillId="5" borderId="63" xfId="0" applyFont="1" applyFill="1" applyBorder="1" applyAlignment="1" applyProtection="1">
      <alignment horizontal="center" vertical="center" wrapText="1"/>
      <protection locked="0"/>
    </xf>
    <xf numFmtId="0" fontId="3" fillId="12" borderId="30" xfId="0" applyFont="1" applyFill="1" applyBorder="1" applyAlignment="1" applyProtection="1">
      <alignment horizontal="center" vertical="center" wrapText="1"/>
      <protection locked="0"/>
    </xf>
    <xf numFmtId="0" fontId="12" fillId="8" borderId="64" xfId="0" applyFont="1" applyFill="1" applyBorder="1" applyAlignment="1" applyProtection="1">
      <alignment horizontal="center" vertical="center" wrapText="1"/>
      <protection locked="0"/>
    </xf>
    <xf numFmtId="0" fontId="12" fillId="8" borderId="63" xfId="0" applyFont="1" applyFill="1" applyBorder="1" applyAlignment="1" applyProtection="1">
      <alignment horizontal="center" vertical="center" wrapText="1"/>
      <protection locked="0"/>
    </xf>
    <xf numFmtId="0" fontId="12" fillId="8" borderId="30" xfId="0" applyFont="1" applyFill="1" applyBorder="1" applyAlignment="1" applyProtection="1">
      <alignment horizontal="center" vertical="center" wrapText="1"/>
      <protection locked="0"/>
    </xf>
    <xf numFmtId="0" fontId="12" fillId="13" borderId="33" xfId="0" applyFont="1" applyFill="1" applyBorder="1" applyAlignment="1" applyProtection="1">
      <alignment horizontal="center" vertical="center" wrapText="1"/>
      <protection locked="0"/>
    </xf>
    <xf numFmtId="0" fontId="12" fillId="13" borderId="28" xfId="0" applyFont="1" applyFill="1" applyBorder="1" applyAlignment="1" applyProtection="1">
      <alignment horizontal="center" vertical="center" wrapText="1"/>
      <protection locked="0"/>
    </xf>
    <xf numFmtId="0" fontId="12" fillId="5" borderId="35" xfId="0" applyFont="1" applyFill="1" applyBorder="1" applyAlignment="1" applyProtection="1">
      <alignment horizontal="center" vertical="center" wrapText="1"/>
      <protection locked="0"/>
    </xf>
    <xf numFmtId="0" fontId="3" fillId="12" borderId="28" xfId="0" applyFont="1" applyFill="1" applyBorder="1" applyAlignment="1" applyProtection="1">
      <alignment horizontal="center" vertical="center" wrapText="1"/>
      <protection locked="0"/>
    </xf>
    <xf numFmtId="0" fontId="12" fillId="9" borderId="8" xfId="0" applyFont="1" applyFill="1" applyBorder="1" applyAlignment="1" applyProtection="1">
      <alignment horizontal="center" vertical="center" wrapText="1"/>
      <protection locked="0"/>
    </xf>
    <xf numFmtId="0" fontId="12" fillId="9" borderId="34" xfId="0" applyFont="1" applyFill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>
      <alignment vertical="top" wrapText="1"/>
    </xf>
    <xf numFmtId="0" fontId="12" fillId="3" borderId="13" xfId="0" applyFont="1" applyFill="1" applyBorder="1" applyAlignment="1">
      <alignment vertical="top" wrapText="1"/>
    </xf>
    <xf numFmtId="0" fontId="12" fillId="12" borderId="9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 applyProtection="1">
      <alignment horizontal="center" vertical="center" wrapText="1"/>
      <protection locked="0"/>
    </xf>
    <xf numFmtId="0" fontId="12" fillId="7" borderId="34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5" borderId="54" xfId="0" applyFont="1" applyFill="1" applyBorder="1" applyAlignment="1" applyProtection="1">
      <alignment horizontal="center" vertical="center" wrapText="1"/>
      <protection locked="0"/>
    </xf>
    <xf numFmtId="0" fontId="3" fillId="12" borderId="32" xfId="0" applyFont="1" applyFill="1" applyBorder="1" applyAlignment="1" applyProtection="1">
      <alignment horizontal="center" vertical="center" wrapText="1"/>
      <protection locked="0"/>
    </xf>
    <xf numFmtId="0" fontId="12" fillId="5" borderId="12" xfId="0" applyFont="1" applyFill="1" applyBorder="1" applyAlignment="1">
      <alignment horizontal="center" vertical="center" wrapText="1"/>
    </xf>
    <xf numFmtId="0" fontId="14" fillId="3" borderId="56" xfId="0" applyFont="1" applyFill="1" applyBorder="1" applyAlignment="1">
      <alignment vertical="top" wrapText="1"/>
    </xf>
    <xf numFmtId="0" fontId="12" fillId="0" borderId="58" xfId="0" applyFont="1" applyBorder="1" applyAlignment="1">
      <alignment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0" fillId="7" borderId="53" xfId="0" applyFill="1" applyBorder="1" applyAlignment="1">
      <alignment horizontal="center" vertical="top" wrapText="1"/>
    </xf>
    <xf numFmtId="0" fontId="0" fillId="3" borderId="32" xfId="0" applyFill="1" applyBorder="1" applyAlignment="1" applyProtection="1">
      <alignment horizontal="center" vertical="top" wrapText="1"/>
      <protection locked="0"/>
    </xf>
    <xf numFmtId="0" fontId="0" fillId="3" borderId="62" xfId="0" applyFill="1" applyBorder="1" applyAlignment="1" applyProtection="1">
      <alignment horizontal="center" vertical="top" wrapText="1"/>
      <protection locked="0"/>
    </xf>
    <xf numFmtId="0" fontId="12" fillId="4" borderId="32" xfId="0" applyFont="1" applyFill="1" applyBorder="1" applyAlignment="1">
      <alignment horizontal="center" vertical="top" wrapText="1"/>
    </xf>
    <xf numFmtId="0" fontId="0" fillId="3" borderId="32" xfId="0" applyFill="1" applyBorder="1" applyAlignment="1">
      <alignment horizontal="center" vertical="top" wrapText="1"/>
    </xf>
    <xf numFmtId="0" fontId="12" fillId="7" borderId="62" xfId="0" applyFont="1" applyFill="1" applyBorder="1" applyAlignment="1">
      <alignment horizontal="center" vertical="top" wrapText="1"/>
    </xf>
    <xf numFmtId="0" fontId="12" fillId="4" borderId="32" xfId="0" applyFont="1" applyFill="1" applyBorder="1" applyAlignment="1" applyProtection="1">
      <alignment horizontal="center" vertical="top" wrapText="1"/>
      <protection locked="0"/>
    </xf>
    <xf numFmtId="0" fontId="12" fillId="5" borderId="62" xfId="0" applyFont="1" applyFill="1" applyBorder="1" applyAlignment="1" applyProtection="1">
      <alignment horizontal="center" vertical="top" wrapText="1"/>
      <protection locked="0"/>
    </xf>
    <xf numFmtId="0" fontId="0" fillId="12" borderId="32" xfId="0" applyFill="1" applyBorder="1" applyAlignment="1" applyProtection="1">
      <alignment horizontal="center" vertical="top" wrapText="1"/>
      <protection locked="0"/>
    </xf>
    <xf numFmtId="0" fontId="0" fillId="7" borderId="62" xfId="0" applyFill="1" applyBorder="1" applyAlignment="1">
      <alignment horizontal="center" vertical="top" wrapText="1"/>
    </xf>
    <xf numFmtId="0" fontId="0" fillId="5" borderId="32" xfId="0" applyFill="1" applyBorder="1" applyAlignment="1">
      <alignment horizontal="center" vertical="top" wrapText="1"/>
    </xf>
    <xf numFmtId="0" fontId="0" fillId="3" borderId="64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>
      <alignment horizontal="center" vertical="top" wrapText="1"/>
    </xf>
    <xf numFmtId="0" fontId="0" fillId="7" borderId="67" xfId="0" applyFill="1" applyBorder="1" applyAlignment="1">
      <alignment horizontal="center" vertical="top" wrapText="1"/>
    </xf>
    <xf numFmtId="0" fontId="12" fillId="7" borderId="64" xfId="0" applyFont="1" applyFill="1" applyBorder="1" applyAlignment="1">
      <alignment vertical="top" wrapText="1"/>
    </xf>
    <xf numFmtId="0" fontId="12" fillId="6" borderId="19" xfId="0" applyFont="1" applyFill="1" applyBorder="1" applyAlignment="1">
      <alignment horizontal="center" vertical="top" wrapText="1"/>
    </xf>
    <xf numFmtId="0" fontId="0" fillId="5" borderId="24" xfId="0" applyFill="1" applyBorder="1" applyAlignment="1">
      <alignment horizontal="center" vertical="top" wrapText="1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5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>
      <alignment horizontal="center" vertical="top" wrapText="1"/>
    </xf>
    <xf numFmtId="0" fontId="12" fillId="4" borderId="54" xfId="0" applyFont="1" applyFill="1" applyBorder="1" applyAlignment="1" applyProtection="1">
      <alignment vertical="top" wrapText="1"/>
      <protection locked="0"/>
    </xf>
    <xf numFmtId="0" fontId="12" fillId="4" borderId="31" xfId="0" applyFont="1" applyFill="1" applyBorder="1" applyAlignment="1" applyProtection="1">
      <alignment vertical="top" wrapText="1"/>
      <protection locked="0"/>
    </xf>
    <xf numFmtId="0" fontId="12" fillId="4" borderId="31" xfId="0" applyFont="1" applyFill="1" applyBorder="1" applyAlignment="1">
      <alignment horizontal="center" vertical="top" wrapText="1"/>
    </xf>
    <xf numFmtId="0" fontId="12" fillId="7" borderId="31" xfId="0" applyFont="1" applyFill="1" applyBorder="1" applyAlignment="1">
      <alignment horizontal="center" vertical="top" wrapText="1"/>
    </xf>
    <xf numFmtId="0" fontId="12" fillId="5" borderId="54" xfId="0" applyFont="1" applyFill="1" applyBorder="1" applyAlignment="1" applyProtection="1">
      <alignment vertical="top" wrapText="1"/>
      <protection locked="0"/>
    </xf>
    <xf numFmtId="0" fontId="0" fillId="12" borderId="31" xfId="0" applyFill="1" applyBorder="1" applyAlignment="1" applyProtection="1">
      <alignment vertical="top" wrapText="1"/>
      <protection locked="0"/>
    </xf>
    <xf numFmtId="0" fontId="0" fillId="5" borderId="54" xfId="0" applyFill="1" applyBorder="1" applyAlignment="1">
      <alignment horizontal="center" vertical="top" wrapText="1"/>
    </xf>
    <xf numFmtId="0" fontId="0" fillId="7" borderId="31" xfId="0" applyFill="1" applyBorder="1" applyAlignment="1">
      <alignment horizontal="center" vertical="top" wrapText="1"/>
    </xf>
    <xf numFmtId="0" fontId="0" fillId="3" borderId="54" xfId="0" applyFill="1" applyBorder="1" applyAlignment="1" applyProtection="1">
      <alignment vertical="top" wrapText="1"/>
      <protection locked="0"/>
    </xf>
    <xf numFmtId="0" fontId="0" fillId="3" borderId="31" xfId="0" applyFill="1" applyBorder="1" applyAlignment="1" applyProtection="1">
      <alignment vertical="top" wrapText="1"/>
      <protection locked="0"/>
    </xf>
    <xf numFmtId="0" fontId="0" fillId="3" borderId="31" xfId="0" applyFill="1" applyBorder="1" applyAlignment="1">
      <alignment horizontal="center" vertical="top" wrapText="1"/>
    </xf>
    <xf numFmtId="0" fontId="0" fillId="7" borderId="12" xfId="0" applyFill="1" applyBorder="1" applyAlignment="1">
      <alignment horizontal="center" vertical="top" wrapText="1"/>
    </xf>
    <xf numFmtId="0" fontId="12" fillId="7" borderId="54" xfId="0" applyFont="1" applyFill="1" applyBorder="1" applyAlignment="1">
      <alignment vertical="top" wrapText="1"/>
    </xf>
    <xf numFmtId="0" fontId="0" fillId="5" borderId="29" xfId="0" applyFill="1" applyBorder="1" applyAlignment="1" applyProtection="1">
      <alignment vertical="top" wrapText="1"/>
      <protection locked="0"/>
    </xf>
    <xf numFmtId="0" fontId="0" fillId="5" borderId="31" xfId="0" applyFill="1" applyBorder="1" applyAlignment="1">
      <alignment horizontal="center" vertical="top" wrapText="1"/>
    </xf>
    <xf numFmtId="0" fontId="12" fillId="5" borderId="23" xfId="0" applyFont="1" applyFill="1" applyBorder="1" applyAlignment="1" applyProtection="1">
      <alignment vertical="top" wrapText="1"/>
      <protection locked="0"/>
    </xf>
    <xf numFmtId="0" fontId="0" fillId="5" borderId="31" xfId="0" applyFill="1" applyBorder="1" applyAlignment="1" applyProtection="1">
      <alignment vertical="top" wrapText="1"/>
      <protection locked="0"/>
    </xf>
    <xf numFmtId="0" fontId="12" fillId="11" borderId="23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53" xfId="0" applyFont="1" applyFill="1" applyBorder="1" applyAlignment="1" applyProtection="1">
      <alignment horizontal="center" vertical="top" wrapText="1"/>
      <protection locked="0"/>
    </xf>
    <xf numFmtId="0" fontId="0" fillId="3" borderId="53" xfId="0" applyFill="1" applyBorder="1" applyAlignment="1" applyProtection="1">
      <alignment horizontal="center" vertical="top" wrapText="1"/>
      <protection locked="0"/>
    </xf>
    <xf numFmtId="0" fontId="12" fillId="7" borderId="68" xfId="0" applyFont="1" applyFill="1" applyBorder="1" applyAlignment="1">
      <alignment horizontal="center" vertical="top" wrapText="1"/>
    </xf>
    <xf numFmtId="0" fontId="12" fillId="5" borderId="68" xfId="0" applyFont="1" applyFill="1" applyBorder="1" applyAlignment="1" applyProtection="1">
      <alignment horizontal="center" vertical="top" wrapText="1"/>
      <protection locked="0"/>
    </xf>
    <xf numFmtId="0" fontId="0" fillId="5" borderId="68" xfId="0" applyFill="1" applyBorder="1" applyAlignment="1" applyProtection="1">
      <alignment horizontal="center" vertical="top" wrapText="1"/>
      <protection locked="0"/>
    </xf>
    <xf numFmtId="0" fontId="0" fillId="5" borderId="68" xfId="0" applyFill="1" applyBorder="1" applyAlignment="1">
      <alignment horizontal="center" vertical="top" wrapText="1"/>
    </xf>
    <xf numFmtId="0" fontId="0" fillId="3" borderId="68" xfId="0" applyFill="1" applyBorder="1" applyAlignment="1" applyProtection="1">
      <alignment horizontal="center" vertical="top" wrapText="1"/>
      <protection locked="0"/>
    </xf>
    <xf numFmtId="0" fontId="0" fillId="3" borderId="68" xfId="0" applyFill="1" applyBorder="1" applyAlignment="1">
      <alignment horizontal="center" vertical="top" wrapText="1"/>
    </xf>
    <xf numFmtId="0" fontId="0" fillId="7" borderId="68" xfId="0" applyFill="1" applyBorder="1" applyAlignment="1">
      <alignment horizontal="center" vertical="top" wrapText="1"/>
    </xf>
    <xf numFmtId="0" fontId="12" fillId="7" borderId="53" xfId="0" applyFont="1" applyFill="1" applyBorder="1" applyAlignment="1">
      <alignment horizontal="center" vertical="top" wrapText="1"/>
    </xf>
    <xf numFmtId="2" fontId="12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top" wrapText="1"/>
    </xf>
    <xf numFmtId="17" fontId="14" fillId="0" borderId="13" xfId="0" applyNumberFormat="1" applyFont="1" applyBorder="1" applyAlignment="1">
      <alignment vertical="top" wrapText="1"/>
    </xf>
    <xf numFmtId="0" fontId="12" fillId="14" borderId="13" xfId="0" applyFont="1" applyFill="1" applyBorder="1" applyAlignment="1">
      <alignment vertical="center" wrapText="1"/>
    </xf>
    <xf numFmtId="14" fontId="12" fillId="0" borderId="13" xfId="0" applyNumberFormat="1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7" fillId="0" borderId="13" xfId="0" applyFont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top" wrapText="1"/>
    </xf>
    <xf numFmtId="14" fontId="12" fillId="14" borderId="13" xfId="0" applyNumberFormat="1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14" fontId="1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vertical="top" wrapText="1"/>
    </xf>
    <xf numFmtId="0" fontId="22" fillId="0" borderId="43" xfId="0" applyFont="1" applyBorder="1" applyAlignment="1">
      <alignment vertical="top" wrapText="1"/>
    </xf>
    <xf numFmtId="0" fontId="12" fillId="0" borderId="48" xfId="0" applyFont="1" applyBorder="1" applyAlignment="1">
      <alignment horizontal="left" vertical="top" wrapText="1"/>
    </xf>
    <xf numFmtId="0" fontId="9" fillId="14" borderId="48" xfId="0" applyFont="1" applyFill="1" applyBorder="1" applyAlignment="1">
      <alignment horizontal="center" vertical="center" wrapText="1"/>
    </xf>
    <xf numFmtId="0" fontId="6" fillId="14" borderId="48" xfId="0" applyFont="1" applyFill="1" applyBorder="1" applyAlignment="1">
      <alignment horizontal="center" vertical="center" wrapText="1"/>
    </xf>
    <xf numFmtId="14" fontId="6" fillId="14" borderId="4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/>
    <xf numFmtId="0" fontId="6" fillId="14" borderId="48" xfId="0" applyFont="1" applyFill="1" applyBorder="1" applyAlignment="1">
      <alignment horizontal="left" vertical="center" wrapText="1"/>
    </xf>
    <xf numFmtId="0" fontId="12" fillId="0" borderId="48" xfId="0" applyFont="1" applyBorder="1" applyAlignment="1">
      <alignment vertical="top" wrapText="1"/>
    </xf>
    <xf numFmtId="0" fontId="7" fillId="16" borderId="43" xfId="0" applyFont="1" applyFill="1" applyBorder="1" applyAlignment="1">
      <alignment horizontal="center" vertical="center" wrapText="1"/>
    </xf>
    <xf numFmtId="0" fontId="12" fillId="16" borderId="4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21" fillId="16" borderId="13" xfId="0" applyFont="1" applyFill="1" applyBorder="1" applyAlignment="1">
      <alignment horizontal="center" vertical="top" wrapText="1"/>
    </xf>
    <xf numFmtId="0" fontId="12" fillId="0" borderId="47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1" fontId="12" fillId="0" borderId="37" xfId="0" applyNumberFormat="1" applyFont="1" applyBorder="1" applyAlignment="1">
      <alignment horizontal="right" vertical="center" wrapText="1"/>
    </xf>
    <xf numFmtId="0" fontId="5" fillId="0" borderId="0" xfId="0" applyFont="1" applyAlignment="1" applyProtection="1">
      <alignment vertical="top" wrapText="1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23" fillId="0" borderId="68" xfId="0" applyFont="1" applyBorder="1" applyAlignment="1">
      <alignment vertical="top" wrapText="1"/>
    </xf>
    <xf numFmtId="0" fontId="16" fillId="14" borderId="0" xfId="0" applyFont="1" applyFill="1" applyAlignment="1">
      <alignment vertical="top" wrapText="1"/>
    </xf>
    <xf numFmtId="0" fontId="21" fillId="0" borderId="2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6" borderId="22" xfId="0" applyFont="1" applyFill="1" applyBorder="1" applyAlignment="1">
      <alignment horizontal="center" vertical="center" wrapText="1"/>
    </xf>
    <xf numFmtId="1" fontId="12" fillId="14" borderId="2" xfId="0" applyNumberFormat="1" applyFont="1" applyFill="1" applyBorder="1" applyAlignment="1">
      <alignment vertical="center" wrapText="1"/>
    </xf>
    <xf numFmtId="0" fontId="21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3" fillId="14" borderId="47" xfId="0" applyFont="1" applyFill="1" applyBorder="1" applyAlignment="1" applyProtection="1">
      <alignment horizontal="left" vertical="top" wrapText="1"/>
      <protection locked="0"/>
    </xf>
    <xf numFmtId="3" fontId="14" fillId="3" borderId="13" xfId="0" applyNumberFormat="1" applyFont="1" applyFill="1" applyBorder="1" applyAlignment="1">
      <alignment horizontal="center" vertical="top" wrapText="1"/>
    </xf>
    <xf numFmtId="3" fontId="12" fillId="3" borderId="25" xfId="0" applyNumberFormat="1" applyFont="1" applyFill="1" applyBorder="1" applyAlignment="1" applyProtection="1">
      <alignment horizontal="center" vertical="top" wrapText="1"/>
      <protection locked="0"/>
    </xf>
    <xf numFmtId="3" fontId="12" fillId="3" borderId="13" xfId="0" applyNumberFormat="1" applyFont="1" applyFill="1" applyBorder="1" applyAlignment="1" applyProtection="1">
      <alignment horizontal="center" vertical="top" wrapText="1"/>
      <protection locked="0"/>
    </xf>
    <xf numFmtId="3" fontId="12" fillId="3" borderId="13" xfId="0" applyNumberFormat="1" applyFont="1" applyFill="1" applyBorder="1" applyAlignment="1" applyProtection="1">
      <alignment horizontal="center" vertical="top"/>
      <protection locked="0"/>
    </xf>
    <xf numFmtId="3" fontId="12" fillId="3" borderId="13" xfId="0" applyNumberFormat="1" applyFont="1" applyFill="1" applyBorder="1" applyAlignment="1">
      <alignment horizontal="center" vertical="top"/>
    </xf>
    <xf numFmtId="3" fontId="12" fillId="3" borderId="13" xfId="0" applyNumberFormat="1" applyFont="1" applyFill="1" applyBorder="1" applyAlignment="1">
      <alignment horizontal="center" vertical="top" wrapText="1"/>
    </xf>
    <xf numFmtId="3" fontId="12" fillId="0" borderId="13" xfId="0" applyNumberFormat="1" applyFont="1" applyBorder="1" applyAlignment="1">
      <alignment horizontal="center" vertical="top" wrapText="1"/>
    </xf>
    <xf numFmtId="3" fontId="12" fillId="0" borderId="13" xfId="0" applyNumberFormat="1" applyFont="1" applyBorder="1" applyAlignment="1">
      <alignment horizontal="center" vertical="top"/>
    </xf>
    <xf numFmtId="3" fontId="14" fillId="4" borderId="13" xfId="0" applyNumberFormat="1" applyFont="1" applyFill="1" applyBorder="1" applyAlignment="1">
      <alignment horizontal="center" vertical="top" wrapText="1"/>
    </xf>
    <xf numFmtId="3" fontId="12" fillId="4" borderId="25" xfId="0" applyNumberFormat="1" applyFont="1" applyFill="1" applyBorder="1" applyAlignment="1" applyProtection="1">
      <alignment horizontal="center" vertical="top" wrapText="1"/>
      <protection locked="0"/>
    </xf>
    <xf numFmtId="3" fontId="12" fillId="4" borderId="13" xfId="0" applyNumberFormat="1" applyFont="1" applyFill="1" applyBorder="1" applyAlignment="1" applyProtection="1">
      <alignment horizontal="center" vertical="top" wrapText="1"/>
      <protection locked="0"/>
    </xf>
    <xf numFmtId="3" fontId="12" fillId="4" borderId="13" xfId="0" applyNumberFormat="1" applyFont="1" applyFill="1" applyBorder="1" applyAlignment="1" applyProtection="1">
      <alignment horizontal="center" vertical="top"/>
      <protection locked="0"/>
    </xf>
    <xf numFmtId="3" fontId="12" fillId="4" borderId="13" xfId="0" applyNumberFormat="1" applyFont="1" applyFill="1" applyBorder="1" applyAlignment="1">
      <alignment horizontal="center" vertical="top"/>
    </xf>
    <xf numFmtId="3" fontId="12" fillId="0" borderId="0" xfId="0" applyNumberFormat="1" applyFont="1" applyAlignment="1">
      <alignment horizontal="center" vertical="top" wrapText="1"/>
    </xf>
    <xf numFmtId="3" fontId="12" fillId="0" borderId="0" xfId="0" applyNumberFormat="1" applyFont="1" applyAlignment="1">
      <alignment horizontal="center" vertical="top"/>
    </xf>
    <xf numFmtId="0" fontId="12" fillId="0" borderId="0" xfId="0" applyFont="1" applyAlignment="1" applyProtection="1">
      <alignment vertical="top" wrapText="1"/>
      <protection locked="0"/>
    </xf>
    <xf numFmtId="3" fontId="12" fillId="0" borderId="0" xfId="0" applyNumberFormat="1" applyFont="1" applyAlignment="1" applyProtection="1">
      <alignment horizontal="center" vertical="top" wrapText="1"/>
      <protection locked="0"/>
    </xf>
    <xf numFmtId="3" fontId="12" fillId="0" borderId="0" xfId="0" applyNumberFormat="1" applyFont="1" applyAlignment="1" applyProtection="1">
      <alignment horizontal="center" vertical="top"/>
      <protection locked="0"/>
    </xf>
    <xf numFmtId="0" fontId="12" fillId="0" borderId="37" xfId="0" applyFont="1" applyBorder="1" applyAlignment="1" applyProtection="1">
      <alignment vertical="top" wrapText="1"/>
      <protection locked="0"/>
    </xf>
    <xf numFmtId="3" fontId="12" fillId="0" borderId="25" xfId="0" applyNumberFormat="1" applyFont="1" applyBorder="1" applyAlignment="1" applyProtection="1">
      <alignment horizontal="center" vertical="top" wrapText="1"/>
      <protection locked="0"/>
    </xf>
    <xf numFmtId="3" fontId="12" fillId="0" borderId="13" xfId="0" applyNumberFormat="1" applyFont="1" applyBorder="1" applyAlignment="1" applyProtection="1">
      <alignment horizontal="center" vertical="top" wrapText="1"/>
      <protection locked="0"/>
    </xf>
    <xf numFmtId="3" fontId="12" fillId="0" borderId="13" xfId="0" applyNumberFormat="1" applyFont="1" applyBorder="1" applyAlignment="1" applyProtection="1">
      <alignment horizontal="center" vertical="top"/>
      <protection locked="0"/>
    </xf>
    <xf numFmtId="0" fontId="24" fillId="3" borderId="13" xfId="0" applyFont="1" applyFill="1" applyBorder="1" applyAlignment="1">
      <alignment vertical="top" wrapText="1"/>
    </xf>
    <xf numFmtId="0" fontId="24" fillId="4" borderId="13" xfId="0" applyFont="1" applyFill="1" applyBorder="1" applyAlignment="1">
      <alignment vertical="top" wrapText="1"/>
    </xf>
    <xf numFmtId="3" fontId="12" fillId="0" borderId="37" xfId="0" applyNumberFormat="1" applyFont="1" applyBorder="1" applyAlignment="1">
      <alignment horizontal="center" vertical="top"/>
    </xf>
    <xf numFmtId="3" fontId="14" fillId="4" borderId="43" xfId="0" applyNumberFormat="1" applyFont="1" applyFill="1" applyBorder="1" applyAlignment="1">
      <alignment horizontal="center" vertical="top" wrapText="1"/>
    </xf>
    <xf numFmtId="3" fontId="12" fillId="0" borderId="37" xfId="0" applyNumberFormat="1" applyFont="1" applyBorder="1" applyAlignment="1" applyProtection="1">
      <alignment horizontal="center" vertical="top"/>
      <protection locked="0"/>
    </xf>
    <xf numFmtId="3" fontId="12" fillId="0" borderId="47" xfId="0" applyNumberFormat="1" applyFont="1" applyBorder="1" applyAlignment="1">
      <alignment horizontal="center" vertical="top"/>
    </xf>
    <xf numFmtId="3" fontId="12" fillId="0" borderId="45" xfId="0" applyNumberFormat="1" applyFont="1" applyBorder="1" applyAlignment="1">
      <alignment horizontal="center" vertical="top"/>
    </xf>
    <xf numFmtId="3" fontId="14" fillId="4" borderId="43" xfId="0" applyNumberFormat="1" applyFont="1" applyFill="1" applyBorder="1" applyAlignment="1">
      <alignment horizontal="center" vertical="top"/>
    </xf>
    <xf numFmtId="0" fontId="12" fillId="0" borderId="47" xfId="0" applyFont="1" applyBorder="1" applyAlignment="1">
      <alignment horizontal="center" vertical="top"/>
    </xf>
    <xf numFmtId="0" fontId="19" fillId="16" borderId="0" xfId="0" applyFont="1" applyFill="1" applyAlignment="1">
      <alignment horizontal="right" vertical="center" wrapText="1"/>
    </xf>
    <xf numFmtId="3" fontId="12" fillId="4" borderId="37" xfId="0" applyNumberFormat="1" applyFont="1" applyFill="1" applyBorder="1" applyAlignment="1">
      <alignment horizontal="center" vertical="center" wrapText="1"/>
    </xf>
    <xf numFmtId="3" fontId="12" fillId="6" borderId="37" xfId="0" applyNumberFormat="1" applyFont="1" applyFill="1" applyBorder="1" applyAlignment="1">
      <alignment horizontal="center" vertical="center" wrapText="1"/>
    </xf>
    <xf numFmtId="3" fontId="12" fillId="0" borderId="23" xfId="0" applyNumberFormat="1" applyFont="1" applyBorder="1" applyAlignment="1" applyProtection="1">
      <alignment horizontal="center" vertical="center" wrapText="1"/>
      <protection locked="0"/>
    </xf>
    <xf numFmtId="3" fontId="12" fillId="0" borderId="10" xfId="0" applyNumberFormat="1" applyFont="1" applyBorder="1" applyAlignment="1">
      <alignment horizontal="center" vertical="center" wrapText="1"/>
    </xf>
    <xf numFmtId="3" fontId="12" fillId="4" borderId="38" xfId="0" applyNumberFormat="1" applyFont="1" applyFill="1" applyBorder="1" applyAlignment="1">
      <alignment horizontal="center" vertical="center" wrapText="1"/>
    </xf>
    <xf numFmtId="3" fontId="12" fillId="6" borderId="46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 applyProtection="1">
      <alignment horizontal="center" vertical="center" wrapText="1"/>
      <protection locked="0"/>
    </xf>
    <xf numFmtId="3" fontId="12" fillId="4" borderId="46" xfId="0" applyNumberFormat="1" applyFont="1" applyFill="1" applyBorder="1" applyAlignment="1">
      <alignment horizontal="center" vertical="center" wrapText="1"/>
    </xf>
    <xf numFmtId="3" fontId="12" fillId="0" borderId="19" xfId="0" applyNumberFormat="1" applyFont="1" applyBorder="1" applyAlignment="1">
      <alignment horizontal="center" vertical="center" wrapText="1"/>
    </xf>
    <xf numFmtId="3" fontId="12" fillId="0" borderId="43" xfId="0" applyNumberFormat="1" applyFont="1" applyBorder="1" applyAlignment="1">
      <alignment horizontal="center" vertical="center" wrapText="1"/>
    </xf>
    <xf numFmtId="3" fontId="12" fillId="6" borderId="3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3" fontId="14" fillId="11" borderId="40" xfId="0" applyNumberFormat="1" applyFont="1" applyFill="1" applyBorder="1" applyAlignment="1">
      <alignment horizontal="center" vertical="center" wrapText="1"/>
    </xf>
    <xf numFmtId="3" fontId="14" fillId="0" borderId="35" xfId="0" applyNumberFormat="1" applyFont="1" applyBorder="1" applyAlignment="1">
      <alignment horizontal="center" vertical="center" wrapText="1"/>
    </xf>
    <xf numFmtId="3" fontId="14" fillId="13" borderId="40" xfId="0" applyNumberFormat="1" applyFont="1" applyFill="1" applyBorder="1" applyAlignment="1">
      <alignment horizontal="center" vertical="center" wrapText="1"/>
    </xf>
    <xf numFmtId="3" fontId="14" fillId="0" borderId="42" xfId="0" applyNumberFormat="1" applyFont="1" applyBorder="1" applyAlignment="1">
      <alignment horizontal="center" vertical="center" wrapText="1"/>
    </xf>
    <xf numFmtId="3" fontId="14" fillId="0" borderId="33" xfId="0" applyNumberFormat="1" applyFont="1" applyBorder="1" applyAlignment="1">
      <alignment horizontal="center" vertical="center" wrapText="1"/>
    </xf>
    <xf numFmtId="3" fontId="14" fillId="4" borderId="40" xfId="0" applyNumberFormat="1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4" fillId="0" borderId="63" xfId="0" applyFont="1" applyBorder="1" applyAlignment="1">
      <alignment horizontal="center" vertical="center" wrapText="1"/>
    </xf>
    <xf numFmtId="1" fontId="4" fillId="0" borderId="63" xfId="0" applyNumberFormat="1" applyFont="1" applyBorder="1" applyAlignment="1">
      <alignment horizontal="center" vertical="center" wrapText="1"/>
    </xf>
    <xf numFmtId="1" fontId="4" fillId="0" borderId="29" xfId="0" applyNumberFormat="1" applyFont="1" applyBorder="1" applyAlignment="1">
      <alignment horizontal="center" vertical="center" wrapText="1"/>
    </xf>
    <xf numFmtId="1" fontId="3" fillId="14" borderId="31" xfId="0" applyNumberFormat="1" applyFont="1" applyFill="1" applyBorder="1" applyAlignment="1" applyProtection="1">
      <alignment horizontal="center" vertical="center" wrapText="1"/>
      <protection locked="0"/>
    </xf>
    <xf numFmtId="0" fontId="3" fillId="14" borderId="55" xfId="0" applyFont="1" applyFill="1" applyBorder="1" applyAlignment="1" applyProtection="1">
      <alignment horizontal="center" vertical="center" wrapText="1"/>
      <protection locked="0"/>
    </xf>
    <xf numFmtId="1" fontId="3" fillId="14" borderId="55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32" xfId="0" applyNumberFormat="1" applyBorder="1" applyAlignment="1">
      <alignment horizontal="center" vertical="center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55" xfId="0" applyFont="1" applyBorder="1" applyAlignment="1" applyProtection="1">
      <alignment horizontal="center" vertical="center" wrapText="1"/>
      <protection locked="0"/>
    </xf>
    <xf numFmtId="1" fontId="3" fillId="0" borderId="55" xfId="0" applyNumberFormat="1" applyFont="1" applyBorder="1" applyAlignment="1" applyProtection="1">
      <alignment horizontal="center" vertical="center" wrapText="1"/>
      <protection locked="0"/>
    </xf>
    <xf numFmtId="0" fontId="0" fillId="0" borderId="62" xfId="0" applyBorder="1" applyAlignment="1">
      <alignment horizontal="center" vertical="center"/>
    </xf>
    <xf numFmtId="1" fontId="10" fillId="4" borderId="23" xfId="0" applyNumberFormat="1" applyFont="1" applyFill="1" applyBorder="1" applyAlignment="1">
      <alignment horizontal="center" vertical="center" wrapText="1"/>
    </xf>
    <xf numFmtId="1" fontId="10" fillId="4" borderId="57" xfId="0" applyNumberFormat="1" applyFont="1" applyFill="1" applyBorder="1" applyAlignment="1">
      <alignment horizontal="center" vertical="center" wrapText="1"/>
    </xf>
    <xf numFmtId="1" fontId="10" fillId="4" borderId="24" xfId="0" applyNumberFormat="1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 applyProtection="1">
      <alignment horizontal="center" vertical="center" wrapText="1"/>
      <protection locked="0"/>
    </xf>
    <xf numFmtId="0" fontId="1" fillId="14" borderId="38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1" fontId="1" fillId="0" borderId="10" xfId="0" applyNumberFormat="1" applyFont="1" applyBorder="1" applyAlignment="1" applyProtection="1">
      <alignment horizontal="center" vertical="center" wrapText="1"/>
      <protection locked="0"/>
    </xf>
    <xf numFmtId="0" fontId="1" fillId="14" borderId="18" xfId="0" applyFont="1" applyFill="1" applyBorder="1" applyAlignment="1" applyProtection="1">
      <alignment horizontal="center" vertical="center" wrapText="1"/>
      <protection locked="0"/>
    </xf>
    <xf numFmtId="0" fontId="1" fillId="14" borderId="46" xfId="0" applyFont="1" applyFill="1" applyBorder="1" applyAlignment="1" applyProtection="1">
      <alignment horizontal="center" vertical="center" wrapText="1"/>
      <protection locked="0"/>
    </xf>
    <xf numFmtId="1" fontId="1" fillId="0" borderId="13" xfId="0" applyNumberFormat="1" applyFont="1" applyBorder="1" applyAlignment="1" applyProtection="1">
      <alignment horizontal="center" vertical="center" wrapText="1"/>
      <protection locked="0"/>
    </xf>
    <xf numFmtId="0" fontId="21" fillId="0" borderId="13" xfId="0" applyFont="1" applyBorder="1" applyAlignment="1" applyProtection="1">
      <alignment horizontal="center" vertical="top" wrapText="1"/>
      <protection locked="0"/>
    </xf>
    <xf numFmtId="0" fontId="4" fillId="4" borderId="30" xfId="0" applyFont="1" applyFill="1" applyBorder="1" applyAlignment="1">
      <alignment horizontal="center" vertical="center" wrapText="1"/>
    </xf>
    <xf numFmtId="1" fontId="12" fillId="4" borderId="26" xfId="0" applyNumberFormat="1" applyFont="1" applyFill="1" applyBorder="1" applyAlignment="1">
      <alignment horizontal="center" vertical="center"/>
    </xf>
    <xf numFmtId="1" fontId="12" fillId="4" borderId="37" xfId="0" applyNumberFormat="1" applyFont="1" applyFill="1" applyBorder="1" applyAlignment="1">
      <alignment horizontal="center" vertical="center"/>
    </xf>
    <xf numFmtId="1" fontId="12" fillId="4" borderId="15" xfId="0" applyNumberFormat="1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4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top"/>
    </xf>
    <xf numFmtId="1" fontId="22" fillId="0" borderId="0" xfId="0" applyNumberFormat="1" applyFont="1" applyAlignment="1">
      <alignment horizontal="center" vertical="center"/>
    </xf>
    <xf numFmtId="0" fontId="8" fillId="0" borderId="0" xfId="0" applyFont="1" applyAlignment="1" applyProtection="1">
      <alignment vertical="top" wrapText="1"/>
      <protection locked="0"/>
    </xf>
    <xf numFmtId="1" fontId="10" fillId="4" borderId="31" xfId="0" applyNumberFormat="1" applyFont="1" applyFill="1" applyBorder="1" applyAlignment="1">
      <alignment horizontal="center" vertical="center" wrapText="1"/>
    </xf>
    <xf numFmtId="1" fontId="10" fillId="4" borderId="53" xfId="0" applyNumberFormat="1" applyFont="1" applyFill="1" applyBorder="1" applyAlignment="1">
      <alignment horizontal="center" vertical="center" wrapText="1"/>
    </xf>
    <xf numFmtId="1" fontId="10" fillId="4" borderId="54" xfId="0" applyNumberFormat="1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1" fontId="1" fillId="0" borderId="23" xfId="0" applyNumberFormat="1" applyFont="1" applyBorder="1" applyAlignment="1" applyProtection="1">
      <alignment horizontal="center" vertical="center" wrapText="1"/>
      <protection locked="0"/>
    </xf>
    <xf numFmtId="1" fontId="1" fillId="0" borderId="18" xfId="0" applyNumberFormat="1" applyFont="1" applyBorder="1" applyAlignment="1" applyProtection="1">
      <alignment horizontal="center" vertical="center" wrapText="1"/>
      <protection locked="0"/>
    </xf>
    <xf numFmtId="0" fontId="8" fillId="4" borderId="57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 applyProtection="1">
      <alignment vertical="center" wrapText="1"/>
      <protection locked="0"/>
    </xf>
    <xf numFmtId="0" fontId="3" fillId="14" borderId="69" xfId="0" applyFont="1" applyFill="1" applyBorder="1" applyAlignment="1" applyProtection="1">
      <alignment horizontal="left" vertical="top" wrapText="1"/>
      <protection locked="0"/>
    </xf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8" fillId="4" borderId="69" xfId="0" applyFont="1" applyFill="1" applyBorder="1" applyAlignment="1" applyProtection="1">
      <alignment vertical="center" wrapText="1"/>
      <protection locked="0"/>
    </xf>
    <xf numFmtId="14" fontId="3" fillId="0" borderId="18" xfId="0" applyNumberFormat="1" applyFont="1" applyBorder="1" applyAlignment="1" applyProtection="1">
      <alignment horizontal="center" vertical="top" wrapText="1"/>
      <protection locked="0"/>
    </xf>
    <xf numFmtId="14" fontId="3" fillId="14" borderId="46" xfId="0" applyNumberFormat="1" applyFont="1" applyFill="1" applyBorder="1" applyAlignment="1" applyProtection="1">
      <alignment horizontal="center" vertical="top" wrapText="1"/>
      <protection locked="0"/>
    </xf>
    <xf numFmtId="14" fontId="1" fillId="0" borderId="18" xfId="0" applyNumberFormat="1" applyFont="1" applyBorder="1" applyAlignment="1" applyProtection="1">
      <alignment horizontal="center" vertical="top" wrapText="1"/>
      <protection locked="0"/>
    </xf>
    <xf numFmtId="14" fontId="1" fillId="0" borderId="46" xfId="0" applyNumberFormat="1" applyFont="1" applyBorder="1" applyAlignment="1" applyProtection="1">
      <alignment horizontal="center" vertical="top" wrapText="1"/>
      <protection locked="0"/>
    </xf>
    <xf numFmtId="14" fontId="1" fillId="0" borderId="18" xfId="0" applyNumberFormat="1" applyFont="1" applyBorder="1" applyAlignment="1" applyProtection="1">
      <alignment horizontal="center" vertical="center" wrapText="1"/>
      <protection locked="0"/>
    </xf>
    <xf numFmtId="14" fontId="1" fillId="0" borderId="46" xfId="0" applyNumberFormat="1" applyFont="1" applyBorder="1" applyAlignment="1" applyProtection="1">
      <alignment horizontal="center" vertical="center" wrapText="1"/>
      <protection locked="0"/>
    </xf>
    <xf numFmtId="14" fontId="3" fillId="6" borderId="18" xfId="0" applyNumberFormat="1" applyFont="1" applyFill="1" applyBorder="1" applyAlignment="1" applyProtection="1">
      <alignment vertical="top" wrapText="1"/>
      <protection locked="0"/>
    </xf>
    <xf numFmtId="14" fontId="3" fillId="4" borderId="20" xfId="0" applyNumberFormat="1" applyFont="1" applyFill="1" applyBorder="1" applyAlignment="1" applyProtection="1">
      <alignment vertical="top" wrapText="1"/>
      <protection locked="0"/>
    </xf>
    <xf numFmtId="0" fontId="8" fillId="0" borderId="68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top"/>
      <protection locked="0"/>
    </xf>
    <xf numFmtId="0" fontId="2" fillId="6" borderId="1" xfId="0" applyFont="1" applyFill="1" applyBorder="1" applyAlignment="1" applyProtection="1">
      <alignment horizontal="center" vertical="top" wrapText="1"/>
      <protection locked="0"/>
    </xf>
    <xf numFmtId="14" fontId="3" fillId="6" borderId="20" xfId="0" applyNumberFormat="1" applyFont="1" applyFill="1" applyBorder="1" applyAlignment="1" applyProtection="1">
      <alignment vertical="top" wrapText="1"/>
      <protection locked="0"/>
    </xf>
    <xf numFmtId="0" fontId="14" fillId="0" borderId="70" xfId="0" applyFont="1" applyBorder="1" applyAlignment="1">
      <alignment horizontal="right" vertical="center" wrapText="1"/>
    </xf>
    <xf numFmtId="3" fontId="14" fillId="0" borderId="65" xfId="0" applyNumberFormat="1" applyFont="1" applyBorder="1" applyAlignment="1">
      <alignment horizontal="center" vertical="center" wrapText="1"/>
    </xf>
    <xf numFmtId="0" fontId="5" fillId="0" borderId="70" xfId="0" applyFont="1" applyBorder="1" applyAlignment="1" applyProtection="1">
      <alignment vertical="top" wrapText="1"/>
      <protection locked="0"/>
    </xf>
    <xf numFmtId="0" fontId="5" fillId="0" borderId="65" xfId="0" applyFont="1" applyBorder="1" applyAlignment="1" applyProtection="1">
      <alignment vertical="top" wrapText="1"/>
      <protection locked="0"/>
    </xf>
    <xf numFmtId="1" fontId="5" fillId="0" borderId="0" xfId="0" applyNumberFormat="1" applyFont="1" applyAlignment="1" applyProtection="1">
      <alignment horizontal="center" wrapText="1"/>
      <protection locked="0"/>
    </xf>
    <xf numFmtId="1" fontId="12" fillId="4" borderId="38" xfId="0" applyNumberFormat="1" applyFont="1" applyFill="1" applyBorder="1" applyAlignment="1">
      <alignment horizontal="center" vertical="center"/>
    </xf>
    <xf numFmtId="3" fontId="12" fillId="0" borderId="19" xfId="0" applyNumberFormat="1" applyFont="1" applyBorder="1" applyAlignment="1" applyProtection="1">
      <alignment horizontal="center" vertical="center" wrapText="1"/>
      <protection locked="0"/>
    </xf>
    <xf numFmtId="3" fontId="12" fillId="4" borderId="39" xfId="0" applyNumberFormat="1" applyFont="1" applyFill="1" applyBorder="1" applyAlignment="1">
      <alignment horizontal="center" vertical="center" wrapText="1"/>
    </xf>
    <xf numFmtId="0" fontId="1" fillId="14" borderId="19" xfId="0" applyFont="1" applyFill="1" applyBorder="1" applyAlignment="1" applyProtection="1">
      <alignment horizontal="center" vertical="center" wrapText="1"/>
      <protection locked="0"/>
    </xf>
    <xf numFmtId="0" fontId="1" fillId="14" borderId="39" xfId="0" applyFont="1" applyFill="1" applyBorder="1" applyAlignment="1" applyProtection="1">
      <alignment horizontal="center" vertical="center" wrapText="1"/>
      <protection locked="0"/>
    </xf>
    <xf numFmtId="1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 wrapText="1"/>
      <protection locked="0"/>
    </xf>
    <xf numFmtId="1" fontId="1" fillId="0" borderId="43" xfId="0" applyNumberFormat="1" applyFont="1" applyBorder="1" applyAlignment="1" applyProtection="1">
      <alignment horizontal="center" vertical="center" wrapText="1"/>
      <protection locked="0"/>
    </xf>
    <xf numFmtId="1" fontId="12" fillId="4" borderId="44" xfId="0" applyNumberFormat="1" applyFont="1" applyFill="1" applyBorder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2" fillId="4" borderId="39" xfId="0" applyFont="1" applyFill="1" applyBorder="1" applyAlignment="1">
      <alignment horizontal="center" vertical="center"/>
    </xf>
    <xf numFmtId="0" fontId="3" fillId="0" borderId="45" xfId="0" applyFont="1" applyBorder="1" applyAlignment="1" applyProtection="1">
      <alignment horizontal="center" vertical="center" wrapText="1"/>
      <protection locked="0"/>
    </xf>
    <xf numFmtId="0" fontId="3" fillId="0" borderId="71" xfId="0" applyFont="1" applyBorder="1" applyAlignment="1" applyProtection="1">
      <alignment horizontal="center" vertical="center" wrapText="1"/>
      <protection locked="0"/>
    </xf>
    <xf numFmtId="3" fontId="12" fillId="16" borderId="13" xfId="0" applyNumberFormat="1" applyFont="1" applyFill="1" applyBorder="1" applyAlignment="1">
      <alignment horizontal="center" vertical="center" wrapText="1"/>
    </xf>
    <xf numFmtId="3" fontId="12" fillId="16" borderId="43" xfId="0" applyNumberFormat="1" applyFont="1" applyFill="1" applyBorder="1" applyAlignment="1">
      <alignment horizontal="center" vertical="center" wrapText="1"/>
    </xf>
    <xf numFmtId="3" fontId="12" fillId="16" borderId="23" xfId="0" applyNumberFormat="1" applyFont="1" applyFill="1" applyBorder="1" applyAlignment="1" applyProtection="1">
      <alignment horizontal="center" vertical="center" wrapText="1"/>
      <protection locked="0"/>
    </xf>
    <xf numFmtId="3" fontId="12" fillId="16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23" xfId="0" applyFont="1" applyFill="1" applyBorder="1" applyAlignment="1" applyProtection="1">
      <alignment horizontal="center" vertical="center" wrapText="1"/>
      <protection locked="0"/>
    </xf>
    <xf numFmtId="0" fontId="1" fillId="16" borderId="38" xfId="0" applyFont="1" applyFill="1" applyBorder="1" applyAlignment="1" applyProtection="1">
      <alignment horizontal="center" vertical="center" wrapText="1"/>
      <protection locked="0"/>
    </xf>
    <xf numFmtId="1" fontId="1" fillId="16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1" fontId="1" fillId="16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8" xfId="0" applyFont="1" applyFill="1" applyBorder="1" applyAlignment="1" applyProtection="1">
      <alignment horizontal="center" vertical="center" wrapText="1"/>
      <protection locked="0"/>
    </xf>
    <xf numFmtId="0" fontId="1" fillId="16" borderId="46" xfId="0" applyFont="1" applyFill="1" applyBorder="1" applyAlignment="1" applyProtection="1">
      <alignment horizontal="center" vertical="center" wrapText="1"/>
      <protection locked="0"/>
    </xf>
    <xf numFmtId="1" fontId="1" fillId="16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3" xfId="0" applyFont="1" applyFill="1" applyBorder="1" applyAlignment="1" applyProtection="1">
      <alignment horizontal="center" vertical="center" wrapText="1"/>
      <protection locked="0"/>
    </xf>
    <xf numFmtId="1" fontId="1" fillId="16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7" xfId="0" applyFont="1" applyFill="1" applyBorder="1" applyAlignment="1" applyProtection="1">
      <alignment horizontal="center" vertical="center" wrapText="1"/>
      <protection locked="0"/>
    </xf>
    <xf numFmtId="1" fontId="1" fillId="16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48" xfId="0" applyFont="1" applyFill="1" applyBorder="1" applyAlignment="1" applyProtection="1">
      <alignment horizontal="center" vertical="center" wrapText="1"/>
      <protection locked="0"/>
    </xf>
    <xf numFmtId="1" fontId="1" fillId="16" borderId="48" xfId="0" applyNumberFormat="1" applyFont="1" applyFill="1" applyBorder="1" applyAlignment="1" applyProtection="1">
      <alignment horizontal="center" vertical="center" wrapText="1"/>
      <protection locked="0"/>
    </xf>
    <xf numFmtId="3" fontId="14" fillId="3" borderId="43" xfId="0" applyNumberFormat="1" applyFont="1" applyFill="1" applyBorder="1" applyAlignment="1">
      <alignment horizontal="center" vertical="top" wrapText="1"/>
    </xf>
    <xf numFmtId="0" fontId="12" fillId="3" borderId="37" xfId="0" applyFont="1" applyFill="1" applyBorder="1" applyAlignment="1" applyProtection="1">
      <alignment vertical="top" wrapText="1"/>
      <protection locked="0"/>
    </xf>
    <xf numFmtId="0" fontId="12" fillId="3" borderId="13" xfId="0" applyFont="1" applyFill="1" applyBorder="1" applyAlignment="1" applyProtection="1">
      <alignment vertical="top" wrapText="1"/>
      <protection locked="0"/>
    </xf>
    <xf numFmtId="3" fontId="12" fillId="16" borderId="19" xfId="0" applyNumberFormat="1" applyFont="1" applyFill="1" applyBorder="1" applyAlignment="1" applyProtection="1">
      <alignment horizontal="center" vertical="center" wrapText="1"/>
      <protection locked="0"/>
    </xf>
    <xf numFmtId="3" fontId="12" fillId="0" borderId="23" xfId="0" applyNumberFormat="1" applyFont="1" applyBorder="1" applyAlignment="1">
      <alignment horizontal="center" vertical="center" wrapText="1"/>
    </xf>
    <xf numFmtId="3" fontId="12" fillId="0" borderId="13" xfId="0" applyNumberFormat="1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top"/>
    </xf>
    <xf numFmtId="3" fontId="19" fillId="16" borderId="0" xfId="0" applyNumberFormat="1" applyFont="1" applyFill="1" applyAlignment="1">
      <alignment horizontal="center" vertical="top" wrapText="1"/>
    </xf>
    <xf numFmtId="3" fontId="12" fillId="3" borderId="37" xfId="0" applyNumberFormat="1" applyFont="1" applyFill="1" applyBorder="1" applyAlignment="1">
      <alignment horizontal="center" vertical="top"/>
    </xf>
    <xf numFmtId="3" fontId="12" fillId="11" borderId="46" xfId="0" applyNumberFormat="1" applyFont="1" applyFill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12" fillId="11" borderId="22" xfId="0" applyNumberFormat="1" applyFont="1" applyFill="1" applyBorder="1" applyAlignment="1">
      <alignment horizontal="center" vertical="center" wrapText="1"/>
    </xf>
    <xf numFmtId="3" fontId="12" fillId="0" borderId="11" xfId="0" applyNumberFormat="1" applyFont="1" applyBorder="1" applyAlignment="1" applyProtection="1">
      <alignment horizontal="center" vertical="center" wrapText="1"/>
      <protection locked="0"/>
    </xf>
    <xf numFmtId="3" fontId="12" fillId="4" borderId="22" xfId="0" applyNumberFormat="1" applyFont="1" applyFill="1" applyBorder="1" applyAlignment="1">
      <alignment horizontal="center" vertical="center" wrapText="1"/>
    </xf>
    <xf numFmtId="3" fontId="12" fillId="16" borderId="10" xfId="0" applyNumberFormat="1" applyFont="1" applyFill="1" applyBorder="1" applyAlignment="1">
      <alignment horizontal="center" vertical="center" wrapText="1"/>
    </xf>
    <xf numFmtId="3" fontId="12" fillId="6" borderId="38" xfId="0" applyNumberFormat="1" applyFont="1" applyFill="1" applyBorder="1" applyAlignment="1">
      <alignment horizontal="center" vertical="center" wrapText="1"/>
    </xf>
    <xf numFmtId="3" fontId="12" fillId="13" borderId="46" xfId="0" applyNumberFormat="1" applyFont="1" applyFill="1" applyBorder="1" applyAlignment="1">
      <alignment horizontal="center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3" fontId="12" fillId="16" borderId="54" xfId="0" applyNumberFormat="1" applyFont="1" applyFill="1" applyBorder="1" applyAlignment="1">
      <alignment horizontal="center" vertical="center" wrapText="1"/>
    </xf>
    <xf numFmtId="3" fontId="12" fillId="13" borderId="22" xfId="0" applyNumberFormat="1" applyFont="1" applyFill="1" applyBorder="1" applyAlignment="1">
      <alignment horizontal="center" vertical="center" wrapText="1"/>
    </xf>
    <xf numFmtId="3" fontId="12" fillId="16" borderId="31" xfId="0" applyNumberFormat="1" applyFont="1" applyFill="1" applyBorder="1" applyAlignment="1" applyProtection="1">
      <alignment horizontal="center" vertical="center" wrapText="1"/>
      <protection locked="0"/>
    </xf>
    <xf numFmtId="3" fontId="12" fillId="16" borderId="55" xfId="0" applyNumberFormat="1" applyFont="1" applyFill="1" applyBorder="1" applyAlignment="1">
      <alignment horizontal="center" vertical="center" wrapText="1"/>
    </xf>
    <xf numFmtId="3" fontId="12" fillId="6" borderId="22" xfId="0" applyNumberFormat="1" applyFont="1" applyFill="1" applyBorder="1" applyAlignment="1">
      <alignment horizontal="center" vertical="center" wrapText="1"/>
    </xf>
    <xf numFmtId="0" fontId="3" fillId="14" borderId="62" xfId="0" applyFont="1" applyFill="1" applyBorder="1" applyAlignment="1" applyProtection="1">
      <alignment horizontal="center" vertical="center" wrapText="1"/>
      <protection locked="0"/>
    </xf>
    <xf numFmtId="1" fontId="3" fillId="14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14" borderId="46" xfId="0" applyFont="1" applyFill="1" applyBorder="1" applyAlignment="1" applyProtection="1">
      <alignment horizontal="center" vertical="center" wrapText="1"/>
      <protection locked="0"/>
    </xf>
    <xf numFmtId="0" fontId="3" fillId="14" borderId="13" xfId="0" applyFont="1" applyFill="1" applyBorder="1" applyAlignment="1" applyProtection="1">
      <alignment horizontal="center" vertical="center" wrapText="1"/>
      <protection locked="0"/>
    </xf>
    <xf numFmtId="1" fontId="3" fillId="14" borderId="13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37" xfId="0" applyNumberFormat="1" applyBorder="1" applyAlignment="1">
      <alignment horizontal="center" vertical="center"/>
    </xf>
    <xf numFmtId="0" fontId="3" fillId="0" borderId="18" xfId="0" applyFont="1" applyBorder="1" applyAlignment="1" applyProtection="1">
      <alignment horizontal="center" vertical="center" wrapText="1"/>
      <protection locked="0"/>
    </xf>
    <xf numFmtId="1" fontId="3" fillId="0" borderId="13" xfId="0" applyNumberFormat="1" applyFont="1" applyBorder="1" applyAlignment="1" applyProtection="1">
      <alignment horizontal="center" vertical="center" wrapText="1"/>
      <protection locked="0"/>
    </xf>
    <xf numFmtId="0" fontId="0" fillId="0" borderId="46" xfId="0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0" fillId="7" borderId="65" xfId="0" applyFill="1" applyBorder="1" applyAlignment="1">
      <alignment horizontal="center" vertical="top" wrapText="1"/>
    </xf>
    <xf numFmtId="0" fontId="12" fillId="7" borderId="66" xfId="0" applyFont="1" applyFill="1" applyBorder="1" applyAlignment="1">
      <alignment horizontal="center" vertical="top" wrapText="1"/>
    </xf>
    <xf numFmtId="0" fontId="12" fillId="5" borderId="66" xfId="0" applyFont="1" applyFill="1" applyBorder="1" applyAlignment="1" applyProtection="1">
      <alignment horizontal="center" vertical="top" wrapText="1"/>
      <protection locked="0"/>
    </xf>
    <xf numFmtId="0" fontId="12" fillId="6" borderId="23" xfId="0" applyFont="1" applyFill="1" applyBorder="1" applyAlignment="1">
      <alignment horizontal="center" vertical="top" wrapText="1"/>
    </xf>
    <xf numFmtId="0" fontId="0" fillId="3" borderId="30" xfId="0" applyFill="1" applyBorder="1" applyAlignment="1">
      <alignment horizontal="center" vertical="top" wrapText="1"/>
    </xf>
    <xf numFmtId="0" fontId="0" fillId="3" borderId="30" xfId="0" applyFill="1" applyBorder="1" applyAlignment="1" applyProtection="1">
      <alignment horizontal="center" vertical="top" wrapText="1"/>
      <protection locked="0"/>
    </xf>
    <xf numFmtId="0" fontId="0" fillId="3" borderId="66" xfId="0" applyFill="1" applyBorder="1" applyAlignment="1" applyProtection="1">
      <alignment horizontal="center" vertical="top" wrapText="1"/>
      <protection locked="0"/>
    </xf>
    <xf numFmtId="0" fontId="0" fillId="7" borderId="66" xfId="0" applyFill="1" applyBorder="1" applyAlignment="1">
      <alignment horizontal="center" vertical="top" wrapText="1"/>
    </xf>
    <xf numFmtId="0" fontId="12" fillId="4" borderId="23" xfId="0" applyFont="1" applyFill="1" applyBorder="1" applyAlignment="1">
      <alignment horizontal="center" vertical="top" wrapText="1"/>
    </xf>
    <xf numFmtId="0" fontId="12" fillId="7" borderId="23" xfId="0" applyFont="1" applyFill="1" applyBorder="1" applyAlignment="1">
      <alignment horizontal="center" vertical="top" wrapText="1"/>
    </xf>
    <xf numFmtId="0" fontId="12" fillId="4" borderId="62" xfId="0" applyFont="1" applyFill="1" applyBorder="1" applyAlignment="1" applyProtection="1">
      <alignment horizontal="center" vertical="top" wrapText="1"/>
      <protection locked="0"/>
    </xf>
    <xf numFmtId="0" fontId="0" fillId="5" borderId="30" xfId="0" applyFill="1" applyBorder="1" applyAlignment="1">
      <alignment horizontal="center" vertical="top" wrapText="1"/>
    </xf>
    <xf numFmtId="0" fontId="12" fillId="5" borderId="30" xfId="0" applyFont="1" applyFill="1" applyBorder="1" applyAlignment="1" applyProtection="1">
      <alignment horizontal="center" vertical="top" wrapText="1"/>
      <protection locked="0"/>
    </xf>
    <xf numFmtId="0" fontId="0" fillId="5" borderId="30" xfId="0" applyFill="1" applyBorder="1" applyAlignment="1" applyProtection="1">
      <alignment horizontal="center" vertical="top" wrapText="1"/>
      <protection locked="0"/>
    </xf>
    <xf numFmtId="0" fontId="12" fillId="14" borderId="64" xfId="0" applyFont="1" applyFill="1" applyBorder="1" applyAlignment="1">
      <alignment horizontal="center" vertical="center" wrapText="1"/>
    </xf>
    <xf numFmtId="0" fontId="12" fillId="14" borderId="48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top" wrapText="1"/>
    </xf>
    <xf numFmtId="0" fontId="12" fillId="14" borderId="48" xfId="0" applyFont="1" applyFill="1" applyBorder="1" applyAlignment="1">
      <alignment horizontal="center" vertical="top" wrapText="1"/>
    </xf>
    <xf numFmtId="0" fontId="7" fillId="0" borderId="63" xfId="0" applyFont="1" applyBorder="1" applyAlignment="1">
      <alignment horizontal="center" vertical="center" wrapText="1"/>
    </xf>
    <xf numFmtId="14" fontId="1" fillId="14" borderId="48" xfId="0" applyNumberFormat="1" applyFont="1" applyFill="1" applyBorder="1" applyAlignment="1">
      <alignment horizontal="center" vertical="center" wrapText="1"/>
    </xf>
    <xf numFmtId="14" fontId="12" fillId="0" borderId="48" xfId="0" applyNumberFormat="1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3" fillId="4" borderId="1" xfId="0" applyFont="1" applyFill="1" applyBorder="1" applyAlignment="1" applyProtection="1">
      <alignment horizontal="center" vertical="top" wrapText="1"/>
      <protection locked="0"/>
    </xf>
    <xf numFmtId="0" fontId="3" fillId="4" borderId="22" xfId="0" applyFont="1" applyFill="1" applyBorder="1" applyAlignment="1" applyProtection="1">
      <alignment horizontal="center" vertical="top" wrapText="1"/>
      <protection locked="0"/>
    </xf>
    <xf numFmtId="0" fontId="3" fillId="6" borderId="13" xfId="0" applyFont="1" applyFill="1" applyBorder="1" applyAlignment="1" applyProtection="1">
      <alignment horizontal="center" vertical="top" wrapText="1"/>
      <protection locked="0"/>
    </xf>
    <xf numFmtId="0" fontId="3" fillId="6" borderId="46" xfId="0" applyFont="1" applyFill="1" applyBorder="1" applyAlignment="1" applyProtection="1">
      <alignment horizontal="center" vertical="top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6" borderId="22" xfId="0" applyFont="1" applyFill="1" applyBorder="1" applyAlignment="1" applyProtection="1">
      <alignment horizontal="center" vertical="top" wrapText="1"/>
      <protection locked="0"/>
    </xf>
    <xf numFmtId="164" fontId="14" fillId="4" borderId="8" xfId="0" applyNumberFormat="1" applyFont="1" applyFill="1" applyBorder="1" applyAlignment="1">
      <alignment horizontal="center" vertical="top" wrapText="1"/>
    </xf>
    <xf numFmtId="164" fontId="14" fillId="3" borderId="24" xfId="0" applyNumberFormat="1" applyFont="1" applyFill="1" applyBorder="1" applyAlignment="1">
      <alignment horizontal="center" vertical="top" wrapText="1"/>
    </xf>
    <xf numFmtId="164" fontId="14" fillId="3" borderId="10" xfId="0" applyNumberFormat="1" applyFont="1" applyFill="1" applyBorder="1" applyAlignment="1">
      <alignment horizontal="center" vertical="top" wrapText="1"/>
    </xf>
    <xf numFmtId="166" fontId="14" fillId="10" borderId="26" xfId="0" applyNumberFormat="1" applyFont="1" applyFill="1" applyBorder="1" applyAlignment="1">
      <alignment horizontal="center" vertical="top" wrapText="1"/>
    </xf>
    <xf numFmtId="164" fontId="14" fillId="10" borderId="10" xfId="0" applyNumberFormat="1" applyFont="1" applyFill="1" applyBorder="1" applyAlignment="1">
      <alignment horizontal="center" vertical="top" wrapText="1"/>
    </xf>
    <xf numFmtId="164" fontId="14" fillId="3" borderId="38" xfId="0" applyNumberFormat="1" applyFont="1" applyFill="1" applyBorder="1" applyAlignment="1">
      <alignment horizontal="center" vertical="top" wrapText="1"/>
    </xf>
    <xf numFmtId="166" fontId="14" fillId="4" borderId="8" xfId="0" applyNumberFormat="1" applyFont="1" applyFill="1" applyBorder="1" applyAlignment="1">
      <alignment horizontal="center" vertical="top" wrapText="1"/>
    </xf>
    <xf numFmtId="164" fontId="14" fillId="3" borderId="26" xfId="0" applyNumberFormat="1" applyFont="1" applyFill="1" applyBorder="1" applyAlignment="1">
      <alignment horizontal="center" vertical="top" wrapText="1"/>
    </xf>
    <xf numFmtId="164" fontId="14" fillId="10" borderId="26" xfId="0" applyNumberFormat="1" applyFont="1" applyFill="1" applyBorder="1" applyAlignment="1">
      <alignment horizontal="center" vertical="top" wrapText="1"/>
    </xf>
    <xf numFmtId="164" fontId="14" fillId="0" borderId="56" xfId="0" applyNumberFormat="1" applyFont="1" applyBorder="1" applyAlignment="1">
      <alignment horizontal="center" vertical="top" wrapText="1"/>
    </xf>
    <xf numFmtId="164" fontId="14" fillId="3" borderId="8" xfId="0" applyNumberFormat="1" applyFont="1" applyFill="1" applyBorder="1" applyAlignment="1">
      <alignment horizontal="center" vertical="top" wrapText="1"/>
    </xf>
    <xf numFmtId="165" fontId="14" fillId="0" borderId="25" xfId="0" applyNumberFormat="1" applyFont="1" applyBorder="1" applyAlignment="1">
      <alignment horizontal="center" vertical="top" wrapText="1"/>
    </xf>
    <xf numFmtId="165" fontId="14" fillId="0" borderId="13" xfId="0" applyNumberFormat="1" applyFont="1" applyBorder="1" applyAlignment="1">
      <alignment horizontal="center" vertical="top" wrapText="1"/>
    </xf>
    <xf numFmtId="165" fontId="14" fillId="10" borderId="37" xfId="0" applyNumberFormat="1" applyFont="1" applyFill="1" applyBorder="1" applyAlignment="1">
      <alignment horizontal="center" vertical="top" wrapText="1"/>
    </xf>
    <xf numFmtId="165" fontId="12" fillId="4" borderId="5" xfId="0" applyNumberFormat="1" applyFont="1" applyFill="1" applyBorder="1" applyAlignment="1">
      <alignment horizontal="center" vertical="top" wrapText="1"/>
    </xf>
    <xf numFmtId="165" fontId="20" fillId="0" borderId="25" xfId="0" applyNumberFormat="1" applyFont="1" applyBorder="1" applyAlignment="1">
      <alignment horizontal="center" vertical="top" wrapText="1"/>
    </xf>
    <xf numFmtId="165" fontId="20" fillId="10" borderId="13" xfId="0" applyNumberFormat="1" applyFont="1" applyFill="1" applyBorder="1" applyAlignment="1">
      <alignment horizontal="center" vertical="top" wrapText="1"/>
    </xf>
    <xf numFmtId="165" fontId="14" fillId="0" borderId="46" xfId="0" applyNumberFormat="1" applyFont="1" applyBorder="1" applyAlignment="1">
      <alignment horizontal="center" vertical="top" wrapText="1"/>
    </xf>
    <xf numFmtId="165" fontId="14" fillId="10" borderId="13" xfId="0" applyNumberFormat="1" applyFont="1" applyFill="1" applyBorder="1" applyAlignment="1">
      <alignment horizontal="center" vertical="top" wrapText="1"/>
    </xf>
    <xf numFmtId="165" fontId="14" fillId="0" borderId="37" xfId="0" applyNumberFormat="1" applyFont="1" applyBorder="1" applyAlignment="1">
      <alignment horizontal="center" vertical="top" wrapText="1"/>
    </xf>
    <xf numFmtId="164" fontId="14" fillId="0" borderId="25" xfId="0" applyNumberFormat="1" applyFont="1" applyBorder="1" applyAlignment="1">
      <alignment horizontal="center" vertical="top" wrapText="1"/>
    </xf>
    <xf numFmtId="164" fontId="14" fillId="0" borderId="13" xfId="0" applyNumberFormat="1" applyFont="1" applyBorder="1" applyAlignment="1">
      <alignment horizontal="center" vertical="top" wrapText="1"/>
    </xf>
    <xf numFmtId="164" fontId="14" fillId="10" borderId="37" xfId="0" applyNumberFormat="1" applyFont="1" applyFill="1" applyBorder="1" applyAlignment="1">
      <alignment horizontal="center" vertical="top" wrapText="1"/>
    </xf>
    <xf numFmtId="164" fontId="14" fillId="10" borderId="13" xfId="0" applyNumberFormat="1" applyFont="1" applyFill="1" applyBorder="1" applyAlignment="1">
      <alignment horizontal="center" vertical="top" wrapText="1"/>
    </xf>
    <xf numFmtId="164" fontId="20" fillId="0" borderId="46" xfId="0" applyNumberFormat="1" applyFont="1" applyBorder="1" applyAlignment="1">
      <alignment horizontal="center" vertical="top" wrapText="1"/>
    </xf>
    <xf numFmtId="164" fontId="14" fillId="0" borderId="37" xfId="0" applyNumberFormat="1" applyFont="1" applyBorder="1" applyAlignment="1">
      <alignment horizontal="center" vertical="top" wrapText="1"/>
    </xf>
    <xf numFmtId="165" fontId="14" fillId="0" borderId="52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20" fillId="10" borderId="21" xfId="0" applyNumberFormat="1" applyFont="1" applyFill="1" applyBorder="1" applyAlignment="1">
      <alignment horizontal="center" vertical="top" wrapText="1"/>
    </xf>
    <xf numFmtId="165" fontId="12" fillId="4" borderId="9" xfId="0" applyNumberFormat="1" applyFont="1" applyFill="1" applyBorder="1" applyAlignment="1">
      <alignment horizontal="center" vertical="top" wrapText="1"/>
    </xf>
    <xf numFmtId="165" fontId="14" fillId="10" borderId="1" xfId="0" applyNumberFormat="1" applyFont="1" applyFill="1" applyBorder="1" applyAlignment="1">
      <alignment horizontal="center" vertical="top" wrapText="1"/>
    </xf>
    <xf numFmtId="165" fontId="14" fillId="0" borderId="22" xfId="0" applyNumberFormat="1" applyFont="1" applyBorder="1" applyAlignment="1">
      <alignment horizontal="center" vertical="top" wrapText="1"/>
    </xf>
    <xf numFmtId="165" fontId="14" fillId="0" borderId="21" xfId="0" applyNumberFormat="1" applyFont="1" applyBorder="1" applyAlignment="1">
      <alignment horizontal="center" vertical="top" wrapText="1"/>
    </xf>
    <xf numFmtId="165" fontId="14" fillId="0" borderId="51" xfId="0" applyNumberFormat="1" applyFont="1" applyBorder="1" applyAlignment="1">
      <alignment horizontal="center" vertical="top" wrapText="1"/>
    </xf>
    <xf numFmtId="165" fontId="14" fillId="0" borderId="43" xfId="0" applyNumberFormat="1" applyFont="1" applyBorder="1" applyAlignment="1">
      <alignment horizontal="center" vertical="top" wrapText="1"/>
    </xf>
    <xf numFmtId="165" fontId="14" fillId="10" borderId="43" xfId="0" applyNumberFormat="1" applyFont="1" applyFill="1" applyBorder="1" applyAlignment="1">
      <alignment horizontal="center" vertical="top" wrapText="1"/>
    </xf>
    <xf numFmtId="165" fontId="12" fillId="4" borderId="12" xfId="0" applyNumberFormat="1" applyFont="1" applyFill="1" applyBorder="1" applyAlignment="1">
      <alignment horizontal="center" vertical="top" wrapText="1"/>
    </xf>
    <xf numFmtId="165" fontId="14" fillId="0" borderId="24" xfId="0" applyNumberFormat="1" applyFont="1" applyBorder="1" applyAlignment="1">
      <alignment horizontal="center" vertical="top" wrapText="1"/>
    </xf>
    <xf numFmtId="165" fontId="14" fillId="0" borderId="10" xfId="0" applyNumberFormat="1" applyFont="1" applyBorder="1" applyAlignment="1">
      <alignment horizontal="center" vertical="top" wrapText="1"/>
    </xf>
    <xf numFmtId="165" fontId="14" fillId="10" borderId="10" xfId="0" applyNumberFormat="1" applyFont="1" applyFill="1" applyBorder="1" applyAlignment="1">
      <alignment horizontal="center" vertical="top" wrapText="1"/>
    </xf>
    <xf numFmtId="166" fontId="18" fillId="0" borderId="13" xfId="0" applyNumberFormat="1" applyFont="1" applyBorder="1"/>
    <xf numFmtId="167" fontId="3" fillId="2" borderId="8" xfId="1" applyNumberFormat="1" applyFont="1" applyFill="1" applyBorder="1" applyAlignment="1" applyProtection="1">
      <alignment horizontal="center" vertical="center" wrapText="1"/>
      <protection locked="0"/>
    </xf>
    <xf numFmtId="164" fontId="12" fillId="6" borderId="34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34" xfId="0" applyFont="1" applyFill="1" applyBorder="1" applyAlignment="1">
      <alignment horizontal="center" vertical="top" wrapText="1"/>
    </xf>
    <xf numFmtId="0" fontId="0" fillId="0" borderId="12" xfId="0" applyBorder="1"/>
    <xf numFmtId="0" fontId="12" fillId="0" borderId="23" xfId="0" applyFont="1" applyBorder="1" applyAlignment="1">
      <alignment horizontal="center" vertical="top" wrapText="1"/>
    </xf>
    <xf numFmtId="0" fontId="0" fillId="0" borderId="41" xfId="0" applyBorder="1"/>
    <xf numFmtId="0" fontId="0" fillId="0" borderId="24" xfId="0" applyBorder="1"/>
    <xf numFmtId="0" fontId="12" fillId="0" borderId="47" xfId="0" applyFont="1" applyBorder="1" applyAlignment="1">
      <alignment horizontal="center" vertical="top" wrapText="1"/>
    </xf>
    <xf numFmtId="0" fontId="0" fillId="0" borderId="47" xfId="0" applyBorder="1"/>
    <xf numFmtId="0" fontId="12" fillId="0" borderId="8" xfId="0" applyFont="1" applyBorder="1" applyAlignment="1">
      <alignment horizontal="left" vertical="top" wrapText="1"/>
    </xf>
    <xf numFmtId="0" fontId="0" fillId="0" borderId="3" xfId="0" applyBorder="1"/>
    <xf numFmtId="0" fontId="12" fillId="0" borderId="24" xfId="0" applyFont="1" applyBorder="1" applyAlignment="1">
      <alignment horizontal="center" vertical="top" wrapText="1"/>
    </xf>
    <xf numFmtId="0" fontId="14" fillId="0" borderId="42" xfId="0" applyFont="1" applyBorder="1" applyAlignment="1">
      <alignment horizontal="center" vertical="top" wrapText="1"/>
    </xf>
    <xf numFmtId="0" fontId="0" fillId="0" borderId="70" xfId="0" applyBorder="1"/>
    <xf numFmtId="0" fontId="0" fillId="0" borderId="11" xfId="0" applyBorder="1"/>
    <xf numFmtId="0" fontId="12" fillId="0" borderId="34" xfId="0" applyFont="1" applyBorder="1" applyAlignment="1">
      <alignment horizontal="center" vertical="top" wrapText="1"/>
    </xf>
    <xf numFmtId="0" fontId="0" fillId="0" borderId="67" xfId="0" applyBorder="1"/>
    <xf numFmtId="0" fontId="12" fillId="0" borderId="69" xfId="0" applyFont="1" applyBorder="1" applyAlignment="1">
      <alignment horizontal="center" vertical="top" wrapText="1"/>
    </xf>
    <xf numFmtId="0" fontId="0" fillId="0" borderId="69" xfId="0" applyBorder="1"/>
    <xf numFmtId="0" fontId="14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42" xfId="0" applyFont="1" applyBorder="1" applyAlignment="1">
      <alignment horizontal="center" vertical="top" wrapText="1"/>
    </xf>
    <xf numFmtId="0" fontId="17" fillId="0" borderId="75" xfId="0" applyFont="1" applyBorder="1" applyAlignment="1">
      <alignment horizontal="center" vertical="top" wrapText="1"/>
    </xf>
    <xf numFmtId="0" fontId="0" fillId="0" borderId="68" xfId="0" applyBorder="1"/>
    <xf numFmtId="0" fontId="12" fillId="0" borderId="9" xfId="0" applyFont="1" applyBorder="1" applyAlignment="1">
      <alignment horizontal="center" vertical="top" wrapText="1"/>
    </xf>
    <xf numFmtId="0" fontId="17" fillId="0" borderId="34" xfId="0" applyFont="1" applyBorder="1" applyAlignment="1">
      <alignment horizontal="center" vertical="top" wrapText="1"/>
    </xf>
    <xf numFmtId="0" fontId="12" fillId="4" borderId="24" xfId="0" applyFont="1" applyFill="1" applyBorder="1" applyAlignment="1">
      <alignment horizontal="center" vertical="top" wrapText="1"/>
    </xf>
    <xf numFmtId="0" fontId="12" fillId="4" borderId="40" xfId="0" applyFont="1" applyFill="1" applyBorder="1" applyAlignment="1" applyProtection="1">
      <alignment horizontal="center" vertical="top" wrapText="1"/>
      <protection locked="0"/>
    </xf>
    <xf numFmtId="0" fontId="0" fillId="0" borderId="66" xfId="0" applyBorder="1" applyProtection="1">
      <protection locked="0"/>
    </xf>
    <xf numFmtId="0" fontId="0" fillId="0" borderId="62" xfId="0" applyBorder="1" applyProtection="1">
      <protection locked="0"/>
    </xf>
    <xf numFmtId="0" fontId="12" fillId="11" borderId="40" xfId="0" applyFont="1" applyFill="1" applyBorder="1" applyAlignment="1" applyProtection="1">
      <alignment horizontal="center" vertical="top" wrapText="1"/>
      <protection locked="0"/>
    </xf>
    <xf numFmtId="0" fontId="12" fillId="7" borderId="23" xfId="0" applyFont="1" applyFill="1" applyBorder="1" applyAlignment="1">
      <alignment horizontal="center" vertical="top" wrapText="1"/>
    </xf>
    <xf numFmtId="0" fontId="0" fillId="12" borderId="26" xfId="0" applyFill="1" applyBorder="1" applyAlignment="1" applyProtection="1">
      <alignment horizontal="center" vertical="top" wrapText="1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locked="0"/>
    </xf>
    <xf numFmtId="0" fontId="12" fillId="6" borderId="23" xfId="0" applyFont="1" applyFill="1" applyBorder="1" applyAlignment="1">
      <alignment horizontal="center" vertical="top" wrapText="1"/>
    </xf>
    <xf numFmtId="0" fontId="12" fillId="0" borderId="12" xfId="0" applyFont="1" applyBorder="1" applyAlignment="1">
      <alignment horizontal="left" vertical="top" wrapText="1"/>
    </xf>
    <xf numFmtId="0" fontId="0" fillId="0" borderId="53" xfId="0" applyBorder="1"/>
    <xf numFmtId="0" fontId="0" fillId="3" borderId="26" xfId="0" applyFill="1" applyBorder="1" applyAlignment="1">
      <alignment horizontal="center" vertical="top" wrapText="1"/>
    </xf>
    <xf numFmtId="0" fontId="0" fillId="0" borderId="30" xfId="0" applyBorder="1"/>
    <xf numFmtId="0" fontId="0" fillId="0" borderId="44" xfId="0" applyBorder="1"/>
    <xf numFmtId="0" fontId="0" fillId="7" borderId="38" xfId="0" applyFill="1" applyBorder="1" applyAlignment="1">
      <alignment horizontal="center" vertical="top" wrapText="1"/>
    </xf>
    <xf numFmtId="0" fontId="0" fillId="0" borderId="66" xfId="0" applyBorder="1"/>
    <xf numFmtId="0" fontId="0" fillId="0" borderId="39" xfId="0" applyBorder="1"/>
    <xf numFmtId="0" fontId="12" fillId="5" borderId="23" xfId="0" applyFont="1" applyFill="1" applyBorder="1" applyAlignment="1">
      <alignment horizontal="center" vertical="top" wrapText="1"/>
    </xf>
    <xf numFmtId="0" fontId="12" fillId="6" borderId="40" xfId="0" applyFont="1" applyFill="1" applyBorder="1" applyAlignment="1">
      <alignment horizontal="center" vertical="top" wrapText="1"/>
    </xf>
    <xf numFmtId="0" fontId="0" fillId="0" borderId="62" xfId="0" applyBorder="1"/>
    <xf numFmtId="0" fontId="12" fillId="5" borderId="38" xfId="0" applyFont="1" applyFill="1" applyBorder="1" applyAlignment="1" applyProtection="1">
      <alignment horizontal="center" vertical="top" wrapText="1"/>
      <protection locked="0"/>
    </xf>
    <xf numFmtId="0" fontId="0" fillId="0" borderId="39" xfId="0" applyBorder="1" applyProtection="1">
      <protection locked="0"/>
    </xf>
    <xf numFmtId="0" fontId="12" fillId="0" borderId="5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0" fillId="0" borderId="31" xfId="0" applyBorder="1"/>
    <xf numFmtId="0" fontId="0" fillId="5" borderId="26" xfId="0" applyFill="1" applyBorder="1" applyAlignment="1">
      <alignment horizontal="center" vertical="top" wrapText="1"/>
    </xf>
    <xf numFmtId="0" fontId="0" fillId="7" borderId="57" xfId="0" applyFill="1" applyBorder="1" applyAlignment="1">
      <alignment horizontal="center" vertical="top" wrapText="1"/>
    </xf>
    <xf numFmtId="0" fontId="0" fillId="0" borderId="65" xfId="0" applyBorder="1"/>
    <xf numFmtId="0" fontId="0" fillId="0" borderId="71" xfId="0" applyBorder="1"/>
    <xf numFmtId="0" fontId="14" fillId="3" borderId="8" xfId="0" applyFont="1" applyFill="1" applyBorder="1" applyAlignment="1">
      <alignment horizontal="left" vertical="top" wrapText="1"/>
    </xf>
    <xf numFmtId="0" fontId="0" fillId="0" borderId="57" xfId="0" applyBorder="1"/>
    <xf numFmtId="0" fontId="12" fillId="7" borderId="24" xfId="0" applyFont="1" applyFill="1" applyBorder="1" applyAlignment="1">
      <alignment horizontal="center" vertical="top" wrapText="1"/>
    </xf>
    <xf numFmtId="0" fontId="0" fillId="3" borderId="38" xfId="0" applyFill="1" applyBorder="1" applyAlignment="1" applyProtection="1">
      <alignment horizontal="center" vertical="top" wrapText="1"/>
      <protection locked="0"/>
    </xf>
    <xf numFmtId="0" fontId="12" fillId="6" borderId="40" xfId="0" applyFont="1" applyFill="1" applyBorder="1" applyAlignment="1" applyProtection="1">
      <alignment horizontal="center" vertical="top" wrapText="1"/>
      <protection locked="0"/>
    </xf>
    <xf numFmtId="0" fontId="12" fillId="7" borderId="66" xfId="0" applyFont="1" applyFill="1" applyBorder="1" applyAlignment="1">
      <alignment horizontal="center" vertical="top" wrapText="1"/>
    </xf>
    <xf numFmtId="0" fontId="0" fillId="5" borderId="26" xfId="0" applyFill="1" applyBorder="1" applyAlignment="1" applyProtection="1">
      <alignment horizontal="center" vertical="top" wrapText="1"/>
      <protection locked="0"/>
    </xf>
    <xf numFmtId="0" fontId="12" fillId="5" borderId="41" xfId="0" applyFont="1" applyFill="1" applyBorder="1" applyAlignment="1">
      <alignment horizontal="center" vertical="top" wrapText="1"/>
    </xf>
    <xf numFmtId="0" fontId="12" fillId="4" borderId="40" xfId="0" applyFont="1" applyFill="1" applyBorder="1" applyAlignment="1">
      <alignment horizontal="center" vertical="top" wrapText="1"/>
    </xf>
    <xf numFmtId="0" fontId="0" fillId="3" borderId="26" xfId="0" applyFill="1" applyBorder="1" applyAlignment="1" applyProtection="1">
      <alignment horizontal="center" vertical="top" wrapText="1"/>
      <protection locked="0"/>
    </xf>
    <xf numFmtId="0" fontId="12" fillId="7" borderId="38" xfId="0" applyFont="1" applyFill="1" applyBorder="1" applyAlignment="1">
      <alignment horizontal="center" vertical="top" wrapText="1"/>
    </xf>
    <xf numFmtId="0" fontId="12" fillId="5" borderId="24" xfId="0" applyFont="1" applyFill="1" applyBorder="1" applyAlignment="1">
      <alignment horizontal="center" vertical="top" wrapText="1"/>
    </xf>
    <xf numFmtId="0" fontId="12" fillId="6" borderId="24" xfId="0" applyFont="1" applyFill="1" applyBorder="1" applyAlignment="1">
      <alignment horizontal="center" vertical="top" wrapText="1"/>
    </xf>
    <xf numFmtId="0" fontId="26" fillId="0" borderId="72" xfId="0" applyFont="1" applyBorder="1" applyAlignment="1" applyProtection="1">
      <alignment horizontal="left" vertical="top" wrapText="1"/>
      <protection locked="0"/>
    </xf>
    <xf numFmtId="0" fontId="0" fillId="0" borderId="72" xfId="0" applyBorder="1" applyProtection="1">
      <protection locked="0"/>
    </xf>
    <xf numFmtId="0" fontId="12" fillId="4" borderId="26" xfId="0" applyFont="1" applyFill="1" applyBorder="1" applyAlignment="1">
      <alignment horizontal="center" vertical="top" wrapText="1"/>
    </xf>
    <xf numFmtId="0" fontId="12" fillId="4" borderId="38" xfId="0" applyFont="1" applyFill="1" applyBorder="1" applyAlignment="1" applyProtection="1">
      <alignment horizontal="center" vertical="top" wrapText="1"/>
      <protection locked="0"/>
    </xf>
    <xf numFmtId="0" fontId="12" fillId="5" borderId="26" xfId="0" applyFont="1" applyFill="1" applyBorder="1" applyAlignment="1" applyProtection="1">
      <alignment horizontal="center" vertical="top" wrapText="1"/>
      <protection locked="0"/>
    </xf>
    <xf numFmtId="0" fontId="12" fillId="4" borderId="26" xfId="0" applyFont="1" applyFill="1" applyBorder="1" applyAlignment="1" applyProtection="1">
      <alignment horizontal="center" vertical="top" wrapText="1"/>
      <protection locked="0"/>
    </xf>
    <xf numFmtId="0" fontId="0" fillId="0" borderId="73" xfId="0" applyBorder="1"/>
    <xf numFmtId="0" fontId="12" fillId="4" borderId="23" xfId="0" applyFont="1" applyFill="1" applyBorder="1" applyAlignment="1">
      <alignment horizontal="center" vertical="top" wrapText="1"/>
    </xf>
    <xf numFmtId="0" fontId="12" fillId="3" borderId="24" xfId="0" applyFont="1" applyFill="1" applyBorder="1" applyAlignment="1">
      <alignment horizontal="center" vertical="top" wrapText="1"/>
    </xf>
    <xf numFmtId="0" fontId="12" fillId="0" borderId="23" xfId="0" applyFont="1" applyBorder="1" applyAlignment="1">
      <alignment horizontal="left" vertical="top" wrapText="1"/>
    </xf>
    <xf numFmtId="0" fontId="0" fillId="0" borderId="19" xfId="0" applyBorder="1"/>
    <xf numFmtId="0" fontId="12" fillId="3" borderId="23" xfId="0" applyFont="1" applyFill="1" applyBorder="1" applyAlignment="1">
      <alignment horizontal="center" vertical="top" wrapText="1"/>
    </xf>
    <xf numFmtId="0" fontId="12" fillId="7" borderId="26" xfId="0" applyFont="1" applyFill="1" applyBorder="1" applyAlignment="1">
      <alignment horizontal="center" vertical="top" wrapText="1"/>
    </xf>
    <xf numFmtId="0" fontId="14" fillId="3" borderId="3" xfId="0" applyFont="1" applyFill="1" applyBorder="1" applyAlignment="1">
      <alignment horizontal="left" vertical="top" wrapText="1"/>
    </xf>
    <xf numFmtId="0" fontId="12" fillId="5" borderId="66" xfId="0" applyFont="1" applyFill="1" applyBorder="1" applyAlignment="1" applyProtection="1">
      <alignment horizontal="center" vertical="top" wrapText="1"/>
      <protection locked="0"/>
    </xf>
    <xf numFmtId="0" fontId="23" fillId="0" borderId="68" xfId="0" applyFont="1" applyBorder="1" applyAlignment="1">
      <alignment horizontal="center" vertical="center"/>
    </xf>
    <xf numFmtId="0" fontId="0" fillId="12" borderId="38" xfId="0" applyFill="1" applyBorder="1" applyAlignment="1" applyProtection="1">
      <alignment horizontal="center" vertical="top" wrapText="1"/>
      <protection locked="0"/>
    </xf>
    <xf numFmtId="0" fontId="12" fillId="14" borderId="14" xfId="0" applyFont="1" applyFill="1" applyBorder="1" applyAlignment="1">
      <alignment horizontal="center" vertical="center" wrapText="1"/>
    </xf>
    <xf numFmtId="0" fontId="0" fillId="0" borderId="64" xfId="0" applyBorder="1"/>
    <xf numFmtId="14" fontId="12" fillId="0" borderId="13" xfId="0" applyNumberFormat="1" applyFont="1" applyBorder="1" applyAlignment="1">
      <alignment horizontal="center" vertical="center" wrapText="1"/>
    </xf>
    <xf numFmtId="0" fontId="0" fillId="0" borderId="43" xfId="0" applyBorder="1"/>
    <xf numFmtId="0" fontId="12" fillId="0" borderId="13" xfId="0" applyFont="1" applyBorder="1" applyAlignment="1">
      <alignment horizontal="center" vertical="center"/>
    </xf>
    <xf numFmtId="0" fontId="0" fillId="0" borderId="63" xfId="0" applyBorder="1"/>
    <xf numFmtId="0" fontId="12" fillId="0" borderId="13" xfId="0" applyFont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25" xfId="0" applyFont="1" applyFill="1" applyBorder="1" applyAlignment="1">
      <alignment horizontal="center" vertical="center" wrapText="1"/>
    </xf>
    <xf numFmtId="0" fontId="0" fillId="0" borderId="51" xfId="0" applyBorder="1"/>
    <xf numFmtId="0" fontId="12" fillId="14" borderId="13" xfId="0" applyFont="1" applyFill="1" applyBorder="1" applyAlignment="1">
      <alignment horizontal="center" vertical="top" wrapText="1"/>
    </xf>
    <xf numFmtId="0" fontId="7" fillId="0" borderId="4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center" wrapText="1"/>
    </xf>
    <xf numFmtId="0" fontId="1" fillId="14" borderId="13" xfId="0" applyFont="1" applyFill="1" applyBorder="1" applyAlignment="1">
      <alignment horizontal="left" vertical="top" wrapText="1"/>
    </xf>
    <xf numFmtId="0" fontId="27" fillId="0" borderId="0" xfId="0" applyFont="1" applyAlignment="1">
      <alignment horizontal="center" vertical="top" wrapText="1"/>
    </xf>
    <xf numFmtId="0" fontId="12" fillId="0" borderId="48" xfId="0" applyFont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left" vertical="top" wrapText="1"/>
    </xf>
    <xf numFmtId="0" fontId="7" fillId="14" borderId="48" xfId="0" applyFont="1" applyFill="1" applyBorder="1" applyAlignment="1">
      <alignment horizontal="center" vertical="center" wrapText="1"/>
    </xf>
    <xf numFmtId="14" fontId="12" fillId="0" borderId="48" xfId="0" applyNumberFormat="1" applyFont="1" applyBorder="1" applyAlignment="1">
      <alignment horizontal="center" vertical="center" wrapText="1"/>
    </xf>
    <xf numFmtId="14" fontId="1" fillId="14" borderId="13" xfId="0" applyNumberFormat="1" applyFont="1" applyFill="1" applyBorder="1" applyAlignment="1">
      <alignment horizontal="center" vertical="center" wrapText="1"/>
    </xf>
    <xf numFmtId="14" fontId="1" fillId="14" borderId="43" xfId="0" applyNumberFormat="1" applyFont="1" applyFill="1" applyBorder="1" applyAlignment="1">
      <alignment horizontal="center" vertical="center" wrapText="1"/>
    </xf>
    <xf numFmtId="0" fontId="19" fillId="16" borderId="0" xfId="0" applyFont="1" applyFill="1" applyAlignment="1">
      <alignment horizontal="left" wrapText="1"/>
    </xf>
    <xf numFmtId="0" fontId="0" fillId="0" borderId="25" xfId="0" applyBorder="1"/>
    <xf numFmtId="0" fontId="19" fillId="0" borderId="45" xfId="0" applyFont="1" applyBorder="1" applyAlignment="1">
      <alignment horizontal="left" vertical="center" wrapText="1"/>
    </xf>
    <xf numFmtId="0" fontId="0" fillId="0" borderId="45" xfId="0" applyBorder="1"/>
    <xf numFmtId="0" fontId="19" fillId="0" borderId="45" xfId="0" applyFont="1" applyBorder="1" applyAlignment="1">
      <alignment horizontal="right"/>
    </xf>
    <xf numFmtId="0" fontId="1" fillId="0" borderId="18" xfId="0" applyFont="1" applyBorder="1" applyAlignment="1" applyProtection="1">
      <alignment horizontal="center" vertical="top" wrapText="1"/>
      <protection locked="0"/>
    </xf>
    <xf numFmtId="0" fontId="0" fillId="0" borderId="47" xfId="0" applyBorder="1" applyProtection="1">
      <protection locked="0"/>
    </xf>
    <xf numFmtId="0" fontId="0" fillId="0" borderId="25" xfId="0" applyBorder="1" applyProtection="1">
      <protection locked="0"/>
    </xf>
    <xf numFmtId="1" fontId="22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2" fillId="6" borderId="18" xfId="0" applyFont="1" applyFill="1" applyBorder="1" applyAlignment="1" applyProtection="1">
      <alignment horizontal="right" vertical="top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59" xfId="0" applyBorder="1" applyProtection="1">
      <protection locked="0"/>
    </xf>
    <xf numFmtId="0" fontId="0" fillId="0" borderId="0" xfId="0" applyProtection="1">
      <protection locked="0"/>
    </xf>
    <xf numFmtId="0" fontId="0" fillId="0" borderId="6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51" xfId="0" applyBorder="1" applyProtection="1"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0" fillId="0" borderId="69" xfId="0" applyBorder="1" applyProtection="1"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21" fillId="0" borderId="10" xfId="0" applyFont="1" applyBorder="1" applyAlignment="1" applyProtection="1">
      <alignment horizontal="center" vertical="top" wrapText="1"/>
      <protection locked="0"/>
    </xf>
    <xf numFmtId="0" fontId="0" fillId="0" borderId="41" xfId="0" applyBorder="1" applyProtection="1">
      <protection locked="0"/>
    </xf>
    <xf numFmtId="0" fontId="0" fillId="0" borderId="24" xfId="0" applyBorder="1" applyProtection="1">
      <protection locked="0"/>
    </xf>
    <xf numFmtId="0" fontId="8" fillId="4" borderId="5" xfId="0" applyFont="1" applyFill="1" applyBorder="1" applyAlignment="1" applyProtection="1">
      <alignment horizontal="left" vertical="center" wrapText="1"/>
      <protection locked="0"/>
    </xf>
    <xf numFmtId="0" fontId="14" fillId="0" borderId="34" xfId="0" applyFont="1" applyBorder="1" applyAlignment="1">
      <alignment horizontal="right" vertical="center" wrapText="1"/>
    </xf>
    <xf numFmtId="0" fontId="0" fillId="0" borderId="36" xfId="0" applyBorder="1"/>
    <xf numFmtId="0" fontId="3" fillId="0" borderId="4" xfId="0" applyFont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 applyProtection="1">
      <alignment horizontal="left" vertical="top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12" fillId="14" borderId="4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2" fillId="0" borderId="4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  <protection locked="0"/>
    </xf>
    <xf numFmtId="1" fontId="1" fillId="0" borderId="8" xfId="0" applyNumberFormat="1" applyFont="1" applyBorder="1" applyAlignment="1">
      <alignment horizontal="center" vertical="center" wrapText="1"/>
    </xf>
    <xf numFmtId="0" fontId="2" fillId="4" borderId="20" xfId="0" applyFont="1" applyFill="1" applyBorder="1" applyAlignment="1" applyProtection="1">
      <alignment horizontal="right" vertical="center" wrapText="1"/>
      <protection locked="0"/>
    </xf>
    <xf numFmtId="0" fontId="0" fillId="0" borderId="50" xfId="0" applyBorder="1" applyProtection="1">
      <protection locked="0"/>
    </xf>
    <xf numFmtId="0" fontId="0" fillId="0" borderId="52" xfId="0" applyBorder="1" applyProtection="1">
      <protection locked="0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/>
    <xf numFmtId="1" fontId="1" fillId="0" borderId="1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top" wrapText="1"/>
    </xf>
    <xf numFmtId="0" fontId="0" fillId="0" borderId="74" xfId="0" applyBorder="1"/>
    <xf numFmtId="0" fontId="3" fillId="6" borderId="13" xfId="0" applyFont="1" applyFill="1" applyBorder="1" applyAlignment="1" applyProtection="1">
      <alignment horizontal="center" vertical="top" wrapText="1"/>
      <protection locked="0"/>
    </xf>
    <xf numFmtId="0" fontId="12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3" fillId="0" borderId="56" xfId="0" applyFont="1" applyBorder="1" applyAlignment="1" applyProtection="1">
      <alignment horizontal="left" vertical="top" wrapText="1"/>
      <protection locked="0"/>
    </xf>
    <xf numFmtId="0" fontId="1" fillId="0" borderId="69" xfId="0" applyFont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center" vertical="center" wrapText="1"/>
    </xf>
    <xf numFmtId="0" fontId="0" fillId="0" borderId="72" xfId="0" applyBorder="1"/>
    <xf numFmtId="0" fontId="0" fillId="0" borderId="59" xfId="0" applyBorder="1"/>
    <xf numFmtId="0" fontId="12" fillId="14" borderId="71" xfId="0" applyFont="1" applyFill="1" applyBorder="1" applyAlignment="1">
      <alignment horizontal="center" vertical="center" wrapText="1"/>
    </xf>
    <xf numFmtId="0" fontId="21" fillId="0" borderId="23" xfId="0" applyFont="1" applyBorder="1" applyAlignment="1" applyProtection="1">
      <alignment horizontal="center" vertical="center" wrapText="1"/>
      <protection locked="0"/>
    </xf>
    <xf numFmtId="0" fontId="0" fillId="0" borderId="29" xfId="0" applyBorder="1" applyProtection="1">
      <protection locked="0"/>
    </xf>
    <xf numFmtId="0" fontId="0" fillId="0" borderId="19" xfId="0" applyBorder="1" applyProtection="1">
      <protection locked="0"/>
    </xf>
    <xf numFmtId="0" fontId="12" fillId="0" borderId="5" xfId="0" applyFont="1" applyBorder="1" applyAlignment="1">
      <alignment horizontal="left" vertical="center" wrapText="1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0" fillId="0" borderId="68" xfId="0" applyBorder="1" applyProtection="1">
      <protection locked="0"/>
    </xf>
    <xf numFmtId="0" fontId="0" fillId="0" borderId="53" xfId="0" applyBorder="1" applyProtection="1">
      <protection locked="0"/>
    </xf>
    <xf numFmtId="0" fontId="8" fillId="0" borderId="68" xfId="0" applyFont="1" applyBorder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3" fillId="0" borderId="2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top" wrapText="1"/>
    </xf>
    <xf numFmtId="0" fontId="12" fillId="0" borderId="12" xfId="0" applyFont="1" applyBorder="1" applyAlignment="1">
      <alignment horizontal="lef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14" borderId="71" xfId="0" applyFont="1" applyFill="1" applyBorder="1" applyAlignment="1">
      <alignment horizontal="left" vertical="center"/>
    </xf>
    <xf numFmtId="0" fontId="3" fillId="0" borderId="69" xfId="0" applyFont="1" applyBorder="1" applyAlignment="1" applyProtection="1">
      <alignment horizontal="left" vertical="center" wrapText="1"/>
      <protection locked="0"/>
    </xf>
    <xf numFmtId="0" fontId="12" fillId="14" borderId="3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left" vertical="top" wrapText="1"/>
    </xf>
    <xf numFmtId="0" fontId="0" fillId="0" borderId="70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23" fillId="0" borderId="0" xfId="0" applyFont="1" applyAlignment="1" applyProtection="1">
      <alignment horizontal="center" vertical="top" wrapText="1"/>
      <protection locked="0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0" fillId="0" borderId="63" xfId="0" applyBorder="1" applyProtection="1">
      <protection locked="0"/>
    </xf>
    <xf numFmtId="0" fontId="0" fillId="0" borderId="43" xfId="0" applyBorder="1" applyProtection="1">
      <protection locked="0"/>
    </xf>
    <xf numFmtId="0" fontId="22" fillId="0" borderId="13" xfId="0" applyFont="1" applyBorder="1" applyAlignment="1" applyProtection="1">
      <alignment horizontal="center" vertical="center" wrapText="1"/>
      <protection locked="0"/>
    </xf>
    <xf numFmtId="0" fontId="0" fillId="0" borderId="73" xfId="0" applyBorder="1" applyProtection="1">
      <protection locked="0"/>
    </xf>
    <xf numFmtId="0" fontId="0" fillId="0" borderId="65" xfId="0" applyBorder="1" applyProtection="1">
      <protection locked="0"/>
    </xf>
    <xf numFmtId="0" fontId="0" fillId="0" borderId="71" xfId="0" applyBorder="1" applyProtection="1">
      <protection locked="0"/>
    </xf>
    <xf numFmtId="0" fontId="12" fillId="16" borderId="2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right" vertical="center" wrapText="1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0" fillId="0" borderId="57" xfId="0" applyBorder="1" applyProtection="1"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 wrapText="1"/>
    </xf>
    <xf numFmtId="0" fontId="0" fillId="0" borderId="54" xfId="0" applyBorder="1"/>
    <xf numFmtId="0" fontId="2" fillId="6" borderId="20" xfId="0" applyFont="1" applyFill="1" applyBorder="1" applyAlignment="1" applyProtection="1">
      <alignment horizontal="right" vertical="top"/>
      <protection locked="0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2" fillId="0" borderId="2" xfId="0" applyFont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при проведении ПСИ,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960234281116353E-2"/>
          <c:y val="0.10010424753243879"/>
          <c:w val="0.90858810148723435"/>
          <c:h val="0.578102737157855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Графики!$K$4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Графики!$L$4:$W$4</c:f>
              <c:numCache>
                <c:formatCode>0</c:formatCode>
                <c:ptCount val="12"/>
                <c:pt idx="0">
                  <c:v>3195.1855068867103</c:v>
                </c:pt>
                <c:pt idx="1">
                  <c:v>32.738582419381238</c:v>
                </c:pt>
                <c:pt idx="2">
                  <c:v>3139.3950063081302</c:v>
                </c:pt>
                <c:pt idx="3">
                  <c:v>1745.5338879039957</c:v>
                </c:pt>
                <c:pt idx="4">
                  <c:v>459.67148810983082</c:v>
                </c:pt>
                <c:pt idx="5">
                  <c:v>322.13664450757022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Графики!$K$5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rgbClr val="4F81BD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Графики!$L$5:$W$5</c:f>
              <c:numCache>
                <c:formatCode>0</c:formatCode>
                <c:ptCount val="12"/>
                <c:pt idx="0">
                  <c:v>217.14852959424246</c:v>
                </c:pt>
                <c:pt idx="1">
                  <c:v>229.17007693566867</c:v>
                </c:pt>
                <c:pt idx="2">
                  <c:v>205.38098172109264</c:v>
                </c:pt>
                <c:pt idx="3">
                  <c:v>245.46570298649939</c:v>
                </c:pt>
                <c:pt idx="4">
                  <c:v>245.15812699190977</c:v>
                </c:pt>
                <c:pt idx="5">
                  <c:v>204.9960465048174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Графики!$K$6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Графики!$L$6:$W$6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0858624"/>
        <c:axId val="220873088"/>
      </c:barChart>
      <c:lineChart>
        <c:grouping val="standard"/>
        <c:varyColors val="0"/>
        <c:ser>
          <c:idx val="4"/>
          <c:order val="3"/>
          <c:tx>
            <c:strRef>
              <c:f>Графики!$K$3</c:f>
              <c:strCache>
                <c:ptCount val="1"/>
                <c:pt idx="0">
                  <c:v>ПСИ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rgbClr val="00206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Графики!$L$3:$W$3</c:f>
              <c:numCache>
                <c:formatCode>0</c:formatCode>
                <c:ptCount val="12"/>
                <c:pt idx="0">
                  <c:v>25282.293088472514</c:v>
                </c:pt>
                <c:pt idx="1">
                  <c:v>30479.620232443936</c:v>
                </c:pt>
                <c:pt idx="2">
                  <c:v>3520.8168295044452</c:v>
                </c:pt>
                <c:pt idx="3">
                  <c:v>39219.9645438429</c:v>
                </c:pt>
                <c:pt idx="4">
                  <c:v>21635.204707036039</c:v>
                </c:pt>
                <c:pt idx="5">
                  <c:v>40530.646908952469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Графики!$K$7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Графики!$L$7:$W$7</c:f>
              <c:numCache>
                <c:formatCode>0</c:formatCode>
                <c:ptCount val="12"/>
                <c:pt idx="0">
                  <c:v>15400</c:v>
                </c:pt>
                <c:pt idx="1">
                  <c:v>15400</c:v>
                </c:pt>
                <c:pt idx="2">
                  <c:v>15400</c:v>
                </c:pt>
                <c:pt idx="3">
                  <c:v>14900</c:v>
                </c:pt>
                <c:pt idx="4">
                  <c:v>14900</c:v>
                </c:pt>
                <c:pt idx="5">
                  <c:v>14900</c:v>
                </c:pt>
                <c:pt idx="6">
                  <c:v>14400</c:v>
                </c:pt>
                <c:pt idx="7">
                  <c:v>14400</c:v>
                </c:pt>
                <c:pt idx="8">
                  <c:v>14400</c:v>
                </c:pt>
                <c:pt idx="9">
                  <c:v>13900</c:v>
                </c:pt>
                <c:pt idx="10">
                  <c:v>13900</c:v>
                </c:pt>
                <c:pt idx="11">
                  <c:v>13900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58624"/>
        <c:axId val="220873088"/>
      </c:lineChart>
      <c:catAx>
        <c:axId val="2208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0873088"/>
        <c:crosses val="autoZero"/>
        <c:auto val="1"/>
        <c:lblAlgn val="ctr"/>
        <c:lblOffset val="100"/>
        <c:noMultiLvlLbl val="0"/>
      </c:catAx>
      <c:valAx>
        <c:axId val="220873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0858624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2.571860816944024E-2"/>
          <c:y val="0.91232227488151663"/>
          <c:w val="0.98638490158473002"/>
          <c:h val="0.9928909952606636"/>
        </c:manualLayout>
      </c:layout>
      <c:overlay val="0"/>
      <c:spPr>
        <a:ln cap="sq">
          <a:solidFill>
            <a:sysClr val="windowText" lastClr="000000"/>
          </a:solidFill>
          <a:prstDash val="solid"/>
        </a:ln>
      </c:spPr>
      <c: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при поставке на АСП,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857392825896933E-2"/>
          <c:y val="0.1151275762660927"/>
          <c:w val="0.9085881014872339"/>
          <c:h val="0.5779790026247959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Графики!$K$9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Графики!$L$9:$W$9</c:f>
              <c:numCache>
                <c:formatCode>0</c:formatCode>
                <c:ptCount val="12"/>
                <c:pt idx="0">
                  <c:v>167.89087093389296</c:v>
                </c:pt>
                <c:pt idx="1">
                  <c:v>0</c:v>
                </c:pt>
                <c:pt idx="2">
                  <c:v>71.859729807415931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Графики!$K$10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Графики!$L$10:$W$10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35.929864903707966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Графики!$K$11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Графики!$L$11:$W$11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1581696"/>
        <c:axId val="221583616"/>
      </c:barChart>
      <c:lineChart>
        <c:grouping val="standard"/>
        <c:varyColors val="0"/>
        <c:ser>
          <c:idx val="4"/>
          <c:order val="3"/>
          <c:tx>
            <c:strRef>
              <c:f>Графики!$K$8</c:f>
              <c:strCache>
                <c:ptCount val="1"/>
                <c:pt idx="0">
                  <c:v>АСП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Графики!$L$8:$W$8</c:f>
              <c:numCache>
                <c:formatCode>0</c:formatCode>
                <c:ptCount val="12"/>
                <c:pt idx="0">
                  <c:v>167.89087093389296</c:v>
                </c:pt>
                <c:pt idx="1">
                  <c:v>0</c:v>
                </c:pt>
                <c:pt idx="2">
                  <c:v>107.78959471112388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Графики!$K$12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Графики!$L$12:$W$12</c:f>
              <c:numCache>
                <c:formatCode>0</c:formatCode>
                <c:ptCount val="1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81696"/>
        <c:axId val="221583616"/>
      </c:lineChart>
      <c:catAx>
        <c:axId val="2215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1583616"/>
        <c:crosses val="autoZero"/>
        <c:auto val="1"/>
        <c:lblAlgn val="ctr"/>
        <c:lblOffset val="100"/>
        <c:noMultiLvlLbl val="0"/>
      </c:catAx>
      <c:valAx>
        <c:axId val="2215836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1581696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5.3030303030303032E-2"/>
          <c:y val="0.90598529884619128"/>
          <c:w val="0.97878931042710571"/>
          <c:h val="0.99145568342418744"/>
        </c:manualLayout>
      </c:layout>
      <c:overlay val="0"/>
      <c:spPr>
        <a:ln>
          <a:solidFill>
            <a:sysClr val="windowText" lastClr="000000"/>
          </a:solidFill>
          <a:prstDash val="solid"/>
        </a:ln>
      </c:spPr>
      <c: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в гарантийный период эксплуатации,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857404337617523E-2"/>
          <c:y val="0.14387326584176979"/>
          <c:w val="0.90858810148723346"/>
          <c:h val="0.525133474169387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Графики!$K$14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Графики!$L$14:$W$14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Графики!$K$15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Графики!$L$15:$W$15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43.372501111420341</c:v>
                </c:pt>
                <c:pt idx="4">
                  <c:v>55.657852627282551</c:v>
                </c:pt>
                <c:pt idx="5">
                  <c:v>53.980074604961445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Графики!$K$16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Графики!$L$16:$W$16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1620480"/>
        <c:axId val="221634944"/>
      </c:barChart>
      <c:lineChart>
        <c:grouping val="standard"/>
        <c:varyColors val="0"/>
        <c:ser>
          <c:idx val="4"/>
          <c:order val="3"/>
          <c:tx>
            <c:strRef>
              <c:f>Графики!$K$13</c:f>
              <c:strCache>
                <c:ptCount val="1"/>
                <c:pt idx="0">
                  <c:v>ГП</c:v>
                </c:pt>
              </c:strCache>
            </c:strRef>
          </c:tx>
          <c:spPr>
            <a:ln w="31750">
              <a:noFill/>
              <a:prstDash val="solid"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chemeClr val="tx1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Графики!$L$13:$W$13</c:f>
              <c:numCache>
                <c:formatCode>0</c:formatCode>
                <c:ptCount val="12"/>
                <c:pt idx="0">
                  <c:v>0</c:v>
                </c:pt>
                <c:pt idx="1">
                  <c:v>57.779393460817147</c:v>
                </c:pt>
                <c:pt idx="2">
                  <c:v>0</c:v>
                </c:pt>
                <c:pt idx="3">
                  <c:v>43.372501111420341</c:v>
                </c:pt>
                <c:pt idx="4">
                  <c:v>55.657852627282551</c:v>
                </c:pt>
                <c:pt idx="5">
                  <c:v>53.980074604961445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Графики!$K$17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Графики!$L$17:$W$17</c:f>
              <c:numCache>
                <c:formatCode>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20480"/>
        <c:axId val="221634944"/>
      </c:lineChart>
      <c:catAx>
        <c:axId val="221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1634944"/>
        <c:crosses val="autoZero"/>
        <c:auto val="1"/>
        <c:lblAlgn val="ctr"/>
        <c:lblOffset val="100"/>
        <c:noMultiLvlLbl val="0"/>
      </c:catAx>
      <c:valAx>
        <c:axId val="22163494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162048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1.6566265060240969E-2"/>
          <c:y val="0.9155324794209988"/>
          <c:w val="0.97439822281250987"/>
          <c:h val="0.99182675735015413"/>
        </c:manualLayout>
      </c:layout>
      <c:overlay val="0"/>
      <c:spPr>
        <a:ln>
          <a:solidFill>
            <a:sysClr val="windowText" lastClr="000000"/>
          </a:solidFill>
          <a:prstDash val="solid"/>
        </a:ln>
      </c:spPr>
      <c: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% от себестоимости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потери</c:v>
          </c:tx>
          <c:spPr>
            <a:ln>
              <a:prstDash val="solid"/>
            </a:ln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Графики!$L$18:$W$18</c:f>
              <c:numCache>
                <c:formatCode>General</c:formatCode>
                <c:ptCount val="12"/>
                <c:pt idx="0">
                  <c:v>-2E-3</c:v>
                </c:pt>
                <c:pt idx="1">
                  <c:v>0.13900000000000001</c:v>
                </c:pt>
                <c:pt idx="2">
                  <c:v>1.4E-2</c:v>
                </c:pt>
                <c:pt idx="3">
                  <c:v>0.16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96608"/>
        <c:axId val="221802880"/>
      </c:barChart>
      <c:lineChart>
        <c:grouping val="standard"/>
        <c:varyColors val="0"/>
        <c:ser>
          <c:idx val="1"/>
          <c:order val="1"/>
          <c:tx>
            <c:v>цель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Графики!$L$19:$W$19</c:f>
              <c:numCache>
                <c:formatCode>General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 formatCode="0.0000">
                  <c:v>0.09</c:v>
                </c:pt>
                <c:pt idx="7" formatCode="0.0000">
                  <c:v>0.09</c:v>
                </c:pt>
                <c:pt idx="8" formatCode="0.0000">
                  <c:v>0.09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96608"/>
        <c:axId val="221802880"/>
      </c:lineChart>
      <c:catAx>
        <c:axId val="2217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1802880"/>
        <c:crosses val="autoZero"/>
        <c:auto val="1"/>
        <c:lblAlgn val="ctr"/>
        <c:lblOffset val="100"/>
        <c:noMultiLvlLbl val="0"/>
      </c:catAx>
      <c:valAx>
        <c:axId val="2218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179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580241375375302"/>
          <c:y val="0.93066918635170603"/>
          <c:w val="0.61019537475356811"/>
          <c:h val="0.98400251968503938"/>
        </c:manualLayout>
      </c:layout>
      <c:overlay val="0"/>
      <c:spPr>
        <a:ln>
          <a:solidFill>
            <a:sysClr val="windowText" lastClr="000000"/>
          </a:solidFill>
          <a:prstDash val="solid"/>
        </a:ln>
      </c:spPr>
      <c: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руб.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069721547964395E-2"/>
          <c:y val="0.13348630829925631"/>
          <c:w val="0.90973013875732756"/>
          <c:h val="0.56748725558241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Графики!$K$21</c:f>
              <c:strCache>
                <c:ptCount val="1"/>
                <c:pt idx="0">
                  <c:v>Удержано  с виновников</c:v>
                </c:pt>
              </c:strCache>
            </c:strRef>
          </c:tx>
          <c:spPr>
            <a:ln>
              <a:solidFill>
                <a:srgbClr val="1F497D"/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Графики!$L$21:$W$21</c:f>
              <c:numCache>
                <c:formatCode>General</c:formatCode>
                <c:ptCount val="12"/>
                <c:pt idx="0">
                  <c:v>138.74</c:v>
                </c:pt>
                <c:pt idx="1">
                  <c:v>0</c:v>
                </c:pt>
                <c:pt idx="2">
                  <c:v>89.5</c:v>
                </c:pt>
                <c:pt idx="3">
                  <c:v>359.76</c:v>
                </c:pt>
                <c:pt idx="4">
                  <c:v>125.99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4F81BD"/>
                </a:gs>
                <a:gs pos="50000">
                  <a:srgbClr val="4F81BD"/>
                </a:gs>
                <a:gs pos="100000">
                  <a:srgbClr val="4F81BD"/>
                </a:gs>
              </a:gsLst>
              <a:lin ang="5400000" scaled="0"/>
            </a:gradFill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Графики!$L$22:$W$22</c:f>
              <c:numCache>
                <c:formatCode>General</c:formatCode>
                <c:ptCount val="12"/>
                <c:pt idx="0">
                  <c:v>-234.19</c:v>
                </c:pt>
                <c:pt idx="1">
                  <c:v>7657.94</c:v>
                </c:pt>
                <c:pt idx="2">
                  <c:v>0</c:v>
                </c:pt>
                <c:pt idx="3">
                  <c:v>9568.0499999999993</c:v>
                </c:pt>
                <c:pt idx="4">
                  <c:v>2277.5300000000002</c:v>
                </c:pt>
                <c:pt idx="5">
                  <c:v>2083.48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1817472"/>
        <c:axId val="221831552"/>
      </c:barChart>
      <c:catAx>
        <c:axId val="2218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1831552"/>
        <c:crosses val="autoZero"/>
        <c:auto val="1"/>
        <c:lblAlgn val="ctr"/>
        <c:lblOffset val="100"/>
        <c:noMultiLvlLbl val="0"/>
      </c:catAx>
      <c:valAx>
        <c:axId val="22183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181747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wMode val="edge"/>
          <c:hMode val="edge"/>
          <c:x val="0.19248120300751881"/>
          <c:y val="0.90615835777126097"/>
          <c:w val="0.7879699248120301"/>
          <c:h val="0.99120234604105573"/>
        </c:manualLayout>
      </c:layout>
      <c:overlay val="0"/>
      <c: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внешнего брака, руб.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578051622470952E-2"/>
          <c:y val="0.1192701110866861"/>
          <c:w val="0.91248472864658769"/>
          <c:h val="0.6773173435598156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Графики!$L$23:$W$23</c:f>
              <c:numCache>
                <c:formatCode>General</c:formatCode>
                <c:ptCount val="12"/>
                <c:pt idx="0">
                  <c:v>3596.45</c:v>
                </c:pt>
                <c:pt idx="1">
                  <c:v>8586.06</c:v>
                </c:pt>
                <c:pt idx="2">
                  <c:v>0</c:v>
                </c:pt>
                <c:pt idx="3">
                  <c:v>3698.19</c:v>
                </c:pt>
                <c:pt idx="4">
                  <c:v>3848.48</c:v>
                </c:pt>
                <c:pt idx="5">
                  <c:v>9253.52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38720"/>
        <c:axId val="221869184"/>
      </c:barChart>
      <c:catAx>
        <c:axId val="2218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21869184"/>
        <c:crosses val="autoZero"/>
        <c:auto val="1"/>
        <c:lblAlgn val="ctr"/>
        <c:lblOffset val="100"/>
        <c:noMultiLvlLbl val="0"/>
      </c:catAx>
      <c:valAx>
        <c:axId val="22186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183872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8</xdr:col>
      <xdr:colOff>1123950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19050</xdr:rowOff>
    </xdr:from>
    <xdr:to>
      <xdr:col>8</xdr:col>
      <xdr:colOff>1171575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171450</xdr:rowOff>
    </xdr:from>
    <xdr:to>
      <xdr:col>8</xdr:col>
      <xdr:colOff>1171575</xdr:colOff>
      <xdr:row>54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190500</xdr:rowOff>
    </xdr:from>
    <xdr:to>
      <xdr:col>8</xdr:col>
      <xdr:colOff>1171575</xdr:colOff>
      <xdr:row>73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161925</xdr:rowOff>
    </xdr:from>
    <xdr:to>
      <xdr:col>8</xdr:col>
      <xdr:colOff>1152525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91</xdr:row>
      <xdr:rowOff>9525</xdr:rowOff>
    </xdr:from>
    <xdr:to>
      <xdr:col>8</xdr:col>
      <xdr:colOff>1200150</xdr:colOff>
      <xdr:row>110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F26"/>
  <sheetViews>
    <sheetView view="pageBreakPreview" zoomScale="86" zoomScaleSheetLayoutView="86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Z15" sqref="Z15"/>
    </sheetView>
  </sheetViews>
  <sheetFormatPr defaultRowHeight="15" x14ac:dyDescent="0.25"/>
  <cols>
    <col min="1" max="1" width="25.7109375" style="99" customWidth="1"/>
    <col min="2" max="2" width="7.7109375" style="99" customWidth="1"/>
    <col min="3" max="3" width="6.7109375" style="412" customWidth="1"/>
    <col min="4" max="4" width="7.85546875" style="412" customWidth="1"/>
    <col min="5" max="5" width="8.5703125" style="412" customWidth="1"/>
    <col min="6" max="6" width="9.140625" style="412" customWidth="1"/>
    <col min="7" max="7" width="8.140625" style="412" customWidth="1"/>
    <col min="8" max="8" width="6.7109375" style="412" customWidth="1"/>
    <col min="9" max="9" width="8.7109375" style="412" customWidth="1"/>
    <col min="10" max="10" width="7.42578125" style="412" customWidth="1"/>
    <col min="11" max="11" width="7.85546875" style="412" customWidth="1"/>
    <col min="12" max="12" width="7.7109375" style="412" customWidth="1"/>
    <col min="13" max="13" width="8.42578125" style="412" customWidth="1"/>
    <col min="14" max="14" width="7.28515625" style="412" customWidth="1"/>
    <col min="15" max="15" width="8" style="412" customWidth="1"/>
    <col min="16" max="16" width="7.85546875" style="412" customWidth="1"/>
    <col min="17" max="17" width="10.140625" style="412" customWidth="1"/>
    <col min="18" max="18" width="9.140625" style="412" customWidth="1"/>
    <col min="19" max="19" width="8.7109375" style="412" customWidth="1"/>
    <col min="20" max="20" width="6.7109375" style="412" customWidth="1"/>
    <col min="21" max="21" width="8.140625" style="412" customWidth="1"/>
    <col min="22" max="22" width="9.42578125" style="412" customWidth="1"/>
    <col min="23" max="23" width="8.42578125" style="412" customWidth="1"/>
    <col min="24" max="24" width="8.5703125" style="412" customWidth="1"/>
    <col min="25" max="25" width="11.140625" style="412" customWidth="1"/>
    <col min="26" max="26" width="10" style="99" customWidth="1"/>
    <col min="27" max="28" width="9.140625" style="99" customWidth="1"/>
    <col min="29" max="32" width="9.140625" style="12" customWidth="1"/>
  </cols>
  <sheetData>
    <row r="1" spans="1:26" x14ac:dyDescent="0.25">
      <c r="A1" s="701" t="s">
        <v>0</v>
      </c>
      <c r="B1" s="702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  <c r="X1" s="703"/>
      <c r="Y1" s="604"/>
    </row>
    <row r="2" spans="1:26" x14ac:dyDescent="0.25">
      <c r="A2" s="701" t="s">
        <v>1</v>
      </c>
      <c r="B2" s="702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3"/>
      <c r="S2" s="703"/>
      <c r="T2" s="703"/>
      <c r="U2" s="703"/>
      <c r="V2" s="703"/>
      <c r="W2" s="703"/>
      <c r="X2" s="703"/>
      <c r="Y2" s="604"/>
    </row>
    <row r="3" spans="1:26" ht="15.75" customHeight="1" thickBot="1" x14ac:dyDescent="0.3">
      <c r="A3" s="701"/>
      <c r="B3" s="702"/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604"/>
    </row>
    <row r="4" spans="1:26" ht="15.75" customHeight="1" thickBot="1" x14ac:dyDescent="0.3">
      <c r="A4" s="704" t="s">
        <v>2</v>
      </c>
      <c r="B4" s="697" t="s">
        <v>3</v>
      </c>
      <c r="C4" s="693" t="s">
        <v>4</v>
      </c>
      <c r="D4" s="687"/>
      <c r="E4" s="687"/>
      <c r="F4" s="687"/>
      <c r="G4" s="688"/>
      <c r="H4" s="686" t="s">
        <v>5</v>
      </c>
      <c r="I4" s="687"/>
      <c r="J4" s="687"/>
      <c r="K4" s="687"/>
      <c r="L4" s="688"/>
      <c r="M4" s="705" t="s">
        <v>6</v>
      </c>
      <c r="N4" s="686" t="s">
        <v>7</v>
      </c>
      <c r="O4" s="687"/>
      <c r="P4" s="687"/>
      <c r="Q4" s="687"/>
      <c r="R4" s="688"/>
      <c r="S4" s="705" t="s">
        <v>8</v>
      </c>
      <c r="T4" s="686" t="s">
        <v>9</v>
      </c>
      <c r="U4" s="687"/>
      <c r="V4" s="687"/>
      <c r="W4" s="687"/>
      <c r="X4" s="688"/>
      <c r="Y4" s="694" t="s">
        <v>10</v>
      </c>
      <c r="Z4" s="708" t="s">
        <v>11</v>
      </c>
    </row>
    <row r="5" spans="1:26" ht="21.75" customHeight="1" x14ac:dyDescent="0.25">
      <c r="A5" s="695"/>
      <c r="B5" s="698"/>
      <c r="C5" s="684" t="s">
        <v>12</v>
      </c>
      <c r="D5" s="689" t="s">
        <v>13</v>
      </c>
      <c r="E5" s="690"/>
      <c r="F5" s="690"/>
      <c r="G5" s="690"/>
      <c r="H5" s="684" t="s">
        <v>12</v>
      </c>
      <c r="I5" s="699" t="s">
        <v>13</v>
      </c>
      <c r="J5" s="690"/>
      <c r="K5" s="690"/>
      <c r="L5" s="700"/>
      <c r="M5" s="703"/>
      <c r="N5" s="684" t="s">
        <v>12</v>
      </c>
      <c r="O5" s="699" t="s">
        <v>13</v>
      </c>
      <c r="P5" s="690"/>
      <c r="Q5" s="690"/>
      <c r="R5" s="700"/>
      <c r="S5" s="703"/>
      <c r="T5" s="684" t="s">
        <v>12</v>
      </c>
      <c r="U5" s="699" t="s">
        <v>13</v>
      </c>
      <c r="V5" s="690"/>
      <c r="W5" s="690"/>
      <c r="X5" s="700"/>
      <c r="Y5" s="695"/>
      <c r="Z5" s="698"/>
    </row>
    <row r="6" spans="1:26" ht="21.75" customHeight="1" thickBot="1" x14ac:dyDescent="0.3">
      <c r="A6" s="696"/>
      <c r="B6" s="685"/>
      <c r="C6" s="685"/>
      <c r="D6" s="176" t="s">
        <v>14</v>
      </c>
      <c r="E6" s="1" t="s">
        <v>15</v>
      </c>
      <c r="F6" s="1" t="s">
        <v>16</v>
      </c>
      <c r="G6" s="87" t="s">
        <v>17</v>
      </c>
      <c r="H6" s="685"/>
      <c r="I6" s="176" t="s">
        <v>18</v>
      </c>
      <c r="J6" s="1" t="s">
        <v>19</v>
      </c>
      <c r="K6" s="1" t="s">
        <v>20</v>
      </c>
      <c r="L6" s="83" t="s">
        <v>21</v>
      </c>
      <c r="M6" s="706"/>
      <c r="N6" s="685"/>
      <c r="O6" s="176" t="s">
        <v>22</v>
      </c>
      <c r="P6" s="1" t="s">
        <v>23</v>
      </c>
      <c r="Q6" s="1" t="s">
        <v>24</v>
      </c>
      <c r="R6" s="83" t="s">
        <v>25</v>
      </c>
      <c r="S6" s="706"/>
      <c r="T6" s="685"/>
      <c r="U6" s="176" t="s">
        <v>26</v>
      </c>
      <c r="V6" s="1" t="s">
        <v>27</v>
      </c>
      <c r="W6" s="1" t="s">
        <v>28</v>
      </c>
      <c r="X6" s="83" t="s">
        <v>29</v>
      </c>
      <c r="Y6" s="696"/>
      <c r="Z6" s="685"/>
    </row>
    <row r="7" spans="1:26" ht="30" customHeight="1" x14ac:dyDescent="0.25">
      <c r="A7" s="2" t="s">
        <v>30</v>
      </c>
      <c r="B7" s="3" t="s">
        <v>31</v>
      </c>
      <c r="C7" s="182">
        <v>23000</v>
      </c>
      <c r="D7" s="177">
        <f>Данные1!C4*1000000/Данные1!D4</f>
        <v>25282.293088472514</v>
      </c>
      <c r="E7" s="101">
        <f>Данные1!E4*1000000/Данные1!F4</f>
        <v>30479.620232443936</v>
      </c>
      <c r="F7" s="101">
        <f>Данные1!G4*1000000/Данные1!H4</f>
        <v>3520.8168295044452</v>
      </c>
      <c r="G7" s="102">
        <f>(Данные1!C4+Данные1!E4+Данные1!G4)*1000000/(Данные1!D4+Данные1!F4+Данные1!H4)</f>
        <v>19264.122893954409</v>
      </c>
      <c r="H7" s="188">
        <v>22300</v>
      </c>
      <c r="I7" s="177">
        <f>Данные1!K4*1000000/Данные1!L4</f>
        <v>39219.9645438429</v>
      </c>
      <c r="J7" s="101">
        <f>Данные1!M4*1000000/Данные1!N4</f>
        <v>21635.204707036039</v>
      </c>
      <c r="K7" s="101">
        <f>Данные1!O4*1000000/Данные1!P4</f>
        <v>40530.646908952469</v>
      </c>
      <c r="L7" s="103">
        <f>(Данные1!K4+Данные1!M4+Данные1!O4)*1000000/(Данные1!L4+Данные1!N4+Данные1!P4)</f>
        <v>34105.409690267195</v>
      </c>
      <c r="M7" s="104">
        <f>(Данные1!C4+Данные1!E4+Данные1!G4+Данные1!K4+Данные1!M4+Данные1!O4)*1000000/(Данные1!D4+Данные1!F4+Данные1!H4+Данные1!L4+Данные1!N4+Данные1!P4)</f>
        <v>26928.530063701899</v>
      </c>
      <c r="N7" s="188">
        <v>21500</v>
      </c>
      <c r="O7" s="177" t="e">
        <f>Данные1!U4*1000000/Данные1!V4</f>
        <v>#DIV/0!</v>
      </c>
      <c r="P7" s="101" t="e">
        <f>Данные1!W4*1000000/Данные1!X4</f>
        <v>#DIV/0!</v>
      </c>
      <c r="Q7" s="101" t="e">
        <f>Данные1!Y4*1000000/Данные1!Z4</f>
        <v>#DIV/0!</v>
      </c>
      <c r="R7" s="103" t="e">
        <f>(Данные1!U4+Данные1!W4+Данные1!Y4)*1000000/(Данные1!V4+Данные1!X4+Данные1!Z4)</f>
        <v>#DIV/0!</v>
      </c>
      <c r="S7" s="104">
        <f>(Данные1!C4+Данные1!E4+Данные1!G4+Данные1!K4+Данные1!M4+Данные1!O4+Данные1!U4+Данные1!W4+Данные1!Y4)*1000000/(Данные1!D4+Данные1!F4+Данные1!H4+Данные1!L4+Данные1!N4+Данные1!P4+Данные1!V4+Данные1!X4+Данные1!Z4)</f>
        <v>26928.530063701899</v>
      </c>
      <c r="T7" s="188">
        <v>20700</v>
      </c>
      <c r="U7" s="177" t="e">
        <f>Данные1!AE4*1000000/Данные1!AF4</f>
        <v>#DIV/0!</v>
      </c>
      <c r="V7" s="101" t="e">
        <f>Данные1!AG4*1000000/Данные1!AH4</f>
        <v>#DIV/0!</v>
      </c>
      <c r="W7" s="101" t="e">
        <f>Данные1!AI4*1000000/Данные1!AJ4</f>
        <v>#DIV/0!</v>
      </c>
      <c r="X7" s="103" t="e">
        <f>(Данные1!AE4+Данные1!AG4+Данные1!AI4)*1000000/(Данные1!AF4+Данные1!AH4+Данные1!AJ4)</f>
        <v>#DIV/0!</v>
      </c>
      <c r="Y7" s="105" t="e">
        <f>Данные1!AM4*1000000/Данные1!AN4</f>
        <v>#DIV/0!</v>
      </c>
      <c r="Z7" s="106">
        <f>Данные1!AO4*1000000/Данные1!AP4</f>
        <v>26928.530063701899</v>
      </c>
    </row>
    <row r="8" spans="1:26" x14ac:dyDescent="0.25">
      <c r="A8" s="4" t="s">
        <v>32</v>
      </c>
      <c r="B8" s="5" t="s">
        <v>31</v>
      </c>
      <c r="C8" s="183">
        <v>11000</v>
      </c>
      <c r="D8" s="178">
        <f>Данные1!C5*1000000/Данные1!D4</f>
        <v>3195.1855068867103</v>
      </c>
      <c r="E8" s="107">
        <f>Данные1!E5*1000000/Данные1!F4</f>
        <v>32.738582419381238</v>
      </c>
      <c r="F8" s="107">
        <f>Данные1!G5*1000000/Данные1!H4</f>
        <v>3139.3950063081302</v>
      </c>
      <c r="G8" s="108">
        <f>(Данные1!C5+Данные1!E5+Данные1!G5)*1000000/(Данные1!D4+Данные1!F4+Данные1!H4)</f>
        <v>2178.3118599273207</v>
      </c>
      <c r="H8" s="189">
        <v>10700</v>
      </c>
      <c r="I8" s="178">
        <f>Данные1!K5*1000000/Данные1!L4</f>
        <v>1745.5338879039957</v>
      </c>
      <c r="J8" s="107">
        <f>Данные1!M5*1000000/Данные1!N4</f>
        <v>459.67148810983082</v>
      </c>
      <c r="K8" s="107">
        <f>Данные1!O5*1000000/Данные1!P4</f>
        <v>322.13664450757022</v>
      </c>
      <c r="L8" s="109">
        <f>(Данные1!K5+Данные1!M5+Данные1!O5)*1000000/(Данные1!L4+Данные1!N4+Данные1!P4)</f>
        <v>870.03596148640815</v>
      </c>
      <c r="M8" s="110">
        <f>(Данные1!C5+Данные1!E5+Данные1!G5+Данные1!K5+Данные1!M5+Данные1!O5)*1000000/(Данные1!D4+Данные1!F4+Данные1!H4+Данные1!L4+Данные1!N4+Данные1!P4)</f>
        <v>1502.6858637697944</v>
      </c>
      <c r="N8" s="189">
        <v>10300</v>
      </c>
      <c r="O8" s="178" t="e">
        <f>Данные1!U5*1000000/Данные1!V4</f>
        <v>#DIV/0!</v>
      </c>
      <c r="P8" s="107" t="e">
        <f>Данные1!W5*1000000/Данные1!X4</f>
        <v>#DIV/0!</v>
      </c>
      <c r="Q8" s="107" t="e">
        <f>Данные1!Y5*1000000/Данные1!Z4</f>
        <v>#DIV/0!</v>
      </c>
      <c r="R8" s="109" t="e">
        <f>(Данные1!U5+Данные1!W5+Данные1!Y5)*1000000/(Данные1!V4+Данные1!X4+Данные1!Z4)</f>
        <v>#DIV/0!</v>
      </c>
      <c r="S8" s="110">
        <f>(Данные1!C5+Данные1!E5+Данные1!G5+Данные1!K5+Данные1!M5+Данные1!O5+Данные1!U5+Данные1!W5+Данные1!Y5)*1000000/(Данные1!D4+Данные1!F4+Данные1!H4+Данные1!L4+Данные1!N4+Данные1!P4+Данные1!V4+Данные1!X4+Данные1!Z4)</f>
        <v>1502.6858637697944</v>
      </c>
      <c r="T8" s="189">
        <v>9900</v>
      </c>
      <c r="U8" s="178" t="e">
        <f>Данные1!AE5*1000000/Данные1!AF4</f>
        <v>#DIV/0!</v>
      </c>
      <c r="V8" s="107" t="e">
        <f>Данные1!AG5*1000000/Данные1!AH4</f>
        <v>#DIV/0!</v>
      </c>
      <c r="W8" s="107" t="e">
        <f>Данные1!AI5*1000000/Данные1!AJ4</f>
        <v>#DIV/0!</v>
      </c>
      <c r="X8" s="109" t="e">
        <f>(Данные1!AE5+Данные1!AG5+Данные1!AI5)*1000000/(Данные1!AF4+Данные1!AH4+Данные1!AJ4)</f>
        <v>#DIV/0!</v>
      </c>
      <c r="Y8" s="111" t="e">
        <f>Данные1!AM5*1000000/Данные1!AN4</f>
        <v>#DIV/0!</v>
      </c>
      <c r="Z8" s="112">
        <f>Данные1!AO5*1000000/Данные1!AP4</f>
        <v>1502.6858637697944</v>
      </c>
    </row>
    <row r="9" spans="1:26" x14ac:dyDescent="0.25">
      <c r="A9" s="4" t="s">
        <v>33</v>
      </c>
      <c r="B9" s="5" t="s">
        <v>31</v>
      </c>
      <c r="C9" s="183">
        <v>7000</v>
      </c>
      <c r="D9" s="178">
        <f>Данные1!C6*1000000/Данные1!D4</f>
        <v>217.14852959424246</v>
      </c>
      <c r="E9" s="107">
        <f>Данные1!E6*1000000/Данные1!F4</f>
        <v>229.17007693566867</v>
      </c>
      <c r="F9" s="107">
        <f>Данные1!G6*1000000/Данные1!H4</f>
        <v>205.38098172109264</v>
      </c>
      <c r="G9" s="108">
        <f>(Данные1!C6+Данные1!E6+Данные1!G6)*1000000/(Данные1!D4+Данные1!F4+Данные1!H4)</f>
        <v>216.79881070366699</v>
      </c>
      <c r="H9" s="189">
        <v>6800</v>
      </c>
      <c r="I9" s="178">
        <f>Данные1!K6*1000000/Данные1!L4</f>
        <v>245.46570298649939</v>
      </c>
      <c r="J9" s="107">
        <f>Данные1!M6*1000000/Данные1!N4</f>
        <v>245.15812699190977</v>
      </c>
      <c r="K9" s="107">
        <f>Данные1!O6*1000000/Данные1!P4</f>
        <v>204.9960465048174</v>
      </c>
      <c r="L9" s="109">
        <f>(Данные1!K6+Данные1!M6+Данные1!O6)*1000000/(Данные1!L4+Данные1!N4+Данные1!P4)</f>
        <v>232.00958972970884</v>
      </c>
      <c r="M9" s="110">
        <f>(Данные1!C6+Данные1!E6+Данные1!G6+Данные1!K6+Данные1!M6+Данные1!O6)*1000000/(Данные1!D4+Данные1!F4+Данные1!H4+Данные1!L4+Данные1!N4+Данные1!P4)</f>
        <v>224.65403278950416</v>
      </c>
      <c r="N9" s="189">
        <v>6600</v>
      </c>
      <c r="O9" s="178" t="e">
        <f>Данные1!U6*1000000/Данные1!V4</f>
        <v>#DIV/0!</v>
      </c>
      <c r="P9" s="107" t="e">
        <f>Данные1!W6*1000000/Данные1!X4</f>
        <v>#DIV/0!</v>
      </c>
      <c r="Q9" s="107" t="e">
        <f>Данные1!Y6*1000000/Данные1!Z4</f>
        <v>#DIV/0!</v>
      </c>
      <c r="R9" s="109" t="e">
        <f>(Данные1!U6+Данные1!W6+Данные1!Y6)*1000000/(Данные1!V4+Данные1!X4+Данные1!Z4)</f>
        <v>#DIV/0!</v>
      </c>
      <c r="S9" s="110">
        <f>(Данные1!C6+Данные1!E6+Данные1!G6+Данные1!K6+Данные1!M6+Данные1!O6+Данные1!U6+Данные1!W6+Данные1!Y6)*1000000/(Данные1!D4+Данные1!F4+Данные1!H4+Данные1!L4+Данные1!N4+Данные1!P4+Данные1!V4+Данные1!X4+Данные1!Z4)</f>
        <v>224.65403278950416</v>
      </c>
      <c r="T9" s="189">
        <v>6300</v>
      </c>
      <c r="U9" s="178" t="e">
        <f>Данные1!AE6*1000000/Данные1!AF4</f>
        <v>#DIV/0!</v>
      </c>
      <c r="V9" s="107" t="e">
        <f>Данные1!AG6*1000000/Данные1!AH4</f>
        <v>#DIV/0!</v>
      </c>
      <c r="W9" s="107" t="e">
        <f>Данные1!AI6*1000000/Данные1!AJ4</f>
        <v>#DIV/0!</v>
      </c>
      <c r="X9" s="109" t="e">
        <f>(Данные1!AE6+Данные1!AG6+Данные1!AI6)*1000000/(Данные1!AF4+Данные1!AH4+Данные1!AJ4)</f>
        <v>#DIV/0!</v>
      </c>
      <c r="Y9" s="111" t="e">
        <f>Данные1!AM6*1000000/Данные1!AN4</f>
        <v>#DIV/0!</v>
      </c>
      <c r="Z9" s="112">
        <f>Данные1!AO6*1000000/Данные1!AP4</f>
        <v>224.65403278950416</v>
      </c>
    </row>
    <row r="10" spans="1:26" ht="45.75" customHeight="1" thickBot="1" x14ac:dyDescent="0.3">
      <c r="A10" s="6" t="s">
        <v>34</v>
      </c>
      <c r="B10" s="606" t="s">
        <v>31</v>
      </c>
      <c r="C10" s="184">
        <v>0</v>
      </c>
      <c r="D10" s="179">
        <f>Данные1!C7*1000000/Данные1!D4</f>
        <v>0</v>
      </c>
      <c r="E10" s="113">
        <f>Данные1!E7*1000000/Данные1!F4</f>
        <v>0</v>
      </c>
      <c r="F10" s="113">
        <f>Данные1!G7*1000000/Данные1!H4</f>
        <v>0</v>
      </c>
      <c r="G10" s="114">
        <f>(Данные1!C7+Данные1!E7+Данные1!G7)*1000000/(Данные1!D4+Данные1!F4+Данные1!H4)</f>
        <v>0</v>
      </c>
      <c r="H10" s="190">
        <v>4800</v>
      </c>
      <c r="I10" s="179">
        <f>Данные1!K7*1000000/Данные1!L4</f>
        <v>0</v>
      </c>
      <c r="J10" s="113">
        <f>Данные1!M7*1000000/Данные1!N4</f>
        <v>0</v>
      </c>
      <c r="K10" s="113">
        <f>Данные1!O7*1000000/Данные1!P4</f>
        <v>0</v>
      </c>
      <c r="L10" s="115">
        <f>(Данные1!K7+Данные1!M7+Данные1!O7)*1000000/(Данные1!L4+Данные1!N4+Данные1!P4)</f>
        <v>0</v>
      </c>
      <c r="M10" s="116">
        <f>(Данные1!C7+Данные1!E7+Данные1!G7+Данные1!K7+Данные1!M7+Данные1!O7)*1000000/(Данные1!D4+Данные1!F4+Данные1!H4+Данные1!L4+Данные1!N4+Данные1!P4)</f>
        <v>0</v>
      </c>
      <c r="N10" s="190">
        <v>4600</v>
      </c>
      <c r="O10" s="179" t="e">
        <f>Данные1!U7*1000000/Данные1!V4</f>
        <v>#DIV/0!</v>
      </c>
      <c r="P10" s="113" t="e">
        <f>Данные1!W7*1000000/Данные1!X4</f>
        <v>#DIV/0!</v>
      </c>
      <c r="Q10" s="113" t="e">
        <f>Данные1!Y7*1000000/Данные1!Z4</f>
        <v>#DIV/0!</v>
      </c>
      <c r="R10" s="115" t="e">
        <f>(Данные1!U7+Данные1!W7+Данные1!Y7)*1000000/(Данные1!V4+Данные1!X4+Данные1!Z4)</f>
        <v>#DIV/0!</v>
      </c>
      <c r="S10" s="116">
        <f>(Данные1!C7+Данные1!E7+Данные1!G7+Данные1!K7+Данные1!M7+Данные1!O7+Данные1!U7+Данные1!W7+Данные1!Y7)*1000000/(Данные1!D4+Данные1!F4+Данные1!H4+Данные1!L4+Данные1!N4+Данные1!P4+Данные1!V4+Данные1!X4+Данные1!Z4)</f>
        <v>0</v>
      </c>
      <c r="T10" s="190">
        <v>4500</v>
      </c>
      <c r="U10" s="179" t="e">
        <f>Данные1!AE7*1000000/Данные1!AF4</f>
        <v>#DIV/0!</v>
      </c>
      <c r="V10" s="113" t="e">
        <f>Данные1!AG7*1000000/Данные1!AH4</f>
        <v>#DIV/0!</v>
      </c>
      <c r="W10" s="113" t="e">
        <f>Данные1!AI7*1000000/Данные1!AJ4</f>
        <v>#DIV/0!</v>
      </c>
      <c r="X10" s="115" t="e">
        <f>(Данные1!AE7+Данные1!AG7+Данные1!AI7)*1000000/(Данные1!AF4+Данные1!AH4+Данные1!AJ4)</f>
        <v>#DIV/0!</v>
      </c>
      <c r="Y10" s="117" t="e">
        <f>Данные1!AM7*1000000/Данные1!AN4</f>
        <v>#DIV/0!</v>
      </c>
      <c r="Z10" s="118">
        <f>Данные1!AO7*1000000/Данные1!AP4</f>
        <v>0</v>
      </c>
    </row>
    <row r="11" spans="1:26" ht="33" customHeight="1" x14ac:dyDescent="0.25">
      <c r="A11" s="55" t="s">
        <v>35</v>
      </c>
      <c r="B11" s="7" t="s">
        <v>31</v>
      </c>
      <c r="C11" s="185">
        <v>168</v>
      </c>
      <c r="D11" s="180">
        <f>Данные1!C9*1000000/Данные1!D9</f>
        <v>167.89087093389296</v>
      </c>
      <c r="E11" s="119">
        <f>Данные1!E9*1000000/Данные1!F9</f>
        <v>0</v>
      </c>
      <c r="F11" s="119">
        <f>Данные1!G9*1000000/Данные1!H9</f>
        <v>107.78959471112388</v>
      </c>
      <c r="G11" s="120">
        <f>(Данные1!C9+Данные1!E9+Данные1!G9)*1000000/(Данные1!D9+Данные1!F9+Данные1!H9)</f>
        <v>89.924591806585056</v>
      </c>
      <c r="H11" s="191">
        <v>166</v>
      </c>
      <c r="I11" s="180">
        <f>Данные1!K9*1000000/Данные1!L9</f>
        <v>0</v>
      </c>
      <c r="J11" s="119">
        <f>Данные1!M9*1000000/Данные1!N9</f>
        <v>0</v>
      </c>
      <c r="K11" s="119">
        <f>Данные1!O9*1000000/Данные1!P9</f>
        <v>0</v>
      </c>
      <c r="L11" s="121">
        <f>(Данные1!K9+Данные1!M9+Данные1!O9)*1000000/(Данные1!L9+Данные1!N9+Данные1!P9)</f>
        <v>0</v>
      </c>
      <c r="M11" s="122">
        <f>(Данные1!C9+Данные1!E9+Данные1!G9+Данные1!K9+Данные1!M9+Данные1!O9)*1000000/(Данные1!D9+Данные1!F9+Данные1!H9+Данные1!L9+Данные1!N9+Данные1!P9)</f>
        <v>43.337481349405351</v>
      </c>
      <c r="N11" s="191">
        <v>164</v>
      </c>
      <c r="O11" s="180" t="e">
        <f>Данные1!U9*1000000/Данные1!V9</f>
        <v>#DIV/0!</v>
      </c>
      <c r="P11" s="119" t="e">
        <f>Данные1!W9*1000000/Данные1!X9</f>
        <v>#DIV/0!</v>
      </c>
      <c r="Q11" s="119" t="e">
        <f>Данные1!Y9*1000000/Данные1!Z9</f>
        <v>#DIV/0!</v>
      </c>
      <c r="R11" s="121" t="e">
        <f>(Данные1!U9+Данные1!W9+Данные1!Y9)*1000000/(Данные1!V9+Данные1!X9+Данные1!Z9)</f>
        <v>#DIV/0!</v>
      </c>
      <c r="S11" s="122">
        <f>Данные1!AC9*1000000/Данные1!AD9</f>
        <v>43.337481349405351</v>
      </c>
      <c r="T11" s="191">
        <v>162</v>
      </c>
      <c r="U11" s="180" t="e">
        <f>Данные1!AE9*1000000/Данные1!AF9</f>
        <v>#DIV/0!</v>
      </c>
      <c r="V11" s="119" t="e">
        <f>Данные1!AG9*1000000/Данные1!AH9</f>
        <v>#DIV/0!</v>
      </c>
      <c r="W11" s="119" t="e">
        <f>Данные1!AI9*1000000/Данные1!AJ9</f>
        <v>#DIV/0!</v>
      </c>
      <c r="X11" s="121" t="e">
        <f>Данные1!AK9*1000000/Данные1!AL9</f>
        <v>#DIV/0!</v>
      </c>
      <c r="Y11" s="123" t="e">
        <f>Данные1!AM9*1000000/Данные1!AN9</f>
        <v>#DIV/0!</v>
      </c>
      <c r="Z11" s="124">
        <f>Данные1!AO9*1000000/Данные1!AP9</f>
        <v>43.337481349405351</v>
      </c>
    </row>
    <row r="12" spans="1:26" x14ac:dyDescent="0.25">
      <c r="A12" s="56" t="s">
        <v>32</v>
      </c>
      <c r="B12" s="5" t="s">
        <v>31</v>
      </c>
      <c r="C12" s="183">
        <v>138</v>
      </c>
      <c r="D12" s="178">
        <f>Данные1!C10*1000000/Данные1!D9</f>
        <v>167.89087093389296</v>
      </c>
      <c r="E12" s="107">
        <f>Данные1!E10*1000000/Данные1!F9</f>
        <v>0</v>
      </c>
      <c r="F12" s="107">
        <f>Данные1!G10*1000000/Данные1!H9</f>
        <v>71.859729807415931</v>
      </c>
      <c r="G12" s="108">
        <f>(Данные1!C10+Данные1!E10+Данные1!G10)*1000000/(Данные1!D9+Данные1!F9+Данные1!H9)</f>
        <v>77.078221548501475</v>
      </c>
      <c r="H12" s="189">
        <v>136</v>
      </c>
      <c r="I12" s="178">
        <f>Данные1!K10*1000000/Данные1!L9</f>
        <v>0</v>
      </c>
      <c r="J12" s="107">
        <f>Данные1!M10*1000000/Данные1!N9</f>
        <v>0</v>
      </c>
      <c r="K12" s="107">
        <f>Данные1!O10*1000000/Данные1!P9</f>
        <v>0</v>
      </c>
      <c r="L12" s="109">
        <f>(Данные1!K10+Данные1!M10+Данные1!O10)*1000000/(Данные1!L9+Данные1!N9+Данные1!P9)</f>
        <v>0</v>
      </c>
      <c r="M12" s="110">
        <f>(Данные1!C10+Данные1!E10+Данные1!G10+Данные1!K10+Данные1!M10+Данные1!O10)*1000000/(Данные1!D9+Данные1!F9+Данные1!H9+Данные1!L9+Данные1!N9+Данные1!P9)</f>
        <v>37.146412585204587</v>
      </c>
      <c r="N12" s="189">
        <v>134</v>
      </c>
      <c r="O12" s="178" t="e">
        <f>Данные1!U10*1000000/Данные1!V9</f>
        <v>#DIV/0!</v>
      </c>
      <c r="P12" s="107" t="e">
        <f>Данные1!W10*1000000/Данные1!X9</f>
        <v>#DIV/0!</v>
      </c>
      <c r="Q12" s="107" t="e">
        <f>Данные1!Y10*1000000/Данные1!Z9</f>
        <v>#DIV/0!</v>
      </c>
      <c r="R12" s="109" t="e">
        <f>(Данные1!U10+Данные1!W10+Данные1!Y10)*1000000/(Данные1!V9+Данные1!X9+Данные1!Z9)</f>
        <v>#DIV/0!</v>
      </c>
      <c r="S12" s="110">
        <f>Данные1!AC10*1000000/Данные1!AD9</f>
        <v>37.146412585204587</v>
      </c>
      <c r="T12" s="189">
        <v>132</v>
      </c>
      <c r="U12" s="178" t="e">
        <f>Данные1!AE10*1000000/Данные1!AF9</f>
        <v>#DIV/0!</v>
      </c>
      <c r="V12" s="107" t="e">
        <f>Данные1!AG10*1000000/Данные1!AH9</f>
        <v>#DIV/0!</v>
      </c>
      <c r="W12" s="107" t="e">
        <f>Данные1!AI10*1000000/Данные1!AJ9</f>
        <v>#DIV/0!</v>
      </c>
      <c r="X12" s="109" t="e">
        <f>Данные1!AK10*1000000/Данные1!AL9</f>
        <v>#DIV/0!</v>
      </c>
      <c r="Y12" s="111" t="e">
        <f>Данные1!AM10*1000000/Данные1!AN9</f>
        <v>#DIV/0!</v>
      </c>
      <c r="Z12" s="112">
        <f>Данные1!AO10*1000000/Данные1!AP9</f>
        <v>37.146412585204587</v>
      </c>
    </row>
    <row r="13" spans="1:26" x14ac:dyDescent="0.25">
      <c r="A13" s="56" t="s">
        <v>33</v>
      </c>
      <c r="B13" s="5" t="s">
        <v>31</v>
      </c>
      <c r="C13" s="183">
        <v>30</v>
      </c>
      <c r="D13" s="178">
        <f>Данные1!C11*1000000/Данные1!D9</f>
        <v>0</v>
      </c>
      <c r="E13" s="107">
        <f>Данные1!E11*1000000/Данные1!F9</f>
        <v>0</v>
      </c>
      <c r="F13" s="107">
        <f>Данные1!G11*1000000/Данные1!H9</f>
        <v>35.929864903707966</v>
      </c>
      <c r="G13" s="108">
        <f>(Данные1!C11+Данные1!E11+Данные1!G11)*1000000/(Данные1!D9+Данные1!F9+Данные1!H9)</f>
        <v>12.846370258083578</v>
      </c>
      <c r="H13" s="189">
        <v>30</v>
      </c>
      <c r="I13" s="178">
        <f>Данные1!K11*1000000/Данные1!L9</f>
        <v>0</v>
      </c>
      <c r="J13" s="107">
        <f>Данные1!M11*1000000/Данные1!N9</f>
        <v>0</v>
      </c>
      <c r="K13" s="107">
        <f>Данные1!O11*1000000/Данные1!P9</f>
        <v>0</v>
      </c>
      <c r="L13" s="109">
        <f>(Данные1!K11+Данные1!M11+Данные1!O11)*1000000/(Данные1!L9+Данные1!N9+Данные1!P9)</f>
        <v>0</v>
      </c>
      <c r="M13" s="110">
        <f>(Данные1!C11+Данные1!E11+Данные1!G11+Данные1!K11+Данные1!M11+Данные1!O11)*1000000/(Данные1!D9+Данные1!F9+Данные1!H9+Данные1!L9+Данные1!N9+Данные1!P9)</f>
        <v>6.1910687642007636</v>
      </c>
      <c r="N13" s="189">
        <v>30</v>
      </c>
      <c r="O13" s="178" t="e">
        <f>Данные1!U11/Данные1!V9*1000000</f>
        <v>#DIV/0!</v>
      </c>
      <c r="P13" s="107" t="e">
        <f>Данные1!W11*1000000/Данные1!X9</f>
        <v>#DIV/0!</v>
      </c>
      <c r="Q13" s="107" t="e">
        <f>Данные1!Y11*1000000/Данные1!Z9</f>
        <v>#DIV/0!</v>
      </c>
      <c r="R13" s="109" t="e">
        <f>(Данные1!U11+Данные1!W11+Данные1!Y11)*1000000/(Данные1!V9+Данные1!X9+Данные1!Z9)</f>
        <v>#DIV/0!</v>
      </c>
      <c r="S13" s="110">
        <f>Данные1!AC11*1000000/Данные1!AD9</f>
        <v>6.1910687642007636</v>
      </c>
      <c r="T13" s="189">
        <v>30</v>
      </c>
      <c r="U13" s="178" t="e">
        <f>Данные1!AE11*1000000/Данные1!AF9</f>
        <v>#DIV/0!</v>
      </c>
      <c r="V13" s="107" t="e">
        <f>Данные1!AG11*1000000/Данные1!AH9</f>
        <v>#DIV/0!</v>
      </c>
      <c r="W13" s="107" t="e">
        <f>Данные1!AI11*1000000/Данные1!AJ9</f>
        <v>#DIV/0!</v>
      </c>
      <c r="X13" s="109" t="e">
        <f>Данные1!AK11*1000000/Данные1!AL9</f>
        <v>#DIV/0!</v>
      </c>
      <c r="Y13" s="111" t="e">
        <f>Данные1!AM11*1000000/Данные1!AN9</f>
        <v>#DIV/0!</v>
      </c>
      <c r="Z13" s="112">
        <f>Данные1!AO11*1000000/Данные1!AP9</f>
        <v>6.1910687642007636</v>
      </c>
    </row>
    <row r="14" spans="1:26" ht="45.75" customHeight="1" thickBot="1" x14ac:dyDescent="0.3">
      <c r="A14" s="6" t="s">
        <v>34</v>
      </c>
      <c r="B14" s="606" t="s">
        <v>31</v>
      </c>
      <c r="C14" s="184">
        <v>0</v>
      </c>
      <c r="D14" s="179">
        <f>Данные1!C12*1000000/Данные1!D9</f>
        <v>0</v>
      </c>
      <c r="E14" s="113">
        <f>Данные1!E12*1000000/Данные1!F9</f>
        <v>0</v>
      </c>
      <c r="F14" s="113">
        <f>Данные1!G12*1000000/Данные1!H9</f>
        <v>0</v>
      </c>
      <c r="G14" s="114">
        <f>(Данные1!C12+Данные1!E12+Данные1!G12)*1000000/(Данные1!D9+Данные1!F9+Данные1!H9)</f>
        <v>0</v>
      </c>
      <c r="H14" s="190">
        <v>0</v>
      </c>
      <c r="I14" s="179">
        <f>Данные1!K12*1000000/Данные1!L9</f>
        <v>0</v>
      </c>
      <c r="J14" s="113">
        <f>Данные1!M12*1000000/Данные1!N9</f>
        <v>0</v>
      </c>
      <c r="K14" s="113">
        <f>Данные1!O12*1000000/Данные1!P9</f>
        <v>0</v>
      </c>
      <c r="L14" s="115">
        <f>(Данные1!K12+Данные1!M12+Данные1!O12)*1000000/(Данные1!L9+Данные1!N9+Данные1!P9)</f>
        <v>0</v>
      </c>
      <c r="M14" s="116">
        <f>(Данные1!C12+Данные1!E12+Данные1!G12+Данные1!K12+Данные1!M12+Данные1!O12)*1000000/(Данные1!D9+Данные1!F9+Данные1!H9+Данные1!L9+Данные1!N9+Данные1!P9)</f>
        <v>0</v>
      </c>
      <c r="N14" s="190">
        <v>0</v>
      </c>
      <c r="O14" s="179" t="e">
        <f>Данные1!U12*1000000/Данные1!V9</f>
        <v>#DIV/0!</v>
      </c>
      <c r="P14" s="113" t="e">
        <f>Данные1!W12*1000000/Данные1!X9</f>
        <v>#DIV/0!</v>
      </c>
      <c r="Q14" s="113" t="e">
        <f>Данные1!Y12*1000000/Данные1!Z9</f>
        <v>#DIV/0!</v>
      </c>
      <c r="R14" s="115" t="e">
        <f>(Данные1!U12+Данные1!W12+Данные1!Y12)*1000000/(Данные1!V9+Данные1!X9+Данные1!Z9)</f>
        <v>#DIV/0!</v>
      </c>
      <c r="S14" s="116">
        <f>Данные1!AC12*1000000/Данные1!AD9</f>
        <v>0</v>
      </c>
      <c r="T14" s="190">
        <v>0</v>
      </c>
      <c r="U14" s="179" t="e">
        <f>Данные1!AE12*1000000/Данные1!AF9</f>
        <v>#DIV/0!</v>
      </c>
      <c r="V14" s="113" t="e">
        <f>Данные1!AG12*1000000/Данные1!AH9</f>
        <v>#DIV/0!</v>
      </c>
      <c r="W14" s="113" t="e">
        <f>Данные1!AI12*1000000/Данные1!AJ9</f>
        <v>#DIV/0!</v>
      </c>
      <c r="X14" s="115" t="e">
        <f>Данные1!AK12*1000000/Данные1!AL9</f>
        <v>#DIV/0!</v>
      </c>
      <c r="Y14" s="117" t="e">
        <f>Данные1!AM12*1000000/Данные1!AN9</f>
        <v>#DIV/0!</v>
      </c>
      <c r="Z14" s="118">
        <f>Данные1!AO12*1000000/Данные1!AP9</f>
        <v>0</v>
      </c>
    </row>
    <row r="15" spans="1:26" ht="33" customHeight="1" x14ac:dyDescent="0.25">
      <c r="A15" s="313" t="s">
        <v>36</v>
      </c>
      <c r="B15" s="7" t="s">
        <v>31</v>
      </c>
      <c r="C15" s="185">
        <v>158</v>
      </c>
      <c r="D15" s="180">
        <f>Данные1!C14*1000000*12/Данные1!D14</f>
        <v>0</v>
      </c>
      <c r="E15" s="119">
        <f>Данные1!E14*1000000*12/Данные1!F14</f>
        <v>57.779393460817147</v>
      </c>
      <c r="F15" s="119">
        <f>Данные1!G14*1000000*12/Данные1!H14</f>
        <v>0</v>
      </c>
      <c r="G15" s="120">
        <f>Данные1!I14*1000000*4/Данные1!J14</f>
        <v>18.786905996193305</v>
      </c>
      <c r="H15" s="191">
        <v>156</v>
      </c>
      <c r="I15" s="180">
        <f>Данные1!K14*1000000*12/Данные1!L14</f>
        <v>43.372501111420341</v>
      </c>
      <c r="J15" s="119">
        <f>Данные1!M14*1000000*12/Данные1!N14</f>
        <v>55.657852627282551</v>
      </c>
      <c r="K15" s="119">
        <f>Данные1!O14*1000000*12/Данные1!P14</f>
        <v>53.980074604961445</v>
      </c>
      <c r="L15" s="121">
        <f>Данные1!Q14*1000000*4/Данные1!R14</f>
        <v>49.48173505454799</v>
      </c>
      <c r="M15" s="122">
        <f>Данные1!S14*1000000*2/Данные1!T14</f>
        <v>33.737546628100901</v>
      </c>
      <c r="N15" s="191">
        <v>154</v>
      </c>
      <c r="O15" s="180" t="e">
        <f>Данные1!U14*1000000*12/Данные1!V14</f>
        <v>#DIV/0!</v>
      </c>
      <c r="P15" s="119" t="e">
        <f>Данные1!W14*1000000*12/Данные1!X14</f>
        <v>#DIV/0!</v>
      </c>
      <c r="Q15" s="119" t="e">
        <f>Данные1!Y14*1000000*12/Данные1!Z14</f>
        <v>#DIV/0!</v>
      </c>
      <c r="R15" s="121" t="e">
        <f>Данные1!AA14*1000000*4/Данные1!AB14</f>
        <v>#DIV/0!</v>
      </c>
      <c r="S15" s="122" t="e">
        <f>Данные1!AC14*1000000/Данные1!AD14/9*12</f>
        <v>#DIV/0!</v>
      </c>
      <c r="T15" s="191">
        <v>152</v>
      </c>
      <c r="U15" s="180" t="e">
        <f>Данные1!AE14*1000000*12/Данные1!AF14</f>
        <v>#DIV/0!</v>
      </c>
      <c r="V15" s="119" t="e">
        <f>Данные1!AG14*1000000*12/Данные1!AH14</f>
        <v>#DIV/0!</v>
      </c>
      <c r="W15" s="119" t="e">
        <f>Данные1!AI14*1000000*12/Данные1!AJ14</f>
        <v>#DIV/0!</v>
      </c>
      <c r="X15" s="121" t="e">
        <f>Данные1!AK14*1000000*4/Данные1!AL14</f>
        <v>#DIV/0!</v>
      </c>
      <c r="Y15" s="123" t="e">
        <f>Данные1!AM14*1000000*2/Данные1!AN14</f>
        <v>#DIV/0!</v>
      </c>
      <c r="Z15" s="124" t="e">
        <f>Данные1!AO14*1000000/Данные1!AP14</f>
        <v>#DIV/0!</v>
      </c>
    </row>
    <row r="16" spans="1:26" x14ac:dyDescent="0.25">
      <c r="A16" s="4" t="s">
        <v>32</v>
      </c>
      <c r="B16" s="5" t="s">
        <v>31</v>
      </c>
      <c r="C16" s="183">
        <v>98</v>
      </c>
      <c r="D16" s="178">
        <f>Данные1!C15*1000000*12/Данные1!D14</f>
        <v>0</v>
      </c>
      <c r="E16" s="107">
        <f>Данные1!E15*1000000*12/Данные1!F14</f>
        <v>0</v>
      </c>
      <c r="F16" s="107">
        <f>Данные1!G15*1000000*12/Данные1!H14</f>
        <v>0</v>
      </c>
      <c r="G16" s="108">
        <f>Данные1!I15*1000000*4/Данные1!J14</f>
        <v>0</v>
      </c>
      <c r="H16" s="189">
        <v>96</v>
      </c>
      <c r="I16" s="178">
        <f>Данные1!K15*1000000*12/Данные1!L14</f>
        <v>0</v>
      </c>
      <c r="J16" s="107">
        <f>Данные1!M15*1000000*12/Данные1!N14</f>
        <v>0</v>
      </c>
      <c r="K16" s="107">
        <f>Данные1!O15*1000000*12/Данные1!P14</f>
        <v>0</v>
      </c>
      <c r="L16" s="109">
        <f>Данные1!Q15*1000000*4/Данные1!R14</f>
        <v>0</v>
      </c>
      <c r="M16" s="110">
        <f>Данные1!S15*1000000*2/Данные1!T14</f>
        <v>0</v>
      </c>
      <c r="N16" s="189">
        <v>94</v>
      </c>
      <c r="O16" s="178" t="e">
        <f>Данные1!U15*1000000*12/Данные1!V14</f>
        <v>#DIV/0!</v>
      </c>
      <c r="P16" s="107" t="e">
        <f>Данные1!W15*1000000*12/Данные1!X14</f>
        <v>#DIV/0!</v>
      </c>
      <c r="Q16" s="107" t="e">
        <f>Данные1!Y15*1000000*12/Данные1!Z14</f>
        <v>#DIV/0!</v>
      </c>
      <c r="R16" s="109" t="e">
        <f>Данные1!AA15*1000000*4/Данные1!AB14</f>
        <v>#DIV/0!</v>
      </c>
      <c r="S16" s="110" t="e">
        <f>Данные1!AC15*1000000/Данные1!AD14/9*12</f>
        <v>#DIV/0!</v>
      </c>
      <c r="T16" s="189">
        <v>92</v>
      </c>
      <c r="U16" s="178" t="e">
        <f>Данные1!AE15*1000000*12/Данные1!AF14</f>
        <v>#DIV/0!</v>
      </c>
      <c r="V16" s="107" t="e">
        <f>Данные1!AG15*1000000*12/Данные1!AH14</f>
        <v>#DIV/0!</v>
      </c>
      <c r="W16" s="107" t="e">
        <f>Данные1!AI15*1000000*12/Данные1!AJ14</f>
        <v>#DIV/0!</v>
      </c>
      <c r="X16" s="109" t="e">
        <f>Данные1!AK15*1000000*4/Данные1!AL14</f>
        <v>#DIV/0!</v>
      </c>
      <c r="Y16" s="111" t="e">
        <f>Данные1!AM15*1000000*2/Данные1!AN14</f>
        <v>#DIV/0!</v>
      </c>
      <c r="Z16" s="112" t="e">
        <f>Данные1!AO15*1000000/Данные1!AP14</f>
        <v>#DIV/0!</v>
      </c>
    </row>
    <row r="17" spans="1:26" x14ac:dyDescent="0.25">
      <c r="A17" s="4" t="s">
        <v>33</v>
      </c>
      <c r="B17" s="5" t="s">
        <v>31</v>
      </c>
      <c r="C17" s="183">
        <v>60</v>
      </c>
      <c r="D17" s="178">
        <f>Данные1!C16*1000000*12/Данные1!D14</f>
        <v>0</v>
      </c>
      <c r="E17" s="107">
        <f>Данные1!E16*1000000*12/Данные1!F14</f>
        <v>0</v>
      </c>
      <c r="F17" s="107">
        <f>Данные1!G16*1000000*12/Данные1!H14</f>
        <v>0</v>
      </c>
      <c r="G17" s="108">
        <f>Данные1!I16*1000000*4/Данные1!J14</f>
        <v>0</v>
      </c>
      <c r="H17" s="189">
        <v>60</v>
      </c>
      <c r="I17" s="178">
        <f>Данные1!K16*1000000*12/Данные1!L14</f>
        <v>43.372501111420341</v>
      </c>
      <c r="J17" s="107">
        <f>Данные1!M16*1000000*12/Данные1!N14</f>
        <v>55.657852627282551</v>
      </c>
      <c r="K17" s="107">
        <f>Данные1!O16*1000000*12/Данные1!P14</f>
        <v>53.980074604961445</v>
      </c>
      <c r="L17" s="109">
        <f>Данные1!Q16*1000000*4/Данные1!R14</f>
        <v>49.48173505454799</v>
      </c>
      <c r="M17" s="110">
        <f>Данные1!S16*1000000*2/Данные1!T14</f>
        <v>24.740867527273995</v>
      </c>
      <c r="N17" s="189">
        <v>60</v>
      </c>
      <c r="O17" s="178" t="e">
        <f>Данные1!U16*1000000*12/Данные1!V14</f>
        <v>#DIV/0!</v>
      </c>
      <c r="P17" s="107" t="e">
        <f>Данные1!W16*1000000*12/Данные1!X14</f>
        <v>#DIV/0!</v>
      </c>
      <c r="Q17" s="107" t="e">
        <f>Данные1!Y16*1000000*12/Данные1!Z14</f>
        <v>#DIV/0!</v>
      </c>
      <c r="R17" s="109" t="e">
        <f>Данные1!AA16*1000000*4/Данные1!AB14</f>
        <v>#DIV/0!</v>
      </c>
      <c r="S17" s="110" t="e">
        <f>Данные1!AC16*1000000/Данные1!AD14/9*12</f>
        <v>#DIV/0!</v>
      </c>
      <c r="T17" s="189">
        <v>60</v>
      </c>
      <c r="U17" s="178" t="e">
        <f>Данные1!AE16*1000000*12/Данные1!AF14</f>
        <v>#DIV/0!</v>
      </c>
      <c r="V17" s="107" t="e">
        <f>Данные1!AG16*12*1000000/Данные1!AH14</f>
        <v>#DIV/0!</v>
      </c>
      <c r="W17" s="107" t="e">
        <f>Данные1!AI16*1000000*12/Данные1!AJ14</f>
        <v>#DIV/0!</v>
      </c>
      <c r="X17" s="109" t="e">
        <f>Данные1!AK16*1000000*4/Данные1!AL14</f>
        <v>#DIV/0!</v>
      </c>
      <c r="Y17" s="111" t="e">
        <f>Данные1!AM16*1000000*2/Данные1!AN14</f>
        <v>#DIV/0!</v>
      </c>
      <c r="Z17" s="112" t="e">
        <f>Данные1!AO16*1000000/Данные1!AP14</f>
        <v>#DIV/0!</v>
      </c>
    </row>
    <row r="18" spans="1:26" ht="45.75" customHeight="1" thickBot="1" x14ac:dyDescent="0.3">
      <c r="A18" s="314" t="s">
        <v>37</v>
      </c>
      <c r="B18" s="8" t="s">
        <v>31</v>
      </c>
      <c r="C18" s="186">
        <v>0</v>
      </c>
      <c r="D18" s="181">
        <f>Данные1!C17*1000000*12/Данные1!D14</f>
        <v>0</v>
      </c>
      <c r="E18" s="125">
        <f>Данные1!E17*1000000*12/Данные1!F14</f>
        <v>0</v>
      </c>
      <c r="F18" s="125">
        <f>Данные1!G17*1000000*12/Данные1!H14</f>
        <v>0</v>
      </c>
      <c r="G18" s="126">
        <f>Данные1!I17*1000000*4/Данные1!J14</f>
        <v>0</v>
      </c>
      <c r="H18" s="192">
        <v>0</v>
      </c>
      <c r="I18" s="181">
        <f>Данные1!K17*1000000*12/Данные1!L14</f>
        <v>0</v>
      </c>
      <c r="J18" s="125">
        <f>Данные1!M17*1000000*12/Данные1!N14</f>
        <v>0</v>
      </c>
      <c r="K18" s="125">
        <f>Данные1!O17*1000000*12/Данные1!P14</f>
        <v>0</v>
      </c>
      <c r="L18" s="127">
        <f>Данные1!Q17*1000000*4/Данные1!R14</f>
        <v>0</v>
      </c>
      <c r="M18" s="128">
        <f>Данные1!S17*1000000*2/Данные1!T14</f>
        <v>0</v>
      </c>
      <c r="N18" s="192">
        <v>0</v>
      </c>
      <c r="O18" s="181" t="e">
        <f>Данные1!U17*1000000*12/Данные1!V14</f>
        <v>#DIV/0!</v>
      </c>
      <c r="P18" s="125" t="e">
        <f>Данные1!W17*1000000*12/Данные1!X14</f>
        <v>#DIV/0!</v>
      </c>
      <c r="Q18" s="125" t="e">
        <f>Данные1!Y17*1000000*12/Данные1!Z14</f>
        <v>#DIV/0!</v>
      </c>
      <c r="R18" s="127" t="e">
        <f>Данные1!AA17*1000000*4/Данные1!AB14</f>
        <v>#DIV/0!</v>
      </c>
      <c r="S18" s="128" t="e">
        <f>Данные1!AC17*1000000/Данные1!AD14/9*12</f>
        <v>#DIV/0!</v>
      </c>
      <c r="T18" s="192">
        <v>0</v>
      </c>
      <c r="U18" s="181" t="e">
        <f>Данные1!AE17*1000000*12/Данные1!AF14</f>
        <v>#DIV/0!</v>
      </c>
      <c r="V18" s="125" t="e">
        <f>Данные1!AG17*1000000*12/Данные1!AH14</f>
        <v>#DIV/0!</v>
      </c>
      <c r="W18" s="125" t="e">
        <f>Данные1!AI17*1000000*12/Данные1!AJ14</f>
        <v>#DIV/0!</v>
      </c>
      <c r="X18" s="127" t="e">
        <f>Данные1!AK17*1000000*4/Данные1!AL14</f>
        <v>#DIV/0!</v>
      </c>
      <c r="Y18" s="129" t="e">
        <f>Данные1!AM17*1000000*2/Данные1!AN14</f>
        <v>#DIV/0!</v>
      </c>
      <c r="Z18" s="130" t="e">
        <f>Данные1!AO17*1000000/Данные1!AP14</f>
        <v>#DIV/0!</v>
      </c>
    </row>
    <row r="19" spans="1:26" ht="33" customHeight="1" x14ac:dyDescent="0.25">
      <c r="A19" s="691" t="s">
        <v>38</v>
      </c>
      <c r="B19" s="9" t="s">
        <v>39</v>
      </c>
      <c r="C19" s="640">
        <v>8.8999999999999996E-2</v>
      </c>
      <c r="D19" s="641">
        <f>Данные1!C22</f>
        <v>-2E-3</v>
      </c>
      <c r="E19" s="642">
        <f>Данные1!D22</f>
        <v>0.13900000000000001</v>
      </c>
      <c r="F19" s="642">
        <f>Данные1!E22</f>
        <v>1.4E-2</v>
      </c>
      <c r="G19" s="643">
        <f>Данные1!F22</f>
        <v>0.13400000000000001</v>
      </c>
      <c r="H19" s="640">
        <v>8.7999999999999995E-2</v>
      </c>
      <c r="I19" s="641">
        <f>Данные1!G22</f>
        <v>0.16</v>
      </c>
      <c r="J19" s="642">
        <f>Данные1!H22</f>
        <v>4.3999999999999997E-2</v>
      </c>
      <c r="K19" s="642">
        <f>Данные1!I22</f>
        <v>3.5000000000000003E-2</v>
      </c>
      <c r="L19" s="644">
        <f>Данные1!J22</f>
        <v>0</v>
      </c>
      <c r="M19" s="645">
        <f>Данные1!K22</f>
        <v>0</v>
      </c>
      <c r="N19" s="646">
        <v>8.6999999999999994E-2</v>
      </c>
      <c r="O19" s="641">
        <f>Данные1!L22</f>
        <v>0</v>
      </c>
      <c r="P19" s="642">
        <f>Данные1!M22</f>
        <v>0</v>
      </c>
      <c r="Q19" s="642">
        <f>Данные1!N22</f>
        <v>0</v>
      </c>
      <c r="R19" s="644">
        <f>Данные1!O22</f>
        <v>0</v>
      </c>
      <c r="S19" s="647">
        <f>Данные1!P22</f>
        <v>0</v>
      </c>
      <c r="T19" s="640">
        <v>8.5999999999999993E-2</v>
      </c>
      <c r="U19" s="641">
        <f>Данные1!Q22</f>
        <v>0</v>
      </c>
      <c r="V19" s="641">
        <f>Данные1!R22</f>
        <v>0</v>
      </c>
      <c r="W19" s="641">
        <f>Данные1!S22</f>
        <v>0</v>
      </c>
      <c r="X19" s="648">
        <f>Данные1!T22</f>
        <v>0</v>
      </c>
      <c r="Y19" s="649">
        <f>Данные1!U22</f>
        <v>0</v>
      </c>
      <c r="Z19" s="650">
        <f>Данные1!V22</f>
        <v>0</v>
      </c>
    </row>
    <row r="20" spans="1:26" x14ac:dyDescent="0.25">
      <c r="A20" s="692"/>
      <c r="B20" s="5" t="s">
        <v>40</v>
      </c>
      <c r="C20" s="183"/>
      <c r="D20" s="651">
        <f>Данные1!C23</f>
        <v>-95.45</v>
      </c>
      <c r="E20" s="652">
        <f>Данные1!D23</f>
        <v>7657.94</v>
      </c>
      <c r="F20" s="652">
        <f>Данные1!E23</f>
        <v>755.87</v>
      </c>
      <c r="G20" s="653">
        <f>Данные1!F23</f>
        <v>8318.36</v>
      </c>
      <c r="H20" s="654"/>
      <c r="I20" s="655">
        <f>Данные1!G23</f>
        <v>9927.81</v>
      </c>
      <c r="J20" s="652">
        <f>Данные1!H23</f>
        <v>2403.52</v>
      </c>
      <c r="K20" s="652">
        <f>Данные1!I23</f>
        <v>2083.48</v>
      </c>
      <c r="L20" s="656">
        <f>Данные1!J23</f>
        <v>14414.81</v>
      </c>
      <c r="M20" s="657">
        <f>Данные1!K23</f>
        <v>22733.17</v>
      </c>
      <c r="N20" s="654"/>
      <c r="O20" s="651">
        <f>Данные1!L23</f>
        <v>0</v>
      </c>
      <c r="P20" s="652">
        <f>Данные1!M23</f>
        <v>0</v>
      </c>
      <c r="Q20" s="652">
        <f>Данные1!N23</f>
        <v>0</v>
      </c>
      <c r="R20" s="658">
        <f>Данные1!O23</f>
        <v>0</v>
      </c>
      <c r="S20" s="659">
        <f>Данные1!P23</f>
        <v>22733.17</v>
      </c>
      <c r="T20" s="183"/>
      <c r="U20" s="194">
        <f>Данные1!Q23</f>
        <v>0</v>
      </c>
      <c r="V20" s="194">
        <f>Данные1!R23</f>
        <v>0</v>
      </c>
      <c r="W20" s="194">
        <f>Данные1!S23</f>
        <v>0</v>
      </c>
      <c r="X20" s="97">
        <f>Данные1!T23</f>
        <v>0</v>
      </c>
      <c r="Y20" s="315">
        <f>Данные1!U23</f>
        <v>0</v>
      </c>
      <c r="Z20" s="91">
        <f>Данные1!V23</f>
        <v>22733.17</v>
      </c>
    </row>
    <row r="21" spans="1:26" ht="30" customHeight="1" x14ac:dyDescent="0.25">
      <c r="A21" s="56" t="s">
        <v>41</v>
      </c>
      <c r="B21" s="5" t="s">
        <v>40</v>
      </c>
      <c r="C21" s="183"/>
      <c r="D21" s="651">
        <f>Данные1!C24</f>
        <v>138.74</v>
      </c>
      <c r="E21" s="652">
        <f>Данные1!D24</f>
        <v>0</v>
      </c>
      <c r="F21" s="652">
        <f>Данные1!E24</f>
        <v>89.5</v>
      </c>
      <c r="G21" s="653">
        <f>Данные1!F24</f>
        <v>228.24</v>
      </c>
      <c r="H21" s="654"/>
      <c r="I21" s="651">
        <f>Данные1!G24</f>
        <v>359.76</v>
      </c>
      <c r="J21" s="652">
        <f>Данные1!H24</f>
        <v>125.99</v>
      </c>
      <c r="K21" s="652">
        <f>Данные1!I24</f>
        <v>0</v>
      </c>
      <c r="L21" s="658">
        <f>Данные1!J24</f>
        <v>485.75</v>
      </c>
      <c r="M21" s="657">
        <f>Данные1!K24</f>
        <v>713.99</v>
      </c>
      <c r="N21" s="654"/>
      <c r="O21" s="651">
        <f>Данные1!L24</f>
        <v>0</v>
      </c>
      <c r="P21" s="652">
        <f>Данные1!M24</f>
        <v>0</v>
      </c>
      <c r="Q21" s="652">
        <f>Данные1!N24</f>
        <v>0</v>
      </c>
      <c r="R21" s="658">
        <f>Данные1!O24</f>
        <v>0</v>
      </c>
      <c r="S21" s="659">
        <f>Данные1!P24</f>
        <v>713.99</v>
      </c>
      <c r="T21" s="183"/>
      <c r="U21" s="194">
        <f>Данные1!Q24</f>
        <v>0</v>
      </c>
      <c r="V21" s="194">
        <f>Данные1!R24</f>
        <v>0</v>
      </c>
      <c r="W21" s="194">
        <f>Данные1!S24</f>
        <v>0</v>
      </c>
      <c r="X21" s="97">
        <f>Данные1!T24</f>
        <v>0</v>
      </c>
      <c r="Y21" s="315">
        <f>Данные1!U24</f>
        <v>0</v>
      </c>
      <c r="Z21" s="91">
        <f>Данные1!V24</f>
        <v>713.99</v>
      </c>
    </row>
    <row r="22" spans="1:26" ht="30" customHeight="1" x14ac:dyDescent="0.25">
      <c r="A22" s="707" t="s">
        <v>42</v>
      </c>
      <c r="B22" s="5" t="s">
        <v>39</v>
      </c>
      <c r="C22" s="183"/>
      <c r="D22" s="660">
        <f>Данные1!C25</f>
        <v>6.4468999999999999E-2</v>
      </c>
      <c r="E22" s="661">
        <f>Данные1!D25</f>
        <v>0.15634300000000001</v>
      </c>
      <c r="F22" s="661">
        <f>Данные1!E25</f>
        <v>3.9512100000000001E-2</v>
      </c>
      <c r="G22" s="662">
        <f>Данные1!F25</f>
        <v>0.10688</v>
      </c>
      <c r="H22" s="183"/>
      <c r="I22" s="660">
        <f>Данные1!G25</f>
        <v>5.9544E-2</v>
      </c>
      <c r="J22" s="661">
        <f>Данные1!H25</f>
        <v>7.0660000000000001E-2</v>
      </c>
      <c r="K22" s="661">
        <f>Данные1!I25</f>
        <v>0.15540000000000001</v>
      </c>
      <c r="L22" s="663">
        <f>Данные1!J25</f>
        <v>0</v>
      </c>
      <c r="M22" s="664">
        <f>Данные1!K25</f>
        <v>0</v>
      </c>
      <c r="N22" s="183"/>
      <c r="O22" s="660">
        <f>Данные1!L25</f>
        <v>0</v>
      </c>
      <c r="P22" s="661">
        <f>Данные1!M25</f>
        <v>0</v>
      </c>
      <c r="Q22" s="661">
        <f>Данные1!N25</f>
        <v>0</v>
      </c>
      <c r="R22" s="663">
        <f>Данные1!O25</f>
        <v>0</v>
      </c>
      <c r="S22" s="665">
        <f>Данные1!P25</f>
        <v>0</v>
      </c>
      <c r="T22" s="183"/>
      <c r="U22" s="194">
        <f>Данные1!Q25</f>
        <v>0</v>
      </c>
      <c r="V22" s="194">
        <f>Данные1!R25</f>
        <v>0</v>
      </c>
      <c r="W22" s="194">
        <f>Данные1!S25</f>
        <v>0</v>
      </c>
      <c r="X22" s="97">
        <f>Данные1!T25</f>
        <v>0</v>
      </c>
      <c r="Y22" s="315">
        <f>Данные1!U25</f>
        <v>0</v>
      </c>
      <c r="Z22" s="91">
        <f>Данные1!V25</f>
        <v>0</v>
      </c>
    </row>
    <row r="23" spans="1:26" ht="15.75" customHeight="1" thickBot="1" x14ac:dyDescent="0.3">
      <c r="A23" s="685"/>
      <c r="B23" s="8" t="s">
        <v>40</v>
      </c>
      <c r="C23" s="186"/>
      <c r="D23" s="666">
        <f>Данные1!C26</f>
        <v>3596.45</v>
      </c>
      <c r="E23" s="667">
        <f>Данные1!D26</f>
        <v>8586.06</v>
      </c>
      <c r="F23" s="667" t="str">
        <f>Данные1!E26</f>
        <v>2,149,13</v>
      </c>
      <c r="G23" s="668">
        <f>Данные1!F26</f>
        <v>12182.509999999998</v>
      </c>
      <c r="H23" s="669"/>
      <c r="I23" s="666">
        <f>Данные1!G26</f>
        <v>3698.19</v>
      </c>
      <c r="J23" s="667">
        <f>Данные1!H26</f>
        <v>3848.48</v>
      </c>
      <c r="K23" s="667">
        <f>Данные1!I26</f>
        <v>9253.52</v>
      </c>
      <c r="L23" s="670">
        <f>Данные1!J26</f>
        <v>16800.190000000002</v>
      </c>
      <c r="M23" s="671">
        <f>Данные1!K26</f>
        <v>28982.7</v>
      </c>
      <c r="N23" s="669"/>
      <c r="O23" s="666">
        <f>Данные1!L26</f>
        <v>0</v>
      </c>
      <c r="P23" s="667">
        <f>Данные1!M26</f>
        <v>0</v>
      </c>
      <c r="Q23" s="667">
        <f>Данные1!N26</f>
        <v>0</v>
      </c>
      <c r="R23" s="670">
        <f>Данные1!O26</f>
        <v>0</v>
      </c>
      <c r="S23" s="672">
        <f>Данные1!P26</f>
        <v>28982.7</v>
      </c>
      <c r="T23" s="186"/>
      <c r="U23" s="195">
        <f>Данные1!Q26</f>
        <v>0</v>
      </c>
      <c r="V23" s="195">
        <f>Данные1!R26</f>
        <v>0</v>
      </c>
      <c r="W23" s="195">
        <f>Данные1!S26</f>
        <v>0</v>
      </c>
      <c r="X23" s="98">
        <f>Данные1!T26</f>
        <v>0</v>
      </c>
      <c r="Y23" s="603">
        <f>Данные1!U26</f>
        <v>0</v>
      </c>
      <c r="Z23" s="316">
        <f>Данные1!V26</f>
        <v>28982.7</v>
      </c>
    </row>
    <row r="24" spans="1:26" ht="30.75" customHeight="1" thickBot="1" x14ac:dyDescent="0.3">
      <c r="A24" s="14" t="s">
        <v>43</v>
      </c>
      <c r="B24" s="605" t="s">
        <v>40</v>
      </c>
      <c r="C24" s="602"/>
      <c r="D24" s="673">
        <f>Данные1!C27</f>
        <v>5.82</v>
      </c>
      <c r="E24" s="674">
        <f>Данные1!D27</f>
        <v>0</v>
      </c>
      <c r="F24" s="674">
        <f>Данные1!E27</f>
        <v>6.49</v>
      </c>
      <c r="G24" s="675">
        <f>Данные1!F27</f>
        <v>12.31</v>
      </c>
      <c r="H24" s="676"/>
      <c r="I24" s="673">
        <f>Данные1!G27</f>
        <v>49.01</v>
      </c>
      <c r="J24" s="674">
        <f>Данные1!H27</f>
        <v>4.17</v>
      </c>
      <c r="K24" s="674">
        <f>Данные1!I27</f>
        <v>0</v>
      </c>
      <c r="L24" s="675">
        <f>Данные1!J27</f>
        <v>0</v>
      </c>
      <c r="M24" s="674">
        <f>Данные1!K27</f>
        <v>0</v>
      </c>
      <c r="N24" s="676"/>
      <c r="O24" s="673">
        <f>Данные1!L27</f>
        <v>0</v>
      </c>
      <c r="P24" s="674">
        <f>Данные1!M27</f>
        <v>0</v>
      </c>
      <c r="Q24" s="674">
        <f>Данные1!N27</f>
        <v>0</v>
      </c>
      <c r="R24" s="675">
        <f>Данные1!O27</f>
        <v>0</v>
      </c>
      <c r="S24" s="674">
        <f>Данные1!P27</f>
        <v>0</v>
      </c>
      <c r="T24" s="602"/>
      <c r="U24" s="196">
        <f>Данные1!Q27</f>
        <v>0</v>
      </c>
      <c r="V24" s="196">
        <f>Данные1!R27</f>
        <v>0</v>
      </c>
      <c r="W24" s="196">
        <f>Данные1!S27</f>
        <v>0</v>
      </c>
      <c r="X24" s="84">
        <f>Данные1!T27</f>
        <v>0</v>
      </c>
      <c r="Y24" s="90">
        <f>Данные1!U27</f>
        <v>0</v>
      </c>
      <c r="Z24" s="92">
        <f>Данные1!V27</f>
        <v>0</v>
      </c>
    </row>
    <row r="25" spans="1:26" ht="32.25" customHeight="1" thickBot="1" x14ac:dyDescent="0.3">
      <c r="A25" s="14" t="s">
        <v>44</v>
      </c>
      <c r="B25" s="605" t="s">
        <v>40</v>
      </c>
      <c r="C25" s="602"/>
      <c r="D25" s="677">
        <f>Данные1!C28</f>
        <v>326.68</v>
      </c>
      <c r="E25" s="678">
        <f>Данные1!D28</f>
        <v>60.95</v>
      </c>
      <c r="F25" s="678">
        <f>Данные1!E28</f>
        <v>143.97</v>
      </c>
      <c r="G25" s="679">
        <f>Данные1!F28</f>
        <v>531.6</v>
      </c>
      <c r="H25" s="676"/>
      <c r="I25" s="677">
        <f>Данные1!G28</f>
        <v>93.71</v>
      </c>
      <c r="J25" s="678">
        <f>Данные1!H28</f>
        <v>249.48</v>
      </c>
      <c r="K25" s="678">
        <f>Данные1!I28</f>
        <v>0</v>
      </c>
      <c r="L25" s="679">
        <f>Данные1!J28</f>
        <v>0</v>
      </c>
      <c r="M25" s="678">
        <f>Данные1!K28</f>
        <v>0</v>
      </c>
      <c r="N25" s="676"/>
      <c r="O25" s="677">
        <f>Данные1!L28</f>
        <v>0</v>
      </c>
      <c r="P25" s="678">
        <f>Данные1!M28</f>
        <v>0</v>
      </c>
      <c r="Q25" s="678">
        <f>Данные1!N28</f>
        <v>0</v>
      </c>
      <c r="R25" s="679">
        <f>Данные1!O28</f>
        <v>0</v>
      </c>
      <c r="S25" s="678">
        <f>Данные1!P28</f>
        <v>0</v>
      </c>
      <c r="T25" s="602"/>
      <c r="U25" s="197">
        <f>Данные1!Q28</f>
        <v>0</v>
      </c>
      <c r="V25" s="197">
        <f>Данные1!R28</f>
        <v>0</v>
      </c>
      <c r="W25" s="197">
        <f>Данные1!S28</f>
        <v>0</v>
      </c>
      <c r="X25" s="85">
        <f>Данные1!T28</f>
        <v>0</v>
      </c>
      <c r="Y25" s="90">
        <f>Данные1!U28</f>
        <v>0</v>
      </c>
      <c r="Z25" s="93">
        <f>Данные1!V28</f>
        <v>0</v>
      </c>
    </row>
    <row r="26" spans="1:26" ht="32.25" customHeight="1" thickBot="1" x14ac:dyDescent="0.3">
      <c r="A26" s="10" t="s">
        <v>45</v>
      </c>
      <c r="B26" s="11" t="s">
        <v>46</v>
      </c>
      <c r="C26" s="187">
        <v>66</v>
      </c>
      <c r="D26" s="180">
        <f>Данные1!C29</f>
        <v>66</v>
      </c>
      <c r="E26" s="119">
        <f>Данные1!D29</f>
        <v>66</v>
      </c>
      <c r="F26" s="119">
        <f>Данные1!E29</f>
        <v>65</v>
      </c>
      <c r="G26" s="131">
        <f>F26</f>
        <v>65</v>
      </c>
      <c r="H26" s="193">
        <v>65</v>
      </c>
      <c r="I26" s="180">
        <f>Данные1!G29</f>
        <v>65</v>
      </c>
      <c r="J26" s="119">
        <f>Данные1!H29</f>
        <v>65</v>
      </c>
      <c r="K26" s="119">
        <f>Данные1!I29</f>
        <v>65</v>
      </c>
      <c r="L26" s="131">
        <f>K26</f>
        <v>65</v>
      </c>
      <c r="M26" s="119">
        <f>L26</f>
        <v>65</v>
      </c>
      <c r="N26" s="193"/>
      <c r="O26" s="119">
        <f>Данные1!L29</f>
        <v>0</v>
      </c>
      <c r="P26" s="119">
        <f>Данные1!M29</f>
        <v>0</v>
      </c>
      <c r="Q26" s="119">
        <f>Данные1!N29</f>
        <v>0</v>
      </c>
      <c r="R26" s="131">
        <f>Q26</f>
        <v>0</v>
      </c>
      <c r="S26" s="119">
        <f>R26</f>
        <v>0</v>
      </c>
      <c r="T26" s="187"/>
      <c r="U26" s="198">
        <f>Данные1!Q29</f>
        <v>0</v>
      </c>
      <c r="V26" s="119">
        <f>Данные1!R29</f>
        <v>0</v>
      </c>
      <c r="W26" s="119">
        <f>Данные1!S29</f>
        <v>0</v>
      </c>
      <c r="X26" s="86">
        <v>66</v>
      </c>
      <c r="Y26" s="119">
        <f>Данные1!U29</f>
        <v>0</v>
      </c>
      <c r="Z26" s="119">
        <f>Данные1!V29</f>
        <v>0</v>
      </c>
    </row>
  </sheetData>
  <mergeCells count="23">
    <mergeCell ref="A22:A23"/>
    <mergeCell ref="Z4:Z6"/>
    <mergeCell ref="M4:M6"/>
    <mergeCell ref="O5:R5"/>
    <mergeCell ref="A3:X3"/>
    <mergeCell ref="N5:N6"/>
    <mergeCell ref="Y4:Y6"/>
    <mergeCell ref="B4:B6"/>
    <mergeCell ref="U5:X5"/>
    <mergeCell ref="H4:L4"/>
    <mergeCell ref="A1:X1"/>
    <mergeCell ref="T5:T6"/>
    <mergeCell ref="A4:A6"/>
    <mergeCell ref="I5:L5"/>
    <mergeCell ref="H5:H6"/>
    <mergeCell ref="T4:X4"/>
    <mergeCell ref="S4:S6"/>
    <mergeCell ref="A2:X2"/>
    <mergeCell ref="C5:C6"/>
    <mergeCell ref="N4:R4"/>
    <mergeCell ref="D5:G5"/>
    <mergeCell ref="A19:A20"/>
    <mergeCell ref="C4:G4"/>
  </mergeCells>
  <printOptions horizontalCentered="1"/>
  <pageMargins left="0.19685039370078741" right="0.19685039370078741" top="0.19685039370078741" bottom="0.19685039370078741" header="0.31496062992125978" footer="0.11811023622047249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view="pageBreakPreview" zoomScale="82" zoomScaleSheetLayoutView="82" workbookViewId="0">
      <selection activeCell="J6" sqref="J6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172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Данные2!A40</f>
        <v>Компрессор</v>
      </c>
      <c r="B6" s="687"/>
      <c r="C6" s="457">
        <f>Данные2!AL40</f>
        <v>0</v>
      </c>
      <c r="D6" s="574">
        <f>Данные2!AM40</f>
        <v>0</v>
      </c>
      <c r="E6" s="446" t="e">
        <f>D6*1000000/C6</f>
        <v>#DIV/0!</v>
      </c>
      <c r="F6" s="457">
        <v>9616</v>
      </c>
      <c r="G6" s="551">
        <v>1</v>
      </c>
      <c r="H6" s="447">
        <f>G6*1000000/F6</f>
        <v>103.99334442595674</v>
      </c>
      <c r="I6" s="448"/>
      <c r="J6" s="449">
        <f>Данные2!AN40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9616</v>
      </c>
      <c r="G9" s="460">
        <f>SUM(G6:G8)</f>
        <v>1</v>
      </c>
      <c r="H9" s="461">
        <f>G9*1000000/F9</f>
        <v>103.99334442595674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173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K27:N27"/>
    <mergeCell ref="K28:N28"/>
    <mergeCell ref="A16:B16"/>
    <mergeCell ref="D4:E4"/>
    <mergeCell ref="D25:F25"/>
    <mergeCell ref="J4:K4"/>
    <mergeCell ref="A27:C27"/>
    <mergeCell ref="D26:F26"/>
    <mergeCell ref="A28:C28"/>
    <mergeCell ref="D28:F28"/>
    <mergeCell ref="A25:C25"/>
    <mergeCell ref="A18:B18"/>
    <mergeCell ref="A24:N24"/>
    <mergeCell ref="A3:B5"/>
    <mergeCell ref="O15:Q15"/>
    <mergeCell ref="I3:N3"/>
    <mergeCell ref="D21:F23"/>
    <mergeCell ref="A12:B14"/>
    <mergeCell ref="Q21:Q23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view="pageBreakPreview" zoomScale="82" zoomScaleSheetLayoutView="82" workbookViewId="0">
      <selection activeCell="J6" sqref="J6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174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Данные2!A44</f>
        <v>Компрессор</v>
      </c>
      <c r="B6" s="687"/>
      <c r="C6" s="457">
        <f>Данные2!AL44</f>
        <v>0</v>
      </c>
      <c r="D6" s="574">
        <f>Данные2!AM44</f>
        <v>0</v>
      </c>
      <c r="E6" s="446" t="e">
        <f>D6*1000000/C6</f>
        <v>#DIV/0!</v>
      </c>
      <c r="F6" s="457">
        <v>1297</v>
      </c>
      <c r="G6" s="551">
        <v>1</v>
      </c>
      <c r="H6" s="447">
        <f>G6*1000000/F6</f>
        <v>771.01002313030074</v>
      </c>
      <c r="I6" s="448"/>
      <c r="J6" s="449">
        <f>Данные2!AN44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1297</v>
      </c>
      <c r="G9" s="460">
        <f>SUM(G6:G8)</f>
        <v>1</v>
      </c>
      <c r="H9" s="461">
        <f>G9*1000000/F9</f>
        <v>771.01002313030074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175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K27:N27"/>
    <mergeCell ref="K28:N28"/>
    <mergeCell ref="A16:B16"/>
    <mergeCell ref="D4:E4"/>
    <mergeCell ref="D25:F25"/>
    <mergeCell ref="J4:K4"/>
    <mergeCell ref="A27:C27"/>
    <mergeCell ref="D26:F26"/>
    <mergeCell ref="A28:C28"/>
    <mergeCell ref="D28:F28"/>
    <mergeCell ref="A25:C25"/>
    <mergeCell ref="A18:B18"/>
    <mergeCell ref="A24:N24"/>
    <mergeCell ref="A3:B5"/>
    <mergeCell ref="O15:Q15"/>
    <mergeCell ref="I3:N3"/>
    <mergeCell ref="D21:F23"/>
    <mergeCell ref="A12:B14"/>
    <mergeCell ref="Q21:Q23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view="pageBreakPreview" zoomScale="82" zoomScaleSheetLayoutView="82" workbookViewId="0">
      <selection activeCell="J7" sqref="J7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176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Данные2!A48</f>
        <v>Компрессор</v>
      </c>
      <c r="B6" s="687"/>
      <c r="C6" s="457">
        <f>Данные2!AL48</f>
        <v>0</v>
      </c>
      <c r="D6" s="574">
        <f>Данные2!AM48</f>
        <v>0</v>
      </c>
      <c r="E6" s="446" t="e">
        <f>D6*1000000/C6</f>
        <v>#DIV/0!</v>
      </c>
      <c r="F6" s="457">
        <v>478</v>
      </c>
      <c r="G6" s="551">
        <v>1</v>
      </c>
      <c r="H6" s="447">
        <f>G6*1000000/F6</f>
        <v>2092.050209205021</v>
      </c>
      <c r="I6" s="448"/>
      <c r="J6" s="449">
        <f>Данные2!AN48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478</v>
      </c>
      <c r="G9" s="460">
        <f>SUM(G6:G8)</f>
        <v>1</v>
      </c>
      <c r="H9" s="461">
        <f>G9*1000000/F9</f>
        <v>2092.050209205021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177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K27:N27"/>
    <mergeCell ref="K28:N28"/>
    <mergeCell ref="A16:B16"/>
    <mergeCell ref="D4:E4"/>
    <mergeCell ref="D25:F25"/>
    <mergeCell ref="J4:K4"/>
    <mergeCell ref="A27:C27"/>
    <mergeCell ref="D26:F26"/>
    <mergeCell ref="A28:C28"/>
    <mergeCell ref="D28:F28"/>
    <mergeCell ref="A25:C25"/>
    <mergeCell ref="A18:B18"/>
    <mergeCell ref="A24:N24"/>
    <mergeCell ref="A3:B5"/>
    <mergeCell ref="O15:Q15"/>
    <mergeCell ref="I3:N3"/>
    <mergeCell ref="D21:F23"/>
    <mergeCell ref="A12:B14"/>
    <mergeCell ref="Q21:Q23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O12" sqref="O12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178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691" t="str">
        <f>Данные2!A52</f>
        <v>Компрессор</v>
      </c>
      <c r="B6" s="740"/>
      <c r="C6" s="573">
        <f>Данные2!AL52</f>
        <v>0</v>
      </c>
      <c r="D6" s="449">
        <f>Данные2!AM52</f>
        <v>0</v>
      </c>
      <c r="E6" s="450" t="e">
        <f>D6*1000000/C6</f>
        <v>#DIV/0!</v>
      </c>
      <c r="F6" s="457">
        <v>629</v>
      </c>
      <c r="G6" s="551">
        <v>1</v>
      </c>
      <c r="H6" s="447">
        <f>G6*1000000/F6</f>
        <v>1589.8251192368839</v>
      </c>
      <c r="I6" s="448"/>
      <c r="J6" s="449">
        <f>Данные2!AN52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 t="str">
        <f>Данные2!A53</f>
        <v>Водяной насос</v>
      </c>
      <c r="B7" s="700"/>
      <c r="C7" s="457">
        <f>Данные2!AL53</f>
        <v>0</v>
      </c>
      <c r="D7" s="574">
        <f>Данные2!AM53</f>
        <v>0</v>
      </c>
      <c r="E7" s="453" t="e">
        <f>D7*1000000/C7</f>
        <v>#DIV/0!</v>
      </c>
      <c r="F7" s="457">
        <v>42785</v>
      </c>
      <c r="G7" s="551"/>
      <c r="H7" s="447"/>
      <c r="I7" s="539"/>
      <c r="J7" s="574">
        <f>Данные2!AN53</f>
        <v>0</v>
      </c>
      <c r="K7" s="453" t="e">
        <f ca="1">J7*1000000/I7*12/P4</f>
        <v>#DIV/0!</v>
      </c>
      <c r="L7" s="572"/>
      <c r="M7" s="551"/>
      <c r="N7" s="451"/>
    </row>
    <row r="8" spans="1:17" ht="15" customHeight="1" x14ac:dyDescent="0.25">
      <c r="A8" s="886" t="str">
        <f>Данные2!A54</f>
        <v>Масляный насос</v>
      </c>
      <c r="B8" s="794"/>
      <c r="C8" s="454">
        <f>Данные2!AL54</f>
        <v>0</v>
      </c>
      <c r="D8" s="455">
        <f>Данные2!AM54</f>
        <v>0</v>
      </c>
      <c r="E8" s="453" t="e">
        <f>D8*1000000/C8</f>
        <v>#DIV/0!</v>
      </c>
      <c r="F8" s="457">
        <v>32113</v>
      </c>
      <c r="G8" s="551"/>
      <c r="H8" s="447"/>
      <c r="I8" s="539"/>
      <c r="J8" s="455">
        <f>Данные2!AN54</f>
        <v>0</v>
      </c>
      <c r="K8" s="540" t="e">
        <f ca="1">J8*1000000/I8*12/P4</f>
        <v>#DIV/0!</v>
      </c>
      <c r="L8" s="572"/>
      <c r="M8" s="551"/>
      <c r="N8" s="451"/>
    </row>
    <row r="9" spans="1:17" ht="15" customHeight="1" thickBot="1" x14ac:dyDescent="0.3">
      <c r="A9" s="822"/>
      <c r="B9" s="690"/>
      <c r="C9" s="457"/>
      <c r="D9" s="574"/>
      <c r="E9" s="446"/>
      <c r="F9" s="457"/>
      <c r="G9" s="574"/>
      <c r="H9" s="447"/>
      <c r="I9" s="452"/>
      <c r="J9" s="574"/>
      <c r="K9" s="453"/>
      <c r="L9" s="452"/>
      <c r="M9" s="574"/>
      <c r="N9" s="451"/>
    </row>
    <row r="10" spans="1:17" ht="15.75" customHeight="1" thickBot="1" x14ac:dyDescent="0.3">
      <c r="A10" s="815" t="s">
        <v>122</v>
      </c>
      <c r="B10" s="816"/>
      <c r="C10" s="458">
        <f>SUM(C6:C9)</f>
        <v>0</v>
      </c>
      <c r="D10" s="460">
        <f>SUM(D6:D9)</f>
        <v>0</v>
      </c>
      <c r="E10" s="459" t="e">
        <f>D10*1000000/C10</f>
        <v>#DIV/0!</v>
      </c>
      <c r="F10" s="458">
        <f>SUM(F6:F9)</f>
        <v>75527</v>
      </c>
      <c r="G10" s="460">
        <f>SUM(G6:G9)</f>
        <v>1</v>
      </c>
      <c r="H10" s="461">
        <f>G10*1000000/F10</f>
        <v>13.240298171514823</v>
      </c>
      <c r="I10" s="462">
        <f>SUM(I6:I9)</f>
        <v>0</v>
      </c>
      <c r="J10" s="463">
        <f>SUM(J6:J9)</f>
        <v>0</v>
      </c>
      <c r="K10" s="464" t="e">
        <f ca="1">J10*1000000/I10*12/P4</f>
        <v>#DIV/0!</v>
      </c>
      <c r="L10" s="458">
        <f>SUM(L6:L9)</f>
        <v>0</v>
      </c>
      <c r="M10" s="463">
        <f>SUM(M6:M9)</f>
        <v>2</v>
      </c>
      <c r="N10" s="461" t="e">
        <f>M10*1000000/L10</f>
        <v>#DIV/0!</v>
      </c>
    </row>
    <row r="11" spans="1:17" x14ac:dyDescent="0.25">
      <c r="A11" s="533"/>
      <c r="B11" s="469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468"/>
      <c r="N11" s="534"/>
    </row>
    <row r="12" spans="1:17" ht="21" customHeight="1" thickBot="1" x14ac:dyDescent="0.35">
      <c r="A12" s="535"/>
      <c r="B12" s="402"/>
      <c r="C12" s="402"/>
      <c r="D12" s="529"/>
      <c r="E12" s="851" t="s">
        <v>132</v>
      </c>
      <c r="F12" s="849"/>
      <c r="G12" s="849"/>
      <c r="H12" s="849"/>
      <c r="I12" s="537">
        <f ca="1">P4</f>
        <v>1</v>
      </c>
      <c r="J12" s="530" t="s">
        <v>133</v>
      </c>
      <c r="K12" s="403"/>
      <c r="L12" s="505"/>
      <c r="M12" s="402"/>
      <c r="N12" s="536"/>
      <c r="O12" s="402"/>
      <c r="P12" s="402"/>
    </row>
    <row r="13" spans="1:17" ht="14.25" customHeight="1" x14ac:dyDescent="0.25">
      <c r="A13" s="836" t="str">
        <f>A3</f>
        <v>Наименование изделия</v>
      </c>
      <c r="B13" s="758"/>
      <c r="C13" s="829" t="s">
        <v>179</v>
      </c>
      <c r="D13" s="758"/>
      <c r="E13" s="825" t="s">
        <v>135</v>
      </c>
      <c r="F13" s="687"/>
      <c r="G13" s="687"/>
      <c r="H13" s="687"/>
      <c r="I13" s="687"/>
      <c r="J13" s="687"/>
      <c r="K13" s="687"/>
      <c r="L13" s="687"/>
      <c r="M13" s="687"/>
      <c r="N13" s="740"/>
      <c r="O13" s="840" t="s">
        <v>136</v>
      </c>
      <c r="P13" s="841"/>
      <c r="Q13" s="842"/>
    </row>
    <row r="14" spans="1:17" ht="14.25" customHeight="1" x14ac:dyDescent="0.25">
      <c r="A14" s="695"/>
      <c r="B14" s="737"/>
      <c r="C14" s="830"/>
      <c r="D14" s="738"/>
      <c r="E14" s="831" t="s">
        <v>137</v>
      </c>
      <c r="F14" s="794"/>
      <c r="G14" s="794"/>
      <c r="H14" s="794"/>
      <c r="I14" s="778"/>
      <c r="J14" s="831" t="s">
        <v>138</v>
      </c>
      <c r="K14" s="794"/>
      <c r="L14" s="794"/>
      <c r="M14" s="794"/>
      <c r="N14" s="778"/>
      <c r="O14" s="821"/>
      <c r="P14" s="821"/>
      <c r="Q14" s="770"/>
    </row>
    <row r="15" spans="1:17" ht="33" customHeight="1" thickBot="1" x14ac:dyDescent="0.3">
      <c r="A15" s="696"/>
      <c r="B15" s="720"/>
      <c r="C15" s="466" t="s">
        <v>139</v>
      </c>
      <c r="D15" s="467" t="s">
        <v>140</v>
      </c>
      <c r="E15" s="473" t="s">
        <v>141</v>
      </c>
      <c r="F15" s="471" t="s">
        <v>142</v>
      </c>
      <c r="G15" s="471" t="s">
        <v>143</v>
      </c>
      <c r="H15" s="472" t="s">
        <v>144</v>
      </c>
      <c r="I15" s="495" t="s">
        <v>62</v>
      </c>
      <c r="J15" s="473" t="s">
        <v>141</v>
      </c>
      <c r="K15" s="471" t="s">
        <v>142</v>
      </c>
      <c r="L15" s="471" t="s">
        <v>143</v>
      </c>
      <c r="M15" s="472" t="s">
        <v>144</v>
      </c>
      <c r="N15" s="512" t="s">
        <v>62</v>
      </c>
      <c r="O15" s="794"/>
      <c r="P15" s="794"/>
      <c r="Q15" s="778"/>
    </row>
    <row r="16" spans="1:17" ht="15" customHeight="1" x14ac:dyDescent="0.25">
      <c r="A16" s="838" t="str">
        <f>A6</f>
        <v>Компрессор</v>
      </c>
      <c r="B16" s="812"/>
      <c r="C16" s="555">
        <v>8</v>
      </c>
      <c r="D16" s="556">
        <v>2</v>
      </c>
      <c r="E16" s="557">
        <v>7</v>
      </c>
      <c r="F16" s="558"/>
      <c r="G16" s="558"/>
      <c r="H16" s="559">
        <v>1</v>
      </c>
      <c r="I16" s="538">
        <f>SUM(E16:H16)</f>
        <v>8</v>
      </c>
      <c r="J16" s="555"/>
      <c r="K16" s="558"/>
      <c r="L16" s="559">
        <v>2</v>
      </c>
      <c r="M16" s="558"/>
      <c r="N16" s="499">
        <f>SUM(J16:M16)</f>
        <v>2</v>
      </c>
      <c r="O16" s="824"/>
      <c r="P16" s="812"/>
      <c r="Q16" s="813"/>
    </row>
    <row r="17" spans="1:26" ht="15" customHeight="1" x14ac:dyDescent="0.25">
      <c r="A17" s="879"/>
      <c r="B17" s="809"/>
      <c r="C17" s="541"/>
      <c r="D17" s="542"/>
      <c r="E17" s="543"/>
      <c r="F17" s="544"/>
      <c r="G17" s="544"/>
      <c r="H17" s="545"/>
      <c r="I17" s="546"/>
      <c r="J17" s="547"/>
      <c r="K17" s="544"/>
      <c r="L17" s="545"/>
      <c r="M17" s="544"/>
      <c r="N17" s="548"/>
      <c r="O17" s="549"/>
      <c r="P17" s="549"/>
      <c r="Q17" s="550"/>
    </row>
    <row r="18" spans="1:26" ht="15" customHeight="1" x14ac:dyDescent="0.25">
      <c r="A18" s="817"/>
      <c r="B18" s="797"/>
      <c r="C18" s="491"/>
      <c r="D18" s="492"/>
      <c r="E18" s="514"/>
      <c r="F18" s="208"/>
      <c r="G18" s="208"/>
      <c r="H18" s="493"/>
      <c r="I18" s="497"/>
      <c r="J18" s="389"/>
      <c r="K18" s="208"/>
      <c r="L18" s="493"/>
      <c r="M18" s="208"/>
      <c r="N18" s="500"/>
      <c r="O18" s="860"/>
      <c r="P18" s="797"/>
      <c r="Q18" s="809"/>
    </row>
    <row r="19" spans="1:26" ht="16.5" customHeight="1" thickBot="1" x14ac:dyDescent="0.3">
      <c r="A19" s="875" t="s">
        <v>122</v>
      </c>
      <c r="B19" s="720"/>
      <c r="C19" s="506">
        <f t="shared" ref="C19:N19" si="0">SUM(C16:C18)</f>
        <v>8</v>
      </c>
      <c r="D19" s="507">
        <f t="shared" si="0"/>
        <v>2</v>
      </c>
      <c r="E19" s="506">
        <f t="shared" si="0"/>
        <v>7</v>
      </c>
      <c r="F19" s="508">
        <f t="shared" si="0"/>
        <v>0</v>
      </c>
      <c r="G19" s="508">
        <f t="shared" si="0"/>
        <v>0</v>
      </c>
      <c r="H19" s="508">
        <f t="shared" si="0"/>
        <v>1</v>
      </c>
      <c r="I19" s="508">
        <f t="shared" si="0"/>
        <v>8</v>
      </c>
      <c r="J19" s="509">
        <f t="shared" si="0"/>
        <v>0</v>
      </c>
      <c r="K19" s="510">
        <f t="shared" si="0"/>
        <v>0</v>
      </c>
      <c r="L19" s="510">
        <f t="shared" si="0"/>
        <v>2</v>
      </c>
      <c r="M19" s="510">
        <f t="shared" si="0"/>
        <v>0</v>
      </c>
      <c r="N19" s="511">
        <f t="shared" si="0"/>
        <v>2</v>
      </c>
      <c r="O19" s="881"/>
      <c r="P19" s="706"/>
      <c r="Q19" s="882"/>
    </row>
    <row r="20" spans="1:26" ht="12" customHeight="1" x14ac:dyDescent="0.25">
      <c r="A20" s="865"/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173"/>
    </row>
    <row r="21" spans="1:26" ht="24.75" customHeight="1" thickBot="1" x14ac:dyDescent="0.3">
      <c r="A21" s="866" t="s">
        <v>146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169"/>
      <c r="P21" s="169"/>
      <c r="Q21" s="169"/>
    </row>
    <row r="22" spans="1:26" s="164" customFormat="1" ht="15" customHeight="1" x14ac:dyDescent="0.25">
      <c r="A22" s="844" t="s">
        <v>81</v>
      </c>
      <c r="B22" s="753"/>
      <c r="C22" s="803"/>
      <c r="D22" s="802" t="s">
        <v>147</v>
      </c>
      <c r="E22" s="753"/>
      <c r="F22" s="803"/>
      <c r="G22" s="811" t="s">
        <v>66</v>
      </c>
      <c r="H22" s="812"/>
      <c r="I22" s="812"/>
      <c r="J22" s="813"/>
      <c r="K22" s="837" t="s">
        <v>148</v>
      </c>
      <c r="L22" s="753"/>
      <c r="M22" s="753"/>
      <c r="N22" s="871"/>
      <c r="O22" s="844" t="s">
        <v>149</v>
      </c>
      <c r="P22" s="802" t="s">
        <v>85</v>
      </c>
      <c r="Q22" s="837" t="s">
        <v>150</v>
      </c>
    </row>
    <row r="23" spans="1:26" s="164" customFormat="1" ht="18" customHeight="1" x14ac:dyDescent="0.25">
      <c r="A23" s="863"/>
      <c r="B23" s="804"/>
      <c r="C23" s="805"/>
      <c r="D23" s="716"/>
      <c r="E23" s="804"/>
      <c r="F23" s="805"/>
      <c r="G23" s="799">
        <f ca="1">C4</f>
        <v>2025</v>
      </c>
      <c r="H23" s="798"/>
      <c r="I23" s="870">
        <f ca="1">F4</f>
        <v>2024</v>
      </c>
      <c r="J23" s="798"/>
      <c r="K23" s="716"/>
      <c r="L23" s="804"/>
      <c r="M23" s="804"/>
      <c r="N23" s="872"/>
      <c r="O23" s="845"/>
      <c r="P23" s="868"/>
      <c r="Q23" s="711"/>
    </row>
    <row r="24" spans="1:26" s="164" customFormat="1" x14ac:dyDescent="0.25">
      <c r="A24" s="864"/>
      <c r="B24" s="806"/>
      <c r="C24" s="807"/>
      <c r="D24" s="717"/>
      <c r="E24" s="806"/>
      <c r="F24" s="807"/>
      <c r="G24" s="494" t="s">
        <v>139</v>
      </c>
      <c r="H24" s="494" t="s">
        <v>140</v>
      </c>
      <c r="I24" s="494" t="s">
        <v>139</v>
      </c>
      <c r="J24" s="494" t="s">
        <v>140</v>
      </c>
      <c r="K24" s="717"/>
      <c r="L24" s="806"/>
      <c r="M24" s="806"/>
      <c r="N24" s="873"/>
      <c r="O24" s="846"/>
      <c r="P24" s="869"/>
      <c r="Q24" s="731"/>
    </row>
    <row r="25" spans="1:26" s="390" customFormat="1" ht="15.75" customHeight="1" x14ac:dyDescent="0.25">
      <c r="A25" s="814" t="s">
        <v>153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809"/>
      <c r="O25" s="519"/>
      <c r="P25" s="516"/>
      <c r="Q25" s="520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168"/>
      <c r="H26" s="168"/>
      <c r="I26" s="168"/>
      <c r="J26" s="168"/>
      <c r="K26" s="212"/>
      <c r="L26" s="413"/>
      <c r="M26" s="413"/>
      <c r="N26" s="517"/>
      <c r="O26" s="521"/>
      <c r="P26" s="168"/>
      <c r="Q26" s="522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168"/>
      <c r="I27" s="168"/>
      <c r="J27" s="168"/>
      <c r="K27" s="818"/>
      <c r="L27" s="797"/>
      <c r="M27" s="797"/>
      <c r="N27" s="809"/>
      <c r="O27" s="523"/>
      <c r="P27" s="209"/>
      <c r="Q27" s="524"/>
    </row>
    <row r="28" spans="1:26" s="390" customFormat="1" ht="15" customHeight="1" x14ac:dyDescent="0.25">
      <c r="A28" s="796"/>
      <c r="B28" s="797"/>
      <c r="C28" s="798"/>
      <c r="D28" s="800"/>
      <c r="E28" s="797"/>
      <c r="F28" s="798"/>
      <c r="G28" s="636"/>
      <c r="H28" s="636"/>
      <c r="I28" s="168"/>
      <c r="J28" s="168"/>
      <c r="K28" s="808"/>
      <c r="L28" s="797"/>
      <c r="M28" s="797"/>
      <c r="N28" s="809"/>
      <c r="O28" s="525"/>
      <c r="P28" s="211"/>
      <c r="Q28" s="526"/>
    </row>
    <row r="29" spans="1:26" s="390" customFormat="1" ht="14.25" customHeight="1" thickBot="1" x14ac:dyDescent="0.3">
      <c r="A29" s="883" t="s">
        <v>152</v>
      </c>
      <c r="B29" s="827"/>
      <c r="C29" s="828"/>
      <c r="D29" s="884"/>
      <c r="E29" s="827"/>
      <c r="F29" s="828"/>
      <c r="G29" s="531">
        <f>SUM(G26:G28)</f>
        <v>0</v>
      </c>
      <c r="H29" s="531">
        <f>SUM(H26:H28)</f>
        <v>0</v>
      </c>
      <c r="I29" s="531">
        <f>SUM(I26:I28)</f>
        <v>0</v>
      </c>
      <c r="J29" s="531">
        <f>SUM(J26:J28)</f>
        <v>0</v>
      </c>
      <c r="K29" s="878"/>
      <c r="L29" s="827"/>
      <c r="M29" s="827"/>
      <c r="N29" s="828"/>
      <c r="O29" s="532"/>
      <c r="P29" s="638"/>
      <c r="Q29" s="639"/>
    </row>
    <row r="30" spans="1:26" s="166" customFormat="1" x14ac:dyDescent="0.25">
      <c r="A30" s="429"/>
      <c r="B30" s="429"/>
      <c r="C30" s="429"/>
      <c r="D30" s="429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852"/>
      <c r="B31" s="804"/>
      <c r="C31" s="852"/>
      <c r="D31" s="804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170"/>
      <c r="C32" s="429"/>
      <c r="D32" s="170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166" customFormat="1" x14ac:dyDescent="0.25">
      <c r="A39" s="429"/>
      <c r="B39" s="429"/>
      <c r="C39" s="429"/>
      <c r="D39" s="429"/>
      <c r="E39" s="429"/>
      <c r="G39" s="429"/>
      <c r="H39" s="429"/>
      <c r="I39" s="637"/>
      <c r="J39" s="637"/>
      <c r="K39" s="429"/>
      <c r="L39" s="429"/>
      <c r="M39" s="429"/>
      <c r="N39" s="429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429" customFormat="1" x14ac:dyDescent="0.25">
      <c r="F41" s="166"/>
      <c r="I41" s="637"/>
      <c r="J41" s="637"/>
      <c r="O41" s="169"/>
      <c r="P41" s="169"/>
      <c r="Q41" s="169"/>
      <c r="R41" s="164"/>
      <c r="S41" s="164"/>
      <c r="T41" s="164"/>
      <c r="U41" s="164"/>
      <c r="V41" s="164"/>
      <c r="W41" s="164"/>
      <c r="X41" s="164"/>
      <c r="Y41" s="164"/>
      <c r="Z41" s="164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  <row r="44" spans="1:26" s="99" customFormat="1" x14ac:dyDescent="0.25">
      <c r="F44" s="57"/>
      <c r="I44" s="412"/>
      <c r="J44" s="412"/>
      <c r="O44" s="470"/>
      <c r="P44" s="470"/>
      <c r="Q44" s="470"/>
    </row>
  </sheetData>
  <mergeCells count="53">
    <mergeCell ref="D29:F29"/>
    <mergeCell ref="C31:D31"/>
    <mergeCell ref="A9:B9"/>
    <mergeCell ref="O13:Q15"/>
    <mergeCell ref="D26:F26"/>
    <mergeCell ref="A28:C28"/>
    <mergeCell ref="D28:F28"/>
    <mergeCell ref="A21:N21"/>
    <mergeCell ref="A25:N25"/>
    <mergeCell ref="G22:J22"/>
    <mergeCell ref="E14:I14"/>
    <mergeCell ref="A19:B19"/>
    <mergeCell ref="A26:C26"/>
    <mergeCell ref="A6:B6"/>
    <mergeCell ref="O16:Q16"/>
    <mergeCell ref="P22:P24"/>
    <mergeCell ref="E13:N13"/>
    <mergeCell ref="O18:Q18"/>
    <mergeCell ref="C13:D14"/>
    <mergeCell ref="A8:B8"/>
    <mergeCell ref="O22:O24"/>
    <mergeCell ref="A1:N1"/>
    <mergeCell ref="C3:H3"/>
    <mergeCell ref="A22:C24"/>
    <mergeCell ref="A31:B31"/>
    <mergeCell ref="A17:B17"/>
    <mergeCell ref="A20:P20"/>
    <mergeCell ref="G23:H23"/>
    <mergeCell ref="J14:N14"/>
    <mergeCell ref="A18:B18"/>
    <mergeCell ref="K29:N29"/>
    <mergeCell ref="A3:B5"/>
    <mergeCell ref="I3:N3"/>
    <mergeCell ref="K27:N27"/>
    <mergeCell ref="D22:F24"/>
    <mergeCell ref="K28:N28"/>
    <mergeCell ref="A13:B15"/>
    <mergeCell ref="D27:F27"/>
    <mergeCell ref="K22:N24"/>
    <mergeCell ref="P2:Q3"/>
    <mergeCell ref="A7:B7"/>
    <mergeCell ref="A29:C29"/>
    <mergeCell ref="O19:Q19"/>
    <mergeCell ref="Q22:Q24"/>
    <mergeCell ref="A16:B16"/>
    <mergeCell ref="I23:J23"/>
    <mergeCell ref="D4:E4"/>
    <mergeCell ref="A27:C27"/>
    <mergeCell ref="J4:K4"/>
    <mergeCell ref="E12:H12"/>
    <mergeCell ref="F4:H4"/>
    <mergeCell ref="A10:B10"/>
    <mergeCell ref="L4:N4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view="pageBreakPreview" zoomScale="82" zoomScaleSheetLayoutView="82" workbookViewId="0">
      <selection activeCell="C7" sqref="C7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180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Данные2!A57</f>
        <v>Компрессор</v>
      </c>
      <c r="B6" s="687"/>
      <c r="C6" s="457">
        <f>Данные2!AL57</f>
        <v>0</v>
      </c>
      <c r="D6" s="574">
        <f>Данные2!AM57</f>
        <v>0</v>
      </c>
      <c r="E6" s="446" t="e">
        <f>D6*1000000/C6</f>
        <v>#DIV/0!</v>
      </c>
      <c r="F6" s="457">
        <v>260</v>
      </c>
      <c r="G6" s="551">
        <v>1</v>
      </c>
      <c r="H6" s="447">
        <f>G6*1000000/F6</f>
        <v>3846.1538461538462</v>
      </c>
      <c r="I6" s="448"/>
      <c r="J6" s="449">
        <f>Данные2!AN57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260</v>
      </c>
      <c r="G9" s="460">
        <f>SUM(G6:G8)</f>
        <v>1</v>
      </c>
      <c r="H9" s="461">
        <f>G9*1000000/F9</f>
        <v>3846.1538461538462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181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K27:N27"/>
    <mergeCell ref="K28:N28"/>
    <mergeCell ref="A16:B16"/>
    <mergeCell ref="D4:E4"/>
    <mergeCell ref="D25:F25"/>
    <mergeCell ref="J4:K4"/>
    <mergeCell ref="A27:C27"/>
    <mergeCell ref="D26:F26"/>
    <mergeCell ref="A28:C28"/>
    <mergeCell ref="D28:F28"/>
    <mergeCell ref="A25:C25"/>
    <mergeCell ref="A18:B18"/>
    <mergeCell ref="A24:N24"/>
    <mergeCell ref="A3:B5"/>
    <mergeCell ref="O15:Q15"/>
    <mergeCell ref="I3:N3"/>
    <mergeCell ref="D21:F23"/>
    <mergeCell ref="A12:B14"/>
    <mergeCell ref="Q21:Q23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view="pageBreakPreview" zoomScale="82" zoomScaleSheetLayoutView="82" workbookViewId="0">
      <selection activeCell="K10" sqref="K10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182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Данные2!A61</f>
        <v>Компрессор</v>
      </c>
      <c r="B6" s="687"/>
      <c r="C6" s="457">
        <f>Данные2!AL61</f>
        <v>0</v>
      </c>
      <c r="D6" s="574">
        <f>Данные2!AM61</f>
        <v>0</v>
      </c>
      <c r="E6" s="446" t="e">
        <f>D6*1000000/C6</f>
        <v>#DIV/0!</v>
      </c>
      <c r="F6" s="457">
        <v>1028</v>
      </c>
      <c r="G6" s="551">
        <v>1</v>
      </c>
      <c r="H6" s="447">
        <f>G6*1000000/F6</f>
        <v>972.7626459143969</v>
      </c>
      <c r="I6" s="448"/>
      <c r="J6" s="449">
        <f>Данные2!AN61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1028</v>
      </c>
      <c r="G9" s="460">
        <f>SUM(G6:G8)</f>
        <v>1</v>
      </c>
      <c r="H9" s="461">
        <f>G9*1000000/F9</f>
        <v>972.7626459143969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183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K27:N27"/>
    <mergeCell ref="K28:N28"/>
    <mergeCell ref="A16:B16"/>
    <mergeCell ref="D4:E4"/>
    <mergeCell ref="D25:F25"/>
    <mergeCell ref="J4:K4"/>
    <mergeCell ref="A27:C27"/>
    <mergeCell ref="D26:F26"/>
    <mergeCell ref="A28:C28"/>
    <mergeCell ref="D28:F28"/>
    <mergeCell ref="A25:C25"/>
    <mergeCell ref="A18:B18"/>
    <mergeCell ref="A24:N24"/>
    <mergeCell ref="A3:B5"/>
    <mergeCell ref="O15:Q15"/>
    <mergeCell ref="I3:N3"/>
    <mergeCell ref="D21:F23"/>
    <mergeCell ref="A12:B14"/>
    <mergeCell ref="Q21:Q23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7"/>
  <sheetViews>
    <sheetView view="pageBreakPreview" zoomScale="82" zoomScaleSheetLayoutView="82" workbookViewId="0">
      <selection activeCell="F38" sqref="F38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9.5" customHeight="1" thickBot="1" x14ac:dyDescent="0.3">
      <c r="A1" s="854" t="s">
        <v>184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  <c r="P1" s="820" t="s">
        <v>124</v>
      </c>
      <c r="Q1" s="821"/>
    </row>
    <row r="2" spans="1:17" ht="15" customHeight="1" x14ac:dyDescent="0.25">
      <c r="A2" s="835" t="s">
        <v>125</v>
      </c>
      <c r="B2" s="758"/>
      <c r="C2" s="874" t="s">
        <v>126</v>
      </c>
      <c r="D2" s="687"/>
      <c r="E2" s="687"/>
      <c r="F2" s="687"/>
      <c r="G2" s="687"/>
      <c r="H2" s="688"/>
      <c r="I2" s="874" t="s">
        <v>127</v>
      </c>
      <c r="J2" s="687"/>
      <c r="K2" s="687"/>
      <c r="L2" s="687"/>
      <c r="M2" s="687"/>
      <c r="N2" s="688"/>
      <c r="P2" s="794"/>
      <c r="Q2" s="794"/>
    </row>
    <row r="3" spans="1:17" ht="15" customHeight="1" x14ac:dyDescent="0.25">
      <c r="A3" s="695"/>
      <c r="B3" s="737"/>
      <c r="C3" s="410">
        <f ca="1">YEAR(TODAY())</f>
        <v>2025</v>
      </c>
      <c r="D3" s="859" t="s">
        <v>128</v>
      </c>
      <c r="E3" s="738"/>
      <c r="F3" s="861">
        <f ca="1">YEAR(TODAY()) - 1</f>
        <v>2024</v>
      </c>
      <c r="G3" s="794"/>
      <c r="H3" s="738"/>
      <c r="I3" s="410">
        <f ca="1">YEAR(TODAY())</f>
        <v>2025</v>
      </c>
      <c r="J3" s="859" t="s">
        <v>128</v>
      </c>
      <c r="K3" s="738"/>
      <c r="L3" s="843">
        <f ca="1">F3</f>
        <v>2024</v>
      </c>
      <c r="M3" s="794"/>
      <c r="N3" s="738"/>
      <c r="P3" s="504">
        <f ca="1">Данные2!AL1</f>
        <v>1</v>
      </c>
      <c r="Q3" s="503"/>
    </row>
    <row r="4" spans="1:17" ht="26.25" customHeight="1" thickBot="1" x14ac:dyDescent="0.3">
      <c r="A4" s="696"/>
      <c r="B4" s="720"/>
      <c r="C4" s="406" t="s">
        <v>129</v>
      </c>
      <c r="D4" s="407" t="s">
        <v>130</v>
      </c>
      <c r="E4" s="408" t="s">
        <v>31</v>
      </c>
      <c r="F4" s="406" t="s">
        <v>129</v>
      </c>
      <c r="G4" s="407" t="s">
        <v>130</v>
      </c>
      <c r="H4" s="409" t="s">
        <v>31</v>
      </c>
      <c r="I4" s="406" t="s">
        <v>131</v>
      </c>
      <c r="J4" s="407" t="s">
        <v>130</v>
      </c>
      <c r="K4" s="465" t="s">
        <v>31</v>
      </c>
      <c r="L4" s="411" t="s">
        <v>131</v>
      </c>
      <c r="M4" s="407" t="s">
        <v>130</v>
      </c>
      <c r="N4" s="409" t="s">
        <v>31</v>
      </c>
    </row>
    <row r="5" spans="1:17" ht="15" customHeight="1" x14ac:dyDescent="0.25">
      <c r="A5" s="862" t="str">
        <f>Данные2!A65</f>
        <v>Компрессор</v>
      </c>
      <c r="B5" s="687"/>
      <c r="C5" s="457">
        <f>Данные2!AL65</f>
        <v>0</v>
      </c>
      <c r="D5" s="574">
        <f>Данные2!AM65</f>
        <v>0</v>
      </c>
      <c r="E5" s="446" t="e">
        <f>D5*1000000/C5</f>
        <v>#DIV/0!</v>
      </c>
      <c r="F5" s="457">
        <v>128</v>
      </c>
      <c r="G5" s="551">
        <v>0</v>
      </c>
      <c r="H5" s="447">
        <f>G5*1000000/F5</f>
        <v>0</v>
      </c>
      <c r="I5" s="448"/>
      <c r="J5" s="449">
        <f>Данные2!AN65</f>
        <v>0</v>
      </c>
      <c r="K5" s="450" t="e">
        <f ca="1">J5*1000000/I5*12/P3</f>
        <v>#DIV/0!</v>
      </c>
      <c r="L5" s="553"/>
      <c r="M5" s="551"/>
      <c r="N5" s="451" t="e">
        <f>M5*1000000/L5</f>
        <v>#DIV/0!</v>
      </c>
    </row>
    <row r="6" spans="1:17" ht="15" customHeight="1" thickBot="1" x14ac:dyDescent="0.3">
      <c r="A6" s="822"/>
      <c r="B6" s="690"/>
      <c r="C6" s="457"/>
      <c r="D6" s="574"/>
      <c r="E6" s="446"/>
      <c r="F6" s="457"/>
      <c r="G6" s="574"/>
      <c r="H6" s="447"/>
      <c r="I6" s="452"/>
      <c r="J6" s="574"/>
      <c r="K6" s="453"/>
      <c r="L6" s="452"/>
      <c r="M6" s="574"/>
      <c r="N6" s="451"/>
    </row>
    <row r="7" spans="1:17" ht="15.75" customHeight="1" thickBot="1" x14ac:dyDescent="0.3">
      <c r="A7" s="815" t="s">
        <v>122</v>
      </c>
      <c r="B7" s="816"/>
      <c r="C7" s="458">
        <f>SUM(C5:C6)</f>
        <v>0</v>
      </c>
      <c r="D7" s="460">
        <f>SUM(D5:D6)</f>
        <v>0</v>
      </c>
      <c r="E7" s="459" t="e">
        <f>D7*1000000/C7</f>
        <v>#DIV/0!</v>
      </c>
      <c r="F7" s="458">
        <f>SUM(F5:F6)</f>
        <v>128</v>
      </c>
      <c r="G7" s="460">
        <f>SUM(G5:G6)</f>
        <v>0</v>
      </c>
      <c r="H7" s="461">
        <f>G7*1000000/F7</f>
        <v>0</v>
      </c>
      <c r="I7" s="462">
        <f>SUM(I5:I6)</f>
        <v>0</v>
      </c>
      <c r="J7" s="463">
        <f>SUM(J5:J6)</f>
        <v>0</v>
      </c>
      <c r="K7" s="464" t="e">
        <f ca="1">J7*1000000/I7*12/P3</f>
        <v>#DIV/0!</v>
      </c>
      <c r="L7" s="458">
        <f>SUM(L5:L6)</f>
        <v>0</v>
      </c>
      <c r="M7" s="463">
        <f>SUM(M5:M6)</f>
        <v>0</v>
      </c>
      <c r="N7" s="461" t="e">
        <f>M7*1000000/L7</f>
        <v>#DIV/0!</v>
      </c>
    </row>
    <row r="8" spans="1:17" ht="8.25" customHeight="1" x14ac:dyDescent="0.25">
      <c r="A8" s="533"/>
      <c r="B8" s="469"/>
      <c r="C8" s="468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534"/>
    </row>
    <row r="9" spans="1:17" ht="21" customHeight="1" thickBot="1" x14ac:dyDescent="0.35">
      <c r="A9" s="535"/>
      <c r="B9" s="402"/>
      <c r="C9" s="402"/>
      <c r="D9" s="529"/>
      <c r="E9" s="851" t="s">
        <v>132</v>
      </c>
      <c r="F9" s="849"/>
      <c r="G9" s="849"/>
      <c r="H9" s="849"/>
      <c r="I9" s="537">
        <f ca="1">P3</f>
        <v>1</v>
      </c>
      <c r="J9" s="530" t="s">
        <v>133</v>
      </c>
      <c r="K9" s="403"/>
      <c r="L9" s="505"/>
      <c r="M9" s="402"/>
      <c r="N9" s="536"/>
      <c r="O9" s="402"/>
      <c r="P9" s="402"/>
    </row>
    <row r="10" spans="1:17" ht="14.25" customHeight="1" x14ac:dyDescent="0.25">
      <c r="A10" s="836" t="str">
        <f>A2</f>
        <v>Наименование изделия</v>
      </c>
      <c r="B10" s="758"/>
      <c r="C10" s="829" t="s">
        <v>185</v>
      </c>
      <c r="D10" s="758"/>
      <c r="E10" s="825" t="s">
        <v>135</v>
      </c>
      <c r="F10" s="687"/>
      <c r="G10" s="687"/>
      <c r="H10" s="687"/>
      <c r="I10" s="687"/>
      <c r="J10" s="687"/>
      <c r="K10" s="687"/>
      <c r="L10" s="687"/>
      <c r="M10" s="687"/>
      <c r="N10" s="740"/>
      <c r="O10" s="840" t="s">
        <v>136</v>
      </c>
      <c r="P10" s="841"/>
      <c r="Q10" s="842"/>
    </row>
    <row r="11" spans="1:17" ht="14.25" customHeight="1" x14ac:dyDescent="0.25">
      <c r="A11" s="695"/>
      <c r="B11" s="737"/>
      <c r="C11" s="830"/>
      <c r="D11" s="738"/>
      <c r="E11" s="831" t="s">
        <v>137</v>
      </c>
      <c r="F11" s="794"/>
      <c r="G11" s="794"/>
      <c r="H11" s="794"/>
      <c r="I11" s="778"/>
      <c r="J11" s="831" t="s">
        <v>138</v>
      </c>
      <c r="K11" s="794"/>
      <c r="L11" s="794"/>
      <c r="M11" s="794"/>
      <c r="N11" s="778"/>
      <c r="O11" s="821"/>
      <c r="P11" s="821"/>
      <c r="Q11" s="770"/>
    </row>
    <row r="12" spans="1:17" ht="33" customHeight="1" thickBot="1" x14ac:dyDescent="0.3">
      <c r="A12" s="696"/>
      <c r="B12" s="720"/>
      <c r="C12" s="466" t="s">
        <v>139</v>
      </c>
      <c r="D12" s="467" t="s">
        <v>140</v>
      </c>
      <c r="E12" s="473" t="s">
        <v>141</v>
      </c>
      <c r="F12" s="471" t="s">
        <v>142</v>
      </c>
      <c r="G12" s="471" t="s">
        <v>143</v>
      </c>
      <c r="H12" s="472" t="s">
        <v>144</v>
      </c>
      <c r="I12" s="495" t="s">
        <v>62</v>
      </c>
      <c r="J12" s="473" t="s">
        <v>141</v>
      </c>
      <c r="K12" s="471" t="s">
        <v>142</v>
      </c>
      <c r="L12" s="471" t="s">
        <v>143</v>
      </c>
      <c r="M12" s="472" t="s">
        <v>144</v>
      </c>
      <c r="N12" s="512" t="s">
        <v>62</v>
      </c>
      <c r="O12" s="794"/>
      <c r="P12" s="794"/>
      <c r="Q12" s="778"/>
    </row>
    <row r="13" spans="1:17" ht="15" customHeight="1" x14ac:dyDescent="0.25">
      <c r="A13" s="838" t="str">
        <f>A5</f>
        <v>Компрессор</v>
      </c>
      <c r="B13" s="812"/>
      <c r="C13" s="487"/>
      <c r="D13" s="488"/>
      <c r="E13" s="513"/>
      <c r="F13" s="489"/>
      <c r="G13" s="489"/>
      <c r="H13" s="490"/>
      <c r="I13" s="538">
        <f>SUM(E13:H13)</f>
        <v>0</v>
      </c>
      <c r="J13" s="388"/>
      <c r="K13" s="489"/>
      <c r="L13" s="490"/>
      <c r="M13" s="489"/>
      <c r="N13" s="499">
        <f>SUM(J13:M13)</f>
        <v>0</v>
      </c>
      <c r="O13" s="824"/>
      <c r="P13" s="812"/>
      <c r="Q13" s="813"/>
    </row>
    <row r="14" spans="1:17" ht="15" customHeight="1" x14ac:dyDescent="0.25">
      <c r="A14" s="817"/>
      <c r="B14" s="797"/>
      <c r="C14" s="491"/>
      <c r="D14" s="492"/>
      <c r="E14" s="514"/>
      <c r="F14" s="208"/>
      <c r="G14" s="208"/>
      <c r="H14" s="493"/>
      <c r="I14" s="497"/>
      <c r="J14" s="389"/>
      <c r="K14" s="208"/>
      <c r="L14" s="493"/>
      <c r="M14" s="208"/>
      <c r="N14" s="500"/>
      <c r="O14" s="860"/>
      <c r="P14" s="797"/>
      <c r="Q14" s="809"/>
    </row>
    <row r="15" spans="1:17" ht="16.5" customHeight="1" thickBot="1" x14ac:dyDescent="0.3">
      <c r="A15" s="875" t="s">
        <v>122</v>
      </c>
      <c r="B15" s="720"/>
      <c r="C15" s="506">
        <f t="shared" ref="C15:N15" si="0">SUM(C13:C14)</f>
        <v>0</v>
      </c>
      <c r="D15" s="507">
        <f t="shared" si="0"/>
        <v>0</v>
      </c>
      <c r="E15" s="506">
        <f t="shared" si="0"/>
        <v>0</v>
      </c>
      <c r="F15" s="508">
        <f t="shared" si="0"/>
        <v>0</v>
      </c>
      <c r="G15" s="508">
        <f t="shared" si="0"/>
        <v>0</v>
      </c>
      <c r="H15" s="508">
        <f t="shared" si="0"/>
        <v>0</v>
      </c>
      <c r="I15" s="508">
        <f t="shared" si="0"/>
        <v>0</v>
      </c>
      <c r="J15" s="509">
        <f t="shared" si="0"/>
        <v>0</v>
      </c>
      <c r="K15" s="510">
        <f t="shared" si="0"/>
        <v>0</v>
      </c>
      <c r="L15" s="510">
        <f t="shared" si="0"/>
        <v>0</v>
      </c>
      <c r="M15" s="510">
        <f t="shared" si="0"/>
        <v>0</v>
      </c>
      <c r="N15" s="511">
        <f t="shared" si="0"/>
        <v>0</v>
      </c>
      <c r="O15" s="881"/>
      <c r="P15" s="706"/>
      <c r="Q15" s="882"/>
    </row>
    <row r="16" spans="1:17" ht="12" customHeight="1" x14ac:dyDescent="0.25">
      <c r="A16" s="865"/>
      <c r="B16" s="804"/>
      <c r="C16" s="804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4"/>
      <c r="O16" s="804"/>
      <c r="P16" s="804"/>
      <c r="Q16" s="173"/>
    </row>
    <row r="17" spans="1:26" s="166" customFormat="1" ht="19.5" customHeight="1" thickBot="1" x14ac:dyDescent="0.3">
      <c r="A17" s="854" t="s">
        <v>186</v>
      </c>
      <c r="B17" s="885"/>
      <c r="C17" s="885"/>
      <c r="D17" s="885"/>
      <c r="E17" s="885"/>
      <c r="F17" s="885"/>
      <c r="G17" s="885"/>
      <c r="H17" s="885"/>
      <c r="I17" s="885"/>
      <c r="J17" s="885"/>
      <c r="K17" s="885"/>
      <c r="L17" s="885"/>
      <c r="M17" s="885"/>
      <c r="N17" s="885"/>
      <c r="O17" s="169"/>
      <c r="P17" s="169"/>
      <c r="Q17" s="169"/>
      <c r="R17" s="164"/>
      <c r="S17" s="164"/>
      <c r="T17" s="164"/>
      <c r="U17" s="164"/>
      <c r="V17" s="164"/>
      <c r="W17" s="164"/>
      <c r="X17" s="164"/>
      <c r="Y17" s="164"/>
      <c r="Z17" s="164"/>
    </row>
    <row r="18" spans="1:26" ht="15" customHeight="1" x14ac:dyDescent="0.25">
      <c r="A18" s="835" t="s">
        <v>125</v>
      </c>
      <c r="B18" s="758"/>
      <c r="C18" s="823" t="s">
        <v>169</v>
      </c>
      <c r="D18" s="687"/>
      <c r="E18" s="687"/>
      <c r="F18" s="687"/>
      <c r="G18" s="687"/>
      <c r="H18" s="688"/>
      <c r="I18" s="823" t="s">
        <v>170</v>
      </c>
      <c r="J18" s="687"/>
      <c r="K18" s="687"/>
      <c r="L18" s="687"/>
      <c r="M18" s="687"/>
      <c r="N18" s="688"/>
      <c r="P18" s="169"/>
      <c r="Q18" s="169"/>
    </row>
    <row r="19" spans="1:26" ht="15" customHeight="1" x14ac:dyDescent="0.25">
      <c r="A19" s="695"/>
      <c r="B19" s="737"/>
      <c r="C19" s="410">
        <f ca="1">YEAR(TODAY())</f>
        <v>2025</v>
      </c>
      <c r="D19" s="859" t="s">
        <v>128</v>
      </c>
      <c r="E19" s="738"/>
      <c r="F19" s="861">
        <f ca="1">YEAR(TODAY()) - 1</f>
        <v>2024</v>
      </c>
      <c r="G19" s="794"/>
      <c r="H19" s="738"/>
      <c r="I19" s="410">
        <f ca="1">YEAR(TODAY())</f>
        <v>2025</v>
      </c>
      <c r="J19" s="859" t="s">
        <v>128</v>
      </c>
      <c r="K19" s="738"/>
      <c r="L19" s="843">
        <f ca="1">F19</f>
        <v>2024</v>
      </c>
      <c r="M19" s="794"/>
      <c r="N19" s="738"/>
      <c r="P19" s="504"/>
      <c r="Q19" s="503"/>
    </row>
    <row r="20" spans="1:26" ht="26.25" customHeight="1" thickBot="1" x14ac:dyDescent="0.3">
      <c r="A20" s="696"/>
      <c r="B20" s="720"/>
      <c r="C20" s="406" t="s">
        <v>129</v>
      </c>
      <c r="D20" s="407" t="s">
        <v>130</v>
      </c>
      <c r="E20" s="408" t="s">
        <v>31</v>
      </c>
      <c r="F20" s="406" t="s">
        <v>129</v>
      </c>
      <c r="G20" s="407" t="s">
        <v>130</v>
      </c>
      <c r="H20" s="409" t="s">
        <v>31</v>
      </c>
      <c r="I20" s="406" t="s">
        <v>131</v>
      </c>
      <c r="J20" s="407" t="s">
        <v>130</v>
      </c>
      <c r="K20" s="465" t="s">
        <v>31</v>
      </c>
      <c r="L20" s="411" t="s">
        <v>131</v>
      </c>
      <c r="M20" s="407" t="s">
        <v>130</v>
      </c>
      <c r="N20" s="409" t="s">
        <v>31</v>
      </c>
    </row>
    <row r="21" spans="1:26" ht="15" customHeight="1" x14ac:dyDescent="0.25">
      <c r="A21" s="862" t="str">
        <f>Данные2!A69</f>
        <v>Компрессор</v>
      </c>
      <c r="B21" s="687"/>
      <c r="C21" s="457">
        <f>Данные2!AL69</f>
        <v>0</v>
      </c>
      <c r="D21" s="574">
        <f>Данные2!AM69</f>
        <v>0</v>
      </c>
      <c r="E21" s="446" t="e">
        <f>D21*1000000/C21</f>
        <v>#DIV/0!</v>
      </c>
      <c r="F21" s="457">
        <v>0</v>
      </c>
      <c r="G21" s="551">
        <v>0</v>
      </c>
      <c r="H21" s="447" t="e">
        <f>G21*1000000/F21</f>
        <v>#DIV/0!</v>
      </c>
      <c r="I21" s="448"/>
      <c r="J21" s="449">
        <f>Данные2!AN69</f>
        <v>0</v>
      </c>
      <c r="K21" s="450" t="e">
        <f ca="1">J21*1000000/I21*12/P3</f>
        <v>#DIV/0!</v>
      </c>
      <c r="L21" s="553"/>
      <c r="M21" s="551"/>
      <c r="N21" s="451" t="e">
        <f>M21*1000000/L21</f>
        <v>#DIV/0!</v>
      </c>
    </row>
    <row r="22" spans="1:26" ht="15" customHeight="1" thickBot="1" x14ac:dyDescent="0.3">
      <c r="A22" s="822"/>
      <c r="B22" s="690"/>
      <c r="C22" s="457"/>
      <c r="D22" s="574"/>
      <c r="E22" s="446"/>
      <c r="F22" s="457"/>
      <c r="G22" s="574"/>
      <c r="H22" s="447"/>
      <c r="I22" s="452"/>
      <c r="J22" s="574"/>
      <c r="K22" s="453"/>
      <c r="L22" s="452"/>
      <c r="M22" s="574"/>
      <c r="N22" s="451"/>
    </row>
    <row r="23" spans="1:26" ht="15.75" customHeight="1" thickBot="1" x14ac:dyDescent="0.3">
      <c r="A23" s="815" t="s">
        <v>122</v>
      </c>
      <c r="B23" s="816"/>
      <c r="C23" s="458">
        <f>SUM(C21:C22)</f>
        <v>0</v>
      </c>
      <c r="D23" s="460">
        <f>SUM(D21:D22)</f>
        <v>0</v>
      </c>
      <c r="E23" s="459" t="e">
        <f>D23*1000000/C23</f>
        <v>#DIV/0!</v>
      </c>
      <c r="F23" s="458">
        <f>SUM(F21:F22)</f>
        <v>0</v>
      </c>
      <c r="G23" s="460">
        <f>SUM(G21:G22)</f>
        <v>0</v>
      </c>
      <c r="H23" s="461" t="e">
        <f>G23*1000000/F23</f>
        <v>#DIV/0!</v>
      </c>
      <c r="I23" s="462">
        <f>SUM(I21:I22)</f>
        <v>0</v>
      </c>
      <c r="J23" s="463">
        <f>SUM(J21:J22)</f>
        <v>0</v>
      </c>
      <c r="K23" s="464" t="e">
        <f ca="1">J23*1000000/I23*12/P3</f>
        <v>#DIV/0!</v>
      </c>
      <c r="L23" s="458">
        <f>SUM(L21:L22)</f>
        <v>0</v>
      </c>
      <c r="M23" s="463">
        <f>SUM(M21:M22)</f>
        <v>0</v>
      </c>
      <c r="N23" s="461" t="e">
        <f>M23*1000000/L23</f>
        <v>#DIV/0!</v>
      </c>
    </row>
    <row r="24" spans="1:26" ht="8.25" customHeight="1" x14ac:dyDescent="0.25">
      <c r="A24" s="533"/>
      <c r="B24" s="469"/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534"/>
    </row>
    <row r="25" spans="1:26" ht="21" customHeight="1" thickBot="1" x14ac:dyDescent="0.35">
      <c r="A25" s="535"/>
      <c r="B25" s="402"/>
      <c r="C25" s="402"/>
      <c r="D25" s="529"/>
      <c r="E25" s="851" t="s">
        <v>132</v>
      </c>
      <c r="F25" s="849"/>
      <c r="G25" s="849"/>
      <c r="H25" s="849"/>
      <c r="I25" s="537">
        <f ca="1">P3</f>
        <v>1</v>
      </c>
      <c r="J25" s="530" t="s">
        <v>133</v>
      </c>
      <c r="K25" s="403"/>
      <c r="L25" s="505"/>
      <c r="M25" s="402"/>
      <c r="N25" s="536"/>
      <c r="O25" s="402"/>
      <c r="P25" s="402"/>
    </row>
    <row r="26" spans="1:26" ht="14.25" customHeight="1" x14ac:dyDescent="0.25">
      <c r="A26" s="836" t="str">
        <f>A18</f>
        <v>Наименование изделия</v>
      </c>
      <c r="B26" s="758"/>
      <c r="C26" s="829" t="s">
        <v>187</v>
      </c>
      <c r="D26" s="758"/>
      <c r="E26" s="825" t="s">
        <v>135</v>
      </c>
      <c r="F26" s="687"/>
      <c r="G26" s="687"/>
      <c r="H26" s="687"/>
      <c r="I26" s="687"/>
      <c r="J26" s="687"/>
      <c r="K26" s="687"/>
      <c r="L26" s="687"/>
      <c r="M26" s="687"/>
      <c r="N26" s="740"/>
      <c r="O26" s="840" t="s">
        <v>136</v>
      </c>
      <c r="P26" s="841"/>
      <c r="Q26" s="842"/>
    </row>
    <row r="27" spans="1:26" ht="14.25" customHeight="1" x14ac:dyDescent="0.25">
      <c r="A27" s="695"/>
      <c r="B27" s="737"/>
      <c r="C27" s="830"/>
      <c r="D27" s="738"/>
      <c r="E27" s="831" t="s">
        <v>137</v>
      </c>
      <c r="F27" s="794"/>
      <c r="G27" s="794"/>
      <c r="H27" s="794"/>
      <c r="I27" s="778"/>
      <c r="J27" s="831" t="s">
        <v>138</v>
      </c>
      <c r="K27" s="794"/>
      <c r="L27" s="794"/>
      <c r="M27" s="794"/>
      <c r="N27" s="778"/>
      <c r="O27" s="821"/>
      <c r="P27" s="821"/>
      <c r="Q27" s="770"/>
    </row>
    <row r="28" spans="1:26" ht="33" customHeight="1" thickBot="1" x14ac:dyDescent="0.3">
      <c r="A28" s="696"/>
      <c r="B28" s="720"/>
      <c r="C28" s="466" t="s">
        <v>139</v>
      </c>
      <c r="D28" s="467" t="s">
        <v>140</v>
      </c>
      <c r="E28" s="473" t="s">
        <v>141</v>
      </c>
      <c r="F28" s="471" t="s">
        <v>142</v>
      </c>
      <c r="G28" s="471" t="s">
        <v>143</v>
      </c>
      <c r="H28" s="472" t="s">
        <v>144</v>
      </c>
      <c r="I28" s="495" t="s">
        <v>62</v>
      </c>
      <c r="J28" s="473" t="s">
        <v>141</v>
      </c>
      <c r="K28" s="471" t="s">
        <v>142</v>
      </c>
      <c r="L28" s="471" t="s">
        <v>143</v>
      </c>
      <c r="M28" s="472" t="s">
        <v>144</v>
      </c>
      <c r="N28" s="512" t="s">
        <v>62</v>
      </c>
      <c r="O28" s="794"/>
      <c r="P28" s="794"/>
      <c r="Q28" s="778"/>
    </row>
    <row r="29" spans="1:26" ht="15" customHeight="1" x14ac:dyDescent="0.25">
      <c r="A29" s="838" t="str">
        <f>A21</f>
        <v>Компрессор</v>
      </c>
      <c r="B29" s="812"/>
      <c r="C29" s="487"/>
      <c r="D29" s="488"/>
      <c r="E29" s="513"/>
      <c r="F29" s="489"/>
      <c r="G29" s="489"/>
      <c r="H29" s="490"/>
      <c r="I29" s="538">
        <f>SUM(E29:H29)</f>
        <v>0</v>
      </c>
      <c r="J29" s="388"/>
      <c r="K29" s="489"/>
      <c r="L29" s="490"/>
      <c r="M29" s="489"/>
      <c r="N29" s="499">
        <f>SUM(J29:M29)</f>
        <v>0</v>
      </c>
      <c r="O29" s="824"/>
      <c r="P29" s="812"/>
      <c r="Q29" s="813"/>
    </row>
    <row r="30" spans="1:26" ht="15" customHeight="1" x14ac:dyDescent="0.25">
      <c r="A30" s="817"/>
      <c r="B30" s="797"/>
      <c r="C30" s="491"/>
      <c r="D30" s="492"/>
      <c r="E30" s="514"/>
      <c r="F30" s="208"/>
      <c r="G30" s="208"/>
      <c r="H30" s="493"/>
      <c r="I30" s="497"/>
      <c r="J30" s="389"/>
      <c r="K30" s="208"/>
      <c r="L30" s="493"/>
      <c r="M30" s="208"/>
      <c r="N30" s="500"/>
      <c r="O30" s="860"/>
      <c r="P30" s="797"/>
      <c r="Q30" s="809"/>
    </row>
    <row r="31" spans="1:26" ht="16.5" customHeight="1" thickBot="1" x14ac:dyDescent="0.3">
      <c r="A31" s="875" t="s">
        <v>122</v>
      </c>
      <c r="B31" s="720"/>
      <c r="C31" s="506">
        <f t="shared" ref="C31:N31" si="1">SUM(C29:C30)</f>
        <v>0</v>
      </c>
      <c r="D31" s="507">
        <f t="shared" si="1"/>
        <v>0</v>
      </c>
      <c r="E31" s="506">
        <f t="shared" si="1"/>
        <v>0</v>
      </c>
      <c r="F31" s="508">
        <f t="shared" si="1"/>
        <v>0</v>
      </c>
      <c r="G31" s="508">
        <f t="shared" si="1"/>
        <v>0</v>
      </c>
      <c r="H31" s="508">
        <f t="shared" si="1"/>
        <v>0</v>
      </c>
      <c r="I31" s="508">
        <f t="shared" si="1"/>
        <v>0</v>
      </c>
      <c r="J31" s="509">
        <f t="shared" si="1"/>
        <v>0</v>
      </c>
      <c r="K31" s="510">
        <f t="shared" si="1"/>
        <v>0</v>
      </c>
      <c r="L31" s="510">
        <f t="shared" si="1"/>
        <v>0</v>
      </c>
      <c r="M31" s="510">
        <f t="shared" si="1"/>
        <v>0</v>
      </c>
      <c r="N31" s="511">
        <f t="shared" si="1"/>
        <v>0</v>
      </c>
      <c r="O31" s="881"/>
      <c r="P31" s="706"/>
      <c r="Q31" s="882"/>
    </row>
    <row r="33" spans="1:26" s="166" customFormat="1" ht="19.5" customHeight="1" thickBot="1" x14ac:dyDescent="0.3">
      <c r="A33" s="854" t="s">
        <v>188</v>
      </c>
      <c r="B33" s="885"/>
      <c r="C33" s="885"/>
      <c r="D33" s="885"/>
      <c r="E33" s="885"/>
      <c r="F33" s="885"/>
      <c r="G33" s="885"/>
      <c r="H33" s="885"/>
      <c r="I33" s="885"/>
      <c r="J33" s="885"/>
      <c r="K33" s="885"/>
      <c r="L33" s="885"/>
      <c r="M33" s="885"/>
      <c r="N33" s="885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ht="15" customHeight="1" x14ac:dyDescent="0.25">
      <c r="A34" s="835" t="s">
        <v>125</v>
      </c>
      <c r="B34" s="758"/>
      <c r="C34" s="874" t="s">
        <v>169</v>
      </c>
      <c r="D34" s="687"/>
      <c r="E34" s="687"/>
      <c r="F34" s="687"/>
      <c r="G34" s="687"/>
      <c r="H34" s="688"/>
      <c r="I34" s="874" t="s">
        <v>170</v>
      </c>
      <c r="J34" s="687"/>
      <c r="K34" s="687"/>
      <c r="L34" s="687"/>
      <c r="M34" s="687"/>
      <c r="N34" s="688"/>
      <c r="P34" s="169"/>
      <c r="Q34" s="169"/>
    </row>
    <row r="35" spans="1:26" ht="15" customHeight="1" x14ac:dyDescent="0.25">
      <c r="A35" s="695"/>
      <c r="B35" s="737"/>
      <c r="C35" s="410">
        <f ca="1">YEAR(TODAY())</f>
        <v>2025</v>
      </c>
      <c r="D35" s="859" t="s">
        <v>128</v>
      </c>
      <c r="E35" s="738"/>
      <c r="F35" s="861">
        <f ca="1">YEAR(TODAY()) - 1</f>
        <v>2024</v>
      </c>
      <c r="G35" s="794"/>
      <c r="H35" s="738"/>
      <c r="I35" s="410">
        <f ca="1">YEAR(TODAY())</f>
        <v>2025</v>
      </c>
      <c r="J35" s="859" t="s">
        <v>128</v>
      </c>
      <c r="K35" s="738"/>
      <c r="L35" s="843">
        <f ca="1">F35</f>
        <v>2024</v>
      </c>
      <c r="M35" s="794"/>
      <c r="N35" s="738"/>
      <c r="P35" s="504"/>
      <c r="Q35" s="503"/>
    </row>
    <row r="36" spans="1:26" ht="26.25" customHeight="1" thickBot="1" x14ac:dyDescent="0.3">
      <c r="A36" s="696"/>
      <c r="B36" s="720"/>
      <c r="C36" s="406" t="s">
        <v>129</v>
      </c>
      <c r="D36" s="407" t="s">
        <v>130</v>
      </c>
      <c r="E36" s="408" t="s">
        <v>31</v>
      </c>
      <c r="F36" s="406" t="s">
        <v>129</v>
      </c>
      <c r="G36" s="407" t="s">
        <v>130</v>
      </c>
      <c r="H36" s="409" t="s">
        <v>31</v>
      </c>
      <c r="I36" s="406" t="s">
        <v>131</v>
      </c>
      <c r="J36" s="407" t="s">
        <v>130</v>
      </c>
      <c r="K36" s="465" t="s">
        <v>31</v>
      </c>
      <c r="L36" s="411" t="s">
        <v>131</v>
      </c>
      <c r="M36" s="407" t="s">
        <v>130</v>
      </c>
      <c r="N36" s="409" t="s">
        <v>31</v>
      </c>
    </row>
    <row r="37" spans="1:26" ht="15" customHeight="1" x14ac:dyDescent="0.25">
      <c r="A37" s="862" t="str">
        <f>Данные2!A73</f>
        <v>Компрессор</v>
      </c>
      <c r="B37" s="687"/>
      <c r="C37" s="457">
        <f>Данные2!AL73</f>
        <v>0</v>
      </c>
      <c r="D37" s="574">
        <f>Данные2!AM73</f>
        <v>0</v>
      </c>
      <c r="E37" s="446" t="e">
        <f>D37*1000000/C37</f>
        <v>#DIV/0!</v>
      </c>
      <c r="F37" s="457">
        <v>15</v>
      </c>
      <c r="G37" s="551">
        <v>0</v>
      </c>
      <c r="H37" s="447">
        <f>G37*1000000/F37</f>
        <v>0</v>
      </c>
      <c r="I37" s="448"/>
      <c r="J37" s="449">
        <f>Данные2!AN73</f>
        <v>0</v>
      </c>
      <c r="K37" s="450" t="e">
        <f ca="1">J37*1000000/I37*12/P3</f>
        <v>#DIV/0!</v>
      </c>
      <c r="L37" s="553"/>
      <c r="M37" s="551"/>
      <c r="N37" s="451" t="e">
        <f>M37*1000000/L37</f>
        <v>#DIV/0!</v>
      </c>
    </row>
    <row r="38" spans="1:26" ht="15" customHeight="1" thickBot="1" x14ac:dyDescent="0.3">
      <c r="A38" s="822"/>
      <c r="B38" s="690"/>
      <c r="C38" s="457"/>
      <c r="D38" s="574"/>
      <c r="E38" s="446"/>
      <c r="F38" s="457"/>
      <c r="G38" s="574"/>
      <c r="H38" s="447"/>
      <c r="I38" s="452"/>
      <c r="J38" s="574"/>
      <c r="K38" s="453"/>
      <c r="L38" s="452"/>
      <c r="M38" s="574"/>
      <c r="N38" s="451"/>
    </row>
    <row r="39" spans="1:26" ht="15.75" customHeight="1" thickBot="1" x14ac:dyDescent="0.3">
      <c r="A39" s="815" t="s">
        <v>122</v>
      </c>
      <c r="B39" s="816"/>
      <c r="C39" s="458">
        <f>SUM(C37:C38)</f>
        <v>0</v>
      </c>
      <c r="D39" s="460">
        <f>SUM(D37:D38)</f>
        <v>0</v>
      </c>
      <c r="E39" s="459" t="e">
        <f>D39*1000000/C39</f>
        <v>#DIV/0!</v>
      </c>
      <c r="F39" s="458">
        <f>SUM(F37:F38)</f>
        <v>15</v>
      </c>
      <c r="G39" s="460">
        <f>SUM(G37:G38)</f>
        <v>0</v>
      </c>
      <c r="H39" s="461">
        <f>G39*1000000/F39</f>
        <v>0</v>
      </c>
      <c r="I39" s="462">
        <f>SUM(I37:I38)</f>
        <v>0</v>
      </c>
      <c r="J39" s="463">
        <f>SUM(J37:J38)</f>
        <v>0</v>
      </c>
      <c r="K39" s="464" t="e">
        <f ca="1">J39*1000000/I39*12/P3</f>
        <v>#DIV/0!</v>
      </c>
      <c r="L39" s="458">
        <f>SUM(L37:L38)</f>
        <v>0</v>
      </c>
      <c r="M39" s="463">
        <f>SUM(M37:M38)</f>
        <v>0</v>
      </c>
      <c r="N39" s="461" t="e">
        <f>M39*1000000/L39</f>
        <v>#DIV/0!</v>
      </c>
    </row>
    <row r="40" spans="1:26" ht="8.25" customHeight="1" x14ac:dyDescent="0.25">
      <c r="A40" s="533"/>
      <c r="B40" s="469"/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534"/>
    </row>
    <row r="41" spans="1:26" ht="21" customHeight="1" thickBot="1" x14ac:dyDescent="0.35">
      <c r="A41" s="535"/>
      <c r="B41" s="402"/>
      <c r="C41" s="402"/>
      <c r="D41" s="529"/>
      <c r="E41" s="851" t="s">
        <v>132</v>
      </c>
      <c r="F41" s="849"/>
      <c r="G41" s="849"/>
      <c r="H41" s="849"/>
      <c r="I41" s="537">
        <f ca="1">P3</f>
        <v>1</v>
      </c>
      <c r="J41" s="530" t="s">
        <v>133</v>
      </c>
      <c r="K41" s="403"/>
      <c r="L41" s="505"/>
      <c r="M41" s="402"/>
      <c r="N41" s="536"/>
      <c r="O41" s="402"/>
      <c r="P41" s="402"/>
    </row>
    <row r="42" spans="1:26" ht="14.25" customHeight="1" x14ac:dyDescent="0.25">
      <c r="A42" s="836" t="str">
        <f>A34</f>
        <v>Наименование изделия</v>
      </c>
      <c r="B42" s="758"/>
      <c r="C42" s="829" t="s">
        <v>189</v>
      </c>
      <c r="D42" s="758"/>
      <c r="E42" s="825" t="s">
        <v>135</v>
      </c>
      <c r="F42" s="687"/>
      <c r="G42" s="687"/>
      <c r="H42" s="687"/>
      <c r="I42" s="687"/>
      <c r="J42" s="687"/>
      <c r="K42" s="687"/>
      <c r="L42" s="687"/>
      <c r="M42" s="687"/>
      <c r="N42" s="740"/>
      <c r="O42" s="840" t="s">
        <v>136</v>
      </c>
      <c r="P42" s="841"/>
      <c r="Q42" s="842"/>
    </row>
    <row r="43" spans="1:26" ht="14.25" customHeight="1" x14ac:dyDescent="0.25">
      <c r="A43" s="695"/>
      <c r="B43" s="737"/>
      <c r="C43" s="830"/>
      <c r="D43" s="738"/>
      <c r="E43" s="831" t="s">
        <v>137</v>
      </c>
      <c r="F43" s="794"/>
      <c r="G43" s="794"/>
      <c r="H43" s="794"/>
      <c r="I43" s="778"/>
      <c r="J43" s="831" t="s">
        <v>138</v>
      </c>
      <c r="K43" s="794"/>
      <c r="L43" s="794"/>
      <c r="M43" s="794"/>
      <c r="N43" s="778"/>
      <c r="O43" s="821"/>
      <c r="P43" s="821"/>
      <c r="Q43" s="770"/>
    </row>
    <row r="44" spans="1:26" ht="33" customHeight="1" thickBot="1" x14ac:dyDescent="0.3">
      <c r="A44" s="696"/>
      <c r="B44" s="720"/>
      <c r="C44" s="466" t="s">
        <v>139</v>
      </c>
      <c r="D44" s="467" t="s">
        <v>140</v>
      </c>
      <c r="E44" s="473" t="s">
        <v>141</v>
      </c>
      <c r="F44" s="471" t="s">
        <v>142</v>
      </c>
      <c r="G44" s="471" t="s">
        <v>143</v>
      </c>
      <c r="H44" s="472" t="s">
        <v>144</v>
      </c>
      <c r="I44" s="495" t="s">
        <v>62</v>
      </c>
      <c r="J44" s="473" t="s">
        <v>141</v>
      </c>
      <c r="K44" s="471" t="s">
        <v>142</v>
      </c>
      <c r="L44" s="471" t="s">
        <v>143</v>
      </c>
      <c r="M44" s="472" t="s">
        <v>144</v>
      </c>
      <c r="N44" s="512" t="s">
        <v>62</v>
      </c>
      <c r="O44" s="794"/>
      <c r="P44" s="794"/>
      <c r="Q44" s="778"/>
    </row>
    <row r="45" spans="1:26" ht="15" customHeight="1" x14ac:dyDescent="0.25">
      <c r="A45" s="838" t="str">
        <f>A37</f>
        <v>Компрессор</v>
      </c>
      <c r="B45" s="812"/>
      <c r="C45" s="487"/>
      <c r="D45" s="488"/>
      <c r="E45" s="513"/>
      <c r="F45" s="489"/>
      <c r="G45" s="489"/>
      <c r="H45" s="490"/>
      <c r="I45" s="538">
        <f>SUM(E45:H45)</f>
        <v>0</v>
      </c>
      <c r="J45" s="388"/>
      <c r="K45" s="489"/>
      <c r="L45" s="490"/>
      <c r="M45" s="489"/>
      <c r="N45" s="499">
        <f>SUM(J45:M45)</f>
        <v>0</v>
      </c>
      <c r="O45" s="824"/>
      <c r="P45" s="812"/>
      <c r="Q45" s="813"/>
    </row>
    <row r="46" spans="1:26" ht="15" customHeight="1" x14ac:dyDescent="0.25">
      <c r="A46" s="817"/>
      <c r="B46" s="797"/>
      <c r="C46" s="491"/>
      <c r="D46" s="492"/>
      <c r="E46" s="514"/>
      <c r="F46" s="208"/>
      <c r="G46" s="208"/>
      <c r="H46" s="493"/>
      <c r="I46" s="497"/>
      <c r="J46" s="389"/>
      <c r="K46" s="208"/>
      <c r="L46" s="493"/>
      <c r="M46" s="208"/>
      <c r="N46" s="500"/>
      <c r="O46" s="860"/>
      <c r="P46" s="797"/>
      <c r="Q46" s="809"/>
    </row>
    <row r="47" spans="1:26" ht="16.5" customHeight="1" thickBot="1" x14ac:dyDescent="0.3">
      <c r="A47" s="875" t="s">
        <v>122</v>
      </c>
      <c r="B47" s="720"/>
      <c r="C47" s="506">
        <f t="shared" ref="C47:N47" si="2">SUM(C45:C46)</f>
        <v>0</v>
      </c>
      <c r="D47" s="507">
        <f t="shared" si="2"/>
        <v>0</v>
      </c>
      <c r="E47" s="506">
        <f t="shared" si="2"/>
        <v>0</v>
      </c>
      <c r="F47" s="508">
        <f t="shared" si="2"/>
        <v>0</v>
      </c>
      <c r="G47" s="508">
        <f t="shared" si="2"/>
        <v>0</v>
      </c>
      <c r="H47" s="508">
        <f t="shared" si="2"/>
        <v>0</v>
      </c>
      <c r="I47" s="508">
        <f t="shared" si="2"/>
        <v>0</v>
      </c>
      <c r="J47" s="509">
        <f t="shared" si="2"/>
        <v>0</v>
      </c>
      <c r="K47" s="510">
        <f t="shared" si="2"/>
        <v>0</v>
      </c>
      <c r="L47" s="510">
        <f t="shared" si="2"/>
        <v>0</v>
      </c>
      <c r="M47" s="510">
        <f t="shared" si="2"/>
        <v>0</v>
      </c>
      <c r="N47" s="511">
        <f t="shared" si="2"/>
        <v>0</v>
      </c>
      <c r="O47" s="881"/>
      <c r="P47" s="706"/>
      <c r="Q47" s="882"/>
    </row>
  </sheetData>
  <mergeCells count="74">
    <mergeCell ref="P1:Q2"/>
    <mergeCell ref="A38:B38"/>
    <mergeCell ref="O26:Q28"/>
    <mergeCell ref="E9:H9"/>
    <mergeCell ref="O47:Q47"/>
    <mergeCell ref="A39:B39"/>
    <mergeCell ref="E42:N42"/>
    <mergeCell ref="C42:D43"/>
    <mergeCell ref="A30:B30"/>
    <mergeCell ref="A34:B36"/>
    <mergeCell ref="E41:H41"/>
    <mergeCell ref="I34:N34"/>
    <mergeCell ref="F35:H35"/>
    <mergeCell ref="A46:B46"/>
    <mergeCell ref="O46:Q46"/>
    <mergeCell ref="D19:E19"/>
    <mergeCell ref="A26:B28"/>
    <mergeCell ref="I2:N2"/>
    <mergeCell ref="A21:B21"/>
    <mergeCell ref="J27:N27"/>
    <mergeCell ref="O29:Q29"/>
    <mergeCell ref="O31:Q31"/>
    <mergeCell ref="L19:N19"/>
    <mergeCell ref="E11:I11"/>
    <mergeCell ref="A10:B12"/>
    <mergeCell ref="A17:N17"/>
    <mergeCell ref="A29:B29"/>
    <mergeCell ref="O14:Q14"/>
    <mergeCell ref="F19:H19"/>
    <mergeCell ref="A6:B6"/>
    <mergeCell ref="O15:Q15"/>
    <mergeCell ref="A45:B45"/>
    <mergeCell ref="J19:K19"/>
    <mergeCell ref="O30:Q30"/>
    <mergeCell ref="A2:B4"/>
    <mergeCell ref="C34:H34"/>
    <mergeCell ref="O45:Q45"/>
    <mergeCell ref="O13:Q13"/>
    <mergeCell ref="J3:K3"/>
    <mergeCell ref="A14:B14"/>
    <mergeCell ref="E25:H25"/>
    <mergeCell ref="A22:B22"/>
    <mergeCell ref="D3:E3"/>
    <mergeCell ref="C18:H18"/>
    <mergeCell ref="A5:B5"/>
    <mergeCell ref="A23:B23"/>
    <mergeCell ref="A47:B47"/>
    <mergeCell ref="A42:B44"/>
    <mergeCell ref="E10:N10"/>
    <mergeCell ref="F3:H3"/>
    <mergeCell ref="I18:N18"/>
    <mergeCell ref="J35:K35"/>
    <mergeCell ref="A18:B20"/>
    <mergeCell ref="C10:D11"/>
    <mergeCell ref="A15:B15"/>
    <mergeCell ref="E27:I27"/>
    <mergeCell ref="A33:N33"/>
    <mergeCell ref="L35:N35"/>
    <mergeCell ref="E26:N26"/>
    <mergeCell ref="A7:B7"/>
    <mergeCell ref="C26:D27"/>
    <mergeCell ref="A1:N1"/>
    <mergeCell ref="E43:I43"/>
    <mergeCell ref="C2:H2"/>
    <mergeCell ref="A37:B37"/>
    <mergeCell ref="A31:B31"/>
    <mergeCell ref="D35:E35"/>
    <mergeCell ref="J43:N43"/>
    <mergeCell ref="A16:P16"/>
    <mergeCell ref="L3:N3"/>
    <mergeCell ref="J11:N11"/>
    <mergeCell ref="A13:B13"/>
    <mergeCell ref="O42:Q44"/>
    <mergeCell ref="O10:Q12"/>
  </mergeCells>
  <printOptions horizontalCentered="1"/>
  <pageMargins left="0.19685039370078741" right="0.19685039370078741" top="0.39370078740157483" bottom="0.19685039370078741" header="0.11811023622047249" footer="0.11811023622047249"/>
  <pageSetup paperSize="9" scale="71" orientation="landscape" r:id="rId1"/>
  <colBreaks count="1" manualBreakCount="1">
    <brk id="14" max="47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7"/>
  <sheetViews>
    <sheetView view="pageBreakPreview" zoomScale="82" zoomScaleSheetLayoutView="82" workbookViewId="0">
      <selection activeCell="K40" sqref="K40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9.5" customHeight="1" thickBot="1" x14ac:dyDescent="0.3">
      <c r="A1" s="854" t="s">
        <v>190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  <c r="P1" s="820" t="s">
        <v>124</v>
      </c>
      <c r="Q1" s="821"/>
    </row>
    <row r="2" spans="1:17" ht="15" customHeight="1" x14ac:dyDescent="0.25">
      <c r="A2" s="835" t="s">
        <v>125</v>
      </c>
      <c r="B2" s="758"/>
      <c r="C2" s="823" t="s">
        <v>169</v>
      </c>
      <c r="D2" s="687"/>
      <c r="E2" s="687"/>
      <c r="F2" s="687"/>
      <c r="G2" s="687"/>
      <c r="H2" s="688"/>
      <c r="I2" s="823" t="s">
        <v>170</v>
      </c>
      <c r="J2" s="687"/>
      <c r="K2" s="687"/>
      <c r="L2" s="687"/>
      <c r="M2" s="687"/>
      <c r="N2" s="688"/>
      <c r="P2" s="794"/>
      <c r="Q2" s="794"/>
    </row>
    <row r="3" spans="1:17" ht="15" customHeight="1" x14ac:dyDescent="0.25">
      <c r="A3" s="695"/>
      <c r="B3" s="737"/>
      <c r="C3" s="410">
        <f ca="1">YEAR(TODAY())</f>
        <v>2025</v>
      </c>
      <c r="D3" s="859" t="s">
        <v>128</v>
      </c>
      <c r="E3" s="738"/>
      <c r="F3" s="861">
        <f ca="1">YEAR(TODAY()) - 1</f>
        <v>2024</v>
      </c>
      <c r="G3" s="794"/>
      <c r="H3" s="738"/>
      <c r="I3" s="410">
        <f ca="1">YEAR(TODAY())</f>
        <v>2025</v>
      </c>
      <c r="J3" s="859" t="s">
        <v>128</v>
      </c>
      <c r="K3" s="738"/>
      <c r="L3" s="843">
        <f ca="1">F3</f>
        <v>2024</v>
      </c>
      <c r="M3" s="794"/>
      <c r="N3" s="738"/>
      <c r="P3" s="504">
        <f ca="1">Данные2!AL1</f>
        <v>1</v>
      </c>
      <c r="Q3" s="503"/>
    </row>
    <row r="4" spans="1:17" ht="26.25" customHeight="1" thickBot="1" x14ac:dyDescent="0.3">
      <c r="A4" s="696"/>
      <c r="B4" s="720"/>
      <c r="C4" s="406" t="s">
        <v>129</v>
      </c>
      <c r="D4" s="407" t="s">
        <v>130</v>
      </c>
      <c r="E4" s="408" t="s">
        <v>31</v>
      </c>
      <c r="F4" s="406" t="s">
        <v>129</v>
      </c>
      <c r="G4" s="407" t="s">
        <v>130</v>
      </c>
      <c r="H4" s="409" t="s">
        <v>31</v>
      </c>
      <c r="I4" s="406" t="s">
        <v>131</v>
      </c>
      <c r="J4" s="407" t="s">
        <v>130</v>
      </c>
      <c r="K4" s="465" t="s">
        <v>31</v>
      </c>
      <c r="L4" s="411" t="s">
        <v>131</v>
      </c>
      <c r="M4" s="407" t="s">
        <v>130</v>
      </c>
      <c r="N4" s="409" t="s">
        <v>31</v>
      </c>
    </row>
    <row r="5" spans="1:17" ht="15" customHeight="1" x14ac:dyDescent="0.25">
      <c r="A5" s="862" t="str">
        <f>Данные2!A77</f>
        <v>Нет продукции</v>
      </c>
      <c r="B5" s="687"/>
      <c r="C5" s="457">
        <f>Данные2!AL77</f>
        <v>0</v>
      </c>
      <c r="D5" s="574">
        <f>Данные2!AM77</f>
        <v>0</v>
      </c>
      <c r="E5" s="446" t="e">
        <f>D5*1000000/C5</f>
        <v>#DIV/0!</v>
      </c>
      <c r="F5" s="457">
        <v>128</v>
      </c>
      <c r="G5" s="551">
        <v>0</v>
      </c>
      <c r="H5" s="447">
        <f>G5*1000000/F5</f>
        <v>0</v>
      </c>
      <c r="I5" s="448"/>
      <c r="J5" s="449">
        <f>Данные2!AN77</f>
        <v>0</v>
      </c>
      <c r="K5" s="450" t="e">
        <f ca="1">J5*1000000/I5*12/P3</f>
        <v>#DIV/0!</v>
      </c>
      <c r="L5" s="553"/>
      <c r="M5" s="551"/>
      <c r="N5" s="451" t="e">
        <f>M5*1000000/L5</f>
        <v>#DIV/0!</v>
      </c>
    </row>
    <row r="6" spans="1:17" ht="15" customHeight="1" thickBot="1" x14ac:dyDescent="0.3">
      <c r="A6" s="822"/>
      <c r="B6" s="690"/>
      <c r="C6" s="457"/>
      <c r="D6" s="574"/>
      <c r="E6" s="446"/>
      <c r="F6" s="457"/>
      <c r="G6" s="574"/>
      <c r="H6" s="447"/>
      <c r="I6" s="452"/>
      <c r="J6" s="574"/>
      <c r="K6" s="453"/>
      <c r="L6" s="452"/>
      <c r="M6" s="574"/>
      <c r="N6" s="451"/>
    </row>
    <row r="7" spans="1:17" ht="15.75" customHeight="1" thickBot="1" x14ac:dyDescent="0.3">
      <c r="A7" s="815" t="s">
        <v>122</v>
      </c>
      <c r="B7" s="816"/>
      <c r="C7" s="458">
        <f>SUM(C5:C6)</f>
        <v>0</v>
      </c>
      <c r="D7" s="460">
        <f>SUM(D5:D6)</f>
        <v>0</v>
      </c>
      <c r="E7" s="459" t="e">
        <f>D7*1000000/C7</f>
        <v>#DIV/0!</v>
      </c>
      <c r="F7" s="458">
        <f>SUM(F5:F6)</f>
        <v>128</v>
      </c>
      <c r="G7" s="460">
        <f>SUM(G5:G6)</f>
        <v>0</v>
      </c>
      <c r="H7" s="461">
        <f>G7*1000000/F7</f>
        <v>0</v>
      </c>
      <c r="I7" s="462">
        <f>SUM(I5:I6)</f>
        <v>0</v>
      </c>
      <c r="J7" s="463">
        <f>SUM(J5:J6)</f>
        <v>0</v>
      </c>
      <c r="K7" s="464" t="e">
        <f ca="1">J7*1000000/I7*12/P3</f>
        <v>#DIV/0!</v>
      </c>
      <c r="L7" s="458">
        <f>SUM(L5:L6)</f>
        <v>0</v>
      </c>
      <c r="M7" s="463">
        <f>SUM(M5:M6)</f>
        <v>0</v>
      </c>
      <c r="N7" s="461" t="e">
        <f>M7*1000000/L7</f>
        <v>#DIV/0!</v>
      </c>
    </row>
    <row r="8" spans="1:17" ht="8.25" customHeight="1" x14ac:dyDescent="0.25">
      <c r="A8" s="533"/>
      <c r="B8" s="469"/>
      <c r="C8" s="468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534"/>
    </row>
    <row r="9" spans="1:17" ht="21" customHeight="1" thickBot="1" x14ac:dyDescent="0.35">
      <c r="A9" s="535"/>
      <c r="B9" s="402"/>
      <c r="C9" s="402"/>
      <c r="D9" s="529"/>
      <c r="E9" s="851" t="s">
        <v>132</v>
      </c>
      <c r="F9" s="849"/>
      <c r="G9" s="849"/>
      <c r="H9" s="849"/>
      <c r="I9" s="537">
        <f ca="1">P3</f>
        <v>1</v>
      </c>
      <c r="J9" s="530" t="s">
        <v>133</v>
      </c>
      <c r="K9" s="403"/>
      <c r="L9" s="505"/>
      <c r="M9" s="402"/>
      <c r="N9" s="536"/>
      <c r="O9" s="402"/>
      <c r="P9" s="402"/>
    </row>
    <row r="10" spans="1:17" ht="14.25" customHeight="1" x14ac:dyDescent="0.25">
      <c r="A10" s="836" t="str">
        <f>A2</f>
        <v>Наименование изделия</v>
      </c>
      <c r="B10" s="758"/>
      <c r="C10" s="829" t="s">
        <v>171</v>
      </c>
      <c r="D10" s="758"/>
      <c r="E10" s="825" t="s">
        <v>135</v>
      </c>
      <c r="F10" s="687"/>
      <c r="G10" s="687"/>
      <c r="H10" s="687"/>
      <c r="I10" s="687"/>
      <c r="J10" s="687"/>
      <c r="K10" s="687"/>
      <c r="L10" s="687"/>
      <c r="M10" s="687"/>
      <c r="N10" s="740"/>
      <c r="O10" s="840" t="s">
        <v>136</v>
      </c>
      <c r="P10" s="841"/>
      <c r="Q10" s="842"/>
    </row>
    <row r="11" spans="1:17" ht="14.25" customHeight="1" x14ac:dyDescent="0.25">
      <c r="A11" s="695"/>
      <c r="B11" s="737"/>
      <c r="C11" s="830"/>
      <c r="D11" s="738"/>
      <c r="E11" s="831" t="s">
        <v>137</v>
      </c>
      <c r="F11" s="794"/>
      <c r="G11" s="794"/>
      <c r="H11" s="794"/>
      <c r="I11" s="778"/>
      <c r="J11" s="831" t="s">
        <v>138</v>
      </c>
      <c r="K11" s="794"/>
      <c r="L11" s="794"/>
      <c r="M11" s="794"/>
      <c r="N11" s="778"/>
      <c r="O11" s="821"/>
      <c r="P11" s="821"/>
      <c r="Q11" s="770"/>
    </row>
    <row r="12" spans="1:17" ht="33" customHeight="1" thickBot="1" x14ac:dyDescent="0.3">
      <c r="A12" s="696"/>
      <c r="B12" s="720"/>
      <c r="C12" s="466" t="s">
        <v>139</v>
      </c>
      <c r="D12" s="467" t="s">
        <v>140</v>
      </c>
      <c r="E12" s="473" t="s">
        <v>141</v>
      </c>
      <c r="F12" s="471" t="s">
        <v>142</v>
      </c>
      <c r="G12" s="471" t="s">
        <v>143</v>
      </c>
      <c r="H12" s="472" t="s">
        <v>144</v>
      </c>
      <c r="I12" s="495" t="s">
        <v>62</v>
      </c>
      <c r="J12" s="473" t="s">
        <v>141</v>
      </c>
      <c r="K12" s="471" t="s">
        <v>142</v>
      </c>
      <c r="L12" s="471" t="s">
        <v>143</v>
      </c>
      <c r="M12" s="472" t="s">
        <v>144</v>
      </c>
      <c r="N12" s="512" t="s">
        <v>62</v>
      </c>
      <c r="O12" s="794"/>
      <c r="P12" s="794"/>
      <c r="Q12" s="778"/>
    </row>
    <row r="13" spans="1:17" ht="15" customHeight="1" x14ac:dyDescent="0.25">
      <c r="A13" s="838" t="str">
        <f>A5</f>
        <v>Нет продукции</v>
      </c>
      <c r="B13" s="812"/>
      <c r="C13" s="487"/>
      <c r="D13" s="488"/>
      <c r="E13" s="513"/>
      <c r="F13" s="489"/>
      <c r="G13" s="489"/>
      <c r="H13" s="490"/>
      <c r="I13" s="538">
        <f>SUM(E13:H13)</f>
        <v>0</v>
      </c>
      <c r="J13" s="388"/>
      <c r="K13" s="489"/>
      <c r="L13" s="490"/>
      <c r="M13" s="489"/>
      <c r="N13" s="499">
        <f>SUM(J13:M13)</f>
        <v>0</v>
      </c>
      <c r="O13" s="824"/>
      <c r="P13" s="812"/>
      <c r="Q13" s="813"/>
    </row>
    <row r="14" spans="1:17" ht="15" customHeight="1" x14ac:dyDescent="0.25">
      <c r="A14" s="817"/>
      <c r="B14" s="797"/>
      <c r="C14" s="491"/>
      <c r="D14" s="492"/>
      <c r="E14" s="514"/>
      <c r="F14" s="208"/>
      <c r="G14" s="208"/>
      <c r="H14" s="493"/>
      <c r="I14" s="497"/>
      <c r="J14" s="389"/>
      <c r="K14" s="208"/>
      <c r="L14" s="493"/>
      <c r="M14" s="208"/>
      <c r="N14" s="500"/>
      <c r="O14" s="860"/>
      <c r="P14" s="797"/>
      <c r="Q14" s="809"/>
    </row>
    <row r="15" spans="1:17" ht="16.5" customHeight="1" thickBot="1" x14ac:dyDescent="0.3">
      <c r="A15" s="875" t="s">
        <v>122</v>
      </c>
      <c r="B15" s="720"/>
      <c r="C15" s="506">
        <f t="shared" ref="C15:N15" si="0">SUM(C13:C14)</f>
        <v>0</v>
      </c>
      <c r="D15" s="507">
        <f t="shared" si="0"/>
        <v>0</v>
      </c>
      <c r="E15" s="506">
        <f t="shared" si="0"/>
        <v>0</v>
      </c>
      <c r="F15" s="508">
        <f t="shared" si="0"/>
        <v>0</v>
      </c>
      <c r="G15" s="508">
        <f t="shared" si="0"/>
        <v>0</v>
      </c>
      <c r="H15" s="508">
        <f t="shared" si="0"/>
        <v>0</v>
      </c>
      <c r="I15" s="508">
        <f t="shared" si="0"/>
        <v>0</v>
      </c>
      <c r="J15" s="509">
        <f t="shared" si="0"/>
        <v>0</v>
      </c>
      <c r="K15" s="510">
        <f t="shared" si="0"/>
        <v>0</v>
      </c>
      <c r="L15" s="510">
        <f t="shared" si="0"/>
        <v>0</v>
      </c>
      <c r="M15" s="510">
        <f t="shared" si="0"/>
        <v>0</v>
      </c>
      <c r="N15" s="511">
        <f t="shared" si="0"/>
        <v>0</v>
      </c>
      <c r="O15" s="881"/>
      <c r="P15" s="706"/>
      <c r="Q15" s="882"/>
    </row>
    <row r="16" spans="1:17" ht="12" customHeight="1" x14ac:dyDescent="0.25">
      <c r="A16" s="865"/>
      <c r="B16" s="804"/>
      <c r="C16" s="804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4"/>
      <c r="O16" s="804"/>
      <c r="P16" s="804"/>
      <c r="Q16" s="173"/>
    </row>
    <row r="17" spans="1:26" s="166" customFormat="1" ht="19.5" customHeight="1" thickBot="1" x14ac:dyDescent="0.3">
      <c r="A17" s="854" t="s">
        <v>191</v>
      </c>
      <c r="B17" s="885"/>
      <c r="C17" s="885"/>
      <c r="D17" s="885"/>
      <c r="E17" s="885"/>
      <c r="F17" s="885"/>
      <c r="G17" s="885"/>
      <c r="H17" s="885"/>
      <c r="I17" s="885"/>
      <c r="J17" s="885"/>
      <c r="K17" s="885"/>
      <c r="L17" s="885"/>
      <c r="M17" s="885"/>
      <c r="N17" s="885"/>
      <c r="O17" s="169"/>
      <c r="P17" s="169"/>
      <c r="Q17" s="169"/>
      <c r="R17" s="164"/>
      <c r="S17" s="164"/>
      <c r="T17" s="164"/>
      <c r="U17" s="164"/>
      <c r="V17" s="164"/>
      <c r="W17" s="164"/>
      <c r="X17" s="164"/>
      <c r="Y17" s="164"/>
      <c r="Z17" s="164"/>
    </row>
    <row r="18" spans="1:26" ht="15" customHeight="1" x14ac:dyDescent="0.25">
      <c r="A18" s="835" t="s">
        <v>125</v>
      </c>
      <c r="B18" s="758"/>
      <c r="C18" s="823" t="s">
        <v>169</v>
      </c>
      <c r="D18" s="687"/>
      <c r="E18" s="687"/>
      <c r="F18" s="687"/>
      <c r="G18" s="687"/>
      <c r="H18" s="688"/>
      <c r="I18" s="823" t="s">
        <v>170</v>
      </c>
      <c r="J18" s="687"/>
      <c r="K18" s="687"/>
      <c r="L18" s="687"/>
      <c r="M18" s="687"/>
      <c r="N18" s="688"/>
      <c r="P18" s="169"/>
      <c r="Q18" s="169"/>
    </row>
    <row r="19" spans="1:26" ht="15" customHeight="1" x14ac:dyDescent="0.25">
      <c r="A19" s="695"/>
      <c r="B19" s="737"/>
      <c r="C19" s="410">
        <f ca="1">YEAR(TODAY())</f>
        <v>2025</v>
      </c>
      <c r="D19" s="859" t="s">
        <v>128</v>
      </c>
      <c r="E19" s="738"/>
      <c r="F19" s="861">
        <f ca="1">YEAR(TODAY()) - 1</f>
        <v>2024</v>
      </c>
      <c r="G19" s="794"/>
      <c r="H19" s="738"/>
      <c r="I19" s="410">
        <f ca="1">YEAR(TODAY())</f>
        <v>2025</v>
      </c>
      <c r="J19" s="859" t="s">
        <v>128</v>
      </c>
      <c r="K19" s="738"/>
      <c r="L19" s="843">
        <f ca="1">F19</f>
        <v>2024</v>
      </c>
      <c r="M19" s="794"/>
      <c r="N19" s="738"/>
      <c r="P19" s="504"/>
      <c r="Q19" s="503"/>
    </row>
    <row r="20" spans="1:26" ht="26.25" customHeight="1" thickBot="1" x14ac:dyDescent="0.3">
      <c r="A20" s="696"/>
      <c r="B20" s="720"/>
      <c r="C20" s="406" t="s">
        <v>129</v>
      </c>
      <c r="D20" s="407" t="s">
        <v>130</v>
      </c>
      <c r="E20" s="408" t="s">
        <v>31</v>
      </c>
      <c r="F20" s="406" t="s">
        <v>129</v>
      </c>
      <c r="G20" s="407" t="s">
        <v>130</v>
      </c>
      <c r="H20" s="409" t="s">
        <v>31</v>
      </c>
      <c r="I20" s="406" t="s">
        <v>131</v>
      </c>
      <c r="J20" s="407" t="s">
        <v>130</v>
      </c>
      <c r="K20" s="465" t="s">
        <v>31</v>
      </c>
      <c r="L20" s="411" t="s">
        <v>131</v>
      </c>
      <c r="M20" s="407" t="s">
        <v>130</v>
      </c>
      <c r="N20" s="409" t="s">
        <v>31</v>
      </c>
    </row>
    <row r="21" spans="1:26" ht="15" customHeight="1" x14ac:dyDescent="0.25">
      <c r="A21" s="862" t="str">
        <f>Данные2!A81</f>
        <v>Нет продукции</v>
      </c>
      <c r="B21" s="687"/>
      <c r="C21" s="457">
        <f>Данные2!AL81</f>
        <v>0</v>
      </c>
      <c r="D21" s="574">
        <f>Данные2!AM81</f>
        <v>0</v>
      </c>
      <c r="E21" s="446" t="e">
        <f>D21*1000000/C21</f>
        <v>#DIV/0!</v>
      </c>
      <c r="F21" s="457">
        <v>0</v>
      </c>
      <c r="G21" s="551">
        <v>0</v>
      </c>
      <c r="H21" s="447" t="e">
        <f>G21*1000000/F21</f>
        <v>#DIV/0!</v>
      </c>
      <c r="I21" s="448"/>
      <c r="J21" s="449">
        <f>Данные2!AN81</f>
        <v>0</v>
      </c>
      <c r="K21" s="450" t="e">
        <f ca="1">J21*1000000/I21*12/P3</f>
        <v>#DIV/0!</v>
      </c>
      <c r="L21" s="553"/>
      <c r="M21" s="551"/>
      <c r="N21" s="451" t="e">
        <f>M21*1000000/L21</f>
        <v>#DIV/0!</v>
      </c>
    </row>
    <row r="22" spans="1:26" ht="15" customHeight="1" thickBot="1" x14ac:dyDescent="0.3">
      <c r="A22" s="822"/>
      <c r="B22" s="690"/>
      <c r="C22" s="457"/>
      <c r="D22" s="574"/>
      <c r="E22" s="446"/>
      <c r="F22" s="457"/>
      <c r="G22" s="574"/>
      <c r="H22" s="447"/>
      <c r="I22" s="452"/>
      <c r="J22" s="574"/>
      <c r="K22" s="453"/>
      <c r="L22" s="452"/>
      <c r="M22" s="574"/>
      <c r="N22" s="451"/>
    </row>
    <row r="23" spans="1:26" ht="15.75" customHeight="1" thickBot="1" x14ac:dyDescent="0.3">
      <c r="A23" s="815" t="s">
        <v>122</v>
      </c>
      <c r="B23" s="816"/>
      <c r="C23" s="458">
        <f>SUM(C21:C22)</f>
        <v>0</v>
      </c>
      <c r="D23" s="460">
        <f>SUM(D21:D22)</f>
        <v>0</v>
      </c>
      <c r="E23" s="459" t="e">
        <f>D23*1000000/C23</f>
        <v>#DIV/0!</v>
      </c>
      <c r="F23" s="458">
        <f>SUM(F21:F22)</f>
        <v>0</v>
      </c>
      <c r="G23" s="460">
        <f>SUM(G21:G22)</f>
        <v>0</v>
      </c>
      <c r="H23" s="461" t="e">
        <f>G23*1000000/F23</f>
        <v>#DIV/0!</v>
      </c>
      <c r="I23" s="462">
        <f>SUM(I21:I22)</f>
        <v>0</v>
      </c>
      <c r="J23" s="463">
        <f>SUM(J21:J22)</f>
        <v>0</v>
      </c>
      <c r="K23" s="464" t="e">
        <f ca="1">J23*1000000/I23*12/P3</f>
        <v>#DIV/0!</v>
      </c>
      <c r="L23" s="458">
        <f>SUM(L21:L22)</f>
        <v>0</v>
      </c>
      <c r="M23" s="463">
        <f>SUM(M21:M22)</f>
        <v>0</v>
      </c>
      <c r="N23" s="461" t="e">
        <f>M23*1000000/L23</f>
        <v>#DIV/0!</v>
      </c>
    </row>
    <row r="24" spans="1:26" ht="8.25" customHeight="1" x14ac:dyDescent="0.25">
      <c r="A24" s="533"/>
      <c r="B24" s="469"/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534"/>
    </row>
    <row r="25" spans="1:26" ht="21" customHeight="1" thickBot="1" x14ac:dyDescent="0.35">
      <c r="A25" s="535"/>
      <c r="B25" s="402"/>
      <c r="C25" s="402"/>
      <c r="D25" s="529"/>
      <c r="E25" s="851" t="s">
        <v>132</v>
      </c>
      <c r="F25" s="849"/>
      <c r="G25" s="849"/>
      <c r="H25" s="849"/>
      <c r="I25" s="537">
        <f ca="1">P3</f>
        <v>1</v>
      </c>
      <c r="J25" s="530" t="s">
        <v>133</v>
      </c>
      <c r="K25" s="403"/>
      <c r="L25" s="505"/>
      <c r="M25" s="402"/>
      <c r="N25" s="536"/>
      <c r="O25" s="402"/>
      <c r="P25" s="402"/>
    </row>
    <row r="26" spans="1:26" ht="14.25" customHeight="1" x14ac:dyDescent="0.25">
      <c r="A26" s="836" t="str">
        <f>A18</f>
        <v>Наименование изделия</v>
      </c>
      <c r="B26" s="758"/>
      <c r="C26" s="829" t="s">
        <v>171</v>
      </c>
      <c r="D26" s="758"/>
      <c r="E26" s="825" t="s">
        <v>135</v>
      </c>
      <c r="F26" s="687"/>
      <c r="G26" s="687"/>
      <c r="H26" s="687"/>
      <c r="I26" s="687"/>
      <c r="J26" s="687"/>
      <c r="K26" s="687"/>
      <c r="L26" s="687"/>
      <c r="M26" s="687"/>
      <c r="N26" s="740"/>
      <c r="O26" s="840" t="s">
        <v>136</v>
      </c>
      <c r="P26" s="841"/>
      <c r="Q26" s="842"/>
    </row>
    <row r="27" spans="1:26" ht="14.25" customHeight="1" x14ac:dyDescent="0.25">
      <c r="A27" s="695"/>
      <c r="B27" s="737"/>
      <c r="C27" s="830"/>
      <c r="D27" s="738"/>
      <c r="E27" s="831" t="s">
        <v>137</v>
      </c>
      <c r="F27" s="794"/>
      <c r="G27" s="794"/>
      <c r="H27" s="794"/>
      <c r="I27" s="778"/>
      <c r="J27" s="831" t="s">
        <v>138</v>
      </c>
      <c r="K27" s="794"/>
      <c r="L27" s="794"/>
      <c r="M27" s="794"/>
      <c r="N27" s="778"/>
      <c r="O27" s="821"/>
      <c r="P27" s="821"/>
      <c r="Q27" s="770"/>
    </row>
    <row r="28" spans="1:26" ht="33" customHeight="1" thickBot="1" x14ac:dyDescent="0.3">
      <c r="A28" s="696"/>
      <c r="B28" s="720"/>
      <c r="C28" s="466" t="s">
        <v>139</v>
      </c>
      <c r="D28" s="467" t="s">
        <v>140</v>
      </c>
      <c r="E28" s="473" t="s">
        <v>141</v>
      </c>
      <c r="F28" s="471" t="s">
        <v>142</v>
      </c>
      <c r="G28" s="471" t="s">
        <v>143</v>
      </c>
      <c r="H28" s="472" t="s">
        <v>144</v>
      </c>
      <c r="I28" s="495" t="s">
        <v>62</v>
      </c>
      <c r="J28" s="473" t="s">
        <v>141</v>
      </c>
      <c r="K28" s="471" t="s">
        <v>142</v>
      </c>
      <c r="L28" s="471" t="s">
        <v>143</v>
      </c>
      <c r="M28" s="472" t="s">
        <v>144</v>
      </c>
      <c r="N28" s="512" t="s">
        <v>62</v>
      </c>
      <c r="O28" s="794"/>
      <c r="P28" s="794"/>
      <c r="Q28" s="778"/>
    </row>
    <row r="29" spans="1:26" ht="15" customHeight="1" x14ac:dyDescent="0.25">
      <c r="A29" s="838" t="str">
        <f>A21</f>
        <v>Нет продукции</v>
      </c>
      <c r="B29" s="812"/>
      <c r="C29" s="487"/>
      <c r="D29" s="488"/>
      <c r="E29" s="513"/>
      <c r="F29" s="489"/>
      <c r="G29" s="489"/>
      <c r="H29" s="490"/>
      <c r="I29" s="538">
        <f>SUM(E29:H29)</f>
        <v>0</v>
      </c>
      <c r="J29" s="388"/>
      <c r="K29" s="489"/>
      <c r="L29" s="490"/>
      <c r="M29" s="489"/>
      <c r="N29" s="499">
        <f>SUM(J29:M29)</f>
        <v>0</v>
      </c>
      <c r="O29" s="824"/>
      <c r="P29" s="812"/>
      <c r="Q29" s="813"/>
    </row>
    <row r="30" spans="1:26" ht="15" customHeight="1" x14ac:dyDescent="0.25">
      <c r="A30" s="817"/>
      <c r="B30" s="797"/>
      <c r="C30" s="491"/>
      <c r="D30" s="492"/>
      <c r="E30" s="514"/>
      <c r="F30" s="208"/>
      <c r="G30" s="208"/>
      <c r="H30" s="493"/>
      <c r="I30" s="497"/>
      <c r="J30" s="389"/>
      <c r="K30" s="208"/>
      <c r="L30" s="493"/>
      <c r="M30" s="208"/>
      <c r="N30" s="500"/>
      <c r="O30" s="860"/>
      <c r="P30" s="797"/>
      <c r="Q30" s="809"/>
    </row>
    <row r="31" spans="1:26" ht="16.5" customHeight="1" thickBot="1" x14ac:dyDescent="0.3">
      <c r="A31" s="875" t="s">
        <v>122</v>
      </c>
      <c r="B31" s="720"/>
      <c r="C31" s="506">
        <f t="shared" ref="C31:N31" si="1">SUM(C29:C30)</f>
        <v>0</v>
      </c>
      <c r="D31" s="507">
        <f t="shared" si="1"/>
        <v>0</v>
      </c>
      <c r="E31" s="506">
        <f t="shared" si="1"/>
        <v>0</v>
      </c>
      <c r="F31" s="508">
        <f t="shared" si="1"/>
        <v>0</v>
      </c>
      <c r="G31" s="508">
        <f t="shared" si="1"/>
        <v>0</v>
      </c>
      <c r="H31" s="508">
        <f t="shared" si="1"/>
        <v>0</v>
      </c>
      <c r="I31" s="508">
        <f t="shared" si="1"/>
        <v>0</v>
      </c>
      <c r="J31" s="509">
        <f t="shared" si="1"/>
        <v>0</v>
      </c>
      <c r="K31" s="510">
        <f t="shared" si="1"/>
        <v>0</v>
      </c>
      <c r="L31" s="510">
        <f t="shared" si="1"/>
        <v>0</v>
      </c>
      <c r="M31" s="510">
        <f t="shared" si="1"/>
        <v>0</v>
      </c>
      <c r="N31" s="511">
        <f t="shared" si="1"/>
        <v>0</v>
      </c>
      <c r="O31" s="881"/>
      <c r="P31" s="706"/>
      <c r="Q31" s="882"/>
    </row>
    <row r="33" spans="1:26" s="166" customFormat="1" ht="19.5" customHeight="1" thickBot="1" x14ac:dyDescent="0.3">
      <c r="A33" s="854" t="s">
        <v>192</v>
      </c>
      <c r="B33" s="885"/>
      <c r="C33" s="885"/>
      <c r="D33" s="885"/>
      <c r="E33" s="885"/>
      <c r="F33" s="885"/>
      <c r="G33" s="885"/>
      <c r="H33" s="885"/>
      <c r="I33" s="885"/>
      <c r="J33" s="885"/>
      <c r="K33" s="885"/>
      <c r="L33" s="885"/>
      <c r="M33" s="885"/>
      <c r="N33" s="885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ht="15" customHeight="1" x14ac:dyDescent="0.25">
      <c r="A34" s="835" t="s">
        <v>125</v>
      </c>
      <c r="B34" s="758"/>
      <c r="C34" s="823" t="s">
        <v>169</v>
      </c>
      <c r="D34" s="687"/>
      <c r="E34" s="687"/>
      <c r="F34" s="687"/>
      <c r="G34" s="687"/>
      <c r="H34" s="688"/>
      <c r="I34" s="823" t="s">
        <v>170</v>
      </c>
      <c r="J34" s="687"/>
      <c r="K34" s="687"/>
      <c r="L34" s="687"/>
      <c r="M34" s="687"/>
      <c r="N34" s="688"/>
      <c r="P34" s="169"/>
      <c r="Q34" s="169"/>
    </row>
    <row r="35" spans="1:26" ht="15" customHeight="1" x14ac:dyDescent="0.25">
      <c r="A35" s="695"/>
      <c r="B35" s="737"/>
      <c r="C35" s="410">
        <f ca="1">YEAR(TODAY())</f>
        <v>2025</v>
      </c>
      <c r="D35" s="859" t="s">
        <v>128</v>
      </c>
      <c r="E35" s="738"/>
      <c r="F35" s="861">
        <f ca="1">YEAR(TODAY()) - 1</f>
        <v>2024</v>
      </c>
      <c r="G35" s="794"/>
      <c r="H35" s="738"/>
      <c r="I35" s="410">
        <f ca="1">YEAR(TODAY())</f>
        <v>2025</v>
      </c>
      <c r="J35" s="859" t="s">
        <v>128</v>
      </c>
      <c r="K35" s="738"/>
      <c r="L35" s="843">
        <f ca="1">F35</f>
        <v>2024</v>
      </c>
      <c r="M35" s="794"/>
      <c r="N35" s="738"/>
      <c r="P35" s="504"/>
      <c r="Q35" s="503"/>
    </row>
    <row r="36" spans="1:26" ht="26.25" customHeight="1" thickBot="1" x14ac:dyDescent="0.3">
      <c r="A36" s="696"/>
      <c r="B36" s="720"/>
      <c r="C36" s="406" t="s">
        <v>129</v>
      </c>
      <c r="D36" s="407" t="s">
        <v>130</v>
      </c>
      <c r="E36" s="408" t="s">
        <v>31</v>
      </c>
      <c r="F36" s="406" t="s">
        <v>129</v>
      </c>
      <c r="G36" s="407" t="s">
        <v>130</v>
      </c>
      <c r="H36" s="409" t="s">
        <v>31</v>
      </c>
      <c r="I36" s="406" t="s">
        <v>131</v>
      </c>
      <c r="J36" s="407" t="s">
        <v>130</v>
      </c>
      <c r="K36" s="465" t="s">
        <v>31</v>
      </c>
      <c r="L36" s="411" t="s">
        <v>131</v>
      </c>
      <c r="M36" s="407" t="s">
        <v>130</v>
      </c>
      <c r="N36" s="409" t="s">
        <v>31</v>
      </c>
    </row>
    <row r="37" spans="1:26" ht="15" customHeight="1" x14ac:dyDescent="0.25">
      <c r="A37" s="862" t="str">
        <f>Данные2!A85</f>
        <v>Нет продукции</v>
      </c>
      <c r="B37" s="687"/>
      <c r="C37" s="457">
        <f>Данные2!AL85</f>
        <v>0</v>
      </c>
      <c r="D37" s="574">
        <f>Данные2!AM85</f>
        <v>0</v>
      </c>
      <c r="E37" s="446" t="e">
        <f>D37*1000000/C37</f>
        <v>#DIV/0!</v>
      </c>
      <c r="F37" s="457">
        <v>0</v>
      </c>
      <c r="G37" s="551">
        <v>0</v>
      </c>
      <c r="H37" s="447" t="e">
        <f>G37*1000000/F37</f>
        <v>#DIV/0!</v>
      </c>
      <c r="I37" s="448"/>
      <c r="J37" s="449">
        <f>Данные2!AN85</f>
        <v>0</v>
      </c>
      <c r="K37" s="450" t="e">
        <f ca="1">J37*1000000/I37*12/P3</f>
        <v>#DIV/0!</v>
      </c>
      <c r="L37" s="553"/>
      <c r="M37" s="551"/>
      <c r="N37" s="451" t="e">
        <f>M37*1000000/L37</f>
        <v>#DIV/0!</v>
      </c>
    </row>
    <row r="38" spans="1:26" ht="15" customHeight="1" thickBot="1" x14ac:dyDescent="0.3">
      <c r="A38" s="822"/>
      <c r="B38" s="690"/>
      <c r="C38" s="457"/>
      <c r="D38" s="574"/>
      <c r="E38" s="446"/>
      <c r="F38" s="457"/>
      <c r="G38" s="574"/>
      <c r="H38" s="447"/>
      <c r="I38" s="452"/>
      <c r="J38" s="574"/>
      <c r="K38" s="453"/>
      <c r="L38" s="452"/>
      <c r="M38" s="574"/>
      <c r="N38" s="451"/>
    </row>
    <row r="39" spans="1:26" ht="15.75" customHeight="1" thickBot="1" x14ac:dyDescent="0.3">
      <c r="A39" s="815" t="s">
        <v>122</v>
      </c>
      <c r="B39" s="816"/>
      <c r="C39" s="458">
        <f>SUM(C37:C38)</f>
        <v>0</v>
      </c>
      <c r="D39" s="460">
        <f>SUM(D37:D38)</f>
        <v>0</v>
      </c>
      <c r="E39" s="459" t="e">
        <f>D39*1000000/C39</f>
        <v>#DIV/0!</v>
      </c>
      <c r="F39" s="458">
        <f>SUM(F37:F38)</f>
        <v>0</v>
      </c>
      <c r="G39" s="460">
        <f>SUM(G37:G38)</f>
        <v>0</v>
      </c>
      <c r="H39" s="461" t="e">
        <f>G39*1000000/F39</f>
        <v>#DIV/0!</v>
      </c>
      <c r="I39" s="462">
        <f>SUM(I37:I38)</f>
        <v>0</v>
      </c>
      <c r="J39" s="463">
        <f>SUM(J37:J38)</f>
        <v>0</v>
      </c>
      <c r="K39" s="464" t="e">
        <f ca="1">J39*1000000/I39*12/P3</f>
        <v>#DIV/0!</v>
      </c>
      <c r="L39" s="458">
        <f>SUM(L37:L38)</f>
        <v>0</v>
      </c>
      <c r="M39" s="463">
        <f>SUM(M37:M38)</f>
        <v>0</v>
      </c>
      <c r="N39" s="461" t="e">
        <f>M39*1000000/L39</f>
        <v>#DIV/0!</v>
      </c>
    </row>
    <row r="40" spans="1:26" ht="8.25" customHeight="1" x14ac:dyDescent="0.25">
      <c r="A40" s="533"/>
      <c r="B40" s="469"/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534"/>
    </row>
    <row r="41" spans="1:26" ht="21" customHeight="1" thickBot="1" x14ac:dyDescent="0.35">
      <c r="A41" s="535"/>
      <c r="B41" s="402"/>
      <c r="C41" s="402"/>
      <c r="D41" s="529"/>
      <c r="E41" s="851" t="s">
        <v>132</v>
      </c>
      <c r="F41" s="849"/>
      <c r="G41" s="849"/>
      <c r="H41" s="849"/>
      <c r="I41" s="537">
        <f ca="1">P3</f>
        <v>1</v>
      </c>
      <c r="J41" s="530" t="s">
        <v>133</v>
      </c>
      <c r="K41" s="403"/>
      <c r="L41" s="505"/>
      <c r="M41" s="402"/>
      <c r="N41" s="536"/>
      <c r="O41" s="402"/>
      <c r="P41" s="402"/>
    </row>
    <row r="42" spans="1:26" ht="14.25" customHeight="1" x14ac:dyDescent="0.25">
      <c r="A42" s="836" t="str">
        <f>A34</f>
        <v>Наименование изделия</v>
      </c>
      <c r="B42" s="758"/>
      <c r="C42" s="829" t="s">
        <v>171</v>
      </c>
      <c r="D42" s="758"/>
      <c r="E42" s="825" t="s">
        <v>135</v>
      </c>
      <c r="F42" s="687"/>
      <c r="G42" s="687"/>
      <c r="H42" s="687"/>
      <c r="I42" s="687"/>
      <c r="J42" s="687"/>
      <c r="K42" s="687"/>
      <c r="L42" s="687"/>
      <c r="M42" s="687"/>
      <c r="N42" s="740"/>
      <c r="O42" s="840" t="s">
        <v>136</v>
      </c>
      <c r="P42" s="841"/>
      <c r="Q42" s="842"/>
    </row>
    <row r="43" spans="1:26" ht="14.25" customHeight="1" x14ac:dyDescent="0.25">
      <c r="A43" s="695"/>
      <c r="B43" s="737"/>
      <c r="C43" s="830"/>
      <c r="D43" s="738"/>
      <c r="E43" s="831" t="s">
        <v>137</v>
      </c>
      <c r="F43" s="794"/>
      <c r="G43" s="794"/>
      <c r="H43" s="794"/>
      <c r="I43" s="778"/>
      <c r="J43" s="831" t="s">
        <v>138</v>
      </c>
      <c r="K43" s="794"/>
      <c r="L43" s="794"/>
      <c r="M43" s="794"/>
      <c r="N43" s="778"/>
      <c r="O43" s="821"/>
      <c r="P43" s="821"/>
      <c r="Q43" s="770"/>
    </row>
    <row r="44" spans="1:26" ht="33" customHeight="1" thickBot="1" x14ac:dyDescent="0.3">
      <c r="A44" s="696"/>
      <c r="B44" s="720"/>
      <c r="C44" s="466" t="s">
        <v>139</v>
      </c>
      <c r="D44" s="467" t="s">
        <v>140</v>
      </c>
      <c r="E44" s="473" t="s">
        <v>141</v>
      </c>
      <c r="F44" s="471" t="s">
        <v>142</v>
      </c>
      <c r="G44" s="471" t="s">
        <v>143</v>
      </c>
      <c r="H44" s="472" t="s">
        <v>144</v>
      </c>
      <c r="I44" s="495" t="s">
        <v>62</v>
      </c>
      <c r="J44" s="473" t="s">
        <v>141</v>
      </c>
      <c r="K44" s="471" t="s">
        <v>142</v>
      </c>
      <c r="L44" s="471" t="s">
        <v>143</v>
      </c>
      <c r="M44" s="472" t="s">
        <v>144</v>
      </c>
      <c r="N44" s="512" t="s">
        <v>62</v>
      </c>
      <c r="O44" s="794"/>
      <c r="P44" s="794"/>
      <c r="Q44" s="778"/>
    </row>
    <row r="45" spans="1:26" ht="15" customHeight="1" x14ac:dyDescent="0.25">
      <c r="A45" s="838" t="str">
        <f>A37</f>
        <v>Нет продукции</v>
      </c>
      <c r="B45" s="812"/>
      <c r="C45" s="487"/>
      <c r="D45" s="488"/>
      <c r="E45" s="513"/>
      <c r="F45" s="489"/>
      <c r="G45" s="489"/>
      <c r="H45" s="490"/>
      <c r="I45" s="538">
        <f>SUM(E45:H45)</f>
        <v>0</v>
      </c>
      <c r="J45" s="388"/>
      <c r="K45" s="489"/>
      <c r="L45" s="490"/>
      <c r="M45" s="489"/>
      <c r="N45" s="499">
        <f>SUM(J45:M45)</f>
        <v>0</v>
      </c>
      <c r="O45" s="824"/>
      <c r="P45" s="812"/>
      <c r="Q45" s="813"/>
    </row>
    <row r="46" spans="1:26" ht="15" customHeight="1" x14ac:dyDescent="0.25">
      <c r="A46" s="817"/>
      <c r="B46" s="797"/>
      <c r="C46" s="491"/>
      <c r="D46" s="492"/>
      <c r="E46" s="514"/>
      <c r="F46" s="208"/>
      <c r="G46" s="208"/>
      <c r="H46" s="493"/>
      <c r="I46" s="497"/>
      <c r="J46" s="389"/>
      <c r="K46" s="208"/>
      <c r="L46" s="493"/>
      <c r="M46" s="208"/>
      <c r="N46" s="500"/>
      <c r="O46" s="860"/>
      <c r="P46" s="797"/>
      <c r="Q46" s="809"/>
    </row>
    <row r="47" spans="1:26" ht="16.5" customHeight="1" thickBot="1" x14ac:dyDescent="0.3">
      <c r="A47" s="875" t="s">
        <v>122</v>
      </c>
      <c r="B47" s="720"/>
      <c r="C47" s="506">
        <f t="shared" ref="C47:N47" si="2">SUM(C45:C46)</f>
        <v>0</v>
      </c>
      <c r="D47" s="507">
        <f t="shared" si="2"/>
        <v>0</v>
      </c>
      <c r="E47" s="506">
        <f t="shared" si="2"/>
        <v>0</v>
      </c>
      <c r="F47" s="508">
        <f t="shared" si="2"/>
        <v>0</v>
      </c>
      <c r="G47" s="508">
        <f t="shared" si="2"/>
        <v>0</v>
      </c>
      <c r="H47" s="508">
        <f t="shared" si="2"/>
        <v>0</v>
      </c>
      <c r="I47" s="508">
        <f t="shared" si="2"/>
        <v>0</v>
      </c>
      <c r="J47" s="509">
        <f t="shared" si="2"/>
        <v>0</v>
      </c>
      <c r="K47" s="510">
        <f t="shared" si="2"/>
        <v>0</v>
      </c>
      <c r="L47" s="510">
        <f t="shared" si="2"/>
        <v>0</v>
      </c>
      <c r="M47" s="510">
        <f t="shared" si="2"/>
        <v>0</v>
      </c>
      <c r="N47" s="511">
        <f t="shared" si="2"/>
        <v>0</v>
      </c>
      <c r="O47" s="881"/>
      <c r="P47" s="706"/>
      <c r="Q47" s="882"/>
    </row>
  </sheetData>
  <mergeCells count="74">
    <mergeCell ref="P1:Q2"/>
    <mergeCell ref="A38:B38"/>
    <mergeCell ref="O26:Q28"/>
    <mergeCell ref="E9:H9"/>
    <mergeCell ref="J3:K3"/>
    <mergeCell ref="I34:N34"/>
    <mergeCell ref="F35:H35"/>
    <mergeCell ref="A22:B22"/>
    <mergeCell ref="C18:H18"/>
    <mergeCell ref="D3:E3"/>
    <mergeCell ref="A5:B5"/>
    <mergeCell ref="A23:B23"/>
    <mergeCell ref="F19:H19"/>
    <mergeCell ref="O14:Q14"/>
    <mergeCell ref="E41:H41"/>
    <mergeCell ref="A34:B36"/>
    <mergeCell ref="A6:B6"/>
    <mergeCell ref="A14:B14"/>
    <mergeCell ref="E25:H25"/>
    <mergeCell ref="O13:Q13"/>
    <mergeCell ref="O47:Q47"/>
    <mergeCell ref="A39:B39"/>
    <mergeCell ref="E42:N42"/>
    <mergeCell ref="C42:D43"/>
    <mergeCell ref="A30:B30"/>
    <mergeCell ref="A46:B46"/>
    <mergeCell ref="O46:Q46"/>
    <mergeCell ref="O45:Q45"/>
    <mergeCell ref="C34:H34"/>
    <mergeCell ref="A2:B4"/>
    <mergeCell ref="A26:B28"/>
    <mergeCell ref="J27:N27"/>
    <mergeCell ref="A21:B21"/>
    <mergeCell ref="O31:Q31"/>
    <mergeCell ref="O29:Q29"/>
    <mergeCell ref="D19:E19"/>
    <mergeCell ref="I2:N2"/>
    <mergeCell ref="L19:N19"/>
    <mergeCell ref="A17:N17"/>
    <mergeCell ref="A10:B12"/>
    <mergeCell ref="A29:B29"/>
    <mergeCell ref="E11:I11"/>
    <mergeCell ref="A47:B47"/>
    <mergeCell ref="L3:N3"/>
    <mergeCell ref="E10:N10"/>
    <mergeCell ref="F3:H3"/>
    <mergeCell ref="O42:Q44"/>
    <mergeCell ref="J35:K35"/>
    <mergeCell ref="I18:N18"/>
    <mergeCell ref="A33:N33"/>
    <mergeCell ref="A18:B20"/>
    <mergeCell ref="E27:I27"/>
    <mergeCell ref="A15:B15"/>
    <mergeCell ref="C10:D11"/>
    <mergeCell ref="L35:N35"/>
    <mergeCell ref="O10:Q12"/>
    <mergeCell ref="A45:B45"/>
    <mergeCell ref="O15:Q15"/>
    <mergeCell ref="E26:N26"/>
    <mergeCell ref="A7:B7"/>
    <mergeCell ref="A1:N1"/>
    <mergeCell ref="C26:D27"/>
    <mergeCell ref="E43:I43"/>
    <mergeCell ref="C2:H2"/>
    <mergeCell ref="A37:B37"/>
    <mergeCell ref="A31:B31"/>
    <mergeCell ref="J43:N43"/>
    <mergeCell ref="D35:E35"/>
    <mergeCell ref="A16:P16"/>
    <mergeCell ref="J11:N11"/>
    <mergeCell ref="A42:B44"/>
    <mergeCell ref="A13:B13"/>
    <mergeCell ref="J19:K19"/>
    <mergeCell ref="O30:Q30"/>
  </mergeCells>
  <printOptions horizontalCentered="1"/>
  <pageMargins left="0.19685039370078741" right="0.19685039370078741" top="0.39370078740157483" bottom="0.19685039370078741" header="0.11811023622047249" footer="0.11811023622047249"/>
  <pageSetup paperSize="9" scale="71" orientation="landscape" r:id="rId1"/>
  <colBreaks count="1" manualBreakCount="1">
    <brk id="14" max="47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W25"/>
  <sheetViews>
    <sheetView view="pageBreakPreview" topLeftCell="B1" zoomScaleSheetLayoutView="100" workbookViewId="0">
      <selection activeCell="L25" sqref="L25"/>
    </sheetView>
  </sheetViews>
  <sheetFormatPr defaultRowHeight="15" x14ac:dyDescent="0.25"/>
  <cols>
    <col min="1" max="8" width="9.7109375" style="391" customWidth="1"/>
    <col min="9" max="9" width="18.140625" style="391" customWidth="1"/>
    <col min="10" max="10" width="5.28515625" style="391" customWidth="1"/>
    <col min="11" max="11" width="15.28515625" style="13" customWidth="1"/>
    <col min="12" max="12" width="5.7109375" style="13" customWidth="1"/>
    <col min="13" max="17" width="5.7109375" style="391" customWidth="1"/>
    <col min="18" max="18" width="6.42578125" style="391" customWidth="1"/>
    <col min="19" max="19" width="7" style="391" customWidth="1"/>
    <col min="20" max="20" width="8.7109375" style="391" customWidth="1"/>
    <col min="21" max="22" width="5.7109375" style="391" customWidth="1"/>
    <col min="23" max="23" width="6.28515625" style="391" customWidth="1"/>
  </cols>
  <sheetData>
    <row r="2" spans="11:23" ht="65.25" customHeight="1" x14ac:dyDescent="0.25">
      <c r="K2" s="132"/>
      <c r="L2" s="133" t="str">
        <f>Показатели!D6</f>
        <v>январь</v>
      </c>
      <c r="M2" s="134" t="str">
        <f>Показатели!E6</f>
        <v>февраль</v>
      </c>
      <c r="N2" s="134" t="str">
        <f>Показатели!F6</f>
        <v>март</v>
      </c>
      <c r="O2" s="134" t="str">
        <f>Показатели!I6</f>
        <v>апрель</v>
      </c>
      <c r="P2" s="134" t="str">
        <f>Показатели!J6</f>
        <v>май</v>
      </c>
      <c r="Q2" s="134" t="str">
        <f>Показатели!K6</f>
        <v>июнь</v>
      </c>
      <c r="R2" s="134" t="str">
        <f>Показатели!O6</f>
        <v>июль</v>
      </c>
      <c r="S2" s="134" t="str">
        <f>Показатели!P6</f>
        <v>август</v>
      </c>
      <c r="T2" s="134" t="str">
        <f>Показатели!Q6</f>
        <v>сентябрь</v>
      </c>
      <c r="U2" s="134" t="str">
        <f>Показатели!U6</f>
        <v>октябрь</v>
      </c>
      <c r="V2" s="134" t="str">
        <f>Показатели!V6</f>
        <v>ноябрь</v>
      </c>
      <c r="W2" s="134" t="str">
        <f>Показатели!W6</f>
        <v>декабрь</v>
      </c>
    </row>
    <row r="3" spans="11:23" ht="15" customHeight="1" x14ac:dyDescent="0.25">
      <c r="K3" s="135" t="s">
        <v>47</v>
      </c>
      <c r="L3" s="137">
        <f>Показатели!D7</f>
        <v>25282.293088472514</v>
      </c>
      <c r="M3" s="138">
        <f>Показатели!E7</f>
        <v>30479.620232443936</v>
      </c>
      <c r="N3" s="138">
        <f>Показатели!F7</f>
        <v>3520.8168295044452</v>
      </c>
      <c r="O3" s="138">
        <f>Показатели!I7</f>
        <v>39219.9645438429</v>
      </c>
      <c r="P3" s="138">
        <f>Показатели!J7</f>
        <v>21635.204707036039</v>
      </c>
      <c r="Q3" s="138">
        <f>Показатели!K7</f>
        <v>40530.646908952469</v>
      </c>
      <c r="R3" s="138" t="e">
        <f>Показатели!O7</f>
        <v>#DIV/0!</v>
      </c>
      <c r="S3" s="138" t="e">
        <f>Показатели!P7</f>
        <v>#DIV/0!</v>
      </c>
      <c r="T3" s="138" t="e">
        <f>Показатели!Q7</f>
        <v>#DIV/0!</v>
      </c>
      <c r="U3" s="138" t="e">
        <f>Показатели!U7</f>
        <v>#DIV/0!</v>
      </c>
      <c r="V3" s="138" t="e">
        <f>Показатели!V7</f>
        <v>#DIV/0!</v>
      </c>
      <c r="W3" s="138" t="e">
        <f>Показатели!W7</f>
        <v>#DIV/0!</v>
      </c>
    </row>
    <row r="4" spans="11:23" ht="15" customHeight="1" x14ac:dyDescent="0.25">
      <c r="K4" s="132" t="s">
        <v>48</v>
      </c>
      <c r="L4" s="139">
        <f>Показатели!D8</f>
        <v>3195.1855068867103</v>
      </c>
      <c r="M4" s="140">
        <f>Показатели!E8</f>
        <v>32.738582419381238</v>
      </c>
      <c r="N4" s="140">
        <f>Показатели!F8</f>
        <v>3139.3950063081302</v>
      </c>
      <c r="O4" s="140">
        <f>Показатели!I8</f>
        <v>1745.5338879039957</v>
      </c>
      <c r="P4" s="140">
        <f>Показатели!J8</f>
        <v>459.67148810983082</v>
      </c>
      <c r="Q4" s="140">
        <f>Показатели!K8</f>
        <v>322.13664450757022</v>
      </c>
      <c r="R4" s="140" t="e">
        <f>Показатели!O8</f>
        <v>#DIV/0!</v>
      </c>
      <c r="S4" s="140" t="e">
        <f>Показатели!P8</f>
        <v>#DIV/0!</v>
      </c>
      <c r="T4" s="140" t="e">
        <f>Показатели!Q8</f>
        <v>#DIV/0!</v>
      </c>
      <c r="U4" s="140" t="e">
        <f>Показатели!U8</f>
        <v>#DIV/0!</v>
      </c>
      <c r="V4" s="140" t="e">
        <f>Показатели!V8</f>
        <v>#DIV/0!</v>
      </c>
      <c r="W4" s="140" t="e">
        <f>Показатели!W8</f>
        <v>#DIV/0!</v>
      </c>
    </row>
    <row r="5" spans="11:23" ht="15" customHeight="1" x14ac:dyDescent="0.25">
      <c r="K5" s="132" t="s">
        <v>49</v>
      </c>
      <c r="L5" s="139">
        <f>Показатели!D9</f>
        <v>217.14852959424246</v>
      </c>
      <c r="M5" s="140">
        <f>Показатели!E9</f>
        <v>229.17007693566867</v>
      </c>
      <c r="N5" s="140">
        <f>Показатели!F9</f>
        <v>205.38098172109264</v>
      </c>
      <c r="O5" s="140">
        <f>Показатели!I9</f>
        <v>245.46570298649939</v>
      </c>
      <c r="P5" s="140">
        <f>Показатели!J9</f>
        <v>245.15812699190977</v>
      </c>
      <c r="Q5" s="140">
        <f>Показатели!K9</f>
        <v>204.9960465048174</v>
      </c>
      <c r="R5" s="140" t="e">
        <f>Показатели!O9</f>
        <v>#DIV/0!</v>
      </c>
      <c r="S5" s="140" t="e">
        <f>Показатели!P9</f>
        <v>#DIV/0!</v>
      </c>
      <c r="T5" s="140" t="e">
        <f>Показатели!Q9</f>
        <v>#DIV/0!</v>
      </c>
      <c r="U5" s="140" t="e">
        <f>Показатели!U9</f>
        <v>#DIV/0!</v>
      </c>
      <c r="V5" s="140" t="e">
        <f>Показатели!V9</f>
        <v>#DIV/0!</v>
      </c>
      <c r="W5" s="140" t="e">
        <f>Показатели!W9</f>
        <v>#DIV/0!</v>
      </c>
    </row>
    <row r="6" spans="11:23" ht="15" customHeight="1" x14ac:dyDescent="0.25">
      <c r="K6" s="132" t="s">
        <v>50</v>
      </c>
      <c r="L6" s="139">
        <f>Показатели!D10</f>
        <v>0</v>
      </c>
      <c r="M6" s="140">
        <f>Показатели!E10</f>
        <v>0</v>
      </c>
      <c r="N6" s="140">
        <f>Показатели!F10</f>
        <v>0</v>
      </c>
      <c r="O6" s="140">
        <f>Показатели!I10</f>
        <v>0</v>
      </c>
      <c r="P6" s="140">
        <f>Показатели!J10</f>
        <v>0</v>
      </c>
      <c r="Q6" s="140">
        <f>Показатели!K10</f>
        <v>0</v>
      </c>
      <c r="R6" s="140" t="e">
        <f>Показатели!O10</f>
        <v>#DIV/0!</v>
      </c>
      <c r="S6" s="140" t="e">
        <f>Показатели!P10</f>
        <v>#DIV/0!</v>
      </c>
      <c r="T6" s="140" t="e">
        <f>Показатели!Q10</f>
        <v>#DIV/0!</v>
      </c>
      <c r="U6" s="140" t="e">
        <f>Показатели!U10</f>
        <v>#DIV/0!</v>
      </c>
      <c r="V6" s="140" t="e">
        <f>Показатели!V10</f>
        <v>#DIV/0!</v>
      </c>
      <c r="W6" s="140" t="e">
        <f>Показатели!W10</f>
        <v>#DIV/0!</v>
      </c>
    </row>
    <row r="7" spans="11:23" ht="15" customHeight="1" x14ac:dyDescent="0.25">
      <c r="K7" s="132" t="s">
        <v>12</v>
      </c>
      <c r="L7" s="139">
        <v>15400</v>
      </c>
      <c r="M7" s="140">
        <f>L7</f>
        <v>15400</v>
      </c>
      <c r="N7" s="140">
        <f>L7</f>
        <v>15400</v>
      </c>
      <c r="O7" s="140">
        <v>14900</v>
      </c>
      <c r="P7" s="140">
        <f>O7</f>
        <v>14900</v>
      </c>
      <c r="Q7" s="140">
        <f>O7</f>
        <v>14900</v>
      </c>
      <c r="R7" s="140">
        <v>14400</v>
      </c>
      <c r="S7" s="140">
        <f>R7</f>
        <v>14400</v>
      </c>
      <c r="T7" s="140">
        <f>R7</f>
        <v>14400</v>
      </c>
      <c r="U7" s="140">
        <v>13900</v>
      </c>
      <c r="V7" s="140">
        <f>U7</f>
        <v>13900</v>
      </c>
      <c r="W7" s="140">
        <f>U7</f>
        <v>13900</v>
      </c>
    </row>
    <row r="8" spans="11:23" ht="15" customHeight="1" x14ac:dyDescent="0.25">
      <c r="K8" s="135" t="s">
        <v>51</v>
      </c>
      <c r="L8" s="137">
        <f>Показатели!D11</f>
        <v>167.89087093389296</v>
      </c>
      <c r="M8" s="138">
        <f>Показатели!E11</f>
        <v>0</v>
      </c>
      <c r="N8" s="138">
        <f>Показатели!F11</f>
        <v>107.78959471112388</v>
      </c>
      <c r="O8" s="138">
        <f>Показатели!I11</f>
        <v>0</v>
      </c>
      <c r="P8" s="138">
        <f>Показатели!J11</f>
        <v>0</v>
      </c>
      <c r="Q8" s="138">
        <f>Показатели!K11</f>
        <v>0</v>
      </c>
      <c r="R8" s="138" t="e">
        <f>Показатели!O11</f>
        <v>#DIV/0!</v>
      </c>
      <c r="S8" s="138" t="e">
        <f>Показатели!P11</f>
        <v>#DIV/0!</v>
      </c>
      <c r="T8" s="138" t="e">
        <f>Показатели!Q11</f>
        <v>#DIV/0!</v>
      </c>
      <c r="U8" s="138" t="e">
        <f>Показатели!U11</f>
        <v>#DIV/0!</v>
      </c>
      <c r="V8" s="138" t="e">
        <f>Показатели!V11</f>
        <v>#DIV/0!</v>
      </c>
      <c r="W8" s="138" t="e">
        <f>Показатели!W11</f>
        <v>#DIV/0!</v>
      </c>
    </row>
    <row r="9" spans="11:23" ht="15" customHeight="1" x14ac:dyDescent="0.25">
      <c r="K9" s="132" t="s">
        <v>48</v>
      </c>
      <c r="L9" s="139">
        <f>Показатели!D12</f>
        <v>167.89087093389296</v>
      </c>
      <c r="M9" s="140">
        <f>Показатели!E12</f>
        <v>0</v>
      </c>
      <c r="N9" s="140">
        <f>Показатели!F12</f>
        <v>71.859729807415931</v>
      </c>
      <c r="O9" s="140">
        <f>Показатели!I12</f>
        <v>0</v>
      </c>
      <c r="P9" s="140">
        <f>Показатели!J12</f>
        <v>0</v>
      </c>
      <c r="Q9" s="140">
        <f>Показатели!K12</f>
        <v>0</v>
      </c>
      <c r="R9" s="140" t="e">
        <f>Показатели!O12</f>
        <v>#DIV/0!</v>
      </c>
      <c r="S9" s="140" t="e">
        <f>Показатели!P12</f>
        <v>#DIV/0!</v>
      </c>
      <c r="T9" s="140" t="e">
        <f>Показатели!Q12</f>
        <v>#DIV/0!</v>
      </c>
      <c r="U9" s="140" t="e">
        <f>Показатели!U12</f>
        <v>#DIV/0!</v>
      </c>
      <c r="V9" s="140" t="e">
        <f>Показатели!V12</f>
        <v>#DIV/0!</v>
      </c>
      <c r="W9" s="140" t="e">
        <f>Показатели!W12</f>
        <v>#DIV/0!</v>
      </c>
    </row>
    <row r="10" spans="11:23" ht="15" customHeight="1" x14ac:dyDescent="0.25">
      <c r="K10" s="132" t="s">
        <v>49</v>
      </c>
      <c r="L10" s="139">
        <f>Показатели!D13</f>
        <v>0</v>
      </c>
      <c r="M10" s="140">
        <f>Показатели!E13</f>
        <v>0</v>
      </c>
      <c r="N10" s="140">
        <f>Показатели!F13</f>
        <v>35.929864903707966</v>
      </c>
      <c r="O10" s="140">
        <f>Показатели!I13</f>
        <v>0</v>
      </c>
      <c r="P10" s="140">
        <f>Показатели!J13</f>
        <v>0</v>
      </c>
      <c r="Q10" s="140">
        <f>Показатели!K13</f>
        <v>0</v>
      </c>
      <c r="R10" s="140" t="e">
        <f>Показатели!O13</f>
        <v>#DIV/0!</v>
      </c>
      <c r="S10" s="140" t="e">
        <f>Показатели!P13</f>
        <v>#DIV/0!</v>
      </c>
      <c r="T10" s="140" t="e">
        <f>Показатели!Q13</f>
        <v>#DIV/0!</v>
      </c>
      <c r="U10" s="140" t="e">
        <f>Показатели!U13</f>
        <v>#DIV/0!</v>
      </c>
      <c r="V10" s="140" t="e">
        <f>Показатели!V13</f>
        <v>#DIV/0!</v>
      </c>
      <c r="W10" s="140" t="e">
        <f>Показатели!W13</f>
        <v>#DIV/0!</v>
      </c>
    </row>
    <row r="11" spans="11:23" ht="15" customHeight="1" x14ac:dyDescent="0.25">
      <c r="K11" s="132" t="s">
        <v>50</v>
      </c>
      <c r="L11" s="139">
        <f>Показатели!D14</f>
        <v>0</v>
      </c>
      <c r="M11" s="140">
        <f>Показатели!E14</f>
        <v>0</v>
      </c>
      <c r="N11" s="140">
        <f>Показатели!F14</f>
        <v>0</v>
      </c>
      <c r="O11" s="140">
        <f>Показатели!I14</f>
        <v>0</v>
      </c>
      <c r="P11" s="140">
        <f>Показатели!J14</f>
        <v>0</v>
      </c>
      <c r="Q11" s="140">
        <f>Показатели!K14</f>
        <v>0</v>
      </c>
      <c r="R11" s="140" t="e">
        <f>Показатели!O14</f>
        <v>#DIV/0!</v>
      </c>
      <c r="S11" s="140" t="e">
        <f>Показатели!P14</f>
        <v>#DIV/0!</v>
      </c>
      <c r="T11" s="140" t="e">
        <f>Показатели!Q14</f>
        <v>#DIV/0!</v>
      </c>
      <c r="U11" s="140" t="e">
        <f>Показатели!U14</f>
        <v>#DIV/0!</v>
      </c>
      <c r="V11" s="140" t="e">
        <f>Показатели!V14</f>
        <v>#DIV/0!</v>
      </c>
      <c r="W11" s="140" t="e">
        <f>Показатели!W14</f>
        <v>#DIV/0!</v>
      </c>
    </row>
    <row r="12" spans="11:23" ht="15" customHeight="1" x14ac:dyDescent="0.25">
      <c r="K12" s="132" t="s">
        <v>12</v>
      </c>
      <c r="L12" s="139">
        <v>180</v>
      </c>
      <c r="M12" s="140">
        <f>L12</f>
        <v>180</v>
      </c>
      <c r="N12" s="140">
        <f>L12</f>
        <v>180</v>
      </c>
      <c r="O12" s="140">
        <v>180</v>
      </c>
      <c r="P12" s="140">
        <f>O12</f>
        <v>180</v>
      </c>
      <c r="Q12" s="140">
        <f>O12</f>
        <v>180</v>
      </c>
      <c r="R12" s="140">
        <v>170</v>
      </c>
      <c r="S12" s="140">
        <f>R12</f>
        <v>170</v>
      </c>
      <c r="T12" s="140">
        <f>R12</f>
        <v>170</v>
      </c>
      <c r="U12" s="140">
        <v>170</v>
      </c>
      <c r="V12" s="140">
        <f>U12</f>
        <v>170</v>
      </c>
      <c r="W12" s="140">
        <f>U12</f>
        <v>170</v>
      </c>
    </row>
    <row r="13" spans="11:23" ht="15" customHeight="1" x14ac:dyDescent="0.25">
      <c r="K13" s="135" t="s">
        <v>52</v>
      </c>
      <c r="L13" s="137">
        <f>Показатели!D15</f>
        <v>0</v>
      </c>
      <c r="M13" s="138">
        <f>Показатели!E15</f>
        <v>57.779393460817147</v>
      </c>
      <c r="N13" s="138">
        <f>Показатели!F15</f>
        <v>0</v>
      </c>
      <c r="O13" s="138">
        <f>Показатели!I15</f>
        <v>43.372501111420341</v>
      </c>
      <c r="P13" s="138">
        <f>Показатели!J15</f>
        <v>55.657852627282551</v>
      </c>
      <c r="Q13" s="138">
        <f>Показатели!K15</f>
        <v>53.980074604961445</v>
      </c>
      <c r="R13" s="138" t="e">
        <f>Показатели!O15</f>
        <v>#DIV/0!</v>
      </c>
      <c r="S13" s="138" t="e">
        <f>Показатели!P15</f>
        <v>#DIV/0!</v>
      </c>
      <c r="T13" s="138" t="e">
        <f>Показатели!Q15</f>
        <v>#DIV/0!</v>
      </c>
      <c r="U13" s="138" t="e">
        <f>Показатели!U15</f>
        <v>#DIV/0!</v>
      </c>
      <c r="V13" s="138" t="e">
        <f>Показатели!V15</f>
        <v>#DIV/0!</v>
      </c>
      <c r="W13" s="138" t="e">
        <f>Показатели!W15</f>
        <v>#DIV/0!</v>
      </c>
    </row>
    <row r="14" spans="11:23" ht="15" customHeight="1" x14ac:dyDescent="0.25">
      <c r="K14" s="132" t="s">
        <v>48</v>
      </c>
      <c r="L14" s="139">
        <f>Показатели!D16</f>
        <v>0</v>
      </c>
      <c r="M14" s="140">
        <f>Показатели!E16</f>
        <v>0</v>
      </c>
      <c r="N14" s="140">
        <f>Показатели!F16</f>
        <v>0</v>
      </c>
      <c r="O14" s="140">
        <f>Показатели!I16</f>
        <v>0</v>
      </c>
      <c r="P14" s="140">
        <f>Показатели!J16</f>
        <v>0</v>
      </c>
      <c r="Q14" s="140">
        <f>Показатели!K16</f>
        <v>0</v>
      </c>
      <c r="R14" s="140" t="e">
        <f>Показатели!O16</f>
        <v>#DIV/0!</v>
      </c>
      <c r="S14" s="140" t="e">
        <f>Показатели!P16</f>
        <v>#DIV/0!</v>
      </c>
      <c r="T14" s="140" t="e">
        <f>Показатели!Q16</f>
        <v>#DIV/0!</v>
      </c>
      <c r="U14" s="140" t="e">
        <f>Показатели!U16</f>
        <v>#DIV/0!</v>
      </c>
      <c r="V14" s="140" t="e">
        <f>Показатели!V16</f>
        <v>#DIV/0!</v>
      </c>
      <c r="W14" s="140" t="e">
        <f>Показатели!W16</f>
        <v>#DIV/0!</v>
      </c>
    </row>
    <row r="15" spans="11:23" ht="15" customHeight="1" x14ac:dyDescent="0.25">
      <c r="K15" s="132" t="s">
        <v>49</v>
      </c>
      <c r="L15" s="139">
        <f>Показатели!D17</f>
        <v>0</v>
      </c>
      <c r="M15" s="140">
        <f>Показатели!E17</f>
        <v>0</v>
      </c>
      <c r="N15" s="140">
        <f>Показатели!F17</f>
        <v>0</v>
      </c>
      <c r="O15" s="140">
        <f>Показатели!I17</f>
        <v>43.372501111420341</v>
      </c>
      <c r="P15" s="140">
        <f>Показатели!J17</f>
        <v>55.657852627282551</v>
      </c>
      <c r="Q15" s="140">
        <f>Показатели!K17</f>
        <v>53.980074604961445</v>
      </c>
      <c r="R15" s="140" t="e">
        <f>Показатели!O17</f>
        <v>#DIV/0!</v>
      </c>
      <c r="S15" s="140" t="e">
        <f>Показатели!P17</f>
        <v>#DIV/0!</v>
      </c>
      <c r="T15" s="140" t="e">
        <f>Показатели!Q17</f>
        <v>#DIV/0!</v>
      </c>
      <c r="U15" s="140" t="e">
        <f>Показатели!U17</f>
        <v>#DIV/0!</v>
      </c>
      <c r="V15" s="140" t="e">
        <f>Показатели!V17</f>
        <v>#DIV/0!</v>
      </c>
      <c r="W15" s="140" t="e">
        <f>Показатели!W17</f>
        <v>#DIV/0!</v>
      </c>
    </row>
    <row r="16" spans="11:23" ht="15" customHeight="1" x14ac:dyDescent="0.25">
      <c r="K16" s="132" t="s">
        <v>50</v>
      </c>
      <c r="L16" s="139">
        <f>Показатели!D18</f>
        <v>0</v>
      </c>
      <c r="M16" s="140">
        <f>Показатели!E18</f>
        <v>0</v>
      </c>
      <c r="N16" s="140">
        <f>Показатели!F18</f>
        <v>0</v>
      </c>
      <c r="O16" s="140">
        <f>Показатели!I18</f>
        <v>0</v>
      </c>
      <c r="P16" s="140">
        <f>Показатели!J18</f>
        <v>0</v>
      </c>
      <c r="Q16" s="140">
        <f>Показатели!K18</f>
        <v>0</v>
      </c>
      <c r="R16" s="140" t="e">
        <f>Показатели!O18</f>
        <v>#DIV/0!</v>
      </c>
      <c r="S16" s="140" t="e">
        <f>Показатели!P18</f>
        <v>#DIV/0!</v>
      </c>
      <c r="T16" s="140" t="e">
        <f>Показатели!Q18</f>
        <v>#DIV/0!</v>
      </c>
      <c r="U16" s="140" t="e">
        <f>Показатели!U18</f>
        <v>#DIV/0!</v>
      </c>
      <c r="V16" s="140" t="e">
        <f>Показатели!V18</f>
        <v>#DIV/0!</v>
      </c>
      <c r="W16" s="140" t="e">
        <f>Показатели!W18</f>
        <v>#DIV/0!</v>
      </c>
    </row>
    <row r="17" spans="11:23" ht="15" customHeight="1" x14ac:dyDescent="0.25">
      <c r="K17" s="132" t="s">
        <v>12</v>
      </c>
      <c r="L17" s="139">
        <v>70</v>
      </c>
      <c r="M17" s="140">
        <f>L17</f>
        <v>70</v>
      </c>
      <c r="N17" s="140">
        <f>L17</f>
        <v>70</v>
      </c>
      <c r="O17" s="140">
        <v>70</v>
      </c>
      <c r="P17" s="140">
        <f>O17</f>
        <v>70</v>
      </c>
      <c r="Q17" s="140">
        <f>O17</f>
        <v>70</v>
      </c>
      <c r="R17" s="140">
        <v>66</v>
      </c>
      <c r="S17" s="140">
        <f>R17</f>
        <v>66</v>
      </c>
      <c r="T17" s="140">
        <f>R17</f>
        <v>66</v>
      </c>
      <c r="U17" s="140">
        <v>66</v>
      </c>
      <c r="V17" s="140">
        <f>U17</f>
        <v>66</v>
      </c>
      <c r="W17" s="140">
        <f>U17</f>
        <v>66</v>
      </c>
    </row>
    <row r="18" spans="11:23" ht="15" customHeight="1" x14ac:dyDescent="0.25">
      <c r="K18" s="135" t="s">
        <v>53</v>
      </c>
      <c r="L18" s="135">
        <f>Показатели!D19</f>
        <v>-2E-3</v>
      </c>
      <c r="M18" s="136">
        <f>Показатели!E19</f>
        <v>0.13900000000000001</v>
      </c>
      <c r="N18" s="136">
        <f>Показатели!F19</f>
        <v>1.4E-2</v>
      </c>
      <c r="O18" s="136">
        <f>Показатели!I19</f>
        <v>0.16</v>
      </c>
      <c r="P18" s="136">
        <f>Показатели!J19</f>
        <v>4.3999999999999997E-2</v>
      </c>
      <c r="Q18" s="136">
        <f>Показатели!K19</f>
        <v>3.5000000000000003E-2</v>
      </c>
      <c r="R18" s="136">
        <f>Показатели!O19</f>
        <v>0</v>
      </c>
      <c r="S18" s="136">
        <f>Показатели!P19</f>
        <v>0</v>
      </c>
      <c r="T18" s="136">
        <f>Показатели!Q19</f>
        <v>0</v>
      </c>
      <c r="U18" s="136">
        <f>Показатели!U19</f>
        <v>0</v>
      </c>
      <c r="V18" s="136">
        <f>Показатели!V19</f>
        <v>0</v>
      </c>
      <c r="W18" s="136">
        <f>Показатели!W19</f>
        <v>0</v>
      </c>
    </row>
    <row r="19" spans="11:23" ht="15" customHeight="1" x14ac:dyDescent="0.25">
      <c r="K19" s="135" t="s">
        <v>12</v>
      </c>
      <c r="L19" s="135">
        <v>0.09</v>
      </c>
      <c r="M19" s="135">
        <f>L19</f>
        <v>0.09</v>
      </c>
      <c r="N19" s="135">
        <f>L19</f>
        <v>0.09</v>
      </c>
      <c r="O19" s="136">
        <v>0.09</v>
      </c>
      <c r="P19" s="136">
        <f>O19</f>
        <v>0.09</v>
      </c>
      <c r="Q19" s="136">
        <f>O19</f>
        <v>0.09</v>
      </c>
      <c r="R19" s="680">
        <v>0.09</v>
      </c>
      <c r="S19" s="680">
        <f>R19</f>
        <v>0.09</v>
      </c>
      <c r="T19" s="680">
        <f>R19</f>
        <v>0.09</v>
      </c>
      <c r="U19" s="136">
        <f>Показатели!T19</f>
        <v>8.5999999999999993E-2</v>
      </c>
      <c r="V19" s="136">
        <f>U19</f>
        <v>8.5999999999999993E-2</v>
      </c>
      <c r="W19" s="136">
        <f>U19</f>
        <v>8.5999999999999993E-2</v>
      </c>
    </row>
    <row r="20" spans="11:23" ht="15" customHeight="1" x14ac:dyDescent="0.25">
      <c r="K20" s="132" t="s">
        <v>54</v>
      </c>
      <c r="L20" s="132">
        <f>Показатели!D20</f>
        <v>-95.45</v>
      </c>
      <c r="M20" s="15">
        <f>Показатели!E20</f>
        <v>7657.94</v>
      </c>
      <c r="N20" s="15">
        <f>Показатели!F20</f>
        <v>755.87</v>
      </c>
      <c r="O20" s="15">
        <f>Показатели!I20</f>
        <v>9927.81</v>
      </c>
      <c r="P20" s="15">
        <f>Показатели!J20</f>
        <v>2403.52</v>
      </c>
      <c r="Q20" s="15">
        <f>Показатели!K20</f>
        <v>2083.48</v>
      </c>
      <c r="R20" s="15">
        <f>Показатели!O20</f>
        <v>0</v>
      </c>
      <c r="S20" s="15">
        <f>Показатели!P20</f>
        <v>0</v>
      </c>
      <c r="T20" s="15">
        <f>Показатели!Q20</f>
        <v>0</v>
      </c>
      <c r="U20" s="15">
        <f>Показатели!U20</f>
        <v>0</v>
      </c>
      <c r="V20" s="15">
        <f>Показатели!V20</f>
        <v>0</v>
      </c>
      <c r="W20" s="15">
        <f>Показатели!W20</f>
        <v>0</v>
      </c>
    </row>
    <row r="21" spans="11:23" ht="15" customHeight="1" x14ac:dyDescent="0.25">
      <c r="K21" s="132" t="s">
        <v>55</v>
      </c>
      <c r="L21" s="132">
        <f>Показатели!D21</f>
        <v>138.74</v>
      </c>
      <c r="M21" s="15">
        <f>Показатели!E21</f>
        <v>0</v>
      </c>
      <c r="N21" s="15">
        <f>Показатели!F21</f>
        <v>89.5</v>
      </c>
      <c r="O21" s="15">
        <f>Показатели!I21</f>
        <v>359.76</v>
      </c>
      <c r="P21" s="15">
        <f>Показатели!J21</f>
        <v>125.99</v>
      </c>
      <c r="Q21" s="15">
        <f>Показатели!K21</f>
        <v>0</v>
      </c>
      <c r="R21" s="15">
        <f>Показатели!O21</f>
        <v>0</v>
      </c>
      <c r="S21" s="15">
        <f>Показатели!P21</f>
        <v>0</v>
      </c>
      <c r="T21" s="15">
        <f>Показатели!Q21</f>
        <v>0</v>
      </c>
      <c r="U21" s="15">
        <f>Показатели!U21</f>
        <v>0</v>
      </c>
      <c r="V21" s="15">
        <f>Показатели!V21</f>
        <v>0</v>
      </c>
      <c r="W21" s="15">
        <f>Показатели!W21</f>
        <v>0</v>
      </c>
    </row>
    <row r="22" spans="11:23" ht="15" customHeight="1" x14ac:dyDescent="0.25">
      <c r="K22" s="132"/>
      <c r="L22" s="132">
        <f>L20-L21</f>
        <v>-234.19</v>
      </c>
      <c r="M22" s="132">
        <f>M20-M21</f>
        <v>7657.94</v>
      </c>
      <c r="N22" s="132">
        <v>0</v>
      </c>
      <c r="O22" s="132">
        <f t="shared" ref="O22:W22" si="0">O20-O21</f>
        <v>9568.0499999999993</v>
      </c>
      <c r="P22" s="132">
        <f t="shared" si="0"/>
        <v>2277.5300000000002</v>
      </c>
      <c r="Q22" s="132">
        <f t="shared" si="0"/>
        <v>2083.48</v>
      </c>
      <c r="R22" s="132">
        <f t="shared" si="0"/>
        <v>0</v>
      </c>
      <c r="S22" s="132">
        <f t="shared" si="0"/>
        <v>0</v>
      </c>
      <c r="T22" s="132">
        <f t="shared" si="0"/>
        <v>0</v>
      </c>
      <c r="U22" s="132">
        <f t="shared" si="0"/>
        <v>0</v>
      </c>
      <c r="V22" s="132">
        <f t="shared" si="0"/>
        <v>0</v>
      </c>
      <c r="W22" s="132">
        <f t="shared" si="0"/>
        <v>0</v>
      </c>
    </row>
    <row r="23" spans="11:23" ht="15" customHeight="1" x14ac:dyDescent="0.25">
      <c r="K23" s="132" t="s">
        <v>56</v>
      </c>
      <c r="L23" s="132">
        <f>Показатели!D23</f>
        <v>3596.45</v>
      </c>
      <c r="M23" s="15">
        <f>Показатели!E23</f>
        <v>8586.06</v>
      </c>
      <c r="N23" s="15" t="str">
        <f>Показатели!F23</f>
        <v>2,149,13</v>
      </c>
      <c r="O23" s="15">
        <f>Показатели!I23</f>
        <v>3698.19</v>
      </c>
      <c r="P23" s="15">
        <f>Показатели!J23</f>
        <v>3848.48</v>
      </c>
      <c r="Q23" s="15">
        <f>Показатели!K23</f>
        <v>9253.52</v>
      </c>
      <c r="R23" s="15">
        <f>Показатели!O23</f>
        <v>0</v>
      </c>
      <c r="S23" s="15">
        <f>Показатели!P23</f>
        <v>0</v>
      </c>
      <c r="T23" s="15">
        <f>Показатели!Q23</f>
        <v>0</v>
      </c>
      <c r="U23" s="15">
        <f>Показатели!U23</f>
        <v>0</v>
      </c>
      <c r="V23" s="15">
        <f>Показатели!V23</f>
        <v>0</v>
      </c>
      <c r="W23" s="15">
        <f>Показатели!W23</f>
        <v>0</v>
      </c>
    </row>
    <row r="24" spans="11:23" ht="15" customHeight="1" x14ac:dyDescent="0.25">
      <c r="K24" s="132" t="s">
        <v>57</v>
      </c>
      <c r="L24" s="132">
        <f>Показатели!D24</f>
        <v>5.82</v>
      </c>
      <c r="M24" s="15">
        <f>Показатели!E24</f>
        <v>0</v>
      </c>
      <c r="N24" s="15">
        <f>Показатели!F24</f>
        <v>6.49</v>
      </c>
      <c r="O24" s="15">
        <f>Показатели!I24</f>
        <v>49.01</v>
      </c>
      <c r="P24" s="15">
        <f>Показатели!J24</f>
        <v>4.17</v>
      </c>
      <c r="Q24" s="15">
        <f>Показатели!K24</f>
        <v>0</v>
      </c>
      <c r="R24" s="15">
        <f>Показатели!O24</f>
        <v>0</v>
      </c>
      <c r="S24" s="15">
        <f>Показатели!P24</f>
        <v>0</v>
      </c>
      <c r="T24" s="15">
        <f>Показатели!Q24</f>
        <v>0</v>
      </c>
      <c r="U24" s="15">
        <f>Показатели!U24</f>
        <v>0</v>
      </c>
      <c r="V24" s="15">
        <f>Показатели!V24</f>
        <v>0</v>
      </c>
      <c r="W24" s="15">
        <f>Показатели!W24</f>
        <v>0</v>
      </c>
    </row>
    <row r="25" spans="11:23" ht="15" customHeight="1" x14ac:dyDescent="0.25">
      <c r="K25" s="132" t="s">
        <v>58</v>
      </c>
      <c r="L25" s="132">
        <f>Показатели!D26</f>
        <v>66</v>
      </c>
      <c r="M25" s="15">
        <f>Показатели!E26</f>
        <v>66</v>
      </c>
      <c r="N25" s="15">
        <f>Показатели!F26</f>
        <v>65</v>
      </c>
      <c r="O25" s="15">
        <f>Показатели!I26</f>
        <v>65</v>
      </c>
      <c r="P25" s="15">
        <f>Показатели!J26</f>
        <v>65</v>
      </c>
      <c r="Q25" s="15">
        <f>Показатели!K26</f>
        <v>65</v>
      </c>
      <c r="R25" s="15">
        <f>Показатели!O26</f>
        <v>0</v>
      </c>
      <c r="S25" s="15">
        <f>Показатели!P26</f>
        <v>0</v>
      </c>
      <c r="T25" s="15">
        <f>Показатели!Q26</f>
        <v>0</v>
      </c>
      <c r="U25" s="15">
        <f>Показатели!U26</f>
        <v>0</v>
      </c>
      <c r="V25" s="15">
        <f>Показатели!V26</f>
        <v>0</v>
      </c>
      <c r="W25" s="15">
        <f>Показатели!W26</f>
        <v>0</v>
      </c>
    </row>
  </sheetData>
  <pageMargins left="0.19685039370078741" right="0.19685039370078741" top="0.19685039370078741" bottom="0.19685039370078741" header="0.31496062992125978" footer="0.31496062992125978"/>
  <pageSetup paperSize="9" orientation="portrait" r:id="rId1"/>
  <headerFooter>
    <oddHeader>&amp;C&amp;"Times New Roman,полужирный курсив"&amp;14 БЕЛКАРД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FF0000"/>
  </sheetPr>
  <dimension ref="A1:AP34"/>
  <sheetViews>
    <sheetView view="pageBreakPreview" zoomScale="80" zoomScaleNormal="80" zoomScaleSheetLayoutView="80" workbookViewId="0">
      <selection sqref="A1:AP1"/>
    </sheetView>
  </sheetViews>
  <sheetFormatPr defaultRowHeight="15" x14ac:dyDescent="0.25"/>
  <cols>
    <col min="1" max="1" width="20.5703125" style="12" customWidth="1"/>
    <col min="2" max="2" width="16.140625" style="12" customWidth="1"/>
    <col min="3" max="3" width="10.5703125" style="99" customWidth="1"/>
    <col min="4" max="4" width="8.85546875" style="99" customWidth="1"/>
    <col min="5" max="5" width="10.7109375" style="99" customWidth="1"/>
    <col min="6" max="6" width="11.7109375" style="99" customWidth="1"/>
    <col min="7" max="7" width="9.42578125" style="99" customWidth="1"/>
    <col min="8" max="8" width="8.85546875" style="99" customWidth="1"/>
    <col min="9" max="9" width="8.7109375" style="99" customWidth="1"/>
    <col min="10" max="10" width="10.7109375" style="99" customWidth="1"/>
    <col min="11" max="12" width="10.140625" style="99" customWidth="1"/>
    <col min="13" max="14" width="10" style="99" customWidth="1"/>
    <col min="15" max="15" width="10.42578125" style="99" customWidth="1"/>
    <col min="16" max="16" width="10.5703125" style="99" customWidth="1"/>
    <col min="17" max="17" width="10.85546875" style="99" customWidth="1"/>
    <col min="18" max="18" width="9.140625" style="99" customWidth="1"/>
    <col min="19" max="19" width="8.85546875" style="99" customWidth="1"/>
    <col min="20" max="20" width="9.140625" style="99" customWidth="1"/>
    <col min="21" max="21" width="7.42578125" style="99" customWidth="1"/>
    <col min="22" max="22" width="10.140625" style="99" customWidth="1"/>
    <col min="23" max="23" width="8.140625" style="99" customWidth="1"/>
    <col min="24" max="24" width="8.7109375" style="57" customWidth="1"/>
    <col min="25" max="25" width="7.42578125" style="57" customWidth="1"/>
    <col min="26" max="26" width="9.28515625" style="57" customWidth="1"/>
    <col min="27" max="27" width="7.42578125" style="57" customWidth="1"/>
    <col min="28" max="28" width="8.42578125" style="57" customWidth="1"/>
    <col min="29" max="29" width="7.42578125" style="57" customWidth="1"/>
    <col min="30" max="30" width="8.5703125" style="57" customWidth="1"/>
    <col min="31" max="31" width="7.42578125" style="57" customWidth="1"/>
    <col min="32" max="32" width="8.5703125" style="57" customWidth="1"/>
    <col min="33" max="33" width="7.42578125" style="57" customWidth="1"/>
    <col min="34" max="34" width="9" style="57" customWidth="1"/>
    <col min="35" max="35" width="7.42578125" style="57" customWidth="1"/>
    <col min="36" max="36" width="9.5703125" style="57" customWidth="1"/>
    <col min="37" max="37" width="7.42578125" style="57" customWidth="1"/>
    <col min="38" max="38" width="10" style="57" customWidth="1"/>
    <col min="39" max="39" width="7.42578125" style="57" customWidth="1"/>
    <col min="40" max="40" width="9" style="57" customWidth="1"/>
    <col min="41" max="41" width="7.42578125" style="99" customWidth="1"/>
    <col min="42" max="42" width="10.5703125" style="99" customWidth="1"/>
  </cols>
  <sheetData>
    <row r="1" spans="1:42" ht="24.75" customHeight="1" thickBot="1" x14ac:dyDescent="0.3">
      <c r="A1" s="767" t="s">
        <v>59</v>
      </c>
      <c r="B1" s="706"/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  <c r="P1" s="706"/>
      <c r="Q1" s="706"/>
      <c r="R1" s="706"/>
      <c r="S1" s="706"/>
      <c r="T1" s="706"/>
      <c r="U1" s="706"/>
      <c r="V1" s="706"/>
      <c r="W1" s="706"/>
      <c r="X1" s="706"/>
      <c r="Y1" s="706"/>
      <c r="Z1" s="706"/>
      <c r="AA1" s="706"/>
      <c r="AB1" s="706"/>
      <c r="AC1" s="706"/>
      <c r="AD1" s="706"/>
      <c r="AE1" s="706"/>
      <c r="AF1" s="706"/>
      <c r="AG1" s="706"/>
      <c r="AH1" s="706"/>
      <c r="AI1" s="706"/>
      <c r="AJ1" s="706"/>
      <c r="AK1" s="706"/>
      <c r="AL1" s="706"/>
      <c r="AM1" s="706"/>
      <c r="AN1" s="706"/>
      <c r="AO1" s="706"/>
      <c r="AP1" s="706"/>
    </row>
    <row r="2" spans="1:42" ht="15" customHeight="1" x14ac:dyDescent="0.25">
      <c r="A2" s="697" t="s">
        <v>2</v>
      </c>
      <c r="B2" s="758"/>
      <c r="C2" s="718" t="s">
        <v>14</v>
      </c>
      <c r="D2" s="688"/>
      <c r="E2" s="751" t="s">
        <v>15</v>
      </c>
      <c r="F2" s="688"/>
      <c r="G2" s="718" t="s">
        <v>16</v>
      </c>
      <c r="H2" s="688"/>
      <c r="I2" s="718" t="s">
        <v>4</v>
      </c>
      <c r="J2" s="688"/>
      <c r="K2" s="709" t="s">
        <v>18</v>
      </c>
      <c r="L2" s="688"/>
      <c r="M2" s="759" t="s">
        <v>19</v>
      </c>
      <c r="N2" s="688"/>
      <c r="O2" s="709" t="s">
        <v>20</v>
      </c>
      <c r="P2" s="688"/>
      <c r="Q2" s="759" t="s">
        <v>60</v>
      </c>
      <c r="R2" s="688"/>
      <c r="S2" s="714" t="s">
        <v>6</v>
      </c>
      <c r="T2" s="688"/>
      <c r="U2" s="750" t="s">
        <v>22</v>
      </c>
      <c r="V2" s="688"/>
      <c r="W2" s="746" t="s">
        <v>23</v>
      </c>
      <c r="X2" s="687"/>
      <c r="Y2" s="727" t="s">
        <v>24</v>
      </c>
      <c r="Z2" s="688"/>
      <c r="AA2" s="727" t="s">
        <v>61</v>
      </c>
      <c r="AB2" s="688"/>
      <c r="AC2" s="714" t="s">
        <v>8</v>
      </c>
      <c r="AD2" s="688"/>
      <c r="AE2" s="760" t="s">
        <v>26</v>
      </c>
      <c r="AF2" s="688"/>
      <c r="AG2" s="763" t="s">
        <v>27</v>
      </c>
      <c r="AH2" s="688"/>
      <c r="AI2" s="760" t="s">
        <v>28</v>
      </c>
      <c r="AJ2" s="688"/>
      <c r="AK2" s="763" t="s">
        <v>9</v>
      </c>
      <c r="AL2" s="688"/>
      <c r="AM2" s="714" t="s">
        <v>10</v>
      </c>
      <c r="AN2" s="688"/>
      <c r="AO2" s="741" t="s">
        <v>62</v>
      </c>
      <c r="AP2" s="688"/>
    </row>
    <row r="3" spans="1:42" s="16" customFormat="1" ht="39.75" customHeight="1" thickBot="1" x14ac:dyDescent="0.25">
      <c r="A3" s="696"/>
      <c r="B3" s="720"/>
      <c r="C3" s="29" t="s">
        <v>63</v>
      </c>
      <c r="D3" s="30" t="s">
        <v>64</v>
      </c>
      <c r="E3" s="31" t="s">
        <v>65</v>
      </c>
      <c r="F3" s="32" t="s">
        <v>64</v>
      </c>
      <c r="G3" s="29" t="s">
        <v>65</v>
      </c>
      <c r="H3" s="30" t="s">
        <v>64</v>
      </c>
      <c r="I3" s="29" t="s">
        <v>65</v>
      </c>
      <c r="J3" s="30" t="s">
        <v>64</v>
      </c>
      <c r="K3" s="17" t="s">
        <v>65</v>
      </c>
      <c r="L3" s="18" t="s">
        <v>64</v>
      </c>
      <c r="M3" s="19" t="s">
        <v>63</v>
      </c>
      <c r="N3" s="20" t="s">
        <v>64</v>
      </c>
      <c r="O3" s="17" t="s">
        <v>65</v>
      </c>
      <c r="P3" s="18" t="s">
        <v>64</v>
      </c>
      <c r="Q3" s="19" t="s">
        <v>65</v>
      </c>
      <c r="R3" s="18" t="s">
        <v>64</v>
      </c>
      <c r="S3" s="35" t="s">
        <v>65</v>
      </c>
      <c r="T3" s="36" t="s">
        <v>64</v>
      </c>
      <c r="U3" s="27" t="s">
        <v>65</v>
      </c>
      <c r="V3" s="26" t="s">
        <v>64</v>
      </c>
      <c r="W3" s="27" t="s">
        <v>66</v>
      </c>
      <c r="X3" s="28" t="s">
        <v>64</v>
      </c>
      <c r="Y3" s="25" t="s">
        <v>65</v>
      </c>
      <c r="Z3" s="28" t="s">
        <v>64</v>
      </c>
      <c r="AA3" s="44" t="s">
        <v>65</v>
      </c>
      <c r="AB3" s="45" t="s">
        <v>64</v>
      </c>
      <c r="AC3" s="46" t="s">
        <v>65</v>
      </c>
      <c r="AD3" s="47" t="s">
        <v>64</v>
      </c>
      <c r="AE3" s="21" t="s">
        <v>65</v>
      </c>
      <c r="AF3" s="22" t="s">
        <v>64</v>
      </c>
      <c r="AG3" s="23" t="s">
        <v>65</v>
      </c>
      <c r="AH3" s="24" t="s">
        <v>64</v>
      </c>
      <c r="AI3" s="21" t="s">
        <v>65</v>
      </c>
      <c r="AJ3" s="22" t="s">
        <v>64</v>
      </c>
      <c r="AK3" s="23" t="s">
        <v>65</v>
      </c>
      <c r="AL3" s="22" t="s">
        <v>64</v>
      </c>
      <c r="AM3" s="35" t="s">
        <v>65</v>
      </c>
      <c r="AN3" s="36" t="s">
        <v>64</v>
      </c>
      <c r="AO3" s="34" t="s">
        <v>65</v>
      </c>
      <c r="AP3" s="36" t="s">
        <v>64</v>
      </c>
    </row>
    <row r="4" spans="1:42" ht="33" customHeight="1" x14ac:dyDescent="0.25">
      <c r="A4" s="739" t="s">
        <v>30</v>
      </c>
      <c r="B4" s="740"/>
      <c r="C4" s="142">
        <v>815</v>
      </c>
      <c r="D4" s="743">
        <v>32236</v>
      </c>
      <c r="E4" s="162">
        <v>931</v>
      </c>
      <c r="F4" s="743">
        <v>30545</v>
      </c>
      <c r="G4" s="142">
        <v>120</v>
      </c>
      <c r="H4" s="743">
        <v>34083</v>
      </c>
      <c r="I4" s="610">
        <f>C4+E4+G4</f>
        <v>1866</v>
      </c>
      <c r="J4" s="728">
        <f>D4+F4+H4</f>
        <v>96864</v>
      </c>
      <c r="K4" s="146">
        <v>1438</v>
      </c>
      <c r="L4" s="757">
        <v>36665</v>
      </c>
      <c r="M4" s="147">
        <v>706</v>
      </c>
      <c r="N4" s="755">
        <v>32632</v>
      </c>
      <c r="O4" s="146">
        <v>1384</v>
      </c>
      <c r="P4" s="757">
        <v>34147</v>
      </c>
      <c r="Q4" s="615">
        <f>K4+M4+O4</f>
        <v>3528</v>
      </c>
      <c r="R4" s="754">
        <f>L4+N4+P4</f>
        <v>103444</v>
      </c>
      <c r="S4" s="616">
        <f>I4+Q4</f>
        <v>5394</v>
      </c>
      <c r="T4" s="749">
        <f>J4+R4</f>
        <v>200308</v>
      </c>
      <c r="U4" s="152">
        <f>SUM(U5:U8)</f>
        <v>0</v>
      </c>
      <c r="V4" s="730"/>
      <c r="W4" s="152">
        <f>SUM(W5:W8)</f>
        <v>0</v>
      </c>
      <c r="X4" s="715"/>
      <c r="Y4" s="174">
        <f>SUM(Y5:Y8)</f>
        <v>0</v>
      </c>
      <c r="Z4" s="768"/>
      <c r="AA4" s="334">
        <f>U4+W4+Y4</f>
        <v>0</v>
      </c>
      <c r="AB4" s="735">
        <f>V4+X4+Z4</f>
        <v>0</v>
      </c>
      <c r="AC4" s="49">
        <f>S4+AA4</f>
        <v>5394</v>
      </c>
      <c r="AD4" s="724">
        <f>T4+AB4</f>
        <v>200308</v>
      </c>
      <c r="AE4" s="158">
        <f>SUM(AE5:AE8)</f>
        <v>0</v>
      </c>
      <c r="AF4" s="748"/>
      <c r="AG4" s="159">
        <f>SUM(AG5:AG8)</f>
        <v>0</v>
      </c>
      <c r="AH4" s="742"/>
      <c r="AI4" s="158">
        <f>SUM(AI5:AI8)</f>
        <v>0</v>
      </c>
      <c r="AJ4" s="748"/>
      <c r="AK4" s="54">
        <f>AE4+AG4+AI4</f>
        <v>0</v>
      </c>
      <c r="AL4" s="721">
        <f>AF4+AH4+AJ4</f>
        <v>0</v>
      </c>
      <c r="AM4" s="94">
        <f>AA4+AK4</f>
        <v>0</v>
      </c>
      <c r="AN4" s="736">
        <f>AB4+AL4</f>
        <v>0</v>
      </c>
      <c r="AO4" s="51">
        <f>AC4+AK4</f>
        <v>5394</v>
      </c>
      <c r="AP4" s="749">
        <f>AD4+AL4</f>
        <v>200308</v>
      </c>
    </row>
    <row r="5" spans="1:42" ht="33" customHeight="1" x14ac:dyDescent="0.25">
      <c r="A5" s="732" t="s">
        <v>32</v>
      </c>
      <c r="B5" s="700"/>
      <c r="C5" s="143">
        <v>103</v>
      </c>
      <c r="D5" s="711"/>
      <c r="E5" s="163">
        <v>1</v>
      </c>
      <c r="F5" s="711"/>
      <c r="G5" s="143">
        <v>107</v>
      </c>
      <c r="H5" s="711"/>
      <c r="I5" s="33">
        <f t="shared" ref="I5:I18" si="0">C5+E5+G5</f>
        <v>211</v>
      </c>
      <c r="J5" s="725"/>
      <c r="K5" s="148">
        <v>64</v>
      </c>
      <c r="L5" s="716"/>
      <c r="M5" s="149">
        <v>15</v>
      </c>
      <c r="N5" s="711"/>
      <c r="O5" s="148">
        <v>11</v>
      </c>
      <c r="P5" s="716"/>
      <c r="Q5" s="37">
        <f t="shared" ref="Q5:Q18" si="1">K5+M5+O5</f>
        <v>90</v>
      </c>
      <c r="R5" s="722"/>
      <c r="S5" s="38">
        <f t="shared" ref="S5:S18" si="2">I5+Q5</f>
        <v>301</v>
      </c>
      <c r="T5" s="725"/>
      <c r="U5" s="154"/>
      <c r="V5" s="711"/>
      <c r="W5" s="154"/>
      <c r="X5" s="716"/>
      <c r="Y5" s="175"/>
      <c r="Z5" s="711"/>
      <c r="AA5" s="210">
        <f t="shared" ref="AA5:AA18" si="3">U5+W5+Y5</f>
        <v>0</v>
      </c>
      <c r="AB5" s="722"/>
      <c r="AC5" s="43">
        <f t="shared" ref="AC5:AC18" si="4">S5+AA5</f>
        <v>301</v>
      </c>
      <c r="AD5" s="725"/>
      <c r="AE5" s="160"/>
      <c r="AF5" s="716"/>
      <c r="AG5" s="161"/>
      <c r="AH5" s="711"/>
      <c r="AI5" s="160"/>
      <c r="AJ5" s="716"/>
      <c r="AK5" s="53">
        <f t="shared" ref="AK5:AK18" si="5">AE5+AG5+AI5</f>
        <v>0</v>
      </c>
      <c r="AL5" s="722"/>
      <c r="AM5" s="95">
        <f t="shared" ref="AM5:AM18" si="6">AA5+AK5</f>
        <v>0</v>
      </c>
      <c r="AN5" s="737"/>
      <c r="AO5" s="52">
        <f t="shared" ref="AO5:AO18" si="7">AC5+AK5</f>
        <v>301</v>
      </c>
      <c r="AP5" s="725"/>
    </row>
    <row r="6" spans="1:42" ht="33" customHeight="1" x14ac:dyDescent="0.25">
      <c r="A6" s="732" t="s">
        <v>33</v>
      </c>
      <c r="B6" s="700"/>
      <c r="C6" s="143">
        <v>7</v>
      </c>
      <c r="D6" s="711"/>
      <c r="E6" s="163">
        <v>7</v>
      </c>
      <c r="F6" s="711"/>
      <c r="G6" s="143">
        <v>7</v>
      </c>
      <c r="H6" s="711"/>
      <c r="I6" s="33">
        <f t="shared" si="0"/>
        <v>21</v>
      </c>
      <c r="J6" s="725"/>
      <c r="K6" s="148">
        <v>9</v>
      </c>
      <c r="L6" s="716"/>
      <c r="M6" s="149">
        <v>8</v>
      </c>
      <c r="N6" s="711"/>
      <c r="O6" s="148">
        <v>7</v>
      </c>
      <c r="P6" s="716"/>
      <c r="Q6" s="37">
        <f t="shared" si="1"/>
        <v>24</v>
      </c>
      <c r="R6" s="722"/>
      <c r="S6" s="38">
        <f t="shared" si="2"/>
        <v>45</v>
      </c>
      <c r="T6" s="725"/>
      <c r="U6" s="154"/>
      <c r="V6" s="711"/>
      <c r="W6" s="154"/>
      <c r="X6" s="716"/>
      <c r="Y6" s="175"/>
      <c r="Z6" s="711"/>
      <c r="AA6" s="210">
        <f t="shared" si="3"/>
        <v>0</v>
      </c>
      <c r="AB6" s="722"/>
      <c r="AC6" s="43">
        <f t="shared" si="4"/>
        <v>45</v>
      </c>
      <c r="AD6" s="725"/>
      <c r="AE6" s="160"/>
      <c r="AF6" s="716"/>
      <c r="AG6" s="161"/>
      <c r="AH6" s="711"/>
      <c r="AI6" s="160"/>
      <c r="AJ6" s="716"/>
      <c r="AK6" s="53">
        <f t="shared" si="5"/>
        <v>0</v>
      </c>
      <c r="AL6" s="722"/>
      <c r="AM6" s="95">
        <f t="shared" si="6"/>
        <v>0</v>
      </c>
      <c r="AN6" s="737"/>
      <c r="AO6" s="52">
        <f t="shared" si="7"/>
        <v>45</v>
      </c>
      <c r="AP6" s="725"/>
    </row>
    <row r="7" spans="1:42" ht="33" customHeight="1" x14ac:dyDescent="0.25">
      <c r="A7" s="732" t="s">
        <v>37</v>
      </c>
      <c r="B7" s="700"/>
      <c r="C7" s="143">
        <v>0</v>
      </c>
      <c r="D7" s="711"/>
      <c r="E7" s="163">
        <v>0</v>
      </c>
      <c r="F7" s="711"/>
      <c r="G7" s="143">
        <v>0</v>
      </c>
      <c r="H7" s="711"/>
      <c r="I7" s="33">
        <f t="shared" si="0"/>
        <v>0</v>
      </c>
      <c r="J7" s="725"/>
      <c r="K7" s="148">
        <v>0</v>
      </c>
      <c r="L7" s="717"/>
      <c r="M7" s="149">
        <v>0</v>
      </c>
      <c r="N7" s="731"/>
      <c r="O7" s="148">
        <v>0</v>
      </c>
      <c r="P7" s="717"/>
      <c r="Q7" s="37">
        <f t="shared" si="1"/>
        <v>0</v>
      </c>
      <c r="R7" s="723"/>
      <c r="S7" s="38">
        <f t="shared" si="2"/>
        <v>0</v>
      </c>
      <c r="T7" s="726"/>
      <c r="U7" s="154"/>
      <c r="V7" s="731"/>
      <c r="W7" s="154"/>
      <c r="X7" s="717"/>
      <c r="Y7" s="175"/>
      <c r="Z7" s="731"/>
      <c r="AA7" s="210">
        <f t="shared" si="3"/>
        <v>0</v>
      </c>
      <c r="AB7" s="723"/>
      <c r="AC7" s="43">
        <f t="shared" si="4"/>
        <v>0</v>
      </c>
      <c r="AD7" s="726"/>
      <c r="AE7" s="160"/>
      <c r="AF7" s="717"/>
      <c r="AG7" s="161"/>
      <c r="AH7" s="731"/>
      <c r="AI7" s="160"/>
      <c r="AJ7" s="717"/>
      <c r="AK7" s="53">
        <f t="shared" si="5"/>
        <v>0</v>
      </c>
      <c r="AL7" s="723"/>
      <c r="AM7" s="95">
        <f t="shared" si="6"/>
        <v>0</v>
      </c>
      <c r="AN7" s="738"/>
      <c r="AO7" s="52">
        <f t="shared" si="7"/>
        <v>0</v>
      </c>
      <c r="AP7" s="726"/>
    </row>
    <row r="8" spans="1:42" ht="33" customHeight="1" thickBot="1" x14ac:dyDescent="0.3">
      <c r="A8" s="719" t="s">
        <v>67</v>
      </c>
      <c r="B8" s="720"/>
      <c r="C8" s="335">
        <v>713</v>
      </c>
      <c r="D8" s="712"/>
      <c r="E8" s="336">
        <v>923</v>
      </c>
      <c r="F8" s="712"/>
      <c r="G8" s="335">
        <v>6</v>
      </c>
      <c r="H8" s="712"/>
      <c r="I8" s="337">
        <f t="shared" si="0"/>
        <v>1642</v>
      </c>
      <c r="J8" s="729"/>
      <c r="K8" s="338">
        <v>1365</v>
      </c>
      <c r="L8" s="323"/>
      <c r="M8" s="339">
        <v>683</v>
      </c>
      <c r="N8" s="617"/>
      <c r="O8" s="338">
        <v>1366</v>
      </c>
      <c r="P8" s="323"/>
      <c r="Q8" s="340">
        <f t="shared" si="1"/>
        <v>3414</v>
      </c>
      <c r="R8" s="320"/>
      <c r="S8" s="341">
        <f t="shared" si="2"/>
        <v>5056</v>
      </c>
      <c r="T8" s="322"/>
      <c r="U8" s="342"/>
      <c r="V8" s="324"/>
      <c r="W8" s="342"/>
      <c r="X8" s="325"/>
      <c r="Y8" s="343"/>
      <c r="Z8" s="325"/>
      <c r="AA8" s="344">
        <f t="shared" si="3"/>
        <v>0</v>
      </c>
      <c r="AB8" s="327"/>
      <c r="AC8" s="345">
        <f t="shared" si="4"/>
        <v>5056</v>
      </c>
      <c r="AD8" s="326"/>
      <c r="AE8" s="346"/>
      <c r="AF8" s="318"/>
      <c r="AG8" s="347"/>
      <c r="AH8" s="319"/>
      <c r="AI8" s="346"/>
      <c r="AJ8" s="318"/>
      <c r="AK8" s="348">
        <f t="shared" si="5"/>
        <v>0</v>
      </c>
      <c r="AL8" s="321"/>
      <c r="AM8" s="349">
        <f t="shared" si="6"/>
        <v>0</v>
      </c>
      <c r="AN8" s="317"/>
      <c r="AO8" s="350">
        <f t="shared" si="7"/>
        <v>5056</v>
      </c>
      <c r="AP8" s="322"/>
    </row>
    <row r="9" spans="1:42" ht="33" customHeight="1" x14ac:dyDescent="0.25">
      <c r="A9" s="765" t="s">
        <v>35</v>
      </c>
      <c r="B9" s="738"/>
      <c r="C9" s="144">
        <v>4</v>
      </c>
      <c r="D9" s="743">
        <v>23825</v>
      </c>
      <c r="E9" s="206">
        <v>0</v>
      </c>
      <c r="F9" s="743">
        <v>26186</v>
      </c>
      <c r="G9" s="144">
        <v>3</v>
      </c>
      <c r="H9" s="743">
        <v>27832</v>
      </c>
      <c r="I9" s="333">
        <f t="shared" si="0"/>
        <v>7</v>
      </c>
      <c r="J9" s="728">
        <f>D9+F9+H9</f>
        <v>77843</v>
      </c>
      <c r="K9" s="150">
        <f>SUM(K10:K13)</f>
        <v>0</v>
      </c>
      <c r="L9" s="710">
        <v>27230</v>
      </c>
      <c r="M9" s="355">
        <f>SUM(M10:M13)</f>
        <v>0</v>
      </c>
      <c r="N9" s="713">
        <v>26387</v>
      </c>
      <c r="O9" s="150">
        <f>SUM(O10:O13)</f>
        <v>0</v>
      </c>
      <c r="P9" s="710">
        <v>30063</v>
      </c>
      <c r="Q9" s="39">
        <f t="shared" si="1"/>
        <v>0</v>
      </c>
      <c r="R9" s="747">
        <f>L9+N9+P9</f>
        <v>83680</v>
      </c>
      <c r="S9" s="40">
        <f t="shared" si="2"/>
        <v>7</v>
      </c>
      <c r="T9" s="744">
        <f>J9+R9</f>
        <v>161523</v>
      </c>
      <c r="U9" s="156">
        <f>SUM(U10:U13)</f>
        <v>0</v>
      </c>
      <c r="V9" s="766"/>
      <c r="W9" s="156">
        <f>SUM(W10:W13)</f>
        <v>0</v>
      </c>
      <c r="X9" s="766"/>
      <c r="Y9" s="353">
        <f>SUM(Y10:Y13)</f>
        <v>0</v>
      </c>
      <c r="Z9" s="745"/>
      <c r="AA9" s="48">
        <f t="shared" si="3"/>
        <v>0</v>
      </c>
      <c r="AB9" s="735">
        <f>V9+X9+Z9</f>
        <v>0</v>
      </c>
      <c r="AC9" s="49">
        <f t="shared" si="4"/>
        <v>7</v>
      </c>
      <c r="AD9" s="724">
        <f>T9+AB9</f>
        <v>161523</v>
      </c>
      <c r="AE9" s="159">
        <f>SUM(AE10:AE13)</f>
        <v>0</v>
      </c>
      <c r="AF9" s="748"/>
      <c r="AG9" s="159">
        <f>SUM(AG10:AG13)</f>
        <v>0</v>
      </c>
      <c r="AH9" s="742"/>
      <c r="AI9" s="158">
        <f>SUM(AI10:AI13)</f>
        <v>0</v>
      </c>
      <c r="AJ9" s="742"/>
      <c r="AK9" s="54">
        <f t="shared" si="5"/>
        <v>0</v>
      </c>
      <c r="AL9" s="721">
        <f>AF9+AH9+AJ9</f>
        <v>0</v>
      </c>
      <c r="AM9" s="94">
        <f t="shared" si="6"/>
        <v>0</v>
      </c>
      <c r="AN9" s="736">
        <f>AB9+AL9</f>
        <v>0</v>
      </c>
      <c r="AO9" s="51">
        <f t="shared" si="7"/>
        <v>7</v>
      </c>
      <c r="AP9" s="749">
        <f>AD9+AL9</f>
        <v>161523</v>
      </c>
    </row>
    <row r="10" spans="1:42" ht="33" customHeight="1" x14ac:dyDescent="0.25">
      <c r="A10" s="732" t="s">
        <v>32</v>
      </c>
      <c r="B10" s="700"/>
      <c r="C10" s="143">
        <v>4</v>
      </c>
      <c r="D10" s="711"/>
      <c r="E10" s="205">
        <v>0</v>
      </c>
      <c r="F10" s="711"/>
      <c r="G10" s="143">
        <v>2</v>
      </c>
      <c r="H10" s="711"/>
      <c r="I10" s="33">
        <f t="shared" si="0"/>
        <v>6</v>
      </c>
      <c r="J10" s="725"/>
      <c r="K10" s="148"/>
      <c r="L10" s="711"/>
      <c r="M10" s="149"/>
      <c r="N10" s="711"/>
      <c r="O10" s="148"/>
      <c r="P10" s="711"/>
      <c r="Q10" s="37">
        <f t="shared" si="1"/>
        <v>0</v>
      </c>
      <c r="R10" s="725"/>
      <c r="S10" s="38">
        <f t="shared" si="2"/>
        <v>6</v>
      </c>
      <c r="T10" s="725"/>
      <c r="U10" s="154"/>
      <c r="V10" s="711"/>
      <c r="W10" s="154"/>
      <c r="X10" s="711"/>
      <c r="Y10" s="155"/>
      <c r="Z10" s="716"/>
      <c r="AA10" s="50">
        <f t="shared" si="3"/>
        <v>0</v>
      </c>
      <c r="AB10" s="722"/>
      <c r="AC10" s="43">
        <f t="shared" si="4"/>
        <v>6</v>
      </c>
      <c r="AD10" s="725"/>
      <c r="AE10" s="160"/>
      <c r="AF10" s="716"/>
      <c r="AG10" s="161"/>
      <c r="AH10" s="711"/>
      <c r="AI10" s="160"/>
      <c r="AJ10" s="711"/>
      <c r="AK10" s="53">
        <f t="shared" si="5"/>
        <v>0</v>
      </c>
      <c r="AL10" s="722"/>
      <c r="AM10" s="95">
        <f t="shared" si="6"/>
        <v>0</v>
      </c>
      <c r="AN10" s="737"/>
      <c r="AO10" s="52">
        <f t="shared" si="7"/>
        <v>6</v>
      </c>
      <c r="AP10" s="725"/>
    </row>
    <row r="11" spans="1:42" ht="33" customHeight="1" x14ac:dyDescent="0.25">
      <c r="A11" s="732" t="s">
        <v>33</v>
      </c>
      <c r="B11" s="700"/>
      <c r="C11" s="143"/>
      <c r="D11" s="711"/>
      <c r="E11" s="143"/>
      <c r="F11" s="711"/>
      <c r="G11" s="143">
        <v>1</v>
      </c>
      <c r="H11" s="711"/>
      <c r="I11" s="33">
        <f t="shared" si="0"/>
        <v>1</v>
      </c>
      <c r="J11" s="725"/>
      <c r="K11" s="148"/>
      <c r="L11" s="711"/>
      <c r="M11" s="149"/>
      <c r="N11" s="711"/>
      <c r="O11" s="148"/>
      <c r="P11" s="711"/>
      <c r="Q11" s="37">
        <f t="shared" si="1"/>
        <v>0</v>
      </c>
      <c r="R11" s="725"/>
      <c r="S11" s="38">
        <f t="shared" si="2"/>
        <v>1</v>
      </c>
      <c r="T11" s="725"/>
      <c r="U11" s="154"/>
      <c r="V11" s="711"/>
      <c r="W11" s="154"/>
      <c r="X11" s="711"/>
      <c r="Y11" s="155"/>
      <c r="Z11" s="716"/>
      <c r="AA11" s="50">
        <f t="shared" si="3"/>
        <v>0</v>
      </c>
      <c r="AB11" s="722"/>
      <c r="AC11" s="43">
        <f t="shared" si="4"/>
        <v>1</v>
      </c>
      <c r="AD11" s="725"/>
      <c r="AE11" s="160"/>
      <c r="AF11" s="716"/>
      <c r="AG11" s="161"/>
      <c r="AH11" s="711"/>
      <c r="AI11" s="160"/>
      <c r="AJ11" s="711"/>
      <c r="AK11" s="53">
        <f t="shared" si="5"/>
        <v>0</v>
      </c>
      <c r="AL11" s="722"/>
      <c r="AM11" s="95">
        <f t="shared" si="6"/>
        <v>0</v>
      </c>
      <c r="AN11" s="737"/>
      <c r="AO11" s="52">
        <f t="shared" si="7"/>
        <v>1</v>
      </c>
      <c r="AP11" s="725"/>
    </row>
    <row r="12" spans="1:42" ht="33" customHeight="1" x14ac:dyDescent="0.25">
      <c r="A12" s="732" t="s">
        <v>37</v>
      </c>
      <c r="B12" s="700"/>
      <c r="C12" s="145"/>
      <c r="D12" s="711"/>
      <c r="E12" s="145"/>
      <c r="F12" s="711"/>
      <c r="G12" s="145"/>
      <c r="H12" s="711"/>
      <c r="I12" s="33">
        <f t="shared" si="0"/>
        <v>0</v>
      </c>
      <c r="J12" s="725"/>
      <c r="K12" s="151"/>
      <c r="L12" s="711"/>
      <c r="M12" s="149"/>
      <c r="N12" s="711"/>
      <c r="O12" s="151"/>
      <c r="P12" s="711"/>
      <c r="Q12" s="41">
        <f t="shared" si="1"/>
        <v>0</v>
      </c>
      <c r="R12" s="725"/>
      <c r="S12" s="42">
        <f t="shared" si="2"/>
        <v>0</v>
      </c>
      <c r="T12" s="725"/>
      <c r="U12" s="157"/>
      <c r="V12" s="711"/>
      <c r="W12" s="157"/>
      <c r="X12" s="711"/>
      <c r="Y12" s="155"/>
      <c r="Z12" s="717"/>
      <c r="AA12" s="50">
        <f t="shared" si="3"/>
        <v>0</v>
      </c>
      <c r="AB12" s="723"/>
      <c r="AC12" s="43">
        <f t="shared" si="4"/>
        <v>0</v>
      </c>
      <c r="AD12" s="726"/>
      <c r="AE12" s="160"/>
      <c r="AF12" s="717"/>
      <c r="AG12" s="161"/>
      <c r="AH12" s="731"/>
      <c r="AI12" s="160"/>
      <c r="AJ12" s="731"/>
      <c r="AK12" s="53">
        <f t="shared" si="5"/>
        <v>0</v>
      </c>
      <c r="AL12" s="723"/>
      <c r="AM12" s="95">
        <f t="shared" si="6"/>
        <v>0</v>
      </c>
      <c r="AN12" s="738"/>
      <c r="AO12" s="52">
        <f t="shared" si="7"/>
        <v>0</v>
      </c>
      <c r="AP12" s="726"/>
    </row>
    <row r="13" spans="1:42" ht="33" customHeight="1" thickBot="1" x14ac:dyDescent="0.3">
      <c r="A13" s="719" t="s">
        <v>68</v>
      </c>
      <c r="B13" s="720"/>
      <c r="C13" s="145"/>
      <c r="D13" s="712"/>
      <c r="E13" s="145"/>
      <c r="F13" s="712"/>
      <c r="G13" s="145"/>
      <c r="H13" s="712"/>
      <c r="I13" s="337">
        <f t="shared" si="0"/>
        <v>0</v>
      </c>
      <c r="J13" s="729"/>
      <c r="K13" s="151"/>
      <c r="L13" s="712"/>
      <c r="M13" s="339"/>
      <c r="N13" s="712"/>
      <c r="O13" s="151"/>
      <c r="P13" s="712"/>
      <c r="Q13" s="41">
        <f t="shared" si="1"/>
        <v>0</v>
      </c>
      <c r="R13" s="729"/>
      <c r="S13" s="42">
        <f t="shared" si="2"/>
        <v>0</v>
      </c>
      <c r="T13" s="608"/>
      <c r="U13" s="157"/>
      <c r="V13" s="609"/>
      <c r="W13" s="157"/>
      <c r="X13" s="619"/>
      <c r="Y13" s="351"/>
      <c r="Z13" s="620"/>
      <c r="AA13" s="352">
        <f t="shared" si="3"/>
        <v>0</v>
      </c>
      <c r="AB13" s="618"/>
      <c r="AC13" s="345">
        <f t="shared" si="4"/>
        <v>0</v>
      </c>
      <c r="AD13" s="614"/>
      <c r="AE13" s="328"/>
      <c r="AF13" s="612"/>
      <c r="AG13" s="329"/>
      <c r="AH13" s="613"/>
      <c r="AI13" s="328"/>
      <c r="AJ13" s="612"/>
      <c r="AK13" s="330">
        <f t="shared" si="5"/>
        <v>0</v>
      </c>
      <c r="AL13" s="611"/>
      <c r="AM13" s="331">
        <f t="shared" si="6"/>
        <v>0</v>
      </c>
      <c r="AN13" s="607"/>
      <c r="AO13" s="332">
        <f t="shared" si="7"/>
        <v>0</v>
      </c>
      <c r="AP13" s="608"/>
    </row>
    <row r="14" spans="1:42" ht="33" customHeight="1" x14ac:dyDescent="0.25">
      <c r="A14" s="739" t="s">
        <v>36</v>
      </c>
      <c r="B14" s="740"/>
      <c r="C14" s="142">
        <v>0</v>
      </c>
      <c r="D14" s="743">
        <v>828490</v>
      </c>
      <c r="E14" s="142">
        <v>4</v>
      </c>
      <c r="F14" s="743">
        <v>830746</v>
      </c>
      <c r="G14" s="142">
        <v>0</v>
      </c>
      <c r="H14" s="743">
        <v>851657</v>
      </c>
      <c r="I14" s="610">
        <f t="shared" si="0"/>
        <v>4</v>
      </c>
      <c r="J14" s="728">
        <f>H14</f>
        <v>851657</v>
      </c>
      <c r="K14" s="146">
        <v>3</v>
      </c>
      <c r="L14" s="710">
        <v>830019</v>
      </c>
      <c r="M14" s="355">
        <v>4</v>
      </c>
      <c r="N14" s="710">
        <v>862412</v>
      </c>
      <c r="O14" s="167">
        <v>4</v>
      </c>
      <c r="P14" s="713">
        <v>889217</v>
      </c>
      <c r="Q14" s="615">
        <f t="shared" si="1"/>
        <v>11</v>
      </c>
      <c r="R14" s="747">
        <f>P14</f>
        <v>889217</v>
      </c>
      <c r="S14" s="616">
        <f t="shared" si="2"/>
        <v>15</v>
      </c>
      <c r="T14" s="764">
        <f>R14</f>
        <v>889217</v>
      </c>
      <c r="U14" s="353">
        <f>SUM(U15:U18)</f>
        <v>0</v>
      </c>
      <c r="V14" s="730"/>
      <c r="W14" s="152">
        <f>SUM(W15:W18)</f>
        <v>0</v>
      </c>
      <c r="X14" s="756"/>
      <c r="Y14" s="153">
        <f>SUM(Y15:Y18)</f>
        <v>0</v>
      </c>
      <c r="Z14" s="745"/>
      <c r="AA14" s="48">
        <f t="shared" si="3"/>
        <v>0</v>
      </c>
      <c r="AB14" s="735">
        <f>Z14</f>
        <v>0</v>
      </c>
      <c r="AC14" s="49">
        <f t="shared" si="4"/>
        <v>15</v>
      </c>
      <c r="AD14" s="724">
        <f>AB14</f>
        <v>0</v>
      </c>
      <c r="AE14" s="158">
        <f>SUM(AE15:AE18)</f>
        <v>0</v>
      </c>
      <c r="AF14" s="748"/>
      <c r="AG14" s="159">
        <f>SUM(AG15:AG18)</f>
        <v>0</v>
      </c>
      <c r="AH14" s="742"/>
      <c r="AI14" s="158">
        <f>SUM(AI15:AI18)</f>
        <v>0</v>
      </c>
      <c r="AJ14" s="748"/>
      <c r="AK14" s="54">
        <f t="shared" si="5"/>
        <v>0</v>
      </c>
      <c r="AL14" s="721">
        <f>AJ14</f>
        <v>0</v>
      </c>
      <c r="AM14" s="94">
        <f t="shared" si="6"/>
        <v>0</v>
      </c>
      <c r="AN14" s="736">
        <f>AL14</f>
        <v>0</v>
      </c>
      <c r="AO14" s="51">
        <f t="shared" si="7"/>
        <v>15</v>
      </c>
      <c r="AP14" s="749">
        <f>AL14</f>
        <v>0</v>
      </c>
    </row>
    <row r="15" spans="1:42" ht="33" customHeight="1" x14ac:dyDescent="0.25">
      <c r="A15" s="732" t="s">
        <v>32</v>
      </c>
      <c r="B15" s="700"/>
      <c r="C15" s="143"/>
      <c r="D15" s="711"/>
      <c r="E15" s="143"/>
      <c r="F15" s="711"/>
      <c r="G15" s="143"/>
      <c r="H15" s="711"/>
      <c r="I15" s="33">
        <f t="shared" si="0"/>
        <v>0</v>
      </c>
      <c r="J15" s="725"/>
      <c r="K15" s="148"/>
      <c r="L15" s="711"/>
      <c r="M15" s="149"/>
      <c r="N15" s="711"/>
      <c r="O15" s="148"/>
      <c r="P15" s="711"/>
      <c r="Q15" s="37">
        <f t="shared" si="1"/>
        <v>0</v>
      </c>
      <c r="R15" s="725"/>
      <c r="S15" s="38">
        <f t="shared" si="2"/>
        <v>0</v>
      </c>
      <c r="T15" s="722"/>
      <c r="U15" s="356"/>
      <c r="V15" s="711"/>
      <c r="W15" s="154"/>
      <c r="X15" s="716"/>
      <c r="Y15" s="155"/>
      <c r="Z15" s="716"/>
      <c r="AA15" s="50">
        <f t="shared" si="3"/>
        <v>0</v>
      </c>
      <c r="AB15" s="722"/>
      <c r="AC15" s="43">
        <f t="shared" si="4"/>
        <v>0</v>
      </c>
      <c r="AD15" s="725"/>
      <c r="AE15" s="160"/>
      <c r="AF15" s="716"/>
      <c r="AG15" s="161"/>
      <c r="AH15" s="711"/>
      <c r="AI15" s="160"/>
      <c r="AJ15" s="716"/>
      <c r="AK15" s="53">
        <f t="shared" si="5"/>
        <v>0</v>
      </c>
      <c r="AL15" s="722"/>
      <c r="AM15" s="95">
        <f t="shared" si="6"/>
        <v>0</v>
      </c>
      <c r="AN15" s="737"/>
      <c r="AO15" s="52">
        <f t="shared" si="7"/>
        <v>0</v>
      </c>
      <c r="AP15" s="725"/>
    </row>
    <row r="16" spans="1:42" ht="33" customHeight="1" x14ac:dyDescent="0.25">
      <c r="A16" s="732" t="s">
        <v>33</v>
      </c>
      <c r="B16" s="700"/>
      <c r="C16" s="143"/>
      <c r="D16" s="711"/>
      <c r="E16" s="143"/>
      <c r="F16" s="711"/>
      <c r="G16" s="143"/>
      <c r="H16" s="711"/>
      <c r="I16" s="33">
        <f t="shared" si="0"/>
        <v>0</v>
      </c>
      <c r="J16" s="725"/>
      <c r="K16" s="148">
        <v>3</v>
      </c>
      <c r="L16" s="711"/>
      <c r="M16" s="149">
        <v>4</v>
      </c>
      <c r="N16" s="711"/>
      <c r="O16" s="148">
        <v>4</v>
      </c>
      <c r="P16" s="711"/>
      <c r="Q16" s="37">
        <f t="shared" si="1"/>
        <v>11</v>
      </c>
      <c r="R16" s="725"/>
      <c r="S16" s="38">
        <f t="shared" si="2"/>
        <v>11</v>
      </c>
      <c r="T16" s="722"/>
      <c r="U16" s="356"/>
      <c r="V16" s="711"/>
      <c r="W16" s="154"/>
      <c r="X16" s="716"/>
      <c r="Y16" s="155"/>
      <c r="Z16" s="716"/>
      <c r="AA16" s="50">
        <f t="shared" si="3"/>
        <v>0</v>
      </c>
      <c r="AB16" s="722"/>
      <c r="AC16" s="43">
        <f t="shared" si="4"/>
        <v>11</v>
      </c>
      <c r="AD16" s="725"/>
      <c r="AE16" s="160"/>
      <c r="AF16" s="716"/>
      <c r="AG16" s="161"/>
      <c r="AH16" s="711"/>
      <c r="AI16" s="160"/>
      <c r="AJ16" s="716"/>
      <c r="AK16" s="53">
        <f t="shared" si="5"/>
        <v>0</v>
      </c>
      <c r="AL16" s="722"/>
      <c r="AM16" s="95">
        <f t="shared" si="6"/>
        <v>0</v>
      </c>
      <c r="AN16" s="737"/>
      <c r="AO16" s="52">
        <f t="shared" si="7"/>
        <v>11</v>
      </c>
      <c r="AP16" s="725"/>
    </row>
    <row r="17" spans="1:42" ht="33" customHeight="1" x14ac:dyDescent="0.25">
      <c r="A17" s="732" t="s">
        <v>37</v>
      </c>
      <c r="B17" s="700"/>
      <c r="C17" s="143"/>
      <c r="D17" s="711"/>
      <c r="E17" s="143"/>
      <c r="F17" s="711"/>
      <c r="G17" s="143"/>
      <c r="H17" s="711"/>
      <c r="I17" s="33">
        <f t="shared" si="0"/>
        <v>0</v>
      </c>
      <c r="J17" s="725"/>
      <c r="K17" s="148"/>
      <c r="L17" s="711"/>
      <c r="M17" s="149"/>
      <c r="N17" s="711"/>
      <c r="O17" s="148"/>
      <c r="P17" s="711"/>
      <c r="Q17" s="37">
        <f t="shared" si="1"/>
        <v>0</v>
      </c>
      <c r="R17" s="725"/>
      <c r="S17" s="38">
        <f t="shared" si="2"/>
        <v>0</v>
      </c>
      <c r="T17" s="723"/>
      <c r="U17" s="356"/>
      <c r="V17" s="731"/>
      <c r="W17" s="154"/>
      <c r="X17" s="717"/>
      <c r="Y17" s="155"/>
      <c r="Z17" s="717"/>
      <c r="AA17" s="50">
        <f t="shared" si="3"/>
        <v>0</v>
      </c>
      <c r="AB17" s="723"/>
      <c r="AC17" s="43">
        <f t="shared" si="4"/>
        <v>0</v>
      </c>
      <c r="AD17" s="726"/>
      <c r="AE17" s="160"/>
      <c r="AF17" s="717"/>
      <c r="AG17" s="161"/>
      <c r="AH17" s="731"/>
      <c r="AI17" s="160"/>
      <c r="AJ17" s="717"/>
      <c r="AK17" s="53">
        <f t="shared" si="5"/>
        <v>0</v>
      </c>
      <c r="AL17" s="723"/>
      <c r="AM17" s="95">
        <f t="shared" si="6"/>
        <v>0</v>
      </c>
      <c r="AN17" s="738"/>
      <c r="AO17" s="52">
        <f t="shared" si="7"/>
        <v>0</v>
      </c>
      <c r="AP17" s="726"/>
    </row>
    <row r="18" spans="1:42" ht="33" customHeight="1" thickBot="1" x14ac:dyDescent="0.3">
      <c r="A18" s="719" t="s">
        <v>68</v>
      </c>
      <c r="B18" s="720"/>
      <c r="C18" s="335"/>
      <c r="D18" s="712"/>
      <c r="E18" s="335"/>
      <c r="F18" s="712"/>
      <c r="G18" s="335"/>
      <c r="H18" s="712"/>
      <c r="I18" s="337">
        <f t="shared" si="0"/>
        <v>0</v>
      </c>
      <c r="J18" s="729"/>
      <c r="K18" s="338"/>
      <c r="L18" s="712"/>
      <c r="M18" s="339"/>
      <c r="N18" s="712"/>
      <c r="O18" s="338"/>
      <c r="P18" s="712"/>
      <c r="Q18" s="340">
        <f t="shared" si="1"/>
        <v>0</v>
      </c>
      <c r="R18" s="729"/>
      <c r="S18" s="341">
        <f t="shared" si="2"/>
        <v>0</v>
      </c>
      <c r="T18" s="360"/>
      <c r="U18" s="357"/>
      <c r="V18" s="358"/>
      <c r="W18" s="342"/>
      <c r="X18" s="361"/>
      <c r="Y18" s="354"/>
      <c r="Z18" s="362"/>
      <c r="AA18" s="352">
        <f t="shared" si="3"/>
        <v>0</v>
      </c>
      <c r="AB18" s="363"/>
      <c r="AC18" s="345">
        <f t="shared" si="4"/>
        <v>0</v>
      </c>
      <c r="AD18" s="317"/>
      <c r="AE18" s="346"/>
      <c r="AF18" s="364"/>
      <c r="AG18" s="347"/>
      <c r="AH18" s="359"/>
      <c r="AI18" s="346"/>
      <c r="AJ18" s="364"/>
      <c r="AK18" s="348">
        <f t="shared" si="5"/>
        <v>0</v>
      </c>
      <c r="AL18" s="365"/>
      <c r="AM18" s="349">
        <f t="shared" si="6"/>
        <v>0</v>
      </c>
      <c r="AN18" s="366"/>
      <c r="AO18" s="350">
        <f t="shared" si="7"/>
        <v>0</v>
      </c>
      <c r="AP18" s="367"/>
    </row>
    <row r="19" spans="1:42" ht="23.25" customHeight="1" x14ac:dyDescent="0.25">
      <c r="A19" s="752"/>
      <c r="B19" s="753"/>
      <c r="C19" s="753"/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3"/>
      <c r="O19" s="753"/>
      <c r="P19" s="753"/>
      <c r="Q19" s="753"/>
      <c r="R19" s="753"/>
      <c r="S19" s="753"/>
      <c r="T19" s="753"/>
      <c r="U19" s="753"/>
      <c r="V19" s="753"/>
      <c r="W19" s="753"/>
      <c r="X19" s="753"/>
      <c r="Y19" s="753"/>
      <c r="Z19" s="753"/>
      <c r="AA19" s="753"/>
      <c r="AB19" s="753"/>
      <c r="AC19" s="753"/>
      <c r="AD19" s="753"/>
      <c r="AE19" s="753"/>
      <c r="AF19" s="753"/>
    </row>
    <row r="20" spans="1:42" ht="18.75" customHeight="1" thickBot="1" x14ac:dyDescent="0.3"/>
    <row r="21" spans="1:42" ht="45.75" customHeight="1" thickBot="1" x14ac:dyDescent="0.3">
      <c r="A21" s="60" t="s">
        <v>2</v>
      </c>
      <c r="B21" s="61" t="s">
        <v>69</v>
      </c>
      <c r="C21" s="68" t="s">
        <v>14</v>
      </c>
      <c r="D21" s="69" t="s">
        <v>15</v>
      </c>
      <c r="E21" s="70" t="s">
        <v>16</v>
      </c>
      <c r="F21" s="71" t="s">
        <v>17</v>
      </c>
      <c r="G21" s="76" t="s">
        <v>18</v>
      </c>
      <c r="H21" s="77" t="s">
        <v>19</v>
      </c>
      <c r="I21" s="78" t="s">
        <v>20</v>
      </c>
      <c r="J21" s="79" t="s">
        <v>21</v>
      </c>
      <c r="K21" s="80" t="s">
        <v>6</v>
      </c>
      <c r="L21" s="72" t="s">
        <v>22</v>
      </c>
      <c r="M21" s="73" t="s">
        <v>23</v>
      </c>
      <c r="N21" s="74" t="s">
        <v>24</v>
      </c>
      <c r="O21" s="75" t="s">
        <v>25</v>
      </c>
      <c r="P21" s="80" t="s">
        <v>70</v>
      </c>
      <c r="Q21" s="81" t="s">
        <v>26</v>
      </c>
      <c r="R21" s="66" t="s">
        <v>27</v>
      </c>
      <c r="S21" s="67" t="s">
        <v>28</v>
      </c>
      <c r="T21" s="96" t="s">
        <v>29</v>
      </c>
      <c r="U21" s="80" t="s">
        <v>10</v>
      </c>
      <c r="V21" s="82" t="s">
        <v>71</v>
      </c>
    </row>
    <row r="22" spans="1:42" ht="30" customHeight="1" x14ac:dyDescent="0.25">
      <c r="A22" s="761" t="s">
        <v>38</v>
      </c>
      <c r="B22" s="58" t="s">
        <v>72</v>
      </c>
      <c r="C22" s="215">
        <v>-2E-3</v>
      </c>
      <c r="D22" s="216">
        <v>0.13900000000000001</v>
      </c>
      <c r="E22" s="217">
        <v>1.4E-2</v>
      </c>
      <c r="F22" s="214">
        <v>0.13400000000000001</v>
      </c>
      <c r="G22" s="218">
        <v>0.16</v>
      </c>
      <c r="H22" s="219">
        <v>4.3999999999999997E-2</v>
      </c>
      <c r="I22" s="220">
        <v>3.5000000000000003E-2</v>
      </c>
      <c r="J22" s="302"/>
      <c r="K22" s="213"/>
      <c r="L22" s="221"/>
      <c r="M22" s="222"/>
      <c r="N22" s="223"/>
      <c r="O22" s="307"/>
      <c r="P22" s="681"/>
      <c r="Q22" s="224"/>
      <c r="R22" s="225"/>
      <c r="S22" s="226"/>
      <c r="T22" s="227"/>
      <c r="U22" s="213"/>
      <c r="V22" s="228"/>
    </row>
    <row r="23" spans="1:42" ht="24" customHeight="1" thickBot="1" x14ac:dyDescent="0.3">
      <c r="A23" s="762"/>
      <c r="B23" s="59" t="s">
        <v>40</v>
      </c>
      <c r="C23" s="368">
        <v>-95.45</v>
      </c>
      <c r="D23" s="229">
        <v>7657.94</v>
      </c>
      <c r="E23" s="229">
        <v>755.87</v>
      </c>
      <c r="F23" s="230">
        <f>SUM(C23:E23)</f>
        <v>8318.36</v>
      </c>
      <c r="G23" s="231">
        <v>9927.81</v>
      </c>
      <c r="H23" s="232">
        <v>2403.52</v>
      </c>
      <c r="I23" s="233">
        <v>2083.48</v>
      </c>
      <c r="J23" s="234">
        <f>SUM(G23:I23)</f>
        <v>14414.81</v>
      </c>
      <c r="K23" s="235">
        <f>F23+J23</f>
        <v>22733.17</v>
      </c>
      <c r="L23" s="236"/>
      <c r="M23" s="237"/>
      <c r="N23" s="238"/>
      <c r="O23" s="306">
        <f>SUM(L23:N23)</f>
        <v>0</v>
      </c>
      <c r="P23" s="235">
        <f>O23+K23</f>
        <v>22733.17</v>
      </c>
      <c r="Q23" s="240"/>
      <c r="R23" s="241"/>
      <c r="S23" s="242"/>
      <c r="T23" s="243">
        <f>SUM(Q23:S23)</f>
        <v>0</v>
      </c>
      <c r="U23" s="244">
        <f>O23+T23</f>
        <v>0</v>
      </c>
      <c r="V23" s="245">
        <f>P23+T23</f>
        <v>22733.17</v>
      </c>
    </row>
    <row r="24" spans="1:42" ht="45.75" customHeight="1" thickBot="1" x14ac:dyDescent="0.3">
      <c r="A24" s="60" t="s">
        <v>41</v>
      </c>
      <c r="B24" s="61" t="s">
        <v>40</v>
      </c>
      <c r="C24" s="246">
        <v>138.74</v>
      </c>
      <c r="D24" s="247">
        <v>0</v>
      </c>
      <c r="E24" s="248">
        <v>89.5</v>
      </c>
      <c r="F24" s="230">
        <f>SUM(C24:E24)</f>
        <v>228.24</v>
      </c>
      <c r="G24" s="249">
        <v>359.76</v>
      </c>
      <c r="H24" s="250">
        <v>125.99</v>
      </c>
      <c r="I24" s="251">
        <v>0</v>
      </c>
      <c r="J24" s="252">
        <f>SUM(G24:I24)</f>
        <v>485.75</v>
      </c>
      <c r="K24" s="235">
        <f>F24+J24</f>
        <v>713.99</v>
      </c>
      <c r="L24" s="253"/>
      <c r="M24" s="254"/>
      <c r="N24" s="255"/>
      <c r="O24" s="239">
        <f>SUM(L24:N24)</f>
        <v>0</v>
      </c>
      <c r="P24" s="235">
        <f>O24+K24</f>
        <v>713.99</v>
      </c>
      <c r="Q24" s="256"/>
      <c r="R24" s="257"/>
      <c r="S24" s="258"/>
      <c r="T24" s="243">
        <f>SUM(Q24:S24)</f>
        <v>0</v>
      </c>
      <c r="U24" s="244">
        <f>O24+T24</f>
        <v>0</v>
      </c>
      <c r="V24" s="259">
        <f>P24+T24</f>
        <v>713.99</v>
      </c>
    </row>
    <row r="25" spans="1:42" ht="30.75" customHeight="1" thickBot="1" x14ac:dyDescent="0.3">
      <c r="A25" s="733" t="s">
        <v>56</v>
      </c>
      <c r="B25" s="58" t="s">
        <v>72</v>
      </c>
      <c r="C25" s="246">
        <v>6.4468999999999999E-2</v>
      </c>
      <c r="D25" s="247">
        <v>0.15634300000000001</v>
      </c>
      <c r="E25" s="248">
        <v>3.9512100000000001E-2</v>
      </c>
      <c r="F25" s="682">
        <v>0.10688</v>
      </c>
      <c r="G25" s="249">
        <v>5.9544E-2</v>
      </c>
      <c r="H25" s="250">
        <v>7.0660000000000001E-2</v>
      </c>
      <c r="I25" s="251">
        <v>0.15540000000000001</v>
      </c>
      <c r="J25" s="303"/>
      <c r="K25" s="260"/>
      <c r="L25" s="261"/>
      <c r="M25" s="262"/>
      <c r="N25" s="263"/>
      <c r="O25" s="264"/>
      <c r="P25" s="683"/>
      <c r="Q25" s="256"/>
      <c r="R25" s="257"/>
      <c r="S25" s="258"/>
      <c r="T25" s="265"/>
      <c r="U25" s="266"/>
      <c r="V25" s="267"/>
    </row>
    <row r="26" spans="1:42" ht="25.5" customHeight="1" thickBot="1" x14ac:dyDescent="0.3">
      <c r="A26" s="734"/>
      <c r="B26" s="59" t="s">
        <v>40</v>
      </c>
      <c r="C26" s="268">
        <v>3596.45</v>
      </c>
      <c r="D26" s="269">
        <v>8586.06</v>
      </c>
      <c r="E26" s="270" t="s">
        <v>73</v>
      </c>
      <c r="F26" s="271">
        <f>SUM(C26:E26)</f>
        <v>12182.509999999998</v>
      </c>
      <c r="G26" s="272">
        <v>3698.19</v>
      </c>
      <c r="H26" s="273">
        <v>3848.48</v>
      </c>
      <c r="I26" s="274">
        <v>9253.52</v>
      </c>
      <c r="J26" s="275">
        <f>SUM(G26:I26)</f>
        <v>16800.190000000002</v>
      </c>
      <c r="K26" s="276">
        <f>F26+J26</f>
        <v>28982.7</v>
      </c>
      <c r="L26" s="277"/>
      <c r="M26" s="278"/>
      <c r="N26" s="279"/>
      <c r="O26" s="280">
        <f>SUM(L26:N26)</f>
        <v>0</v>
      </c>
      <c r="P26" s="244">
        <f>O26+K26</f>
        <v>28982.7</v>
      </c>
      <c r="Q26" s="281"/>
      <c r="R26" s="282"/>
      <c r="S26" s="283"/>
      <c r="T26" s="284">
        <f>SUM(Q26:S26)</f>
        <v>0</v>
      </c>
      <c r="U26" s="244">
        <f>O26+T26</f>
        <v>0</v>
      </c>
      <c r="V26" s="259">
        <f>P26+T26</f>
        <v>28982.7</v>
      </c>
    </row>
    <row r="27" spans="1:42" ht="45.75" customHeight="1" thickBot="1" x14ac:dyDescent="0.3">
      <c r="A27" s="62" t="s">
        <v>43</v>
      </c>
      <c r="B27" s="63" t="s">
        <v>40</v>
      </c>
      <c r="C27" s="285">
        <v>5.82</v>
      </c>
      <c r="D27" s="286">
        <v>0</v>
      </c>
      <c r="E27" s="287">
        <v>6.49</v>
      </c>
      <c r="F27" s="271">
        <f>SUM(C27:E27)</f>
        <v>12.31</v>
      </c>
      <c r="G27" s="288">
        <v>49.01</v>
      </c>
      <c r="H27" s="289">
        <v>4.17</v>
      </c>
      <c r="I27" s="290">
        <v>0</v>
      </c>
      <c r="J27" s="252"/>
      <c r="K27" s="291"/>
      <c r="L27" s="292"/>
      <c r="M27" s="293"/>
      <c r="N27" s="294"/>
      <c r="O27" s="239"/>
      <c r="P27" s="291"/>
      <c r="Q27" s="295"/>
      <c r="R27" s="296"/>
      <c r="S27" s="297"/>
      <c r="T27" s="243"/>
      <c r="U27" s="244"/>
      <c r="V27" s="259"/>
    </row>
    <row r="28" spans="1:42" ht="30" customHeight="1" thickBot="1" x14ac:dyDescent="0.3">
      <c r="A28" s="60" t="s">
        <v>74</v>
      </c>
      <c r="B28" s="61" t="s">
        <v>40</v>
      </c>
      <c r="C28" s="246">
        <v>326.68</v>
      </c>
      <c r="D28" s="298">
        <v>60.95</v>
      </c>
      <c r="E28" s="299">
        <v>143.97</v>
      </c>
      <c r="F28" s="271">
        <f>SUM(C28:E28)</f>
        <v>531.6</v>
      </c>
      <c r="G28" s="249">
        <v>93.71</v>
      </c>
      <c r="H28" s="250">
        <v>249.48</v>
      </c>
      <c r="I28" s="251">
        <v>0</v>
      </c>
      <c r="J28" s="252"/>
      <c r="K28" s="235"/>
      <c r="L28" s="300"/>
      <c r="M28" s="262"/>
      <c r="N28" s="301"/>
      <c r="O28" s="239"/>
      <c r="P28" s="291"/>
      <c r="Q28" s="256"/>
      <c r="R28" s="257"/>
      <c r="S28" s="258"/>
      <c r="T28" s="243"/>
      <c r="U28" s="244"/>
      <c r="V28" s="259"/>
    </row>
    <row r="29" spans="1:42" ht="60" customHeight="1" thickBot="1" x14ac:dyDescent="0.3">
      <c r="A29" s="64" t="s">
        <v>45</v>
      </c>
      <c r="B29" s="65" t="s">
        <v>46</v>
      </c>
      <c r="C29" s="268">
        <v>66</v>
      </c>
      <c r="D29" s="269">
        <v>66</v>
      </c>
      <c r="E29" s="270">
        <v>65</v>
      </c>
      <c r="F29" s="309">
        <f>SUM(C29:E29)</f>
        <v>197</v>
      </c>
      <c r="G29" s="272">
        <v>65</v>
      </c>
      <c r="H29" s="273">
        <v>65</v>
      </c>
      <c r="I29" s="274">
        <v>65</v>
      </c>
      <c r="J29" s="275"/>
      <c r="K29" s="244"/>
      <c r="L29" s="310"/>
      <c r="M29" s="278"/>
      <c r="N29" s="311"/>
      <c r="O29" s="312"/>
      <c r="P29" s="244"/>
      <c r="Q29" s="201"/>
      <c r="R29" s="202"/>
      <c r="S29" s="203"/>
      <c r="T29" s="204"/>
      <c r="U29" s="308"/>
      <c r="V29" s="200"/>
    </row>
    <row r="34" spans="19:19" x14ac:dyDescent="0.25">
      <c r="S34" s="99" t="s">
        <v>75</v>
      </c>
    </row>
  </sheetData>
  <mergeCells count="100">
    <mergeCell ref="AP9:AP12"/>
    <mergeCell ref="AP4:AP7"/>
    <mergeCell ref="A8:B8"/>
    <mergeCell ref="V9:V12"/>
    <mergeCell ref="A1:AP1"/>
    <mergeCell ref="Z9:Z12"/>
    <mergeCell ref="Z4:Z7"/>
    <mergeCell ref="AE2:AF2"/>
    <mergeCell ref="F4:F8"/>
    <mergeCell ref="AN9:AN12"/>
    <mergeCell ref="A12:B12"/>
    <mergeCell ref="M2:N2"/>
    <mergeCell ref="X9:X12"/>
    <mergeCell ref="D9:D13"/>
    <mergeCell ref="D4:D8"/>
    <mergeCell ref="H9:H13"/>
    <mergeCell ref="H4:H8"/>
    <mergeCell ref="A10:B10"/>
    <mergeCell ref="AL9:AL12"/>
    <mergeCell ref="A22:A23"/>
    <mergeCell ref="AJ14:AJ17"/>
    <mergeCell ref="AG2:AH2"/>
    <mergeCell ref="T14:T17"/>
    <mergeCell ref="AK2:AL2"/>
    <mergeCell ref="A9:B9"/>
    <mergeCell ref="A4:B4"/>
    <mergeCell ref="R14:R18"/>
    <mergeCell ref="AH14:AH17"/>
    <mergeCell ref="AD4:AD7"/>
    <mergeCell ref="J9:J13"/>
    <mergeCell ref="O2:P2"/>
    <mergeCell ref="J4:J8"/>
    <mergeCell ref="F9:F13"/>
    <mergeCell ref="AB4:AB7"/>
    <mergeCell ref="N14:N18"/>
    <mergeCell ref="AN14:AN17"/>
    <mergeCell ref="N4:N7"/>
    <mergeCell ref="A11:B11"/>
    <mergeCell ref="N9:N13"/>
    <mergeCell ref="X14:X17"/>
    <mergeCell ref="D14:D18"/>
    <mergeCell ref="A17:B17"/>
    <mergeCell ref="AB9:AB12"/>
    <mergeCell ref="AF4:AF7"/>
    <mergeCell ref="AL14:AL17"/>
    <mergeCell ref="L4:L7"/>
    <mergeCell ref="L9:L13"/>
    <mergeCell ref="P4:P7"/>
    <mergeCell ref="A15:B15"/>
    <mergeCell ref="V14:V17"/>
    <mergeCell ref="A6:B6"/>
    <mergeCell ref="AO2:AP2"/>
    <mergeCell ref="AJ9:AJ12"/>
    <mergeCell ref="H14:H18"/>
    <mergeCell ref="T9:T12"/>
    <mergeCell ref="Z14:Z17"/>
    <mergeCell ref="AM2:AN2"/>
    <mergeCell ref="AH9:AH12"/>
    <mergeCell ref="W2:X2"/>
    <mergeCell ref="R9:R13"/>
    <mergeCell ref="AF9:AF12"/>
    <mergeCell ref="AJ4:AJ7"/>
    <mergeCell ref="P9:P13"/>
    <mergeCell ref="Y2:Z2"/>
    <mergeCell ref="T4:T7"/>
    <mergeCell ref="U2:V2"/>
    <mergeCell ref="AP14:AP17"/>
    <mergeCell ref="A25:A26"/>
    <mergeCell ref="G2:H2"/>
    <mergeCell ref="AB14:AB17"/>
    <mergeCell ref="AN4:AN7"/>
    <mergeCell ref="A14:B14"/>
    <mergeCell ref="A7:B7"/>
    <mergeCell ref="A13:B13"/>
    <mergeCell ref="F14:F18"/>
    <mergeCell ref="E2:F2"/>
    <mergeCell ref="A19:AF19"/>
    <mergeCell ref="AH4:AH7"/>
    <mergeCell ref="A5:B5"/>
    <mergeCell ref="R4:R7"/>
    <mergeCell ref="S2:T2"/>
    <mergeCell ref="AD9:AD12"/>
    <mergeCell ref="C2:D2"/>
    <mergeCell ref="I2:J2"/>
    <mergeCell ref="A18:B18"/>
    <mergeCell ref="AL4:AL7"/>
    <mergeCell ref="AD14:AD17"/>
    <mergeCell ref="AA2:AB2"/>
    <mergeCell ref="J14:J18"/>
    <mergeCell ref="V4:V7"/>
    <mergeCell ref="A16:B16"/>
    <mergeCell ref="A2:B3"/>
    <mergeCell ref="Q2:R2"/>
    <mergeCell ref="AI2:AJ2"/>
    <mergeCell ref="AF14:AF17"/>
    <mergeCell ref="K2:L2"/>
    <mergeCell ref="L14:L18"/>
    <mergeCell ref="P14:P18"/>
    <mergeCell ref="AC2:AD2"/>
    <mergeCell ref="X4:X7"/>
  </mergeCells>
  <printOptions horizontalCentered="1"/>
  <pageMargins left="0.19685039370078741" right="0.19685039370078741" top="0.39370078740157483" bottom="0.19685039370078741" header="0.31496062992125978" footer="0"/>
  <pageSetup paperSize="9" scale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0000"/>
  </sheetPr>
  <dimension ref="A1:AD47"/>
  <sheetViews>
    <sheetView view="pageBreakPreview" zoomScale="89" zoomScaleNormal="90" zoomScaleSheetLayoutView="89" workbookViewId="0">
      <selection activeCell="F23" sqref="F23"/>
    </sheetView>
  </sheetViews>
  <sheetFormatPr defaultRowHeight="15" x14ac:dyDescent="0.25"/>
  <cols>
    <col min="1" max="1" width="10.7109375" style="99" customWidth="1"/>
    <col min="2" max="2" width="14" style="99" customWidth="1"/>
    <col min="3" max="3" width="22.140625" style="99" customWidth="1"/>
    <col min="4" max="4" width="13.42578125" style="99" customWidth="1"/>
    <col min="5" max="5" width="25.28515625" style="99" customWidth="1"/>
    <col min="6" max="6" width="20.5703125" style="412" customWidth="1"/>
    <col min="7" max="7" width="42.7109375" style="412" customWidth="1"/>
    <col min="8" max="8" width="16.85546875" style="99" customWidth="1"/>
    <col min="9" max="9" width="26.5703125" style="99" customWidth="1"/>
    <col min="10" max="10" width="25.42578125" style="99" customWidth="1"/>
    <col min="11" max="11" width="17.140625" style="99" customWidth="1"/>
    <col min="12" max="22" width="9.140625" style="99" customWidth="1"/>
    <col min="23" max="30" width="9.140625" style="57" customWidth="1"/>
  </cols>
  <sheetData>
    <row r="1" spans="1:13" ht="15" customHeight="1" x14ac:dyDescent="0.25">
      <c r="A1" s="791" t="s">
        <v>76</v>
      </c>
      <c r="B1" s="702"/>
      <c r="C1" s="702"/>
      <c r="D1" s="702"/>
      <c r="E1" s="702"/>
      <c r="F1" s="703"/>
      <c r="G1" s="703"/>
      <c r="H1" s="702"/>
      <c r="I1" s="702"/>
      <c r="J1" s="702"/>
      <c r="K1" s="141"/>
      <c r="L1" s="141"/>
      <c r="M1" s="141"/>
    </row>
    <row r="2" spans="1:13" ht="15.75" customHeight="1" x14ac:dyDescent="0.25">
      <c r="A2" s="784" t="s">
        <v>77</v>
      </c>
      <c r="B2" s="702"/>
      <c r="C2" s="702"/>
      <c r="D2" s="702"/>
      <c r="E2" s="702"/>
      <c r="F2" s="703"/>
      <c r="G2" s="703"/>
      <c r="H2" s="702"/>
      <c r="I2" s="702"/>
      <c r="J2" s="702"/>
    </row>
    <row r="4" spans="1:13" ht="60" customHeight="1" x14ac:dyDescent="0.25">
      <c r="A4" s="89" t="s">
        <v>78</v>
      </c>
      <c r="B4" s="88" t="s">
        <v>79</v>
      </c>
      <c r="C4" s="88" t="s">
        <v>80</v>
      </c>
      <c r="D4" s="88" t="s">
        <v>66</v>
      </c>
      <c r="E4" s="88" t="s">
        <v>81</v>
      </c>
      <c r="F4" s="88" t="s">
        <v>82</v>
      </c>
      <c r="G4" s="88" t="s">
        <v>83</v>
      </c>
      <c r="H4" s="88" t="s">
        <v>84</v>
      </c>
      <c r="I4" s="88" t="s">
        <v>85</v>
      </c>
      <c r="J4" s="88" t="s">
        <v>86</v>
      </c>
    </row>
    <row r="5" spans="1:13" x14ac:dyDescent="0.25">
      <c r="A5" s="769"/>
      <c r="B5" s="775"/>
      <c r="C5" s="207"/>
      <c r="D5" s="207"/>
      <c r="E5" s="369"/>
      <c r="F5" s="631"/>
      <c r="G5" s="631"/>
      <c r="H5" s="380"/>
      <c r="I5" s="207"/>
      <c r="J5" s="304"/>
    </row>
    <row r="6" spans="1:13" x14ac:dyDescent="0.25">
      <c r="A6" s="770"/>
      <c r="B6" s="774"/>
      <c r="C6" s="775"/>
      <c r="D6" s="775"/>
      <c r="E6" s="779"/>
      <c r="F6" s="779"/>
      <c r="G6" s="781"/>
      <c r="H6" s="771"/>
      <c r="I6" s="775"/>
      <c r="J6" s="781"/>
    </row>
    <row r="7" spans="1:13" x14ac:dyDescent="0.25">
      <c r="A7" s="770"/>
      <c r="B7" s="774"/>
      <c r="C7" s="772"/>
      <c r="D7" s="772"/>
      <c r="E7" s="772"/>
      <c r="F7" s="772"/>
      <c r="G7" s="772"/>
      <c r="H7" s="772"/>
      <c r="I7" s="772"/>
      <c r="J7" s="772"/>
    </row>
    <row r="8" spans="1:13" x14ac:dyDescent="0.25">
      <c r="A8" s="770"/>
      <c r="B8" s="772"/>
      <c r="C8" s="207"/>
      <c r="D8" s="207"/>
      <c r="E8" s="370"/>
      <c r="F8" s="370"/>
      <c r="G8" s="631"/>
      <c r="H8" s="380"/>
      <c r="I8" s="207"/>
      <c r="J8" s="304"/>
    </row>
    <row r="9" spans="1:13" x14ac:dyDescent="0.25">
      <c r="A9" s="770"/>
      <c r="B9" s="780"/>
      <c r="C9" s="780"/>
      <c r="D9" s="780"/>
      <c r="E9" s="787"/>
      <c r="F9" s="785"/>
      <c r="G9" s="783"/>
      <c r="H9" s="789"/>
      <c r="I9" s="785"/>
      <c r="J9" s="788"/>
    </row>
    <row r="10" spans="1:13" x14ac:dyDescent="0.25">
      <c r="A10" s="770"/>
      <c r="B10" s="774"/>
      <c r="C10" s="774"/>
      <c r="D10" s="774"/>
      <c r="E10" s="774"/>
      <c r="F10" s="774"/>
      <c r="G10" s="774"/>
      <c r="H10" s="774"/>
      <c r="I10" s="774"/>
      <c r="J10" s="774"/>
    </row>
    <row r="11" spans="1:13" x14ac:dyDescent="0.25">
      <c r="A11" s="770"/>
      <c r="B11" s="774"/>
      <c r="C11" s="774"/>
      <c r="D11" s="774"/>
      <c r="E11" s="774"/>
      <c r="F11" s="774"/>
      <c r="G11" s="774"/>
      <c r="H11" s="774"/>
      <c r="I11" s="774"/>
      <c r="J11" s="774"/>
    </row>
    <row r="12" spans="1:13" x14ac:dyDescent="0.25">
      <c r="A12" s="770"/>
      <c r="B12" s="774"/>
      <c r="C12" s="774"/>
      <c r="D12" s="774"/>
      <c r="E12" s="774"/>
      <c r="F12" s="774"/>
      <c r="G12" s="774"/>
      <c r="H12" s="774"/>
      <c r="I12" s="774"/>
      <c r="J12" s="774"/>
    </row>
    <row r="13" spans="1:13" ht="3.75" customHeight="1" x14ac:dyDescent="0.25">
      <c r="A13" s="770"/>
      <c r="B13" s="774"/>
      <c r="C13" s="774"/>
      <c r="D13" s="774"/>
      <c r="E13" s="774"/>
      <c r="F13" s="774"/>
      <c r="G13" s="772"/>
      <c r="H13" s="772"/>
      <c r="I13" s="774"/>
      <c r="J13" s="774"/>
    </row>
    <row r="14" spans="1:13" x14ac:dyDescent="0.25">
      <c r="A14" s="770"/>
      <c r="B14" s="774"/>
      <c r="C14" s="774"/>
      <c r="D14" s="774"/>
      <c r="E14" s="774"/>
      <c r="F14" s="774"/>
      <c r="G14" s="786"/>
      <c r="H14" s="790"/>
      <c r="I14" s="774"/>
      <c r="J14" s="774"/>
    </row>
    <row r="15" spans="1:13" ht="7.5" customHeight="1" x14ac:dyDescent="0.25">
      <c r="A15" s="770"/>
      <c r="B15" s="774"/>
      <c r="C15" s="774"/>
      <c r="D15" s="774"/>
      <c r="E15" s="774"/>
      <c r="F15" s="774"/>
      <c r="G15" s="774"/>
      <c r="H15" s="774"/>
      <c r="I15" s="774"/>
      <c r="J15" s="774"/>
    </row>
    <row r="16" spans="1:13" hidden="1" x14ac:dyDescent="0.25">
      <c r="A16" s="770"/>
      <c r="B16" s="774"/>
      <c r="C16" s="774"/>
      <c r="D16" s="774"/>
      <c r="E16" s="774"/>
      <c r="F16" s="774"/>
      <c r="G16" s="772"/>
      <c r="H16" s="772"/>
      <c r="I16" s="774"/>
      <c r="J16" s="774"/>
    </row>
    <row r="17" spans="1:10" x14ac:dyDescent="0.25">
      <c r="A17" s="371"/>
      <c r="B17" s="304"/>
      <c r="C17" s="372"/>
      <c r="D17" s="631"/>
      <c r="E17" s="207"/>
      <c r="F17" s="631"/>
      <c r="G17" s="377"/>
      <c r="H17" s="373"/>
      <c r="I17" s="631"/>
      <c r="J17" s="304"/>
    </row>
    <row r="18" spans="1:10" x14ac:dyDescent="0.25">
      <c r="A18" s="374"/>
      <c r="B18" s="304"/>
      <c r="C18" s="304"/>
      <c r="D18" s="631"/>
      <c r="E18" s="304"/>
      <c r="F18" s="631"/>
      <c r="G18" s="631"/>
      <c r="H18" s="304"/>
      <c r="I18" s="304"/>
      <c r="J18" s="304"/>
    </row>
    <row r="19" spans="1:10" x14ac:dyDescent="0.25">
      <c r="A19" s="769"/>
      <c r="B19" s="775"/>
      <c r="C19" s="207"/>
      <c r="D19" s="207"/>
      <c r="E19" s="369"/>
      <c r="F19" s="631"/>
      <c r="G19" s="631"/>
      <c r="H19" s="380"/>
      <c r="I19" s="207"/>
      <c r="J19" s="304"/>
    </row>
    <row r="20" spans="1:10" x14ac:dyDescent="0.25">
      <c r="A20" s="770"/>
      <c r="B20" s="774"/>
      <c r="C20" s="775"/>
      <c r="D20" s="775"/>
      <c r="E20" s="779"/>
      <c r="F20" s="779"/>
      <c r="G20" s="781"/>
      <c r="H20" s="771"/>
      <c r="I20" s="775"/>
      <c r="J20" s="781"/>
    </row>
    <row r="21" spans="1:10" x14ac:dyDescent="0.25">
      <c r="A21" s="770"/>
      <c r="B21" s="774"/>
      <c r="C21" s="772"/>
      <c r="D21" s="772"/>
      <c r="E21" s="772"/>
      <c r="F21" s="772"/>
      <c r="G21" s="772"/>
      <c r="H21" s="772"/>
      <c r="I21" s="772"/>
      <c r="J21" s="772"/>
    </row>
    <row r="22" spans="1:10" x14ac:dyDescent="0.25">
      <c r="A22" s="770"/>
      <c r="B22" s="772"/>
      <c r="C22" s="207"/>
      <c r="D22" s="207"/>
      <c r="E22" s="370"/>
      <c r="F22" s="370"/>
      <c r="G22" s="631"/>
      <c r="H22" s="380"/>
      <c r="I22" s="207"/>
      <c r="J22" s="304"/>
    </row>
    <row r="23" spans="1:10" ht="102" customHeight="1" x14ac:dyDescent="0.25">
      <c r="A23" s="770"/>
      <c r="B23" s="626"/>
      <c r="C23" s="623"/>
      <c r="D23" s="375"/>
      <c r="E23" s="376"/>
      <c r="F23" s="377"/>
      <c r="G23" s="376"/>
      <c r="H23" s="378"/>
      <c r="I23" s="379"/>
      <c r="J23" s="380"/>
    </row>
    <row r="24" spans="1:10" ht="15.75" customHeight="1" x14ac:dyDescent="0.25">
      <c r="A24" s="371"/>
      <c r="B24" s="304"/>
      <c r="C24" s="372"/>
      <c r="D24" s="631"/>
      <c r="E24" s="207"/>
      <c r="F24" s="381"/>
      <c r="G24" s="377"/>
      <c r="H24" s="373"/>
      <c r="I24" s="631"/>
      <c r="J24" s="304"/>
    </row>
    <row r="25" spans="1:10" ht="15.75" customHeight="1" x14ac:dyDescent="0.25">
      <c r="A25" s="374"/>
      <c r="B25" s="304"/>
      <c r="C25" s="304"/>
      <c r="D25" s="631"/>
      <c r="E25" s="304"/>
      <c r="F25" s="382"/>
      <c r="G25" s="631"/>
      <c r="H25" s="304"/>
      <c r="I25" s="304"/>
      <c r="J25" s="304"/>
    </row>
    <row r="26" spans="1:10" x14ac:dyDescent="0.25">
      <c r="A26" s="769"/>
      <c r="B26" s="775"/>
      <c r="C26" s="207"/>
      <c r="D26" s="369"/>
      <c r="E26" s="369"/>
      <c r="F26" s="631"/>
      <c r="G26" s="631"/>
      <c r="H26" s="380"/>
      <c r="I26" s="207"/>
      <c r="J26" s="304"/>
    </row>
    <row r="27" spans="1:10" x14ac:dyDescent="0.25">
      <c r="A27" s="770"/>
      <c r="B27" s="774"/>
      <c r="C27" s="775"/>
      <c r="D27" s="776"/>
      <c r="E27" s="779"/>
      <c r="F27" s="779"/>
      <c r="G27" s="781"/>
      <c r="H27" s="771"/>
      <c r="I27" s="775"/>
      <c r="J27" s="781"/>
    </row>
    <row r="28" spans="1:10" x14ac:dyDescent="0.25">
      <c r="A28" s="770"/>
      <c r="B28" s="774"/>
      <c r="C28" s="772"/>
      <c r="D28" s="772"/>
      <c r="E28" s="772"/>
      <c r="F28" s="772"/>
      <c r="G28" s="772"/>
      <c r="H28" s="772"/>
      <c r="I28" s="772"/>
      <c r="J28" s="772"/>
    </row>
    <row r="29" spans="1:10" x14ac:dyDescent="0.25">
      <c r="A29" s="770"/>
      <c r="B29" s="772"/>
      <c r="C29" s="207"/>
      <c r="D29" s="369"/>
      <c r="E29" s="370"/>
      <c r="F29" s="370"/>
      <c r="G29" s="631"/>
      <c r="H29" s="380"/>
      <c r="I29" s="207"/>
      <c r="J29" s="304"/>
    </row>
    <row r="30" spans="1:10" x14ac:dyDescent="0.25">
      <c r="A30" s="770"/>
      <c r="B30" s="782"/>
      <c r="C30" s="207"/>
      <c r="D30" s="622"/>
      <c r="E30" s="625"/>
      <c r="F30" s="370"/>
      <c r="G30" s="383"/>
      <c r="H30" s="628"/>
      <c r="I30" s="630"/>
      <c r="J30" s="630"/>
    </row>
    <row r="31" spans="1:10" ht="49.5" customHeight="1" x14ac:dyDescent="0.25">
      <c r="A31" s="770"/>
      <c r="B31" s="774"/>
      <c r="C31" s="207"/>
      <c r="D31" s="384"/>
      <c r="E31" s="384"/>
      <c r="F31" s="207"/>
      <c r="G31" s="392"/>
      <c r="H31" s="627"/>
      <c r="I31" s="630"/>
      <c r="J31" s="628"/>
    </row>
    <row r="32" spans="1:10" ht="50.25" customHeight="1" x14ac:dyDescent="0.25">
      <c r="A32" s="621"/>
      <c r="B32" s="772"/>
      <c r="C32" s="207"/>
      <c r="D32" s="384"/>
      <c r="E32" s="384"/>
      <c r="F32" s="207"/>
      <c r="G32" s="385"/>
      <c r="H32" s="386"/>
      <c r="I32" s="630"/>
      <c r="J32" s="628"/>
    </row>
    <row r="33" spans="1:10" ht="15.75" customHeight="1" x14ac:dyDescent="0.25">
      <c r="A33" s="371"/>
      <c r="B33" s="304"/>
      <c r="C33" s="372"/>
      <c r="D33" s="631"/>
      <c r="E33" s="207"/>
      <c r="F33" s="381"/>
      <c r="G33" s="377"/>
      <c r="H33" s="373"/>
      <c r="I33" s="631"/>
      <c r="J33" s="304"/>
    </row>
    <row r="34" spans="1:10" ht="15.75" customHeight="1" x14ac:dyDescent="0.25">
      <c r="A34" s="374"/>
      <c r="B34" s="304"/>
      <c r="C34" s="304"/>
      <c r="D34" s="631"/>
      <c r="E34" s="304"/>
      <c r="F34" s="382"/>
      <c r="G34" s="631"/>
      <c r="H34" s="304"/>
      <c r="I34" s="304"/>
      <c r="J34" s="304"/>
    </row>
    <row r="35" spans="1:10" x14ac:dyDescent="0.25">
      <c r="A35" s="777"/>
      <c r="B35" s="773"/>
      <c r="C35" s="775"/>
      <c r="D35" s="776"/>
      <c r="E35" s="779"/>
      <c r="F35" s="779"/>
      <c r="G35" s="781"/>
      <c r="H35" s="771"/>
      <c r="I35" s="775"/>
      <c r="J35" s="781"/>
    </row>
    <row r="36" spans="1:10" x14ac:dyDescent="0.25">
      <c r="A36" s="770"/>
      <c r="B36" s="774"/>
      <c r="C36" s="772"/>
      <c r="D36" s="772"/>
      <c r="E36" s="772"/>
      <c r="F36" s="772"/>
      <c r="G36" s="772"/>
      <c r="H36" s="772"/>
      <c r="I36" s="772"/>
      <c r="J36" s="772"/>
    </row>
    <row r="37" spans="1:10" x14ac:dyDescent="0.25">
      <c r="A37" s="770"/>
      <c r="B37" s="772"/>
      <c r="C37" s="207"/>
      <c r="D37" s="369"/>
      <c r="E37" s="370"/>
      <c r="F37" s="370"/>
      <c r="G37" s="631"/>
      <c r="H37" s="380"/>
      <c r="I37" s="207"/>
      <c r="J37" s="304"/>
    </row>
    <row r="38" spans="1:10" ht="100.5" customHeight="1" x14ac:dyDescent="0.25">
      <c r="A38" s="778"/>
      <c r="B38" s="629"/>
      <c r="C38" s="623"/>
      <c r="D38" s="375"/>
      <c r="E38" s="376"/>
      <c r="F38" s="377"/>
      <c r="G38" s="385"/>
      <c r="H38" s="386"/>
      <c r="I38" s="630"/>
      <c r="J38" s="628"/>
    </row>
    <row r="39" spans="1:10" ht="15.75" customHeight="1" x14ac:dyDescent="0.25">
      <c r="A39" s="371"/>
      <c r="B39" s="304"/>
      <c r="C39" s="372"/>
      <c r="D39" s="631"/>
      <c r="E39" s="207"/>
      <c r="F39" s="381"/>
      <c r="G39" s="377"/>
      <c r="H39" s="373"/>
      <c r="I39" s="631"/>
      <c r="J39" s="304"/>
    </row>
    <row r="40" spans="1:10" ht="15.75" customHeight="1" x14ac:dyDescent="0.25">
      <c r="A40" s="374"/>
      <c r="B40" s="304"/>
      <c r="C40" s="304"/>
      <c r="D40" s="631"/>
      <c r="E40" s="304"/>
      <c r="F40" s="382"/>
      <c r="G40" s="631"/>
      <c r="H40" s="304"/>
      <c r="I40" s="304"/>
      <c r="J40" s="304"/>
    </row>
    <row r="41" spans="1:10" x14ac:dyDescent="0.25">
      <c r="A41" s="777"/>
      <c r="B41" s="773"/>
      <c r="C41" s="207"/>
      <c r="D41" s="624"/>
      <c r="E41" s="369"/>
      <c r="F41" s="631"/>
      <c r="G41" s="631"/>
      <c r="H41" s="380"/>
      <c r="I41" s="207"/>
      <c r="J41" s="393"/>
    </row>
    <row r="42" spans="1:10" x14ac:dyDescent="0.25">
      <c r="A42" s="770"/>
      <c r="B42" s="774"/>
      <c r="C42" s="775"/>
      <c r="D42" s="776"/>
      <c r="E42" s="779"/>
      <c r="F42" s="779"/>
      <c r="G42" s="781"/>
      <c r="H42" s="771"/>
      <c r="I42" s="775"/>
      <c r="J42" s="781"/>
    </row>
    <row r="43" spans="1:10" x14ac:dyDescent="0.25">
      <c r="A43" s="770"/>
      <c r="B43" s="774"/>
      <c r="C43" s="772"/>
      <c r="D43" s="772"/>
      <c r="E43" s="772"/>
      <c r="F43" s="772"/>
      <c r="G43" s="772"/>
      <c r="H43" s="772"/>
      <c r="I43" s="772"/>
      <c r="J43" s="772"/>
    </row>
    <row r="44" spans="1:10" x14ac:dyDescent="0.25">
      <c r="A44" s="770"/>
      <c r="B44" s="772"/>
      <c r="C44" s="207"/>
      <c r="D44" s="369"/>
      <c r="E44" s="370"/>
      <c r="F44" s="370"/>
      <c r="G44" s="631"/>
      <c r="H44" s="380"/>
      <c r="I44" s="207"/>
      <c r="J44" s="304"/>
    </row>
    <row r="45" spans="1:10" ht="15.75" customHeight="1" x14ac:dyDescent="0.25">
      <c r="A45" s="778"/>
      <c r="B45" s="394"/>
      <c r="C45" s="395"/>
      <c r="D45" s="396"/>
      <c r="E45" s="397"/>
      <c r="F45" s="398"/>
      <c r="G45" s="385"/>
      <c r="H45" s="386"/>
      <c r="I45" s="630"/>
      <c r="J45" s="628"/>
    </row>
    <row r="46" spans="1:10" ht="15.75" customHeight="1" x14ac:dyDescent="0.25">
      <c r="A46" s="371"/>
      <c r="B46" s="304"/>
      <c r="C46" s="372"/>
      <c r="D46" s="631"/>
      <c r="E46" s="207"/>
      <c r="F46" s="381"/>
      <c r="G46" s="377"/>
      <c r="H46" s="373"/>
      <c r="I46" s="631"/>
      <c r="J46" s="304"/>
    </row>
    <row r="47" spans="1:10" ht="15.75" customHeight="1" x14ac:dyDescent="0.25">
      <c r="A47" s="374"/>
      <c r="B47" s="304"/>
      <c r="C47" s="304"/>
      <c r="D47" s="631"/>
      <c r="E47" s="304"/>
      <c r="F47" s="382"/>
      <c r="G47" s="631"/>
      <c r="H47" s="304"/>
      <c r="I47" s="304"/>
      <c r="J47" s="304"/>
    </row>
  </sheetData>
  <mergeCells count="64">
    <mergeCell ref="A1:J1"/>
    <mergeCell ref="C42:C43"/>
    <mergeCell ref="H35:H36"/>
    <mergeCell ref="J42:J43"/>
    <mergeCell ref="F27:F28"/>
    <mergeCell ref="B41:B44"/>
    <mergeCell ref="A26:A31"/>
    <mergeCell ref="J27:J28"/>
    <mergeCell ref="D42:D43"/>
    <mergeCell ref="H6:H7"/>
    <mergeCell ref="J35:J36"/>
    <mergeCell ref="F20:F21"/>
    <mergeCell ref="J9:J16"/>
    <mergeCell ref="H27:H28"/>
    <mergeCell ref="H9:H13"/>
    <mergeCell ref="H14:H16"/>
    <mergeCell ref="I9:I16"/>
    <mergeCell ref="I35:I36"/>
    <mergeCell ref="A2:J2"/>
    <mergeCell ref="F9:F16"/>
    <mergeCell ref="G6:G7"/>
    <mergeCell ref="G20:G21"/>
    <mergeCell ref="I27:I28"/>
    <mergeCell ref="G14:G16"/>
    <mergeCell ref="E9:E16"/>
    <mergeCell ref="J6:J7"/>
    <mergeCell ref="D20:D21"/>
    <mergeCell ref="C6:C7"/>
    <mergeCell ref="D6:D7"/>
    <mergeCell ref="C20:C21"/>
    <mergeCell ref="A5:A16"/>
    <mergeCell ref="C9:C16"/>
    <mergeCell ref="J20:J21"/>
    <mergeCell ref="E6:E7"/>
    <mergeCell ref="B9:B16"/>
    <mergeCell ref="I6:I7"/>
    <mergeCell ref="E20:E21"/>
    <mergeCell ref="H20:H21"/>
    <mergeCell ref="B19:B22"/>
    <mergeCell ref="B5:B8"/>
    <mergeCell ref="D9:D16"/>
    <mergeCell ref="G42:G43"/>
    <mergeCell ref="F6:F7"/>
    <mergeCell ref="C27:C28"/>
    <mergeCell ref="G27:G28"/>
    <mergeCell ref="E42:E43"/>
    <mergeCell ref="G35:G36"/>
    <mergeCell ref="G9:G13"/>
    <mergeCell ref="E27:E28"/>
    <mergeCell ref="F35:F36"/>
    <mergeCell ref="D35:D36"/>
    <mergeCell ref="F42:F43"/>
    <mergeCell ref="C35:C36"/>
    <mergeCell ref="A19:A23"/>
    <mergeCell ref="H42:H43"/>
    <mergeCell ref="B35:B37"/>
    <mergeCell ref="I42:I43"/>
    <mergeCell ref="D27:D28"/>
    <mergeCell ref="A41:A45"/>
    <mergeCell ref="E35:E36"/>
    <mergeCell ref="B30:B32"/>
    <mergeCell ref="I20:I21"/>
    <mergeCell ref="B26:B29"/>
    <mergeCell ref="A35:A38"/>
  </mergeCells>
  <pageMargins left="0.19685039370078741" right="0.19685039370078741" top="0.39370078740157483" bottom="0.19685039370078741" header="0.31496062992125978" footer="0.31496062992125978"/>
  <pageSetup paperSize="9" scale="3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FF00"/>
  </sheetPr>
  <dimension ref="A1:AW88"/>
  <sheetViews>
    <sheetView tabSelected="1" zoomScale="90" zoomScaleNormal="90" zoomScaleSheetLayoutView="90" workbookViewId="0">
      <pane xSplit="1" ySplit="4" topLeftCell="B5" activePane="bottomRight" state="frozen"/>
      <selection activeCell="F20" sqref="F20"/>
      <selection pane="topRight" activeCell="F20" sqref="F20"/>
      <selection pane="bottomLeft" activeCell="F20" sqref="F20"/>
      <selection pane="bottomRight" activeCell="B6" sqref="B6"/>
    </sheetView>
  </sheetViews>
  <sheetFormatPr defaultRowHeight="15" x14ac:dyDescent="0.25"/>
  <cols>
    <col min="1" max="1" width="25.42578125" style="99" customWidth="1"/>
    <col min="2" max="2" width="9.140625" style="99" customWidth="1"/>
    <col min="3" max="3" width="5.5703125" style="99" customWidth="1"/>
    <col min="4" max="4" width="4.7109375" style="99" customWidth="1"/>
    <col min="5" max="5" width="9.140625" style="99" customWidth="1"/>
    <col min="6" max="6" width="5.7109375" style="99" customWidth="1"/>
    <col min="7" max="7" width="4.7109375" style="99" customWidth="1"/>
    <col min="8" max="8" width="9.140625" style="99" customWidth="1"/>
    <col min="9" max="9" width="5.7109375" style="99" customWidth="1"/>
    <col min="10" max="10" width="4.7109375" style="99" customWidth="1"/>
    <col min="11" max="11" width="9.140625" style="99" customWidth="1"/>
    <col min="12" max="12" width="5.85546875" style="99" customWidth="1"/>
    <col min="13" max="13" width="4.85546875" style="99" customWidth="1"/>
    <col min="14" max="14" width="9.140625" style="99" customWidth="1"/>
    <col min="15" max="15" width="5.5703125" style="99" customWidth="1"/>
    <col min="16" max="16" width="4.85546875" style="99" customWidth="1"/>
    <col min="17" max="17" width="9.140625" style="99" customWidth="1"/>
    <col min="18" max="18" width="5.42578125" style="99" customWidth="1"/>
    <col min="19" max="19" width="4.7109375" style="99" customWidth="1"/>
    <col min="20" max="20" width="9.140625" style="99" customWidth="1"/>
    <col min="21" max="21" width="5.7109375" style="99" customWidth="1"/>
    <col min="22" max="22" width="4.7109375" style="99" customWidth="1"/>
    <col min="23" max="23" width="9.140625" style="99" customWidth="1"/>
    <col min="24" max="24" width="6.140625" style="100" customWidth="1"/>
    <col min="25" max="25" width="4.5703125" style="391" customWidth="1"/>
    <col min="27" max="27" width="5.5703125" style="391" customWidth="1"/>
    <col min="28" max="28" width="4.42578125" style="391" customWidth="1"/>
    <col min="29" max="29" width="9.140625" style="391" customWidth="1"/>
    <col min="30" max="30" width="6.42578125" style="391" customWidth="1"/>
    <col min="31" max="31" width="4.5703125" style="391" customWidth="1"/>
    <col min="32" max="32" width="9.140625" style="391" customWidth="1"/>
    <col min="33" max="33" width="5.5703125" style="391" customWidth="1"/>
    <col min="34" max="34" width="4.5703125" style="391" customWidth="1"/>
    <col min="35" max="35" width="9.140625" style="391" customWidth="1"/>
    <col min="36" max="36" width="5.7109375" style="391" customWidth="1"/>
    <col min="37" max="37" width="4.5703125" style="391" customWidth="1"/>
    <col min="38" max="38" width="9.140625" style="391" customWidth="1"/>
    <col min="39" max="39" width="6" style="391" customWidth="1"/>
    <col min="40" max="40" width="5.140625" style="391" customWidth="1"/>
  </cols>
  <sheetData>
    <row r="1" spans="1:49" ht="15.75" customHeight="1" x14ac:dyDescent="0.25">
      <c r="B1" s="793" t="s">
        <v>87</v>
      </c>
      <c r="C1" s="794"/>
      <c r="D1" s="794"/>
      <c r="E1" s="794"/>
      <c r="F1" s="794"/>
      <c r="G1" s="794"/>
      <c r="H1" s="794"/>
      <c r="I1" s="794"/>
      <c r="J1" s="794"/>
      <c r="K1" s="794"/>
      <c r="L1" s="794"/>
      <c r="M1" s="794"/>
      <c r="N1" s="794"/>
      <c r="AC1" s="795" t="s">
        <v>88</v>
      </c>
      <c r="AD1" s="794"/>
      <c r="AE1" s="794"/>
      <c r="AF1" s="794"/>
      <c r="AG1" s="794"/>
      <c r="AH1" s="794"/>
      <c r="AI1" s="794"/>
      <c r="AJ1" s="794"/>
      <c r="AK1" s="794"/>
      <c r="AL1" s="502">
        <f ca="1">MONTH(TODAY())</f>
        <v>1</v>
      </c>
    </row>
    <row r="2" spans="1:49" x14ac:dyDescent="0.25">
      <c r="A2" s="775" t="s">
        <v>89</v>
      </c>
      <c r="B2" s="781" t="s">
        <v>14</v>
      </c>
      <c r="C2" s="690"/>
      <c r="D2" s="792"/>
      <c r="E2" s="781" t="s">
        <v>15</v>
      </c>
      <c r="F2" s="690"/>
      <c r="G2" s="792"/>
      <c r="H2" s="781" t="s">
        <v>16</v>
      </c>
      <c r="I2" s="690"/>
      <c r="J2" s="792"/>
      <c r="K2" s="781" t="s">
        <v>18</v>
      </c>
      <c r="L2" s="690"/>
      <c r="M2" s="792"/>
      <c r="N2" s="781" t="s">
        <v>19</v>
      </c>
      <c r="O2" s="690"/>
      <c r="P2" s="792"/>
      <c r="Q2" s="781" t="s">
        <v>20</v>
      </c>
      <c r="R2" s="690"/>
      <c r="S2" s="792"/>
      <c r="T2" s="781" t="s">
        <v>22</v>
      </c>
      <c r="U2" s="690"/>
      <c r="V2" s="792"/>
      <c r="W2" s="781" t="s">
        <v>23</v>
      </c>
      <c r="X2" s="690"/>
      <c r="Y2" s="792"/>
      <c r="Z2" s="781" t="s">
        <v>24</v>
      </c>
      <c r="AA2" s="690"/>
      <c r="AB2" s="792"/>
      <c r="AC2" s="781" t="s">
        <v>26</v>
      </c>
      <c r="AD2" s="690"/>
      <c r="AE2" s="792"/>
      <c r="AF2" s="781" t="s">
        <v>27</v>
      </c>
      <c r="AG2" s="690"/>
      <c r="AH2" s="792"/>
      <c r="AI2" s="781" t="s">
        <v>28</v>
      </c>
      <c r="AJ2" s="690"/>
      <c r="AK2" s="792"/>
      <c r="AL2" s="401">
        <f ca="1">YEAR(TODAY())</f>
        <v>2025</v>
      </c>
      <c r="AM2" s="399" t="s">
        <v>90</v>
      </c>
      <c r="AN2" s="400"/>
      <c r="AO2" s="63"/>
      <c r="AP2" s="99"/>
      <c r="AQ2" s="99"/>
      <c r="AR2" s="99"/>
      <c r="AS2" s="99"/>
      <c r="AT2" s="99"/>
      <c r="AU2" s="99"/>
      <c r="AV2" s="99"/>
      <c r="AW2" s="99"/>
    </row>
    <row r="3" spans="1:49" ht="15" customHeight="1" x14ac:dyDescent="0.25">
      <c r="A3" s="774"/>
      <c r="B3" s="775" t="s">
        <v>91</v>
      </c>
      <c r="C3" s="775" t="s">
        <v>92</v>
      </c>
      <c r="D3" s="792"/>
      <c r="E3" s="775" t="s">
        <v>91</v>
      </c>
      <c r="F3" s="775" t="s">
        <v>92</v>
      </c>
      <c r="G3" s="792"/>
      <c r="H3" s="775" t="s">
        <v>91</v>
      </c>
      <c r="I3" s="775" t="s">
        <v>92</v>
      </c>
      <c r="J3" s="792"/>
      <c r="K3" s="775" t="s">
        <v>91</v>
      </c>
      <c r="L3" s="775" t="s">
        <v>92</v>
      </c>
      <c r="M3" s="792"/>
      <c r="N3" s="775" t="s">
        <v>91</v>
      </c>
      <c r="O3" s="775" t="s">
        <v>92</v>
      </c>
      <c r="P3" s="792"/>
      <c r="Q3" s="775" t="s">
        <v>91</v>
      </c>
      <c r="R3" s="775" t="s">
        <v>92</v>
      </c>
      <c r="S3" s="792"/>
      <c r="T3" s="775" t="s">
        <v>91</v>
      </c>
      <c r="U3" s="775" t="s">
        <v>92</v>
      </c>
      <c r="V3" s="792"/>
      <c r="W3" s="775" t="s">
        <v>91</v>
      </c>
      <c r="X3" s="775" t="s">
        <v>92</v>
      </c>
      <c r="Y3" s="792"/>
      <c r="Z3" s="775" t="s">
        <v>91</v>
      </c>
      <c r="AA3" s="775" t="s">
        <v>92</v>
      </c>
      <c r="AB3" s="792"/>
      <c r="AC3" s="775" t="s">
        <v>91</v>
      </c>
      <c r="AD3" s="775" t="s">
        <v>92</v>
      </c>
      <c r="AE3" s="792"/>
      <c r="AF3" s="775" t="s">
        <v>91</v>
      </c>
      <c r="AG3" s="775" t="s">
        <v>92</v>
      </c>
      <c r="AH3" s="792"/>
      <c r="AI3" s="775" t="s">
        <v>91</v>
      </c>
      <c r="AJ3" s="775" t="s">
        <v>92</v>
      </c>
      <c r="AK3" s="792"/>
      <c r="AL3" s="775" t="s">
        <v>91</v>
      </c>
      <c r="AM3" s="775" t="s">
        <v>92</v>
      </c>
      <c r="AN3" s="792"/>
      <c r="AO3" s="63"/>
      <c r="AP3" s="99"/>
      <c r="AQ3" s="99"/>
      <c r="AR3" s="99"/>
      <c r="AS3" s="99"/>
      <c r="AT3" s="99"/>
      <c r="AU3" s="99"/>
      <c r="AV3" s="99"/>
      <c r="AW3" s="99"/>
    </row>
    <row r="4" spans="1:49" ht="15.75" customHeight="1" x14ac:dyDescent="0.25">
      <c r="A4" s="772"/>
      <c r="B4" s="772"/>
      <c r="C4" s="304" t="s">
        <v>51</v>
      </c>
      <c r="D4" s="304" t="s">
        <v>52</v>
      </c>
      <c r="E4" s="772"/>
      <c r="F4" s="304" t="s">
        <v>51</v>
      </c>
      <c r="G4" s="304" t="s">
        <v>52</v>
      </c>
      <c r="H4" s="772"/>
      <c r="I4" s="304" t="s">
        <v>51</v>
      </c>
      <c r="J4" s="304" t="s">
        <v>52</v>
      </c>
      <c r="K4" s="772"/>
      <c r="L4" s="304" t="s">
        <v>51</v>
      </c>
      <c r="M4" s="304" t="s">
        <v>52</v>
      </c>
      <c r="N4" s="772"/>
      <c r="O4" s="304" t="s">
        <v>51</v>
      </c>
      <c r="P4" s="304" t="s">
        <v>52</v>
      </c>
      <c r="Q4" s="772"/>
      <c r="R4" s="304" t="s">
        <v>51</v>
      </c>
      <c r="S4" s="304" t="s">
        <v>52</v>
      </c>
      <c r="T4" s="772"/>
      <c r="U4" s="304" t="s">
        <v>51</v>
      </c>
      <c r="V4" s="304" t="s">
        <v>52</v>
      </c>
      <c r="W4" s="772"/>
      <c r="X4" s="304" t="s">
        <v>51</v>
      </c>
      <c r="Y4" s="304" t="s">
        <v>52</v>
      </c>
      <c r="Z4" s="772"/>
      <c r="AA4" s="304" t="s">
        <v>51</v>
      </c>
      <c r="AB4" s="304" t="s">
        <v>52</v>
      </c>
      <c r="AC4" s="772"/>
      <c r="AD4" s="304" t="s">
        <v>51</v>
      </c>
      <c r="AE4" s="304" t="s">
        <v>52</v>
      </c>
      <c r="AF4" s="772"/>
      <c r="AG4" s="304" t="s">
        <v>51</v>
      </c>
      <c r="AH4" s="304" t="s">
        <v>52</v>
      </c>
      <c r="AI4" s="772"/>
      <c r="AJ4" s="304" t="s">
        <v>51</v>
      </c>
      <c r="AK4" s="304" t="s">
        <v>52</v>
      </c>
      <c r="AL4" s="772"/>
      <c r="AM4" s="304" t="s">
        <v>51</v>
      </c>
      <c r="AN4" s="304" t="s">
        <v>52</v>
      </c>
      <c r="AO4" s="63"/>
      <c r="AP4" s="99"/>
      <c r="AQ4" s="99"/>
      <c r="AR4" s="99"/>
      <c r="AS4" s="99"/>
      <c r="AT4" s="99"/>
      <c r="AU4" s="99"/>
      <c r="AV4" s="99"/>
      <c r="AW4" s="99"/>
    </row>
    <row r="5" spans="1:49" ht="15.75" customHeight="1" x14ac:dyDescent="0.25">
      <c r="A5" s="436" t="s">
        <v>93</v>
      </c>
      <c r="B5" s="414">
        <f t="shared" ref="B5:AN5" si="0">SUM(B6:B11)</f>
        <v>0</v>
      </c>
      <c r="C5" s="414">
        <f t="shared" si="0"/>
        <v>0</v>
      </c>
      <c r="D5" s="414">
        <f t="shared" si="0"/>
        <v>0</v>
      </c>
      <c r="E5" s="414">
        <f t="shared" si="0"/>
        <v>0</v>
      </c>
      <c r="F5" s="414">
        <f t="shared" si="0"/>
        <v>0</v>
      </c>
      <c r="G5" s="414">
        <f t="shared" si="0"/>
        <v>0</v>
      </c>
      <c r="H5" s="414">
        <f t="shared" si="0"/>
        <v>0</v>
      </c>
      <c r="I5" s="414">
        <f t="shared" si="0"/>
        <v>0</v>
      </c>
      <c r="J5" s="414">
        <f t="shared" si="0"/>
        <v>0</v>
      </c>
      <c r="K5" s="414">
        <f t="shared" si="0"/>
        <v>0</v>
      </c>
      <c r="L5" s="414">
        <f t="shared" si="0"/>
        <v>0</v>
      </c>
      <c r="M5" s="414">
        <f t="shared" si="0"/>
        <v>0</v>
      </c>
      <c r="N5" s="414">
        <f t="shared" si="0"/>
        <v>0</v>
      </c>
      <c r="O5" s="414">
        <f t="shared" si="0"/>
        <v>0</v>
      </c>
      <c r="P5" s="414">
        <f t="shared" si="0"/>
        <v>0</v>
      </c>
      <c r="Q5" s="414">
        <f t="shared" si="0"/>
        <v>0</v>
      </c>
      <c r="R5" s="414">
        <f t="shared" si="0"/>
        <v>0</v>
      </c>
      <c r="S5" s="414">
        <f t="shared" si="0"/>
        <v>0</v>
      </c>
      <c r="T5" s="414">
        <f t="shared" si="0"/>
        <v>0</v>
      </c>
      <c r="U5" s="414">
        <f t="shared" si="0"/>
        <v>0</v>
      </c>
      <c r="V5" s="414">
        <f t="shared" si="0"/>
        <v>0</v>
      </c>
      <c r="W5" s="414">
        <f t="shared" si="0"/>
        <v>0</v>
      </c>
      <c r="X5" s="414">
        <f t="shared" si="0"/>
        <v>0</v>
      </c>
      <c r="Y5" s="414">
        <f t="shared" si="0"/>
        <v>0</v>
      </c>
      <c r="Z5" s="414">
        <f t="shared" si="0"/>
        <v>0</v>
      </c>
      <c r="AA5" s="414">
        <f t="shared" si="0"/>
        <v>0</v>
      </c>
      <c r="AB5" s="414">
        <f t="shared" si="0"/>
        <v>0</v>
      </c>
      <c r="AC5" s="414">
        <f t="shared" si="0"/>
        <v>0</v>
      </c>
      <c r="AD5" s="414">
        <f t="shared" si="0"/>
        <v>0</v>
      </c>
      <c r="AE5" s="414">
        <f t="shared" si="0"/>
        <v>0</v>
      </c>
      <c r="AF5" s="414">
        <f t="shared" si="0"/>
        <v>0</v>
      </c>
      <c r="AG5" s="414">
        <f t="shared" si="0"/>
        <v>0</v>
      </c>
      <c r="AH5" s="414">
        <f t="shared" si="0"/>
        <v>0</v>
      </c>
      <c r="AI5" s="414">
        <f t="shared" si="0"/>
        <v>0</v>
      </c>
      <c r="AJ5" s="414">
        <f t="shared" si="0"/>
        <v>0</v>
      </c>
      <c r="AK5" s="414">
        <f t="shared" si="0"/>
        <v>0</v>
      </c>
      <c r="AL5" s="414">
        <f t="shared" si="0"/>
        <v>0</v>
      </c>
      <c r="AM5" s="414">
        <f t="shared" si="0"/>
        <v>0</v>
      </c>
      <c r="AN5" s="414">
        <f t="shared" si="0"/>
        <v>0</v>
      </c>
      <c r="AO5" s="412"/>
      <c r="AP5" s="99"/>
      <c r="AQ5" s="99"/>
      <c r="AR5" s="412"/>
      <c r="AS5" s="99"/>
      <c r="AT5" s="99"/>
      <c r="AU5" s="412"/>
      <c r="AV5" s="99"/>
      <c r="AW5" s="99"/>
    </row>
    <row r="6" spans="1:49" ht="15" customHeight="1" x14ac:dyDescent="0.25">
      <c r="A6" s="171" t="s">
        <v>94</v>
      </c>
      <c r="B6" s="415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  <c r="V6" s="416"/>
      <c r="W6" s="416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7"/>
      <c r="AI6" s="417"/>
      <c r="AJ6" s="417"/>
      <c r="AK6" s="417"/>
      <c r="AL6" s="418">
        <f t="shared" ref="AL6:AN13" si="1">B6+E6+H6+K6+N6+Q6+T6+W6+Z6+AC6+AF6+AI6</f>
        <v>0</v>
      </c>
      <c r="AM6" s="418">
        <f t="shared" si="1"/>
        <v>0</v>
      </c>
      <c r="AN6" s="418">
        <f t="shared" si="1"/>
        <v>0</v>
      </c>
    </row>
    <row r="7" spans="1:49" x14ac:dyDescent="0.25">
      <c r="A7" s="171" t="s">
        <v>95</v>
      </c>
      <c r="B7" s="415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  <c r="V7" s="416"/>
      <c r="W7" s="416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8">
        <f t="shared" si="1"/>
        <v>0</v>
      </c>
      <c r="AM7" s="418">
        <f t="shared" si="1"/>
        <v>0</v>
      </c>
      <c r="AN7" s="418">
        <f t="shared" si="1"/>
        <v>0</v>
      </c>
    </row>
    <row r="8" spans="1:49" x14ac:dyDescent="0.25">
      <c r="A8" s="171" t="s">
        <v>96</v>
      </c>
      <c r="B8" s="415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8">
        <f t="shared" si="1"/>
        <v>0</v>
      </c>
      <c r="AM8" s="418">
        <f t="shared" si="1"/>
        <v>0</v>
      </c>
      <c r="AN8" s="418">
        <f t="shared" si="1"/>
        <v>0</v>
      </c>
    </row>
    <row r="9" spans="1:49" x14ac:dyDescent="0.25">
      <c r="A9" s="171" t="s">
        <v>97</v>
      </c>
      <c r="B9" s="415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  <c r="U9" s="416"/>
      <c r="V9" s="416"/>
      <c r="W9" s="416"/>
      <c r="X9" s="417"/>
      <c r="Y9" s="417"/>
      <c r="Z9" s="417"/>
      <c r="AA9" s="417"/>
      <c r="AB9" s="417"/>
      <c r="AC9" s="417"/>
      <c r="AD9" s="417"/>
      <c r="AE9" s="417"/>
      <c r="AF9" s="417"/>
      <c r="AG9" s="417"/>
      <c r="AH9" s="417"/>
      <c r="AI9" s="417"/>
      <c r="AJ9" s="417"/>
      <c r="AK9" s="417"/>
      <c r="AL9" s="418">
        <f t="shared" si="1"/>
        <v>0</v>
      </c>
      <c r="AM9" s="418">
        <f t="shared" si="1"/>
        <v>0</v>
      </c>
      <c r="AN9" s="418">
        <f t="shared" si="1"/>
        <v>0</v>
      </c>
    </row>
    <row r="10" spans="1:49" x14ac:dyDescent="0.25">
      <c r="A10" s="171" t="s">
        <v>98</v>
      </c>
      <c r="B10" s="415"/>
      <c r="C10" s="416"/>
      <c r="D10" s="416"/>
      <c r="E10" s="416"/>
      <c r="F10" s="41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  <c r="V10" s="416"/>
      <c r="W10" s="416"/>
      <c r="X10" s="417"/>
      <c r="Y10" s="417"/>
      <c r="Z10" s="417"/>
      <c r="AA10" s="417"/>
      <c r="AB10" s="417"/>
      <c r="AC10" s="417"/>
      <c r="AD10" s="417"/>
      <c r="AE10" s="417"/>
      <c r="AF10" s="417"/>
      <c r="AG10" s="417"/>
      <c r="AH10" s="417"/>
      <c r="AI10" s="417"/>
      <c r="AJ10" s="417"/>
      <c r="AK10" s="417"/>
      <c r="AL10" s="418">
        <f t="shared" si="1"/>
        <v>0</v>
      </c>
      <c r="AM10" s="418">
        <f t="shared" si="1"/>
        <v>0</v>
      </c>
      <c r="AN10" s="418">
        <f t="shared" si="1"/>
        <v>0</v>
      </c>
    </row>
    <row r="11" spans="1:49" ht="30" customHeight="1" x14ac:dyDescent="0.25">
      <c r="A11" s="171" t="s">
        <v>99</v>
      </c>
      <c r="B11" s="415"/>
      <c r="C11" s="416"/>
      <c r="D11" s="416"/>
      <c r="E11" s="416"/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  <c r="T11" s="416"/>
      <c r="U11" s="416"/>
      <c r="V11" s="416"/>
      <c r="W11" s="416"/>
      <c r="X11" s="417"/>
      <c r="Y11" s="417"/>
      <c r="Z11" s="417"/>
      <c r="AA11" s="417"/>
      <c r="AB11" s="417"/>
      <c r="AC11" s="417"/>
      <c r="AD11" s="417"/>
      <c r="AE11" s="417"/>
      <c r="AF11" s="417"/>
      <c r="AG11" s="417"/>
      <c r="AH11" s="417"/>
      <c r="AI11" s="417"/>
      <c r="AJ11" s="417"/>
      <c r="AK11" s="417"/>
      <c r="AL11" s="418">
        <f t="shared" si="1"/>
        <v>0</v>
      </c>
      <c r="AM11" s="418">
        <f t="shared" si="1"/>
        <v>0</v>
      </c>
      <c r="AN11" s="418">
        <f t="shared" si="1"/>
        <v>0</v>
      </c>
    </row>
    <row r="12" spans="1:49" ht="30" customHeight="1" x14ac:dyDescent="0.25">
      <c r="A12" s="305" t="s">
        <v>100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419"/>
      <c r="N12" s="419"/>
      <c r="O12" s="419"/>
      <c r="P12" s="419"/>
      <c r="Q12" s="419"/>
      <c r="R12" s="419"/>
      <c r="S12" s="419"/>
      <c r="T12" s="419"/>
      <c r="U12" s="419"/>
      <c r="V12" s="419"/>
      <c r="W12" s="419"/>
      <c r="X12" s="418"/>
      <c r="Y12" s="418"/>
      <c r="Z12" s="418"/>
      <c r="AA12" s="418"/>
      <c r="AB12" s="418"/>
      <c r="AC12" s="418"/>
      <c r="AD12" s="418"/>
      <c r="AE12" s="418"/>
      <c r="AF12" s="418"/>
      <c r="AG12" s="418"/>
      <c r="AH12" s="418"/>
      <c r="AI12" s="418"/>
      <c r="AJ12" s="418"/>
      <c r="AK12" s="418"/>
      <c r="AL12" s="418">
        <f t="shared" si="1"/>
        <v>0</v>
      </c>
      <c r="AM12" s="418">
        <f t="shared" si="1"/>
        <v>0</v>
      </c>
      <c r="AN12" s="418">
        <f t="shared" si="1"/>
        <v>0</v>
      </c>
    </row>
    <row r="13" spans="1:49" ht="15" customHeight="1" x14ac:dyDescent="0.25">
      <c r="A13" s="305" t="s">
        <v>101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8"/>
      <c r="Y13" s="418"/>
      <c r="Z13" s="418"/>
      <c r="AA13" s="418"/>
      <c r="AB13" s="418"/>
      <c r="AC13" s="418"/>
      <c r="AD13" s="418"/>
      <c r="AE13" s="418"/>
      <c r="AF13" s="418"/>
      <c r="AG13" s="418"/>
      <c r="AH13" s="418"/>
      <c r="AI13" s="418"/>
      <c r="AJ13" s="418"/>
      <c r="AK13" s="577"/>
      <c r="AL13" s="418">
        <f t="shared" si="1"/>
        <v>0</v>
      </c>
      <c r="AM13" s="418">
        <f t="shared" si="1"/>
        <v>0</v>
      </c>
      <c r="AN13" s="418">
        <f t="shared" si="1"/>
        <v>0</v>
      </c>
    </row>
    <row r="14" spans="1:49" ht="15" customHeight="1" x14ac:dyDescent="0.25">
      <c r="A14" s="304"/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420"/>
      <c r="O14" s="420"/>
      <c r="P14" s="420"/>
      <c r="Q14" s="420"/>
      <c r="R14" s="420"/>
      <c r="S14" s="420"/>
      <c r="T14" s="420"/>
      <c r="U14" s="420"/>
      <c r="V14" s="420"/>
      <c r="W14" s="420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  <c r="AK14" s="438"/>
      <c r="AL14" s="441"/>
      <c r="AM14" s="441"/>
      <c r="AN14" s="441"/>
    </row>
    <row r="15" spans="1:49" ht="15.75" customHeight="1" x14ac:dyDescent="0.25">
      <c r="A15" s="436" t="s">
        <v>102</v>
      </c>
      <c r="B15" s="414">
        <f t="shared" ref="B15:AN15" si="2">SUM(B16:B17)</f>
        <v>0</v>
      </c>
      <c r="C15" s="414">
        <f t="shared" si="2"/>
        <v>0</v>
      </c>
      <c r="D15" s="414">
        <f t="shared" si="2"/>
        <v>0</v>
      </c>
      <c r="E15" s="414">
        <f t="shared" si="2"/>
        <v>0</v>
      </c>
      <c r="F15" s="414">
        <f t="shared" si="2"/>
        <v>0</v>
      </c>
      <c r="G15" s="414">
        <f t="shared" si="2"/>
        <v>0</v>
      </c>
      <c r="H15" s="414">
        <f t="shared" si="2"/>
        <v>0</v>
      </c>
      <c r="I15" s="414">
        <f t="shared" si="2"/>
        <v>0</v>
      </c>
      <c r="J15" s="414">
        <f t="shared" si="2"/>
        <v>0</v>
      </c>
      <c r="K15" s="414">
        <f t="shared" si="2"/>
        <v>0</v>
      </c>
      <c r="L15" s="414">
        <f t="shared" si="2"/>
        <v>0</v>
      </c>
      <c r="M15" s="414">
        <f t="shared" si="2"/>
        <v>0</v>
      </c>
      <c r="N15" s="414">
        <f t="shared" si="2"/>
        <v>0</v>
      </c>
      <c r="O15" s="414">
        <f t="shared" si="2"/>
        <v>0</v>
      </c>
      <c r="P15" s="414">
        <f t="shared" si="2"/>
        <v>0</v>
      </c>
      <c r="Q15" s="414">
        <f t="shared" si="2"/>
        <v>0</v>
      </c>
      <c r="R15" s="414">
        <f t="shared" si="2"/>
        <v>0</v>
      </c>
      <c r="S15" s="414">
        <f t="shared" si="2"/>
        <v>0</v>
      </c>
      <c r="T15" s="414">
        <f t="shared" si="2"/>
        <v>0</v>
      </c>
      <c r="U15" s="414">
        <f t="shared" si="2"/>
        <v>0</v>
      </c>
      <c r="V15" s="414">
        <f t="shared" si="2"/>
        <v>0</v>
      </c>
      <c r="W15" s="414">
        <f t="shared" si="2"/>
        <v>0</v>
      </c>
      <c r="X15" s="414">
        <f t="shared" si="2"/>
        <v>0</v>
      </c>
      <c r="Y15" s="414">
        <f t="shared" si="2"/>
        <v>0</v>
      </c>
      <c r="Z15" s="414">
        <f t="shared" si="2"/>
        <v>0</v>
      </c>
      <c r="AA15" s="414">
        <f t="shared" si="2"/>
        <v>0</v>
      </c>
      <c r="AB15" s="414">
        <f t="shared" si="2"/>
        <v>0</v>
      </c>
      <c r="AC15" s="414">
        <f t="shared" si="2"/>
        <v>0</v>
      </c>
      <c r="AD15" s="414">
        <f t="shared" si="2"/>
        <v>0</v>
      </c>
      <c r="AE15" s="414">
        <f t="shared" si="2"/>
        <v>0</v>
      </c>
      <c r="AF15" s="414">
        <f t="shared" si="2"/>
        <v>0</v>
      </c>
      <c r="AG15" s="414">
        <f t="shared" si="2"/>
        <v>0</v>
      </c>
      <c r="AH15" s="414">
        <f t="shared" si="2"/>
        <v>0</v>
      </c>
      <c r="AI15" s="414">
        <f t="shared" si="2"/>
        <v>0</v>
      </c>
      <c r="AJ15" s="414">
        <f t="shared" si="2"/>
        <v>0</v>
      </c>
      <c r="AK15" s="414">
        <f t="shared" si="2"/>
        <v>0</v>
      </c>
      <c r="AL15" s="569">
        <f t="shared" si="2"/>
        <v>0</v>
      </c>
      <c r="AM15" s="569">
        <f t="shared" si="2"/>
        <v>0</v>
      </c>
      <c r="AN15" s="569">
        <f t="shared" si="2"/>
        <v>0</v>
      </c>
    </row>
    <row r="16" spans="1:49" ht="15" customHeight="1" x14ac:dyDescent="0.25">
      <c r="A16" s="570" t="s">
        <v>95</v>
      </c>
      <c r="B16" s="415"/>
      <c r="C16" s="416"/>
      <c r="D16" s="416"/>
      <c r="E16" s="416"/>
      <c r="F16" s="416"/>
      <c r="G16" s="416"/>
      <c r="H16" s="416"/>
      <c r="I16" s="416"/>
      <c r="J16" s="416"/>
      <c r="K16" s="416"/>
      <c r="L16" s="416"/>
      <c r="M16" s="416"/>
      <c r="N16" s="416"/>
      <c r="O16" s="416"/>
      <c r="P16" s="416"/>
      <c r="Q16" s="416"/>
      <c r="R16" s="416"/>
      <c r="S16" s="416"/>
      <c r="T16" s="416"/>
      <c r="U16" s="416"/>
      <c r="V16" s="416"/>
      <c r="W16" s="416"/>
      <c r="X16" s="417"/>
      <c r="Y16" s="417"/>
      <c r="Z16" s="417"/>
      <c r="AA16" s="417"/>
      <c r="AB16" s="417"/>
      <c r="AC16" s="417"/>
      <c r="AD16" s="417"/>
      <c r="AE16" s="417"/>
      <c r="AF16" s="417"/>
      <c r="AG16" s="417"/>
      <c r="AH16" s="417"/>
      <c r="AI16" s="417"/>
      <c r="AJ16" s="417"/>
      <c r="AK16" s="417"/>
      <c r="AL16" s="418">
        <f>B16+E16+H16+K16+N16+Q16+T16+W16+Z16+AC16+AF16+AI16</f>
        <v>0</v>
      </c>
      <c r="AM16" s="418">
        <f>C16+F16+I16+L16+O16+R16+U16+X16+AA16+AD16+AG16+AJ16</f>
        <v>0</v>
      </c>
      <c r="AN16" s="418">
        <f>D16+G16+J16+M16+P16+S16+V16+Y16+AB16+AE16+AH16+AK16</f>
        <v>0</v>
      </c>
    </row>
    <row r="17" spans="1:40" x14ac:dyDescent="0.25">
      <c r="A17" s="570"/>
      <c r="B17" s="415"/>
      <c r="C17" s="416"/>
      <c r="D17" s="416"/>
      <c r="E17" s="416"/>
      <c r="F17" s="416"/>
      <c r="G17" s="416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416"/>
      <c r="T17" s="416"/>
      <c r="U17" s="416"/>
      <c r="V17" s="416"/>
      <c r="W17" s="416"/>
      <c r="X17" s="417"/>
      <c r="Y17" s="417"/>
      <c r="Z17" s="417"/>
      <c r="AA17" s="417"/>
      <c r="AB17" s="417"/>
      <c r="AC17" s="417"/>
      <c r="AD17" s="417"/>
      <c r="AE17" s="417"/>
      <c r="AF17" s="417"/>
      <c r="AG17" s="417"/>
      <c r="AH17" s="417"/>
      <c r="AI17" s="417"/>
      <c r="AJ17" s="417"/>
      <c r="AK17" s="417"/>
      <c r="AL17" s="418"/>
      <c r="AM17" s="418"/>
      <c r="AN17" s="418"/>
    </row>
    <row r="18" spans="1:40" x14ac:dyDescent="0.25">
      <c r="A18" s="429"/>
      <c r="B18" s="430"/>
      <c r="C18" s="430"/>
      <c r="D18" s="430"/>
      <c r="E18" s="430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30"/>
      <c r="Q18" s="430"/>
      <c r="R18" s="430"/>
      <c r="S18" s="430"/>
      <c r="T18" s="430"/>
      <c r="U18" s="430"/>
      <c r="V18" s="430"/>
      <c r="W18" s="430"/>
      <c r="X18" s="431"/>
      <c r="Y18" s="431"/>
      <c r="Z18" s="431"/>
      <c r="AA18" s="431"/>
      <c r="AB18" s="431"/>
      <c r="AC18" s="431"/>
      <c r="AD18" s="431"/>
      <c r="AE18" s="431"/>
      <c r="AF18" s="431"/>
      <c r="AG18" s="431"/>
      <c r="AH18" s="431"/>
      <c r="AI18" s="431"/>
      <c r="AJ18" s="431"/>
      <c r="AK18" s="431"/>
      <c r="AL18" s="428"/>
      <c r="AM18" s="428"/>
      <c r="AN18" s="428"/>
    </row>
    <row r="19" spans="1:40" ht="15.75" customHeight="1" x14ac:dyDescent="0.25">
      <c r="A19" s="436" t="s">
        <v>103</v>
      </c>
      <c r="B19" s="414">
        <f t="shared" ref="B19:AN19" si="3">SUM(B20:B21)</f>
        <v>0</v>
      </c>
      <c r="C19" s="414">
        <f t="shared" si="3"/>
        <v>0</v>
      </c>
      <c r="D19" s="414">
        <f t="shared" si="3"/>
        <v>0</v>
      </c>
      <c r="E19" s="414">
        <f t="shared" si="3"/>
        <v>0</v>
      </c>
      <c r="F19" s="414">
        <f t="shared" si="3"/>
        <v>0</v>
      </c>
      <c r="G19" s="414">
        <f t="shared" si="3"/>
        <v>0</v>
      </c>
      <c r="H19" s="414">
        <f t="shared" si="3"/>
        <v>0</v>
      </c>
      <c r="I19" s="414">
        <f t="shared" si="3"/>
        <v>0</v>
      </c>
      <c r="J19" s="414">
        <f t="shared" si="3"/>
        <v>0</v>
      </c>
      <c r="K19" s="414">
        <f t="shared" si="3"/>
        <v>0</v>
      </c>
      <c r="L19" s="414">
        <f t="shared" si="3"/>
        <v>0</v>
      </c>
      <c r="M19" s="414">
        <f t="shared" si="3"/>
        <v>0</v>
      </c>
      <c r="N19" s="414">
        <f t="shared" si="3"/>
        <v>0</v>
      </c>
      <c r="O19" s="414">
        <f t="shared" si="3"/>
        <v>0</v>
      </c>
      <c r="P19" s="414">
        <f t="shared" si="3"/>
        <v>0</v>
      </c>
      <c r="Q19" s="414">
        <f t="shared" si="3"/>
        <v>0</v>
      </c>
      <c r="R19" s="414">
        <f t="shared" si="3"/>
        <v>0</v>
      </c>
      <c r="S19" s="414">
        <f t="shared" si="3"/>
        <v>0</v>
      </c>
      <c r="T19" s="414">
        <f t="shared" si="3"/>
        <v>0</v>
      </c>
      <c r="U19" s="414">
        <f t="shared" si="3"/>
        <v>0</v>
      </c>
      <c r="V19" s="414">
        <f t="shared" si="3"/>
        <v>0</v>
      </c>
      <c r="W19" s="414">
        <f t="shared" si="3"/>
        <v>0</v>
      </c>
      <c r="X19" s="414">
        <f t="shared" si="3"/>
        <v>0</v>
      </c>
      <c r="Y19" s="414">
        <f t="shared" si="3"/>
        <v>0</v>
      </c>
      <c r="Z19" s="414">
        <f t="shared" si="3"/>
        <v>0</v>
      </c>
      <c r="AA19" s="414">
        <f t="shared" si="3"/>
        <v>0</v>
      </c>
      <c r="AB19" s="414">
        <f t="shared" si="3"/>
        <v>0</v>
      </c>
      <c r="AC19" s="414">
        <f t="shared" si="3"/>
        <v>0</v>
      </c>
      <c r="AD19" s="414">
        <f t="shared" si="3"/>
        <v>0</v>
      </c>
      <c r="AE19" s="414">
        <f t="shared" si="3"/>
        <v>0</v>
      </c>
      <c r="AF19" s="414">
        <f t="shared" si="3"/>
        <v>0</v>
      </c>
      <c r="AG19" s="414">
        <f t="shared" si="3"/>
        <v>0</v>
      </c>
      <c r="AH19" s="414">
        <f t="shared" si="3"/>
        <v>0</v>
      </c>
      <c r="AI19" s="414">
        <f t="shared" si="3"/>
        <v>0</v>
      </c>
      <c r="AJ19" s="414">
        <f t="shared" si="3"/>
        <v>0</v>
      </c>
      <c r="AK19" s="414">
        <f t="shared" si="3"/>
        <v>0</v>
      </c>
      <c r="AL19" s="414">
        <f t="shared" si="3"/>
        <v>0</v>
      </c>
      <c r="AM19" s="414">
        <f t="shared" si="3"/>
        <v>0</v>
      </c>
      <c r="AN19" s="414">
        <f t="shared" si="3"/>
        <v>0</v>
      </c>
    </row>
    <row r="20" spans="1:40" ht="15" customHeight="1" x14ac:dyDescent="0.25">
      <c r="A20" s="570" t="s">
        <v>95</v>
      </c>
      <c r="B20" s="415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7"/>
      <c r="Y20" s="417"/>
      <c r="Z20" s="417"/>
      <c r="AA20" s="417"/>
      <c r="AB20" s="417"/>
      <c r="AC20" s="417"/>
      <c r="AD20" s="417"/>
      <c r="AE20" s="417"/>
      <c r="AF20" s="417"/>
      <c r="AG20" s="417"/>
      <c r="AH20" s="417"/>
      <c r="AI20" s="417"/>
      <c r="AJ20" s="417"/>
      <c r="AK20" s="417"/>
      <c r="AL20" s="418">
        <f>B20+E20+H20+K20+N20+Q20+T20+W20+Z20+AC20+AF20+AI20</f>
        <v>0</v>
      </c>
      <c r="AM20" s="418">
        <f>C20+F20+I20+L20+O20+R20+U20+X20+AA20+AD20+AG20+AJ20</f>
        <v>0</v>
      </c>
      <c r="AN20" s="418">
        <f>D20+G20+J20+M20+P20+S20+V20+Y20+AB20+AE20+AH20+AK20</f>
        <v>0</v>
      </c>
    </row>
    <row r="21" spans="1:40" x14ac:dyDescent="0.25">
      <c r="A21" s="570"/>
      <c r="B21" s="415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7"/>
      <c r="Y21" s="417"/>
      <c r="Z21" s="417"/>
      <c r="AA21" s="417"/>
      <c r="AB21" s="417"/>
      <c r="AC21" s="417"/>
      <c r="AD21" s="417"/>
      <c r="AE21" s="417"/>
      <c r="AF21" s="417"/>
      <c r="AG21" s="417"/>
      <c r="AH21" s="417"/>
      <c r="AI21" s="417"/>
      <c r="AJ21" s="417"/>
      <c r="AK21" s="417"/>
      <c r="AL21" s="418"/>
      <c r="AM21" s="418"/>
      <c r="AN21" s="418"/>
    </row>
    <row r="22" spans="1:40" x14ac:dyDescent="0.25">
      <c r="A22" s="432"/>
      <c r="B22" s="433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5"/>
      <c r="Y22" s="435"/>
      <c r="Z22" s="435"/>
      <c r="AA22" s="435"/>
      <c r="AB22" s="435"/>
      <c r="AC22" s="435"/>
      <c r="AD22" s="435"/>
      <c r="AE22" s="435"/>
      <c r="AF22" s="435"/>
      <c r="AG22" s="435"/>
      <c r="AH22" s="435"/>
      <c r="AI22" s="435"/>
      <c r="AJ22" s="435"/>
      <c r="AK22" s="440"/>
      <c r="AL22" s="441"/>
      <c r="AM22" s="441"/>
      <c r="AN22" s="441"/>
    </row>
    <row r="23" spans="1:40" ht="15.75" customHeight="1" x14ac:dyDescent="0.25">
      <c r="A23" s="436" t="s">
        <v>104</v>
      </c>
      <c r="B23" s="414">
        <f t="shared" ref="B23:AN23" si="4">SUM(B24:B25)</f>
        <v>0</v>
      </c>
      <c r="C23" s="414">
        <f t="shared" si="4"/>
        <v>0</v>
      </c>
      <c r="D23" s="414">
        <f t="shared" si="4"/>
        <v>0</v>
      </c>
      <c r="E23" s="414">
        <f t="shared" si="4"/>
        <v>0</v>
      </c>
      <c r="F23" s="414">
        <f t="shared" si="4"/>
        <v>0</v>
      </c>
      <c r="G23" s="414">
        <f t="shared" si="4"/>
        <v>0</v>
      </c>
      <c r="H23" s="414">
        <f t="shared" si="4"/>
        <v>0</v>
      </c>
      <c r="I23" s="414">
        <f t="shared" si="4"/>
        <v>0</v>
      </c>
      <c r="J23" s="414">
        <f t="shared" si="4"/>
        <v>0</v>
      </c>
      <c r="K23" s="414">
        <f t="shared" si="4"/>
        <v>0</v>
      </c>
      <c r="L23" s="414">
        <f t="shared" si="4"/>
        <v>0</v>
      </c>
      <c r="M23" s="414">
        <f t="shared" si="4"/>
        <v>0</v>
      </c>
      <c r="N23" s="414">
        <f t="shared" si="4"/>
        <v>0</v>
      </c>
      <c r="O23" s="414">
        <f t="shared" si="4"/>
        <v>0</v>
      </c>
      <c r="P23" s="414">
        <f t="shared" si="4"/>
        <v>0</v>
      </c>
      <c r="Q23" s="414">
        <f t="shared" si="4"/>
        <v>0</v>
      </c>
      <c r="R23" s="414">
        <f t="shared" si="4"/>
        <v>0</v>
      </c>
      <c r="S23" s="414">
        <f t="shared" si="4"/>
        <v>0</v>
      </c>
      <c r="T23" s="414">
        <f t="shared" si="4"/>
        <v>0</v>
      </c>
      <c r="U23" s="414">
        <f t="shared" si="4"/>
        <v>0</v>
      </c>
      <c r="V23" s="414">
        <f t="shared" si="4"/>
        <v>0</v>
      </c>
      <c r="W23" s="414">
        <f t="shared" si="4"/>
        <v>0</v>
      </c>
      <c r="X23" s="414">
        <f t="shared" si="4"/>
        <v>0</v>
      </c>
      <c r="Y23" s="414">
        <f t="shared" si="4"/>
        <v>0</v>
      </c>
      <c r="Z23" s="414">
        <f t="shared" si="4"/>
        <v>0</v>
      </c>
      <c r="AA23" s="414">
        <f t="shared" si="4"/>
        <v>0</v>
      </c>
      <c r="AB23" s="414">
        <f t="shared" si="4"/>
        <v>0</v>
      </c>
      <c r="AC23" s="414">
        <f t="shared" si="4"/>
        <v>0</v>
      </c>
      <c r="AD23" s="414">
        <f t="shared" si="4"/>
        <v>0</v>
      </c>
      <c r="AE23" s="414">
        <f t="shared" si="4"/>
        <v>0</v>
      </c>
      <c r="AF23" s="414">
        <f t="shared" si="4"/>
        <v>0</v>
      </c>
      <c r="AG23" s="414">
        <f t="shared" si="4"/>
        <v>0</v>
      </c>
      <c r="AH23" s="414">
        <f t="shared" si="4"/>
        <v>0</v>
      </c>
      <c r="AI23" s="414">
        <f t="shared" si="4"/>
        <v>0</v>
      </c>
      <c r="AJ23" s="414">
        <f t="shared" si="4"/>
        <v>0</v>
      </c>
      <c r="AK23" s="414">
        <f t="shared" si="4"/>
        <v>0</v>
      </c>
      <c r="AL23" s="569">
        <f t="shared" si="4"/>
        <v>0</v>
      </c>
      <c r="AM23" s="569">
        <f t="shared" si="4"/>
        <v>0</v>
      </c>
      <c r="AN23" s="569">
        <f t="shared" si="4"/>
        <v>0</v>
      </c>
    </row>
    <row r="24" spans="1:40" ht="15" customHeight="1" x14ac:dyDescent="0.25">
      <c r="A24" s="570" t="s">
        <v>95</v>
      </c>
      <c r="B24" s="415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  <c r="V24" s="416"/>
      <c r="W24" s="416"/>
      <c r="X24" s="417"/>
      <c r="Y24" s="417"/>
      <c r="Z24" s="417"/>
      <c r="AA24" s="417"/>
      <c r="AB24" s="417"/>
      <c r="AC24" s="417"/>
      <c r="AD24" s="417"/>
      <c r="AE24" s="417"/>
      <c r="AF24" s="417"/>
      <c r="AG24" s="417"/>
      <c r="AH24" s="417"/>
      <c r="AI24" s="417"/>
      <c r="AJ24" s="417"/>
      <c r="AK24" s="417"/>
      <c r="AL24" s="418">
        <f>B24+E24+H24+K24+N24+Q24+T24+W24+Z24+AC24+AF24+AI24</f>
        <v>0</v>
      </c>
      <c r="AM24" s="418">
        <f>C24+F24+I24+L24+O24+R24+U24+X24+AA24+AD24+AG24+AJ24</f>
        <v>0</v>
      </c>
      <c r="AN24" s="418">
        <f>D24+G24+J24+M24+P24+S24+V24+Y24+AB24+AE24+AH24+AK24</f>
        <v>0</v>
      </c>
    </row>
    <row r="25" spans="1:40" x14ac:dyDescent="0.25">
      <c r="A25" s="570"/>
      <c r="B25" s="415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7"/>
      <c r="Y25" s="417"/>
      <c r="Z25" s="417"/>
      <c r="AA25" s="417"/>
      <c r="AB25" s="417"/>
      <c r="AC25" s="417"/>
      <c r="AD25" s="417"/>
      <c r="AE25" s="417"/>
      <c r="AF25" s="417"/>
      <c r="AG25" s="417"/>
      <c r="AH25" s="417"/>
      <c r="AI25" s="417"/>
      <c r="AJ25" s="417"/>
      <c r="AK25" s="417"/>
      <c r="AL25" s="418"/>
      <c r="AM25" s="418"/>
      <c r="AN25" s="418"/>
    </row>
    <row r="26" spans="1:40" x14ac:dyDescent="0.25">
      <c r="A26" s="432"/>
      <c r="B26" s="433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5"/>
      <c r="Y26" s="435"/>
      <c r="Z26" s="435"/>
      <c r="AA26" s="435"/>
      <c r="AB26" s="435"/>
      <c r="AC26" s="435"/>
      <c r="AD26" s="435"/>
      <c r="AE26" s="435"/>
      <c r="AF26" s="435"/>
      <c r="AG26" s="435"/>
      <c r="AH26" s="435"/>
      <c r="AI26" s="435"/>
      <c r="AJ26" s="435"/>
      <c r="AK26" s="440"/>
      <c r="AL26" s="441"/>
      <c r="AM26" s="441"/>
      <c r="AN26" s="441"/>
    </row>
    <row r="27" spans="1:40" ht="15.75" customHeight="1" x14ac:dyDescent="0.25">
      <c r="A27" s="436" t="s">
        <v>105</v>
      </c>
      <c r="B27" s="414">
        <f t="shared" ref="B27:AN27" si="5">SUM(B28:B29)</f>
        <v>0</v>
      </c>
      <c r="C27" s="414">
        <f t="shared" si="5"/>
        <v>0</v>
      </c>
      <c r="D27" s="414">
        <f t="shared" si="5"/>
        <v>0</v>
      </c>
      <c r="E27" s="414">
        <f t="shared" si="5"/>
        <v>0</v>
      </c>
      <c r="F27" s="414">
        <f t="shared" si="5"/>
        <v>0</v>
      </c>
      <c r="G27" s="414">
        <f t="shared" si="5"/>
        <v>0</v>
      </c>
      <c r="H27" s="414">
        <f t="shared" si="5"/>
        <v>0</v>
      </c>
      <c r="I27" s="414">
        <f t="shared" si="5"/>
        <v>0</v>
      </c>
      <c r="J27" s="414">
        <f t="shared" si="5"/>
        <v>0</v>
      </c>
      <c r="K27" s="414">
        <f t="shared" si="5"/>
        <v>0</v>
      </c>
      <c r="L27" s="414">
        <f t="shared" si="5"/>
        <v>0</v>
      </c>
      <c r="M27" s="414">
        <f t="shared" si="5"/>
        <v>0</v>
      </c>
      <c r="N27" s="414">
        <f t="shared" si="5"/>
        <v>0</v>
      </c>
      <c r="O27" s="414">
        <f t="shared" si="5"/>
        <v>0</v>
      </c>
      <c r="P27" s="414">
        <f t="shared" si="5"/>
        <v>0</v>
      </c>
      <c r="Q27" s="414">
        <f t="shared" si="5"/>
        <v>0</v>
      </c>
      <c r="R27" s="414">
        <f t="shared" si="5"/>
        <v>0</v>
      </c>
      <c r="S27" s="414">
        <f t="shared" si="5"/>
        <v>0</v>
      </c>
      <c r="T27" s="414">
        <f t="shared" si="5"/>
        <v>0</v>
      </c>
      <c r="U27" s="414">
        <f t="shared" si="5"/>
        <v>0</v>
      </c>
      <c r="V27" s="414">
        <f t="shared" si="5"/>
        <v>0</v>
      </c>
      <c r="W27" s="414">
        <f t="shared" si="5"/>
        <v>0</v>
      </c>
      <c r="X27" s="414">
        <f t="shared" si="5"/>
        <v>0</v>
      </c>
      <c r="Y27" s="414">
        <f t="shared" si="5"/>
        <v>0</v>
      </c>
      <c r="Z27" s="414">
        <f t="shared" si="5"/>
        <v>0</v>
      </c>
      <c r="AA27" s="414">
        <f t="shared" si="5"/>
        <v>0</v>
      </c>
      <c r="AB27" s="414">
        <f t="shared" si="5"/>
        <v>0</v>
      </c>
      <c r="AC27" s="414">
        <f t="shared" si="5"/>
        <v>0</v>
      </c>
      <c r="AD27" s="414">
        <f t="shared" si="5"/>
        <v>0</v>
      </c>
      <c r="AE27" s="414">
        <f t="shared" si="5"/>
        <v>0</v>
      </c>
      <c r="AF27" s="414">
        <f t="shared" si="5"/>
        <v>0</v>
      </c>
      <c r="AG27" s="414">
        <f t="shared" si="5"/>
        <v>0</v>
      </c>
      <c r="AH27" s="414">
        <f t="shared" si="5"/>
        <v>0</v>
      </c>
      <c r="AI27" s="414">
        <f t="shared" si="5"/>
        <v>0</v>
      </c>
      <c r="AJ27" s="414">
        <f t="shared" si="5"/>
        <v>0</v>
      </c>
      <c r="AK27" s="414">
        <f t="shared" si="5"/>
        <v>0</v>
      </c>
      <c r="AL27" s="569">
        <f t="shared" si="5"/>
        <v>0</v>
      </c>
      <c r="AM27" s="569">
        <f t="shared" si="5"/>
        <v>0</v>
      </c>
      <c r="AN27" s="569">
        <f t="shared" si="5"/>
        <v>0</v>
      </c>
    </row>
    <row r="28" spans="1:40" ht="15" customHeight="1" x14ac:dyDescent="0.25">
      <c r="A28" s="571" t="s">
        <v>95</v>
      </c>
      <c r="B28" s="416"/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6"/>
      <c r="V28" s="416"/>
      <c r="W28" s="416"/>
      <c r="X28" s="417"/>
      <c r="Y28" s="417"/>
      <c r="Z28" s="417"/>
      <c r="AA28" s="417"/>
      <c r="AB28" s="417"/>
      <c r="AC28" s="417"/>
      <c r="AD28" s="417"/>
      <c r="AE28" s="417"/>
      <c r="AF28" s="417"/>
      <c r="AG28" s="417"/>
      <c r="AH28" s="417"/>
      <c r="AI28" s="417"/>
      <c r="AJ28" s="417"/>
      <c r="AK28" s="417"/>
      <c r="AL28" s="418">
        <f>B28+E28+H28+K28+N28+Q28+T28+W28+Z28+AC28+AF28+AI28</f>
        <v>0</v>
      </c>
      <c r="AM28" s="418">
        <f>C28+F28+I28+L28+O28+R28+U28+X28+AA28+AD28+AG28+AJ28</f>
        <v>0</v>
      </c>
      <c r="AN28" s="418">
        <f>D28+G28+J28+M28+P28+S28+V28+Y28+AB28+AE28+AH28+AK28</f>
        <v>0</v>
      </c>
    </row>
    <row r="29" spans="1:40" x14ac:dyDescent="0.25">
      <c r="A29" s="571"/>
      <c r="B29" s="416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6"/>
      <c r="V29" s="416"/>
      <c r="W29" s="416"/>
      <c r="X29" s="417"/>
      <c r="Y29" s="417"/>
      <c r="Z29" s="417"/>
      <c r="AA29" s="417"/>
      <c r="AB29" s="417"/>
      <c r="AC29" s="417"/>
      <c r="AD29" s="417"/>
      <c r="AE29" s="417"/>
      <c r="AF29" s="417"/>
      <c r="AG29" s="417"/>
      <c r="AH29" s="417"/>
      <c r="AI29" s="417"/>
      <c r="AJ29" s="417"/>
      <c r="AK29" s="417"/>
      <c r="AL29" s="418"/>
      <c r="AM29" s="418"/>
      <c r="AN29" s="418"/>
    </row>
    <row r="30" spans="1:40" x14ac:dyDescent="0.25"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428"/>
      <c r="Y30" s="428"/>
      <c r="Z30" s="428"/>
      <c r="AA30" s="428"/>
      <c r="AB30" s="428"/>
      <c r="AC30" s="428"/>
      <c r="AD30" s="428"/>
      <c r="AE30" s="428"/>
      <c r="AF30" s="428"/>
      <c r="AG30" s="428"/>
      <c r="AH30" s="428"/>
      <c r="AI30" s="428"/>
      <c r="AJ30" s="428"/>
      <c r="AK30" s="428"/>
      <c r="AL30" s="428"/>
      <c r="AM30" s="428"/>
      <c r="AN30" s="428"/>
    </row>
    <row r="31" spans="1:40" ht="15.75" customHeight="1" x14ac:dyDescent="0.25">
      <c r="A31" s="436" t="s">
        <v>106</v>
      </c>
      <c r="B31" s="414">
        <f t="shared" ref="B31:AN31" si="6">SUM(B32:B33)</f>
        <v>0</v>
      </c>
      <c r="C31" s="414">
        <f t="shared" si="6"/>
        <v>0</v>
      </c>
      <c r="D31" s="414">
        <f t="shared" si="6"/>
        <v>0</v>
      </c>
      <c r="E31" s="414">
        <f t="shared" si="6"/>
        <v>0</v>
      </c>
      <c r="F31" s="414">
        <f t="shared" si="6"/>
        <v>0</v>
      </c>
      <c r="G31" s="414">
        <f t="shared" si="6"/>
        <v>0</v>
      </c>
      <c r="H31" s="414">
        <f t="shared" si="6"/>
        <v>0</v>
      </c>
      <c r="I31" s="414">
        <f t="shared" si="6"/>
        <v>0</v>
      </c>
      <c r="J31" s="414">
        <f t="shared" si="6"/>
        <v>0</v>
      </c>
      <c r="K31" s="414">
        <f t="shared" si="6"/>
        <v>0</v>
      </c>
      <c r="L31" s="414">
        <f t="shared" si="6"/>
        <v>0</v>
      </c>
      <c r="M31" s="414">
        <f t="shared" si="6"/>
        <v>0</v>
      </c>
      <c r="N31" s="414">
        <f t="shared" si="6"/>
        <v>0</v>
      </c>
      <c r="O31" s="414">
        <f t="shared" si="6"/>
        <v>0</v>
      </c>
      <c r="P31" s="414">
        <f t="shared" si="6"/>
        <v>0</v>
      </c>
      <c r="Q31" s="414">
        <f t="shared" si="6"/>
        <v>0</v>
      </c>
      <c r="R31" s="414">
        <f t="shared" si="6"/>
        <v>0</v>
      </c>
      <c r="S31" s="414">
        <f t="shared" si="6"/>
        <v>0</v>
      </c>
      <c r="T31" s="414">
        <f t="shared" si="6"/>
        <v>0</v>
      </c>
      <c r="U31" s="414">
        <f t="shared" si="6"/>
        <v>0</v>
      </c>
      <c r="V31" s="414">
        <f t="shared" si="6"/>
        <v>0</v>
      </c>
      <c r="W31" s="414">
        <f t="shared" si="6"/>
        <v>0</v>
      </c>
      <c r="X31" s="414">
        <f t="shared" si="6"/>
        <v>0</v>
      </c>
      <c r="Y31" s="414">
        <f t="shared" si="6"/>
        <v>0</v>
      </c>
      <c r="Z31" s="414">
        <f t="shared" si="6"/>
        <v>0</v>
      </c>
      <c r="AA31" s="414">
        <f t="shared" si="6"/>
        <v>0</v>
      </c>
      <c r="AB31" s="414">
        <f t="shared" si="6"/>
        <v>0</v>
      </c>
      <c r="AC31" s="414">
        <f t="shared" si="6"/>
        <v>0</v>
      </c>
      <c r="AD31" s="414">
        <f t="shared" si="6"/>
        <v>0</v>
      </c>
      <c r="AE31" s="414">
        <f t="shared" si="6"/>
        <v>0</v>
      </c>
      <c r="AF31" s="414">
        <f t="shared" si="6"/>
        <v>0</v>
      </c>
      <c r="AG31" s="414">
        <f t="shared" si="6"/>
        <v>0</v>
      </c>
      <c r="AH31" s="414">
        <f t="shared" si="6"/>
        <v>0</v>
      </c>
      <c r="AI31" s="414">
        <f t="shared" si="6"/>
        <v>0</v>
      </c>
      <c r="AJ31" s="414">
        <f t="shared" si="6"/>
        <v>0</v>
      </c>
      <c r="AK31" s="414">
        <f t="shared" si="6"/>
        <v>0</v>
      </c>
      <c r="AL31" s="414">
        <f t="shared" si="6"/>
        <v>0</v>
      </c>
      <c r="AM31" s="414">
        <f t="shared" si="6"/>
        <v>0</v>
      </c>
      <c r="AN31" s="414">
        <f t="shared" si="6"/>
        <v>0</v>
      </c>
    </row>
    <row r="32" spans="1:40" ht="15" customHeight="1" x14ac:dyDescent="0.25">
      <c r="A32" s="570" t="s">
        <v>107</v>
      </c>
      <c r="B32" s="415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6"/>
      <c r="V32" s="416"/>
      <c r="W32" s="416"/>
      <c r="X32" s="417"/>
      <c r="Y32" s="417"/>
      <c r="Z32" s="417"/>
      <c r="AA32" s="417"/>
      <c r="AB32" s="417"/>
      <c r="AC32" s="417"/>
      <c r="AD32" s="417"/>
      <c r="AE32" s="417"/>
      <c r="AF32" s="417"/>
      <c r="AG32" s="417"/>
      <c r="AH32" s="417"/>
      <c r="AI32" s="417"/>
      <c r="AJ32" s="417"/>
      <c r="AK32" s="417"/>
      <c r="AL32" s="418">
        <f>B32+E32+H32+K32+N32+Q32+T32+W32+Z32+AC32+AF32+AI32</f>
        <v>0</v>
      </c>
      <c r="AM32" s="418">
        <f>C32+F32+I32+L32+O32+R32+U32+X32+AA32+AD32+AG32+AJ32</f>
        <v>0</v>
      </c>
      <c r="AN32" s="418">
        <f>D32+G32+J32+M32+P32+S32+V32+Y32+AB32+AE32+AH32+AK32</f>
        <v>0</v>
      </c>
    </row>
    <row r="33" spans="1:40" x14ac:dyDescent="0.25">
      <c r="A33" s="570"/>
      <c r="B33" s="415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  <c r="V33" s="416"/>
      <c r="W33" s="416"/>
      <c r="X33" s="417"/>
      <c r="Y33" s="417"/>
      <c r="Z33" s="417"/>
      <c r="AA33" s="417"/>
      <c r="AB33" s="417"/>
      <c r="AC33" s="417"/>
      <c r="AD33" s="417"/>
      <c r="AE33" s="417"/>
      <c r="AF33" s="417"/>
      <c r="AG33" s="417"/>
      <c r="AH33" s="417"/>
      <c r="AI33" s="417"/>
      <c r="AJ33" s="417"/>
      <c r="AK33" s="417"/>
      <c r="AL33" s="418"/>
      <c r="AM33" s="418"/>
      <c r="AN33" s="418"/>
    </row>
    <row r="34" spans="1:40" x14ac:dyDescent="0.25">
      <c r="A34" s="429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0"/>
      <c r="T34" s="430"/>
      <c r="U34" s="430"/>
      <c r="V34" s="430"/>
      <c r="W34" s="430"/>
      <c r="X34" s="431"/>
      <c r="Y34" s="431"/>
      <c r="Z34" s="431"/>
      <c r="AA34" s="431"/>
      <c r="AB34" s="431"/>
      <c r="AC34" s="431"/>
      <c r="AD34" s="431"/>
      <c r="AE34" s="431"/>
      <c r="AF34" s="431"/>
      <c r="AG34" s="431"/>
      <c r="AH34" s="431"/>
      <c r="AI34" s="431"/>
      <c r="AJ34" s="431"/>
      <c r="AK34" s="431"/>
      <c r="AL34" s="428"/>
      <c r="AM34" s="428"/>
      <c r="AN34" s="428"/>
    </row>
    <row r="35" spans="1:40" ht="15.75" customHeight="1" x14ac:dyDescent="0.25">
      <c r="A35" s="436" t="s">
        <v>108</v>
      </c>
      <c r="B35" s="414">
        <f t="shared" ref="B35:AN35" si="7">SUM(B36:B37)</f>
        <v>0</v>
      </c>
      <c r="C35" s="414">
        <f t="shared" si="7"/>
        <v>0</v>
      </c>
      <c r="D35" s="414">
        <f t="shared" si="7"/>
        <v>0</v>
      </c>
      <c r="E35" s="414">
        <f t="shared" si="7"/>
        <v>0</v>
      </c>
      <c r="F35" s="414">
        <f t="shared" si="7"/>
        <v>0</v>
      </c>
      <c r="G35" s="414">
        <f t="shared" si="7"/>
        <v>0</v>
      </c>
      <c r="H35" s="414">
        <f t="shared" si="7"/>
        <v>0</v>
      </c>
      <c r="I35" s="414">
        <f t="shared" si="7"/>
        <v>0</v>
      </c>
      <c r="J35" s="414">
        <f t="shared" si="7"/>
        <v>0</v>
      </c>
      <c r="K35" s="414">
        <f t="shared" si="7"/>
        <v>0</v>
      </c>
      <c r="L35" s="414">
        <f t="shared" si="7"/>
        <v>0</v>
      </c>
      <c r="M35" s="414">
        <f t="shared" si="7"/>
        <v>0</v>
      </c>
      <c r="N35" s="414">
        <f t="shared" si="7"/>
        <v>0</v>
      </c>
      <c r="O35" s="414">
        <f t="shared" si="7"/>
        <v>0</v>
      </c>
      <c r="P35" s="414">
        <f t="shared" si="7"/>
        <v>0</v>
      </c>
      <c r="Q35" s="414">
        <f t="shared" si="7"/>
        <v>0</v>
      </c>
      <c r="R35" s="414">
        <f t="shared" si="7"/>
        <v>0</v>
      </c>
      <c r="S35" s="414">
        <f t="shared" si="7"/>
        <v>0</v>
      </c>
      <c r="T35" s="414">
        <f t="shared" si="7"/>
        <v>0</v>
      </c>
      <c r="U35" s="414">
        <f t="shared" si="7"/>
        <v>0</v>
      </c>
      <c r="V35" s="414">
        <f t="shared" si="7"/>
        <v>0</v>
      </c>
      <c r="W35" s="414">
        <f t="shared" si="7"/>
        <v>0</v>
      </c>
      <c r="X35" s="414">
        <f t="shared" si="7"/>
        <v>0</v>
      </c>
      <c r="Y35" s="414">
        <f t="shared" si="7"/>
        <v>0</v>
      </c>
      <c r="Z35" s="414">
        <f t="shared" si="7"/>
        <v>0</v>
      </c>
      <c r="AA35" s="414">
        <f t="shared" si="7"/>
        <v>0</v>
      </c>
      <c r="AB35" s="414">
        <f t="shared" si="7"/>
        <v>0</v>
      </c>
      <c r="AC35" s="414">
        <f t="shared" si="7"/>
        <v>0</v>
      </c>
      <c r="AD35" s="414">
        <f t="shared" si="7"/>
        <v>0</v>
      </c>
      <c r="AE35" s="414">
        <f t="shared" si="7"/>
        <v>0</v>
      </c>
      <c r="AF35" s="414">
        <f t="shared" si="7"/>
        <v>0</v>
      </c>
      <c r="AG35" s="414">
        <f t="shared" si="7"/>
        <v>0</v>
      </c>
      <c r="AH35" s="414">
        <f t="shared" si="7"/>
        <v>0</v>
      </c>
      <c r="AI35" s="414">
        <f t="shared" si="7"/>
        <v>0</v>
      </c>
      <c r="AJ35" s="414">
        <f t="shared" si="7"/>
        <v>0</v>
      </c>
      <c r="AK35" s="414">
        <f t="shared" si="7"/>
        <v>0</v>
      </c>
      <c r="AL35" s="414">
        <f t="shared" si="7"/>
        <v>0</v>
      </c>
      <c r="AM35" s="414">
        <f t="shared" si="7"/>
        <v>0</v>
      </c>
      <c r="AN35" s="414">
        <f t="shared" si="7"/>
        <v>0</v>
      </c>
    </row>
    <row r="36" spans="1:40" ht="15" customHeight="1" x14ac:dyDescent="0.25">
      <c r="A36" s="570" t="s">
        <v>109</v>
      </c>
      <c r="B36" s="415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7"/>
      <c r="Y36" s="417"/>
      <c r="Z36" s="417"/>
      <c r="AA36" s="417"/>
      <c r="AB36" s="417"/>
      <c r="AC36" s="417"/>
      <c r="AD36" s="417"/>
      <c r="AE36" s="417"/>
      <c r="AF36" s="417"/>
      <c r="AG36" s="417"/>
      <c r="AH36" s="417"/>
      <c r="AI36" s="417"/>
      <c r="AJ36" s="417"/>
      <c r="AK36" s="417"/>
      <c r="AL36" s="418">
        <f>B36+E36+H36+K36+N36+Q36+T36+W36+Z36+AC36+AF36+AI36</f>
        <v>0</v>
      </c>
      <c r="AM36" s="418">
        <f>C36+F36+I36+L36+O36+R36+U36+X36+AA36+AD36+AG36+AJ36</f>
        <v>0</v>
      </c>
      <c r="AN36" s="418">
        <f>D36+G36+J36+M36+P36+S36+V36+Y36+AB36+AE36+AH36+AK36</f>
        <v>0</v>
      </c>
    </row>
    <row r="37" spans="1:40" x14ac:dyDescent="0.25">
      <c r="A37" s="570"/>
      <c r="B37" s="415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6"/>
      <c r="V37" s="416"/>
      <c r="W37" s="416"/>
      <c r="X37" s="417"/>
      <c r="Y37" s="417"/>
      <c r="Z37" s="417"/>
      <c r="AA37" s="417"/>
      <c r="AB37" s="417"/>
      <c r="AC37" s="417"/>
      <c r="AD37" s="417"/>
      <c r="AE37" s="417"/>
      <c r="AF37" s="417"/>
      <c r="AG37" s="417"/>
      <c r="AH37" s="417"/>
      <c r="AI37" s="417"/>
      <c r="AJ37" s="417"/>
      <c r="AK37" s="417"/>
      <c r="AL37" s="418"/>
      <c r="AM37" s="418"/>
      <c r="AN37" s="418"/>
    </row>
    <row r="38" spans="1:40" x14ac:dyDescent="0.25">
      <c r="B38" s="427"/>
      <c r="C38" s="427"/>
      <c r="D38" s="427"/>
      <c r="E38" s="427"/>
      <c r="F38" s="427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  <c r="X38" s="428"/>
      <c r="Y38" s="428"/>
      <c r="Z38" s="428"/>
      <c r="AA38" s="428"/>
      <c r="AB38" s="428"/>
      <c r="AC38" s="428"/>
      <c r="AD38" s="428"/>
      <c r="AE38" s="428"/>
      <c r="AF38" s="428"/>
      <c r="AG38" s="428"/>
      <c r="AH38" s="428"/>
      <c r="AI38" s="428"/>
      <c r="AJ38" s="428"/>
      <c r="AK38" s="428"/>
      <c r="AL38" s="428"/>
      <c r="AM38" s="428"/>
      <c r="AN38" s="428"/>
    </row>
    <row r="39" spans="1:40" ht="15.75" customHeight="1" x14ac:dyDescent="0.25">
      <c r="A39" s="437" t="s">
        <v>110</v>
      </c>
      <c r="B39" s="422">
        <f t="shared" ref="B39:AN39" si="8">SUM(B40:B41)</f>
        <v>0</v>
      </c>
      <c r="C39" s="422">
        <f t="shared" si="8"/>
        <v>0</v>
      </c>
      <c r="D39" s="422">
        <f t="shared" si="8"/>
        <v>0</v>
      </c>
      <c r="E39" s="422">
        <f t="shared" si="8"/>
        <v>0</v>
      </c>
      <c r="F39" s="422">
        <f t="shared" si="8"/>
        <v>0</v>
      </c>
      <c r="G39" s="422">
        <f t="shared" si="8"/>
        <v>0</v>
      </c>
      <c r="H39" s="422">
        <f t="shared" si="8"/>
        <v>0</v>
      </c>
      <c r="I39" s="422">
        <f t="shared" si="8"/>
        <v>0</v>
      </c>
      <c r="J39" s="422">
        <f t="shared" si="8"/>
        <v>0</v>
      </c>
      <c r="K39" s="422">
        <f t="shared" si="8"/>
        <v>0</v>
      </c>
      <c r="L39" s="422">
        <f t="shared" si="8"/>
        <v>0</v>
      </c>
      <c r="M39" s="422">
        <f t="shared" si="8"/>
        <v>0</v>
      </c>
      <c r="N39" s="422">
        <f t="shared" si="8"/>
        <v>0</v>
      </c>
      <c r="O39" s="422">
        <f t="shared" si="8"/>
        <v>0</v>
      </c>
      <c r="P39" s="422">
        <f t="shared" si="8"/>
        <v>0</v>
      </c>
      <c r="Q39" s="422">
        <f t="shared" si="8"/>
        <v>0</v>
      </c>
      <c r="R39" s="422">
        <f t="shared" si="8"/>
        <v>0</v>
      </c>
      <c r="S39" s="422">
        <f t="shared" si="8"/>
        <v>0</v>
      </c>
      <c r="T39" s="422">
        <f t="shared" si="8"/>
        <v>0</v>
      </c>
      <c r="U39" s="422">
        <f t="shared" si="8"/>
        <v>0</v>
      </c>
      <c r="V39" s="422">
        <f t="shared" si="8"/>
        <v>0</v>
      </c>
      <c r="W39" s="422">
        <f t="shared" si="8"/>
        <v>0</v>
      </c>
      <c r="X39" s="422">
        <f t="shared" si="8"/>
        <v>0</v>
      </c>
      <c r="Y39" s="422">
        <f t="shared" si="8"/>
        <v>0</v>
      </c>
      <c r="Z39" s="422">
        <f t="shared" si="8"/>
        <v>0</v>
      </c>
      <c r="AA39" s="422">
        <f t="shared" si="8"/>
        <v>0</v>
      </c>
      <c r="AB39" s="422">
        <f t="shared" si="8"/>
        <v>0</v>
      </c>
      <c r="AC39" s="422">
        <f t="shared" si="8"/>
        <v>0</v>
      </c>
      <c r="AD39" s="422">
        <f t="shared" si="8"/>
        <v>0</v>
      </c>
      <c r="AE39" s="422">
        <f t="shared" si="8"/>
        <v>0</v>
      </c>
      <c r="AF39" s="422">
        <f t="shared" si="8"/>
        <v>0</v>
      </c>
      <c r="AG39" s="422">
        <f t="shared" si="8"/>
        <v>0</v>
      </c>
      <c r="AH39" s="422">
        <f t="shared" si="8"/>
        <v>0</v>
      </c>
      <c r="AI39" s="422">
        <f t="shared" si="8"/>
        <v>0</v>
      </c>
      <c r="AJ39" s="422">
        <f t="shared" si="8"/>
        <v>0</v>
      </c>
      <c r="AK39" s="422">
        <f t="shared" si="8"/>
        <v>0</v>
      </c>
      <c r="AL39" s="422">
        <f t="shared" si="8"/>
        <v>0</v>
      </c>
      <c r="AM39" s="422">
        <f t="shared" si="8"/>
        <v>0</v>
      </c>
      <c r="AN39" s="422">
        <f t="shared" si="8"/>
        <v>0</v>
      </c>
    </row>
    <row r="40" spans="1:40" ht="15" customHeight="1" x14ac:dyDescent="0.25">
      <c r="A40" s="172" t="s">
        <v>95</v>
      </c>
      <c r="B40" s="423"/>
      <c r="C40" s="424"/>
      <c r="D40" s="424"/>
      <c r="E40" s="424">
        <v>0</v>
      </c>
      <c r="F40" s="424"/>
      <c r="G40" s="424"/>
      <c r="H40" s="424">
        <v>0</v>
      </c>
      <c r="I40" s="424"/>
      <c r="J40" s="424"/>
      <c r="K40" s="424">
        <v>0</v>
      </c>
      <c r="L40" s="424"/>
      <c r="M40" s="424"/>
      <c r="N40" s="424">
        <v>0</v>
      </c>
      <c r="O40" s="424"/>
      <c r="P40" s="424"/>
      <c r="Q40" s="424">
        <v>0</v>
      </c>
      <c r="R40" s="424"/>
      <c r="S40" s="424"/>
      <c r="T40" s="424"/>
      <c r="U40" s="424"/>
      <c r="V40" s="424"/>
      <c r="W40" s="424"/>
      <c r="X40" s="425"/>
      <c r="Y40" s="425"/>
      <c r="Z40" s="425"/>
      <c r="AA40" s="425"/>
      <c r="AB40" s="425"/>
      <c r="AC40" s="425"/>
      <c r="AD40" s="425"/>
      <c r="AE40" s="425"/>
      <c r="AF40" s="425"/>
      <c r="AG40" s="425"/>
      <c r="AH40" s="425"/>
      <c r="AI40" s="425"/>
      <c r="AJ40" s="425"/>
      <c r="AK40" s="425"/>
      <c r="AL40" s="426">
        <f>B40+E40+H40+K40+N40+Q40+T40+W40+Z40+AC40+AF40+AI40</f>
        <v>0</v>
      </c>
      <c r="AM40" s="426">
        <f>C40+F40+I40+L40+O40+R40+U40+X40+AA40+AD40+AG40+AJ40</f>
        <v>0</v>
      </c>
      <c r="AN40" s="426">
        <f>D40+G40+J40+M40+P40+S40+V40+Y40+AB40+AE40+AH40+AK40</f>
        <v>0</v>
      </c>
    </row>
    <row r="41" spans="1:40" x14ac:dyDescent="0.25">
      <c r="A41" s="172"/>
      <c r="B41" s="423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5"/>
      <c r="Y41" s="425"/>
      <c r="Z41" s="425"/>
      <c r="AA41" s="425"/>
      <c r="AB41" s="425"/>
      <c r="AC41" s="425"/>
      <c r="AD41" s="425"/>
      <c r="AE41" s="425"/>
      <c r="AF41" s="425"/>
      <c r="AG41" s="425"/>
      <c r="AH41" s="425"/>
      <c r="AI41" s="425"/>
      <c r="AJ41" s="425"/>
      <c r="AK41" s="425"/>
      <c r="AL41" s="426"/>
      <c r="AM41" s="426"/>
      <c r="AN41" s="426"/>
    </row>
    <row r="42" spans="1:40" x14ac:dyDescent="0.25"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  <c r="X42" s="428"/>
      <c r="Y42" s="428"/>
      <c r="Z42" s="428"/>
      <c r="AA42" s="428"/>
      <c r="AB42" s="428"/>
      <c r="AC42" s="428"/>
      <c r="AD42" s="428"/>
      <c r="AE42" s="428"/>
      <c r="AF42" s="428"/>
      <c r="AG42" s="428"/>
      <c r="AH42" s="428"/>
      <c r="AI42" s="428"/>
      <c r="AJ42" s="428"/>
      <c r="AK42" s="428"/>
      <c r="AL42" s="428"/>
      <c r="AM42" s="428"/>
      <c r="AN42" s="428"/>
    </row>
    <row r="43" spans="1:40" ht="15.75" customHeight="1" x14ac:dyDescent="0.25">
      <c r="A43" s="437" t="s">
        <v>111</v>
      </c>
      <c r="B43" s="422">
        <f t="shared" ref="B43:AN43" si="9">SUM(B44:B45)</f>
        <v>0</v>
      </c>
      <c r="C43" s="422">
        <f t="shared" si="9"/>
        <v>0</v>
      </c>
      <c r="D43" s="422">
        <f t="shared" si="9"/>
        <v>0</v>
      </c>
      <c r="E43" s="422">
        <f t="shared" si="9"/>
        <v>0</v>
      </c>
      <c r="F43" s="422">
        <f t="shared" si="9"/>
        <v>0</v>
      </c>
      <c r="G43" s="422">
        <f t="shared" si="9"/>
        <v>0</v>
      </c>
      <c r="H43" s="422">
        <f t="shared" si="9"/>
        <v>0</v>
      </c>
      <c r="I43" s="422">
        <f t="shared" si="9"/>
        <v>0</v>
      </c>
      <c r="J43" s="422">
        <f t="shared" si="9"/>
        <v>0</v>
      </c>
      <c r="K43" s="422">
        <f t="shared" si="9"/>
        <v>0</v>
      </c>
      <c r="L43" s="422">
        <f t="shared" si="9"/>
        <v>0</v>
      </c>
      <c r="M43" s="422">
        <f t="shared" si="9"/>
        <v>0</v>
      </c>
      <c r="N43" s="422">
        <f t="shared" si="9"/>
        <v>0</v>
      </c>
      <c r="O43" s="422">
        <f t="shared" si="9"/>
        <v>0</v>
      </c>
      <c r="P43" s="422">
        <f t="shared" si="9"/>
        <v>0</v>
      </c>
      <c r="Q43" s="422">
        <f t="shared" si="9"/>
        <v>0</v>
      </c>
      <c r="R43" s="422">
        <f t="shared" si="9"/>
        <v>0</v>
      </c>
      <c r="S43" s="422">
        <f t="shared" si="9"/>
        <v>0</v>
      </c>
      <c r="T43" s="422">
        <f t="shared" si="9"/>
        <v>0</v>
      </c>
      <c r="U43" s="422">
        <f t="shared" si="9"/>
        <v>0</v>
      </c>
      <c r="V43" s="422">
        <f t="shared" si="9"/>
        <v>0</v>
      </c>
      <c r="W43" s="422">
        <f t="shared" si="9"/>
        <v>0</v>
      </c>
      <c r="X43" s="422">
        <f t="shared" si="9"/>
        <v>0</v>
      </c>
      <c r="Y43" s="422">
        <f t="shared" si="9"/>
        <v>0</v>
      </c>
      <c r="Z43" s="422">
        <f t="shared" si="9"/>
        <v>0</v>
      </c>
      <c r="AA43" s="422">
        <f t="shared" si="9"/>
        <v>0</v>
      </c>
      <c r="AB43" s="422">
        <f t="shared" si="9"/>
        <v>0</v>
      </c>
      <c r="AC43" s="422">
        <f t="shared" si="9"/>
        <v>0</v>
      </c>
      <c r="AD43" s="422">
        <f t="shared" si="9"/>
        <v>0</v>
      </c>
      <c r="AE43" s="422">
        <f t="shared" si="9"/>
        <v>0</v>
      </c>
      <c r="AF43" s="422">
        <f t="shared" si="9"/>
        <v>0</v>
      </c>
      <c r="AG43" s="422">
        <f t="shared" si="9"/>
        <v>0</v>
      </c>
      <c r="AH43" s="422">
        <f t="shared" si="9"/>
        <v>0</v>
      </c>
      <c r="AI43" s="422">
        <f t="shared" si="9"/>
        <v>0</v>
      </c>
      <c r="AJ43" s="422">
        <f t="shared" si="9"/>
        <v>0</v>
      </c>
      <c r="AK43" s="422">
        <f t="shared" si="9"/>
        <v>0</v>
      </c>
      <c r="AL43" s="422">
        <f t="shared" si="9"/>
        <v>0</v>
      </c>
      <c r="AM43" s="422">
        <f t="shared" si="9"/>
        <v>0</v>
      </c>
      <c r="AN43" s="422">
        <f t="shared" si="9"/>
        <v>0</v>
      </c>
    </row>
    <row r="44" spans="1:40" ht="15" customHeight="1" x14ac:dyDescent="0.25">
      <c r="A44" s="172" t="s">
        <v>95</v>
      </c>
      <c r="B44" s="423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5"/>
      <c r="Y44" s="425"/>
      <c r="Z44" s="425"/>
      <c r="AA44" s="425"/>
      <c r="AB44" s="425"/>
      <c r="AC44" s="425"/>
      <c r="AD44" s="425"/>
      <c r="AE44" s="425"/>
      <c r="AF44" s="425"/>
      <c r="AG44" s="425"/>
      <c r="AH44" s="425"/>
      <c r="AI44" s="425"/>
      <c r="AJ44" s="425"/>
      <c r="AK44" s="425"/>
      <c r="AL44" s="426">
        <f>B44+E44+H44+K44+N44+Q44+T44+W44+Z44+AC44+AF44+AI44</f>
        <v>0</v>
      </c>
      <c r="AM44" s="426">
        <f>C44+F44+I44+L44+O44+R44+U44+X44+AA44+AD44+AG44+AJ44</f>
        <v>0</v>
      </c>
      <c r="AN44" s="426">
        <f>D44+G44+J44+M44+P44+S44+V44+Y44+AB44+AE44+AH44+AK44</f>
        <v>0</v>
      </c>
    </row>
    <row r="45" spans="1:40" x14ac:dyDescent="0.25">
      <c r="A45" s="172"/>
      <c r="B45" s="423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5"/>
      <c r="Y45" s="425"/>
      <c r="Z45" s="425"/>
      <c r="AA45" s="425"/>
      <c r="AB45" s="425"/>
      <c r="AC45" s="425"/>
      <c r="AD45" s="425"/>
      <c r="AE45" s="425"/>
      <c r="AF45" s="425"/>
      <c r="AG45" s="425"/>
      <c r="AH45" s="425"/>
      <c r="AI45" s="425"/>
      <c r="AJ45" s="425"/>
      <c r="AK45" s="425"/>
      <c r="AL45" s="426"/>
      <c r="AM45" s="426"/>
      <c r="AN45" s="426"/>
    </row>
    <row r="46" spans="1:40" x14ac:dyDescent="0.25"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428"/>
      <c r="Y46" s="428"/>
      <c r="Z46" s="428"/>
      <c r="AA46" s="428"/>
      <c r="AB46" s="428"/>
      <c r="AC46" s="428"/>
      <c r="AD46" s="428"/>
      <c r="AE46" s="428"/>
      <c r="AF46" s="428"/>
      <c r="AG46" s="428"/>
      <c r="AH46" s="428"/>
      <c r="AI46" s="428"/>
      <c r="AJ46" s="428"/>
      <c r="AK46" s="428"/>
      <c r="AL46" s="428"/>
      <c r="AM46" s="428"/>
      <c r="AN46" s="428"/>
    </row>
    <row r="47" spans="1:40" ht="15.75" customHeight="1" x14ac:dyDescent="0.25">
      <c r="A47" s="437" t="s">
        <v>112</v>
      </c>
      <c r="B47" s="422">
        <f t="shared" ref="B47:AN47" si="10">SUM(B48:B49)</f>
        <v>0</v>
      </c>
      <c r="C47" s="422">
        <f t="shared" si="10"/>
        <v>0</v>
      </c>
      <c r="D47" s="422">
        <f t="shared" si="10"/>
        <v>0</v>
      </c>
      <c r="E47" s="422">
        <f t="shared" si="10"/>
        <v>0</v>
      </c>
      <c r="F47" s="422">
        <f t="shared" si="10"/>
        <v>0</v>
      </c>
      <c r="G47" s="422">
        <f t="shared" si="10"/>
        <v>0</v>
      </c>
      <c r="H47" s="422">
        <f t="shared" si="10"/>
        <v>0</v>
      </c>
      <c r="I47" s="422">
        <f t="shared" si="10"/>
        <v>0</v>
      </c>
      <c r="J47" s="422">
        <f t="shared" si="10"/>
        <v>0</v>
      </c>
      <c r="K47" s="422">
        <f t="shared" si="10"/>
        <v>0</v>
      </c>
      <c r="L47" s="422">
        <f t="shared" si="10"/>
        <v>0</v>
      </c>
      <c r="M47" s="422">
        <f t="shared" si="10"/>
        <v>0</v>
      </c>
      <c r="N47" s="422">
        <f t="shared" si="10"/>
        <v>0</v>
      </c>
      <c r="O47" s="422">
        <f t="shared" si="10"/>
        <v>0</v>
      </c>
      <c r="P47" s="422">
        <f t="shared" si="10"/>
        <v>0</v>
      </c>
      <c r="Q47" s="422">
        <f t="shared" si="10"/>
        <v>0</v>
      </c>
      <c r="R47" s="422">
        <f t="shared" si="10"/>
        <v>0</v>
      </c>
      <c r="S47" s="422">
        <f t="shared" si="10"/>
        <v>0</v>
      </c>
      <c r="T47" s="422">
        <f t="shared" si="10"/>
        <v>0</v>
      </c>
      <c r="U47" s="422">
        <f t="shared" si="10"/>
        <v>0</v>
      </c>
      <c r="V47" s="422">
        <f t="shared" si="10"/>
        <v>0</v>
      </c>
      <c r="W47" s="422">
        <f t="shared" si="10"/>
        <v>0</v>
      </c>
      <c r="X47" s="422">
        <f t="shared" si="10"/>
        <v>0</v>
      </c>
      <c r="Y47" s="422">
        <f t="shared" si="10"/>
        <v>0</v>
      </c>
      <c r="Z47" s="422">
        <f t="shared" si="10"/>
        <v>0</v>
      </c>
      <c r="AA47" s="422">
        <f t="shared" si="10"/>
        <v>0</v>
      </c>
      <c r="AB47" s="422">
        <f t="shared" si="10"/>
        <v>0</v>
      </c>
      <c r="AC47" s="422">
        <f t="shared" si="10"/>
        <v>0</v>
      </c>
      <c r="AD47" s="422">
        <f t="shared" si="10"/>
        <v>0</v>
      </c>
      <c r="AE47" s="422">
        <f t="shared" si="10"/>
        <v>0</v>
      </c>
      <c r="AF47" s="422">
        <f t="shared" si="10"/>
        <v>0</v>
      </c>
      <c r="AG47" s="422">
        <f t="shared" si="10"/>
        <v>0</v>
      </c>
      <c r="AH47" s="422">
        <f t="shared" si="10"/>
        <v>0</v>
      </c>
      <c r="AI47" s="422">
        <f t="shared" si="10"/>
        <v>0</v>
      </c>
      <c r="AJ47" s="422">
        <f t="shared" si="10"/>
        <v>0</v>
      </c>
      <c r="AK47" s="422">
        <f t="shared" si="10"/>
        <v>0</v>
      </c>
      <c r="AL47" s="422">
        <f t="shared" si="10"/>
        <v>0</v>
      </c>
      <c r="AM47" s="422">
        <f t="shared" si="10"/>
        <v>0</v>
      </c>
      <c r="AN47" s="422">
        <f t="shared" si="10"/>
        <v>0</v>
      </c>
    </row>
    <row r="48" spans="1:40" ht="15" customHeight="1" x14ac:dyDescent="0.25">
      <c r="A48" s="172" t="s">
        <v>95</v>
      </c>
      <c r="B48" s="423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5"/>
      <c r="Y48" s="425"/>
      <c r="Z48" s="425"/>
      <c r="AA48" s="425"/>
      <c r="AB48" s="425"/>
      <c r="AC48" s="425"/>
      <c r="AD48" s="425"/>
      <c r="AE48" s="425"/>
      <c r="AF48" s="425"/>
      <c r="AG48" s="425"/>
      <c r="AH48" s="425"/>
      <c r="AI48" s="425"/>
      <c r="AJ48" s="425"/>
      <c r="AK48" s="425"/>
      <c r="AL48" s="426">
        <f t="shared" ref="AL48:AN49" si="11">B48+E48+H48+K48+N48+Q48+T48+W48+Z48+AC48+AF48+AI48</f>
        <v>0</v>
      </c>
      <c r="AM48" s="426">
        <f t="shared" si="11"/>
        <v>0</v>
      </c>
      <c r="AN48" s="426">
        <f t="shared" si="11"/>
        <v>0</v>
      </c>
    </row>
    <row r="49" spans="1:40" x14ac:dyDescent="0.25">
      <c r="A49" s="172"/>
      <c r="B49" s="423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5"/>
      <c r="Y49" s="425"/>
      <c r="Z49" s="425"/>
      <c r="AA49" s="425"/>
      <c r="AB49" s="425"/>
      <c r="AC49" s="425"/>
      <c r="AD49" s="425"/>
      <c r="AE49" s="425"/>
      <c r="AF49" s="425"/>
      <c r="AG49" s="425"/>
      <c r="AH49" s="425"/>
      <c r="AI49" s="425"/>
      <c r="AJ49" s="425"/>
      <c r="AK49" s="425"/>
      <c r="AL49" s="426">
        <f t="shared" si="11"/>
        <v>0</v>
      </c>
      <c r="AM49" s="426">
        <f t="shared" si="11"/>
        <v>0</v>
      </c>
      <c r="AN49" s="426">
        <f t="shared" si="11"/>
        <v>0</v>
      </c>
    </row>
    <row r="50" spans="1:40" x14ac:dyDescent="0.25">
      <c r="A50" s="429"/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1"/>
      <c r="Y50" s="431"/>
      <c r="Z50" s="431"/>
      <c r="AA50" s="431"/>
      <c r="AB50" s="431"/>
      <c r="AC50" s="431"/>
      <c r="AD50" s="431"/>
      <c r="AE50" s="431"/>
      <c r="AF50" s="431"/>
      <c r="AG50" s="431"/>
      <c r="AH50" s="431"/>
      <c r="AI50" s="431"/>
      <c r="AJ50" s="431"/>
      <c r="AK50" s="431"/>
      <c r="AL50" s="441"/>
      <c r="AM50" s="441"/>
      <c r="AN50" s="441"/>
    </row>
    <row r="51" spans="1:40" ht="15.75" customHeight="1" x14ac:dyDescent="0.25">
      <c r="A51" s="437" t="s">
        <v>113</v>
      </c>
      <c r="B51" s="422">
        <f t="shared" ref="B51:AK51" si="12">B52+B53+B54</f>
        <v>0</v>
      </c>
      <c r="C51" s="422">
        <f t="shared" si="12"/>
        <v>0</v>
      </c>
      <c r="D51" s="422">
        <f t="shared" si="12"/>
        <v>0</v>
      </c>
      <c r="E51" s="422">
        <f t="shared" si="12"/>
        <v>0</v>
      </c>
      <c r="F51" s="422">
        <f t="shared" si="12"/>
        <v>0</v>
      </c>
      <c r="G51" s="422">
        <f t="shared" si="12"/>
        <v>0</v>
      </c>
      <c r="H51" s="422">
        <f t="shared" si="12"/>
        <v>0</v>
      </c>
      <c r="I51" s="422">
        <f t="shared" si="12"/>
        <v>0</v>
      </c>
      <c r="J51" s="422">
        <f t="shared" si="12"/>
        <v>0</v>
      </c>
      <c r="K51" s="422">
        <f t="shared" si="12"/>
        <v>0</v>
      </c>
      <c r="L51" s="422">
        <f t="shared" si="12"/>
        <v>0</v>
      </c>
      <c r="M51" s="422">
        <f t="shared" si="12"/>
        <v>0</v>
      </c>
      <c r="N51" s="422">
        <f t="shared" si="12"/>
        <v>0</v>
      </c>
      <c r="O51" s="422">
        <f t="shared" si="12"/>
        <v>0</v>
      </c>
      <c r="P51" s="422">
        <f t="shared" si="12"/>
        <v>0</v>
      </c>
      <c r="Q51" s="422">
        <f t="shared" si="12"/>
        <v>0</v>
      </c>
      <c r="R51" s="422">
        <f t="shared" si="12"/>
        <v>0</v>
      </c>
      <c r="S51" s="422">
        <f t="shared" si="12"/>
        <v>0</v>
      </c>
      <c r="T51" s="422">
        <f t="shared" si="12"/>
        <v>0</v>
      </c>
      <c r="U51" s="422">
        <f t="shared" si="12"/>
        <v>0</v>
      </c>
      <c r="V51" s="422">
        <f t="shared" si="12"/>
        <v>0</v>
      </c>
      <c r="W51" s="422">
        <f t="shared" si="12"/>
        <v>0</v>
      </c>
      <c r="X51" s="422">
        <f t="shared" si="12"/>
        <v>0</v>
      </c>
      <c r="Y51" s="422">
        <f t="shared" si="12"/>
        <v>0</v>
      </c>
      <c r="Z51" s="422">
        <f t="shared" si="12"/>
        <v>0</v>
      </c>
      <c r="AA51" s="422">
        <f t="shared" si="12"/>
        <v>0</v>
      </c>
      <c r="AB51" s="422">
        <f t="shared" si="12"/>
        <v>0</v>
      </c>
      <c r="AC51" s="422">
        <f t="shared" si="12"/>
        <v>0</v>
      </c>
      <c r="AD51" s="422">
        <f t="shared" si="12"/>
        <v>0</v>
      </c>
      <c r="AE51" s="422">
        <f t="shared" si="12"/>
        <v>0</v>
      </c>
      <c r="AF51" s="422">
        <f t="shared" si="12"/>
        <v>0</v>
      </c>
      <c r="AG51" s="422">
        <f t="shared" si="12"/>
        <v>0</v>
      </c>
      <c r="AH51" s="422">
        <f t="shared" si="12"/>
        <v>0</v>
      </c>
      <c r="AI51" s="422">
        <f t="shared" si="12"/>
        <v>0</v>
      </c>
      <c r="AJ51" s="422">
        <f t="shared" si="12"/>
        <v>0</v>
      </c>
      <c r="AK51" s="422">
        <f t="shared" si="12"/>
        <v>0</v>
      </c>
      <c r="AL51" s="443">
        <f t="shared" ref="AL51:AN54" si="13">B51+E51+H51+K51+N51+Q51+T51+W51+Z51+AC51+AF51+AI51</f>
        <v>0</v>
      </c>
      <c r="AM51" s="443">
        <f t="shared" si="13"/>
        <v>0</v>
      </c>
      <c r="AN51" s="443">
        <f t="shared" si="13"/>
        <v>0</v>
      </c>
    </row>
    <row r="52" spans="1:40" ht="15" customHeight="1" x14ac:dyDescent="0.25">
      <c r="A52" s="172" t="s">
        <v>95</v>
      </c>
      <c r="B52" s="423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5"/>
      <c r="Y52" s="425"/>
      <c r="Z52" s="425"/>
      <c r="AA52" s="425"/>
      <c r="AB52" s="425"/>
      <c r="AC52" s="425"/>
      <c r="AD52" s="425"/>
      <c r="AE52" s="425"/>
      <c r="AF52" s="425"/>
      <c r="AG52" s="425"/>
      <c r="AH52" s="425"/>
      <c r="AI52" s="425"/>
      <c r="AJ52" s="425"/>
      <c r="AK52" s="425"/>
      <c r="AL52" s="426">
        <f t="shared" si="13"/>
        <v>0</v>
      </c>
      <c r="AM52" s="426">
        <f t="shared" si="13"/>
        <v>0</v>
      </c>
      <c r="AN52" s="426">
        <f t="shared" si="13"/>
        <v>0</v>
      </c>
    </row>
    <row r="53" spans="1:40" ht="15" customHeight="1" x14ac:dyDescent="0.25">
      <c r="A53" s="172" t="s">
        <v>96</v>
      </c>
      <c r="B53" s="423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5"/>
      <c r="Y53" s="425"/>
      <c r="Z53" s="425"/>
      <c r="AA53" s="425"/>
      <c r="AB53" s="425"/>
      <c r="AC53" s="425"/>
      <c r="AD53" s="425"/>
      <c r="AE53" s="425"/>
      <c r="AF53" s="425"/>
      <c r="AG53" s="425"/>
      <c r="AH53" s="425"/>
      <c r="AI53" s="425"/>
      <c r="AJ53" s="425"/>
      <c r="AK53" s="425"/>
      <c r="AL53" s="426">
        <f t="shared" si="13"/>
        <v>0</v>
      </c>
      <c r="AM53" s="426">
        <f t="shared" si="13"/>
        <v>0</v>
      </c>
      <c r="AN53" s="426">
        <f t="shared" si="13"/>
        <v>0</v>
      </c>
    </row>
    <row r="54" spans="1:40" x14ac:dyDescent="0.25">
      <c r="A54" s="172" t="s">
        <v>97</v>
      </c>
      <c r="B54" s="423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5"/>
      <c r="Y54" s="425"/>
      <c r="Z54" s="425"/>
      <c r="AA54" s="425"/>
      <c r="AB54" s="425"/>
      <c r="AC54" s="425"/>
      <c r="AD54" s="425"/>
      <c r="AE54" s="425"/>
      <c r="AF54" s="425"/>
      <c r="AG54" s="425"/>
      <c r="AH54" s="425"/>
      <c r="AI54" s="425"/>
      <c r="AJ54" s="425"/>
      <c r="AK54" s="425"/>
      <c r="AL54" s="426">
        <f t="shared" si="13"/>
        <v>0</v>
      </c>
      <c r="AM54" s="426">
        <f t="shared" si="13"/>
        <v>0</v>
      </c>
      <c r="AN54" s="426">
        <f t="shared" si="13"/>
        <v>0</v>
      </c>
    </row>
    <row r="55" spans="1:40" x14ac:dyDescent="0.25">
      <c r="B55" s="427"/>
      <c r="C55" s="427"/>
      <c r="D55" s="427"/>
      <c r="E55" s="427"/>
      <c r="F55" s="427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  <c r="X55" s="428"/>
      <c r="Y55" s="428"/>
      <c r="Z55" s="428"/>
      <c r="AA55" s="428"/>
      <c r="AB55" s="428"/>
      <c r="AC55" s="428"/>
      <c r="AD55" s="428"/>
      <c r="AE55" s="428"/>
      <c r="AF55" s="428"/>
      <c r="AG55" s="428"/>
      <c r="AH55" s="428"/>
      <c r="AI55" s="428"/>
      <c r="AJ55" s="428"/>
      <c r="AK55" s="428"/>
      <c r="AL55" s="428"/>
      <c r="AM55" s="428"/>
      <c r="AN55" s="428"/>
    </row>
    <row r="56" spans="1:40" ht="15.75" customHeight="1" x14ac:dyDescent="0.25">
      <c r="A56" s="437" t="s">
        <v>114</v>
      </c>
      <c r="B56" s="422">
        <f t="shared" ref="B56:AN56" si="14">SUM(B57:B58)</f>
        <v>0</v>
      </c>
      <c r="C56" s="422">
        <f t="shared" si="14"/>
        <v>0</v>
      </c>
      <c r="D56" s="422">
        <f t="shared" si="14"/>
        <v>0</v>
      </c>
      <c r="E56" s="422">
        <f t="shared" si="14"/>
        <v>0</v>
      </c>
      <c r="F56" s="422">
        <f t="shared" si="14"/>
        <v>0</v>
      </c>
      <c r="G56" s="422">
        <f t="shared" si="14"/>
        <v>0</v>
      </c>
      <c r="H56" s="422">
        <f t="shared" si="14"/>
        <v>0</v>
      </c>
      <c r="I56" s="422">
        <f t="shared" si="14"/>
        <v>0</v>
      </c>
      <c r="J56" s="422">
        <f t="shared" si="14"/>
        <v>0</v>
      </c>
      <c r="K56" s="422">
        <f t="shared" si="14"/>
        <v>0</v>
      </c>
      <c r="L56" s="422">
        <f t="shared" si="14"/>
        <v>0</v>
      </c>
      <c r="M56" s="422">
        <f t="shared" si="14"/>
        <v>0</v>
      </c>
      <c r="N56" s="422">
        <f t="shared" si="14"/>
        <v>0</v>
      </c>
      <c r="O56" s="422">
        <f t="shared" si="14"/>
        <v>0</v>
      </c>
      <c r="P56" s="422">
        <f t="shared" si="14"/>
        <v>0</v>
      </c>
      <c r="Q56" s="422">
        <f t="shared" si="14"/>
        <v>0</v>
      </c>
      <c r="R56" s="422">
        <f t="shared" si="14"/>
        <v>0</v>
      </c>
      <c r="S56" s="422">
        <f t="shared" si="14"/>
        <v>0</v>
      </c>
      <c r="T56" s="422">
        <f t="shared" si="14"/>
        <v>0</v>
      </c>
      <c r="U56" s="422">
        <f t="shared" si="14"/>
        <v>0</v>
      </c>
      <c r="V56" s="422">
        <f t="shared" si="14"/>
        <v>0</v>
      </c>
      <c r="W56" s="422">
        <f t="shared" si="14"/>
        <v>0</v>
      </c>
      <c r="X56" s="422">
        <f t="shared" si="14"/>
        <v>0</v>
      </c>
      <c r="Y56" s="422">
        <f t="shared" si="14"/>
        <v>0</v>
      </c>
      <c r="Z56" s="422">
        <f t="shared" si="14"/>
        <v>0</v>
      </c>
      <c r="AA56" s="422">
        <f t="shared" si="14"/>
        <v>0</v>
      </c>
      <c r="AB56" s="422">
        <f t="shared" si="14"/>
        <v>0</v>
      </c>
      <c r="AC56" s="422">
        <f t="shared" si="14"/>
        <v>0</v>
      </c>
      <c r="AD56" s="422">
        <f t="shared" si="14"/>
        <v>0</v>
      </c>
      <c r="AE56" s="422">
        <f t="shared" si="14"/>
        <v>0</v>
      </c>
      <c r="AF56" s="422">
        <f t="shared" si="14"/>
        <v>0</v>
      </c>
      <c r="AG56" s="422">
        <f t="shared" si="14"/>
        <v>0</v>
      </c>
      <c r="AH56" s="422">
        <f t="shared" si="14"/>
        <v>0</v>
      </c>
      <c r="AI56" s="422">
        <f t="shared" si="14"/>
        <v>0</v>
      </c>
      <c r="AJ56" s="422">
        <f t="shared" si="14"/>
        <v>0</v>
      </c>
      <c r="AK56" s="422">
        <f t="shared" si="14"/>
        <v>0</v>
      </c>
      <c r="AL56" s="422">
        <f t="shared" si="14"/>
        <v>0</v>
      </c>
      <c r="AM56" s="422">
        <f t="shared" si="14"/>
        <v>0</v>
      </c>
      <c r="AN56" s="422">
        <f t="shared" si="14"/>
        <v>0</v>
      </c>
    </row>
    <row r="57" spans="1:40" ht="15" customHeight="1" x14ac:dyDescent="0.25">
      <c r="A57" s="172" t="s">
        <v>95</v>
      </c>
      <c r="B57" s="423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5"/>
      <c r="Y57" s="425"/>
      <c r="Z57" s="425"/>
      <c r="AA57" s="425"/>
      <c r="AB57" s="425"/>
      <c r="AC57" s="425"/>
      <c r="AD57" s="425"/>
      <c r="AE57" s="425"/>
      <c r="AF57" s="425"/>
      <c r="AG57" s="425"/>
      <c r="AH57" s="425"/>
      <c r="AI57" s="425"/>
      <c r="AJ57" s="425"/>
      <c r="AK57" s="425"/>
      <c r="AL57" s="426">
        <f>B57+E57+H57+K57+N57+Q57+T57+W57+Z57+AC57+AF57+AI57</f>
        <v>0</v>
      </c>
      <c r="AM57" s="426">
        <f>C57+F57+I57+L57+O57+R57+U57+X57+AA57+AD57+AG57+AJ57</f>
        <v>0</v>
      </c>
      <c r="AN57" s="426">
        <f>D57+G57+J57+M57+P57+S57+V57+Y57+AB57+AE57+AH57+AK57</f>
        <v>0</v>
      </c>
    </row>
    <row r="58" spans="1:40" x14ac:dyDescent="0.25">
      <c r="A58" s="172"/>
      <c r="B58" s="423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5"/>
      <c r="Y58" s="425"/>
      <c r="Z58" s="425"/>
      <c r="AA58" s="425"/>
      <c r="AB58" s="425"/>
      <c r="AC58" s="425"/>
      <c r="AD58" s="425"/>
      <c r="AE58" s="425"/>
      <c r="AF58" s="425"/>
      <c r="AG58" s="425"/>
      <c r="AH58" s="425"/>
      <c r="AI58" s="425"/>
      <c r="AJ58" s="425"/>
      <c r="AK58" s="425"/>
      <c r="AL58" s="426"/>
      <c r="AM58" s="426"/>
      <c r="AN58" s="426"/>
    </row>
    <row r="59" spans="1:40" x14ac:dyDescent="0.25">
      <c r="B59" s="427"/>
      <c r="C59" s="427"/>
      <c r="D59" s="427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  <c r="X59" s="428"/>
      <c r="Y59" s="428"/>
      <c r="Z59" s="428"/>
      <c r="AA59" s="428"/>
      <c r="AB59" s="428"/>
      <c r="AC59" s="428"/>
      <c r="AD59" s="428"/>
      <c r="AE59" s="428"/>
      <c r="AF59" s="428"/>
      <c r="AG59" s="428"/>
      <c r="AH59" s="428"/>
      <c r="AI59" s="428"/>
      <c r="AJ59" s="428"/>
      <c r="AK59" s="428"/>
      <c r="AL59" s="428"/>
      <c r="AM59" s="428"/>
      <c r="AN59" s="428"/>
    </row>
    <row r="60" spans="1:40" ht="15.75" customHeight="1" x14ac:dyDescent="0.25">
      <c r="A60" s="437" t="s">
        <v>115</v>
      </c>
      <c r="B60" s="422">
        <f t="shared" ref="B60:AN60" si="15">SUM(B61:B62)</f>
        <v>0</v>
      </c>
      <c r="C60" s="422">
        <f t="shared" si="15"/>
        <v>0</v>
      </c>
      <c r="D60" s="422">
        <f t="shared" si="15"/>
        <v>0</v>
      </c>
      <c r="E60" s="422">
        <f t="shared" si="15"/>
        <v>0</v>
      </c>
      <c r="F60" s="422">
        <f t="shared" si="15"/>
        <v>0</v>
      </c>
      <c r="G60" s="422">
        <f t="shared" si="15"/>
        <v>0</v>
      </c>
      <c r="H60" s="422">
        <f t="shared" si="15"/>
        <v>0</v>
      </c>
      <c r="I60" s="422">
        <f t="shared" si="15"/>
        <v>0</v>
      </c>
      <c r="J60" s="422">
        <f t="shared" si="15"/>
        <v>0</v>
      </c>
      <c r="K60" s="422">
        <f t="shared" si="15"/>
        <v>0</v>
      </c>
      <c r="L60" s="422">
        <f t="shared" si="15"/>
        <v>0</v>
      </c>
      <c r="M60" s="422">
        <f t="shared" si="15"/>
        <v>0</v>
      </c>
      <c r="N60" s="422">
        <f t="shared" si="15"/>
        <v>0</v>
      </c>
      <c r="O60" s="422">
        <f t="shared" si="15"/>
        <v>0</v>
      </c>
      <c r="P60" s="422">
        <f t="shared" si="15"/>
        <v>0</v>
      </c>
      <c r="Q60" s="422">
        <f t="shared" si="15"/>
        <v>0</v>
      </c>
      <c r="R60" s="422">
        <f t="shared" si="15"/>
        <v>0</v>
      </c>
      <c r="S60" s="422">
        <f t="shared" si="15"/>
        <v>0</v>
      </c>
      <c r="T60" s="422">
        <f t="shared" si="15"/>
        <v>0</v>
      </c>
      <c r="U60" s="422">
        <f t="shared" si="15"/>
        <v>0</v>
      </c>
      <c r="V60" s="422">
        <f t="shared" si="15"/>
        <v>0</v>
      </c>
      <c r="W60" s="422">
        <f t="shared" si="15"/>
        <v>0</v>
      </c>
      <c r="X60" s="422">
        <f t="shared" si="15"/>
        <v>0</v>
      </c>
      <c r="Y60" s="422">
        <f t="shared" si="15"/>
        <v>0</v>
      </c>
      <c r="Z60" s="422">
        <f t="shared" si="15"/>
        <v>0</v>
      </c>
      <c r="AA60" s="422">
        <f t="shared" si="15"/>
        <v>0</v>
      </c>
      <c r="AB60" s="422">
        <f t="shared" si="15"/>
        <v>0</v>
      </c>
      <c r="AC60" s="422">
        <f t="shared" si="15"/>
        <v>0</v>
      </c>
      <c r="AD60" s="422">
        <f t="shared" si="15"/>
        <v>0</v>
      </c>
      <c r="AE60" s="422">
        <f t="shared" si="15"/>
        <v>0</v>
      </c>
      <c r="AF60" s="422">
        <f t="shared" si="15"/>
        <v>0</v>
      </c>
      <c r="AG60" s="422">
        <f t="shared" si="15"/>
        <v>0</v>
      </c>
      <c r="AH60" s="422">
        <f t="shared" si="15"/>
        <v>0</v>
      </c>
      <c r="AI60" s="422">
        <f t="shared" si="15"/>
        <v>0</v>
      </c>
      <c r="AJ60" s="422">
        <f t="shared" si="15"/>
        <v>0</v>
      </c>
      <c r="AK60" s="422">
        <f t="shared" si="15"/>
        <v>0</v>
      </c>
      <c r="AL60" s="422">
        <f t="shared" si="15"/>
        <v>0</v>
      </c>
      <c r="AM60" s="422">
        <f t="shared" si="15"/>
        <v>0</v>
      </c>
      <c r="AN60" s="422">
        <f t="shared" si="15"/>
        <v>0</v>
      </c>
    </row>
    <row r="61" spans="1:40" ht="15" customHeight="1" x14ac:dyDescent="0.25">
      <c r="A61" s="172" t="s">
        <v>95</v>
      </c>
      <c r="B61" s="423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5"/>
      <c r="Y61" s="425"/>
      <c r="Z61" s="425"/>
      <c r="AA61" s="425"/>
      <c r="AB61" s="425"/>
      <c r="AC61" s="425"/>
      <c r="AD61" s="425"/>
      <c r="AE61" s="425"/>
      <c r="AF61" s="425"/>
      <c r="AG61" s="425"/>
      <c r="AH61" s="425"/>
      <c r="AI61" s="425"/>
      <c r="AJ61" s="425"/>
      <c r="AK61" s="425"/>
      <c r="AL61" s="426">
        <f>B61+E61+H61+K61+N61+Q61+T61+W61+Z61+AC61+AF61+AI61</f>
        <v>0</v>
      </c>
      <c r="AM61" s="426">
        <f>C61+F61+I61+L61+O61+R61+U61+X61+AA61+AD61+AG61+AJ61</f>
        <v>0</v>
      </c>
      <c r="AN61" s="426">
        <f>D61+G61+J61+M61+P61+S61+V61+Y61+AB61+AE61+AH61+AK61</f>
        <v>0</v>
      </c>
    </row>
    <row r="62" spans="1:40" x14ac:dyDescent="0.25">
      <c r="A62" s="172"/>
      <c r="B62" s="423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5"/>
      <c r="Y62" s="425"/>
      <c r="Z62" s="425"/>
      <c r="AA62" s="425"/>
      <c r="AB62" s="425"/>
      <c r="AC62" s="425"/>
      <c r="AD62" s="425"/>
      <c r="AE62" s="425"/>
      <c r="AF62" s="425"/>
      <c r="AG62" s="425"/>
      <c r="AH62" s="425"/>
      <c r="AI62" s="425"/>
      <c r="AJ62" s="425"/>
      <c r="AK62" s="425"/>
      <c r="AL62" s="426"/>
      <c r="AM62" s="426"/>
      <c r="AN62" s="426"/>
    </row>
    <row r="63" spans="1:40" x14ac:dyDescent="0.25">
      <c r="B63" s="427"/>
      <c r="C63" s="427"/>
      <c r="D63" s="427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</row>
    <row r="64" spans="1:40" ht="15.75" customHeight="1" x14ac:dyDescent="0.25">
      <c r="A64" s="437" t="s">
        <v>116</v>
      </c>
      <c r="B64" s="422">
        <f t="shared" ref="B64:AN64" si="16">SUM(B65:B66)</f>
        <v>0</v>
      </c>
      <c r="C64" s="422">
        <f t="shared" si="16"/>
        <v>0</v>
      </c>
      <c r="D64" s="422">
        <f t="shared" si="16"/>
        <v>0</v>
      </c>
      <c r="E64" s="422">
        <f t="shared" si="16"/>
        <v>0</v>
      </c>
      <c r="F64" s="422">
        <f t="shared" si="16"/>
        <v>0</v>
      </c>
      <c r="G64" s="422">
        <f t="shared" si="16"/>
        <v>0</v>
      </c>
      <c r="H64" s="422">
        <f t="shared" si="16"/>
        <v>0</v>
      </c>
      <c r="I64" s="422">
        <f t="shared" si="16"/>
        <v>0</v>
      </c>
      <c r="J64" s="422">
        <f t="shared" si="16"/>
        <v>0</v>
      </c>
      <c r="K64" s="422">
        <f t="shared" si="16"/>
        <v>0</v>
      </c>
      <c r="L64" s="422">
        <f t="shared" si="16"/>
        <v>0</v>
      </c>
      <c r="M64" s="422">
        <f t="shared" si="16"/>
        <v>0</v>
      </c>
      <c r="N64" s="422">
        <f t="shared" si="16"/>
        <v>0</v>
      </c>
      <c r="O64" s="422">
        <f t="shared" si="16"/>
        <v>0</v>
      </c>
      <c r="P64" s="422">
        <f t="shared" si="16"/>
        <v>0</v>
      </c>
      <c r="Q64" s="422">
        <f t="shared" si="16"/>
        <v>0</v>
      </c>
      <c r="R64" s="422">
        <f t="shared" si="16"/>
        <v>0</v>
      </c>
      <c r="S64" s="422">
        <f t="shared" si="16"/>
        <v>0</v>
      </c>
      <c r="T64" s="422">
        <f t="shared" si="16"/>
        <v>0</v>
      </c>
      <c r="U64" s="422">
        <f t="shared" si="16"/>
        <v>0</v>
      </c>
      <c r="V64" s="422">
        <f t="shared" si="16"/>
        <v>0</v>
      </c>
      <c r="W64" s="422">
        <f t="shared" si="16"/>
        <v>0</v>
      </c>
      <c r="X64" s="422">
        <f t="shared" si="16"/>
        <v>0</v>
      </c>
      <c r="Y64" s="422">
        <f t="shared" si="16"/>
        <v>0</v>
      </c>
      <c r="Z64" s="422">
        <f t="shared" si="16"/>
        <v>0</v>
      </c>
      <c r="AA64" s="422">
        <f t="shared" si="16"/>
        <v>0</v>
      </c>
      <c r="AB64" s="422">
        <f t="shared" si="16"/>
        <v>0</v>
      </c>
      <c r="AC64" s="422">
        <f t="shared" si="16"/>
        <v>0</v>
      </c>
      <c r="AD64" s="422">
        <f t="shared" si="16"/>
        <v>0</v>
      </c>
      <c r="AE64" s="422">
        <f t="shared" si="16"/>
        <v>0</v>
      </c>
      <c r="AF64" s="422">
        <f t="shared" si="16"/>
        <v>0</v>
      </c>
      <c r="AG64" s="422">
        <f t="shared" si="16"/>
        <v>0</v>
      </c>
      <c r="AH64" s="422">
        <f t="shared" si="16"/>
        <v>0</v>
      </c>
      <c r="AI64" s="422">
        <f t="shared" si="16"/>
        <v>0</v>
      </c>
      <c r="AJ64" s="422">
        <f t="shared" si="16"/>
        <v>0</v>
      </c>
      <c r="AK64" s="422">
        <f t="shared" si="16"/>
        <v>0</v>
      </c>
      <c r="AL64" s="422">
        <f t="shared" si="16"/>
        <v>0</v>
      </c>
      <c r="AM64" s="422">
        <f t="shared" si="16"/>
        <v>0</v>
      </c>
      <c r="AN64" s="422">
        <f t="shared" si="16"/>
        <v>0</v>
      </c>
    </row>
    <row r="65" spans="1:40" ht="15" customHeight="1" x14ac:dyDescent="0.25">
      <c r="A65" s="172" t="s">
        <v>95</v>
      </c>
      <c r="B65" s="423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5"/>
      <c r="Y65" s="425"/>
      <c r="Z65" s="425"/>
      <c r="AA65" s="425"/>
      <c r="AB65" s="425"/>
      <c r="AC65" s="425"/>
      <c r="AD65" s="425"/>
      <c r="AE65" s="425"/>
      <c r="AF65" s="425"/>
      <c r="AG65" s="425"/>
      <c r="AH65" s="425"/>
      <c r="AI65" s="425"/>
      <c r="AJ65" s="425"/>
      <c r="AK65" s="425"/>
      <c r="AL65" s="426">
        <f t="shared" ref="AL65:AN66" si="17">B65+E65+H65+K65+N65+Q65+T65+W65+Z65+AC65+AF65+AI65</f>
        <v>0</v>
      </c>
      <c r="AM65" s="426">
        <f t="shared" si="17"/>
        <v>0</v>
      </c>
      <c r="AN65" s="426">
        <f t="shared" si="17"/>
        <v>0</v>
      </c>
    </row>
    <row r="66" spans="1:40" x14ac:dyDescent="0.25">
      <c r="A66" s="172"/>
      <c r="B66" s="423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5"/>
      <c r="Y66" s="425"/>
      <c r="Z66" s="425"/>
      <c r="AA66" s="425"/>
      <c r="AB66" s="425"/>
      <c r="AC66" s="425"/>
      <c r="AD66" s="425"/>
      <c r="AE66" s="425"/>
      <c r="AF66" s="425"/>
      <c r="AG66" s="425"/>
      <c r="AH66" s="425"/>
      <c r="AI66" s="425"/>
      <c r="AJ66" s="425"/>
      <c r="AK66" s="425"/>
      <c r="AL66" s="426">
        <f t="shared" si="17"/>
        <v>0</v>
      </c>
      <c r="AM66" s="426">
        <f t="shared" si="17"/>
        <v>0</v>
      </c>
      <c r="AN66" s="426">
        <f t="shared" si="17"/>
        <v>0</v>
      </c>
    </row>
    <row r="67" spans="1:40" x14ac:dyDescent="0.25">
      <c r="B67" s="427"/>
      <c r="C67" s="427"/>
      <c r="D67" s="427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  <c r="X67" s="428"/>
      <c r="Y67" s="428"/>
      <c r="Z67" s="428"/>
      <c r="AA67" s="428"/>
      <c r="AB67" s="428"/>
      <c r="AC67" s="428"/>
      <c r="AD67" s="428"/>
      <c r="AE67" s="428"/>
      <c r="AF67" s="428"/>
      <c r="AG67" s="428"/>
      <c r="AH67" s="428"/>
      <c r="AI67" s="428"/>
      <c r="AJ67" s="428"/>
      <c r="AK67" s="428"/>
      <c r="AL67" s="441"/>
      <c r="AM67" s="441"/>
      <c r="AN67" s="441"/>
    </row>
    <row r="68" spans="1:40" ht="15.75" customHeight="1" x14ac:dyDescent="0.25">
      <c r="A68" s="437" t="s">
        <v>117</v>
      </c>
      <c r="B68" s="422">
        <f t="shared" ref="B68:AN68" si="18">SUM(B69:B70)</f>
        <v>0</v>
      </c>
      <c r="C68" s="422">
        <f t="shared" si="18"/>
        <v>0</v>
      </c>
      <c r="D68" s="422">
        <f t="shared" si="18"/>
        <v>0</v>
      </c>
      <c r="E68" s="422">
        <f t="shared" si="18"/>
        <v>0</v>
      </c>
      <c r="F68" s="422">
        <f t="shared" si="18"/>
        <v>0</v>
      </c>
      <c r="G68" s="422">
        <f t="shared" si="18"/>
        <v>0</v>
      </c>
      <c r="H68" s="422">
        <f t="shared" si="18"/>
        <v>0</v>
      </c>
      <c r="I68" s="422">
        <f t="shared" si="18"/>
        <v>0</v>
      </c>
      <c r="J68" s="422">
        <f t="shared" si="18"/>
        <v>0</v>
      </c>
      <c r="K68" s="422">
        <f t="shared" si="18"/>
        <v>0</v>
      </c>
      <c r="L68" s="422">
        <f t="shared" si="18"/>
        <v>0</v>
      </c>
      <c r="M68" s="422">
        <f t="shared" si="18"/>
        <v>0</v>
      </c>
      <c r="N68" s="422">
        <f t="shared" si="18"/>
        <v>0</v>
      </c>
      <c r="O68" s="422">
        <f t="shared" si="18"/>
        <v>0</v>
      </c>
      <c r="P68" s="422">
        <f t="shared" si="18"/>
        <v>0</v>
      </c>
      <c r="Q68" s="422">
        <f t="shared" si="18"/>
        <v>0</v>
      </c>
      <c r="R68" s="422">
        <f t="shared" si="18"/>
        <v>0</v>
      </c>
      <c r="S68" s="422">
        <f t="shared" si="18"/>
        <v>0</v>
      </c>
      <c r="T68" s="422">
        <f t="shared" si="18"/>
        <v>0</v>
      </c>
      <c r="U68" s="422">
        <f t="shared" si="18"/>
        <v>0</v>
      </c>
      <c r="V68" s="422">
        <f t="shared" si="18"/>
        <v>0</v>
      </c>
      <c r="W68" s="422">
        <f t="shared" si="18"/>
        <v>0</v>
      </c>
      <c r="X68" s="422">
        <f t="shared" si="18"/>
        <v>0</v>
      </c>
      <c r="Y68" s="422">
        <f t="shared" si="18"/>
        <v>0</v>
      </c>
      <c r="Z68" s="422">
        <f t="shared" si="18"/>
        <v>0</v>
      </c>
      <c r="AA68" s="422">
        <f t="shared" si="18"/>
        <v>0</v>
      </c>
      <c r="AB68" s="422">
        <f t="shared" si="18"/>
        <v>0</v>
      </c>
      <c r="AC68" s="422">
        <f t="shared" si="18"/>
        <v>0</v>
      </c>
      <c r="AD68" s="422">
        <f t="shared" si="18"/>
        <v>0</v>
      </c>
      <c r="AE68" s="422">
        <f t="shared" si="18"/>
        <v>0</v>
      </c>
      <c r="AF68" s="422">
        <f t="shared" si="18"/>
        <v>0</v>
      </c>
      <c r="AG68" s="422">
        <f t="shared" si="18"/>
        <v>0</v>
      </c>
      <c r="AH68" s="422">
        <f t="shared" si="18"/>
        <v>0</v>
      </c>
      <c r="AI68" s="422">
        <f t="shared" si="18"/>
        <v>0</v>
      </c>
      <c r="AJ68" s="422">
        <f t="shared" si="18"/>
        <v>0</v>
      </c>
      <c r="AK68" s="422">
        <f t="shared" si="18"/>
        <v>0</v>
      </c>
      <c r="AL68" s="439">
        <f t="shared" si="18"/>
        <v>0</v>
      </c>
      <c r="AM68" s="439">
        <f t="shared" si="18"/>
        <v>0</v>
      </c>
      <c r="AN68" s="439">
        <f t="shared" si="18"/>
        <v>0</v>
      </c>
    </row>
    <row r="69" spans="1:40" ht="15" customHeight="1" x14ac:dyDescent="0.25">
      <c r="A69" s="172" t="s">
        <v>95</v>
      </c>
      <c r="B69" s="423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5"/>
      <c r="Y69" s="425"/>
      <c r="Z69" s="425"/>
      <c r="AA69" s="425"/>
      <c r="AB69" s="425"/>
      <c r="AC69" s="425"/>
      <c r="AD69" s="425"/>
      <c r="AE69" s="425"/>
      <c r="AF69" s="425"/>
      <c r="AG69" s="425"/>
      <c r="AH69" s="425"/>
      <c r="AI69" s="425"/>
      <c r="AJ69" s="425"/>
      <c r="AK69" s="425"/>
      <c r="AL69" s="426">
        <f>B69+E69+H69+K69+N69+Q69+T69+W69+Z69+AC69+AF69+AI69</f>
        <v>0</v>
      </c>
      <c r="AM69" s="426">
        <f>C69+F69+I69+L69+O69+R69+U69+X69+AA69+AD69+AG69+AJ69</f>
        <v>0</v>
      </c>
      <c r="AN69" s="426">
        <f>D69+G69+J69+M69+P69+S69+V69+Y69+AB69+AE69+AH69+AK69</f>
        <v>0</v>
      </c>
    </row>
    <row r="70" spans="1:40" x14ac:dyDescent="0.25">
      <c r="A70" s="172"/>
      <c r="B70" s="423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6"/>
      <c r="AM70" s="426"/>
      <c r="AN70" s="426"/>
    </row>
    <row r="71" spans="1:40" x14ac:dyDescent="0.25">
      <c r="B71" s="427"/>
      <c r="C71" s="427"/>
      <c r="D71" s="427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41"/>
      <c r="AM71" s="441"/>
      <c r="AN71" s="441"/>
    </row>
    <row r="72" spans="1:40" ht="15.75" customHeight="1" x14ac:dyDescent="0.25">
      <c r="A72" s="437" t="s">
        <v>118</v>
      </c>
      <c r="B72" s="422">
        <f t="shared" ref="B72:AN72" si="19">SUM(B73:B74)</f>
        <v>0</v>
      </c>
      <c r="C72" s="422">
        <f t="shared" si="19"/>
        <v>0</v>
      </c>
      <c r="D72" s="422">
        <f t="shared" si="19"/>
        <v>0</v>
      </c>
      <c r="E72" s="422">
        <f t="shared" si="19"/>
        <v>0</v>
      </c>
      <c r="F72" s="422">
        <f t="shared" si="19"/>
        <v>0</v>
      </c>
      <c r="G72" s="422">
        <f t="shared" si="19"/>
        <v>0</v>
      </c>
      <c r="H72" s="422">
        <f t="shared" si="19"/>
        <v>0</v>
      </c>
      <c r="I72" s="422">
        <f t="shared" si="19"/>
        <v>0</v>
      </c>
      <c r="J72" s="422">
        <f t="shared" si="19"/>
        <v>0</v>
      </c>
      <c r="K72" s="422">
        <f t="shared" si="19"/>
        <v>0</v>
      </c>
      <c r="L72" s="422">
        <f t="shared" si="19"/>
        <v>0</v>
      </c>
      <c r="M72" s="422">
        <f t="shared" si="19"/>
        <v>0</v>
      </c>
      <c r="N72" s="422">
        <f t="shared" si="19"/>
        <v>0</v>
      </c>
      <c r="O72" s="422">
        <f t="shared" si="19"/>
        <v>0</v>
      </c>
      <c r="P72" s="422">
        <f t="shared" si="19"/>
        <v>0</v>
      </c>
      <c r="Q72" s="422">
        <f t="shared" si="19"/>
        <v>0</v>
      </c>
      <c r="R72" s="422">
        <f t="shared" si="19"/>
        <v>0</v>
      </c>
      <c r="S72" s="422">
        <f t="shared" si="19"/>
        <v>0</v>
      </c>
      <c r="T72" s="422">
        <f t="shared" si="19"/>
        <v>0</v>
      </c>
      <c r="U72" s="422">
        <f t="shared" si="19"/>
        <v>0</v>
      </c>
      <c r="V72" s="422">
        <f t="shared" si="19"/>
        <v>0</v>
      </c>
      <c r="W72" s="422">
        <f t="shared" si="19"/>
        <v>0</v>
      </c>
      <c r="X72" s="422">
        <f t="shared" si="19"/>
        <v>0</v>
      </c>
      <c r="Y72" s="422">
        <f t="shared" si="19"/>
        <v>0</v>
      </c>
      <c r="Z72" s="422">
        <f t="shared" si="19"/>
        <v>0</v>
      </c>
      <c r="AA72" s="422">
        <f t="shared" si="19"/>
        <v>0</v>
      </c>
      <c r="AB72" s="422">
        <f t="shared" si="19"/>
        <v>0</v>
      </c>
      <c r="AC72" s="422">
        <f t="shared" si="19"/>
        <v>0</v>
      </c>
      <c r="AD72" s="422">
        <f t="shared" si="19"/>
        <v>0</v>
      </c>
      <c r="AE72" s="422">
        <f t="shared" si="19"/>
        <v>0</v>
      </c>
      <c r="AF72" s="422">
        <f t="shared" si="19"/>
        <v>0</v>
      </c>
      <c r="AG72" s="422">
        <f t="shared" si="19"/>
        <v>0</v>
      </c>
      <c r="AH72" s="422">
        <f t="shared" si="19"/>
        <v>0</v>
      </c>
      <c r="AI72" s="422">
        <f t="shared" si="19"/>
        <v>0</v>
      </c>
      <c r="AJ72" s="422">
        <f t="shared" si="19"/>
        <v>0</v>
      </c>
      <c r="AK72" s="422">
        <f t="shared" si="19"/>
        <v>0</v>
      </c>
      <c r="AL72" s="439">
        <f t="shared" si="19"/>
        <v>0</v>
      </c>
      <c r="AM72" s="439">
        <f t="shared" si="19"/>
        <v>0</v>
      </c>
      <c r="AN72" s="439">
        <f t="shared" si="19"/>
        <v>0</v>
      </c>
    </row>
    <row r="73" spans="1:40" ht="15" customHeight="1" x14ac:dyDescent="0.25">
      <c r="A73" s="172" t="s">
        <v>95</v>
      </c>
      <c r="B73" s="423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6">
        <f>B73+E73+H73+K73+N73+Q73+T73+W73+Z73+AC73+AF73+AI73</f>
        <v>0</v>
      </c>
      <c r="AM73" s="426">
        <f>C73+F73+I73+L73+O73+R73+U73+X73+AA73+AD73+AG73+AJ73</f>
        <v>0</v>
      </c>
      <c r="AN73" s="426">
        <f>D73+G73+J73+M73+P73+S73+V73+Y73+AB73+AE73+AH73+AK73</f>
        <v>0</v>
      </c>
    </row>
    <row r="74" spans="1:40" x14ac:dyDescent="0.25">
      <c r="A74" s="172"/>
      <c r="B74" s="423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5"/>
      <c r="Y74" s="425"/>
      <c r="Z74" s="425"/>
      <c r="AA74" s="425"/>
      <c r="AB74" s="425"/>
      <c r="AC74" s="425"/>
      <c r="AD74" s="425"/>
      <c r="AE74" s="425"/>
      <c r="AF74" s="425"/>
      <c r="AG74" s="425"/>
      <c r="AH74" s="425"/>
      <c r="AI74" s="425"/>
      <c r="AJ74" s="425"/>
      <c r="AK74" s="425"/>
      <c r="AL74" s="426"/>
      <c r="AM74" s="426"/>
      <c r="AN74" s="426"/>
    </row>
    <row r="75" spans="1:40" x14ac:dyDescent="0.25">
      <c r="B75" s="427"/>
      <c r="C75" s="427"/>
      <c r="D75" s="427"/>
      <c r="E75" s="427"/>
      <c r="F75" s="427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42"/>
      <c r="AM75" s="442"/>
      <c r="AN75" s="442"/>
    </row>
    <row r="76" spans="1:40" ht="15.75" customHeight="1" x14ac:dyDescent="0.25">
      <c r="A76" s="437" t="s">
        <v>119</v>
      </c>
      <c r="B76" s="422">
        <f t="shared" ref="B76:AN76" si="20">SUM(B77:B78)</f>
        <v>0</v>
      </c>
      <c r="C76" s="422">
        <f t="shared" si="20"/>
        <v>0</v>
      </c>
      <c r="D76" s="422">
        <f t="shared" si="20"/>
        <v>0</v>
      </c>
      <c r="E76" s="422">
        <f t="shared" si="20"/>
        <v>0</v>
      </c>
      <c r="F76" s="422">
        <f t="shared" si="20"/>
        <v>0</v>
      </c>
      <c r="G76" s="422">
        <f t="shared" si="20"/>
        <v>0</v>
      </c>
      <c r="H76" s="422">
        <f t="shared" si="20"/>
        <v>0</v>
      </c>
      <c r="I76" s="422">
        <f t="shared" si="20"/>
        <v>0</v>
      </c>
      <c r="J76" s="422">
        <f t="shared" si="20"/>
        <v>0</v>
      </c>
      <c r="K76" s="422">
        <f t="shared" si="20"/>
        <v>0</v>
      </c>
      <c r="L76" s="422">
        <f t="shared" si="20"/>
        <v>0</v>
      </c>
      <c r="M76" s="422">
        <f t="shared" si="20"/>
        <v>0</v>
      </c>
      <c r="N76" s="422">
        <f t="shared" si="20"/>
        <v>0</v>
      </c>
      <c r="O76" s="422">
        <f t="shared" si="20"/>
        <v>0</v>
      </c>
      <c r="P76" s="422">
        <f t="shared" si="20"/>
        <v>0</v>
      </c>
      <c r="Q76" s="422">
        <f t="shared" si="20"/>
        <v>0</v>
      </c>
      <c r="R76" s="422">
        <f t="shared" si="20"/>
        <v>0</v>
      </c>
      <c r="S76" s="422">
        <f t="shared" si="20"/>
        <v>0</v>
      </c>
      <c r="T76" s="422">
        <f t="shared" si="20"/>
        <v>0</v>
      </c>
      <c r="U76" s="422">
        <f t="shared" si="20"/>
        <v>0</v>
      </c>
      <c r="V76" s="422">
        <f t="shared" si="20"/>
        <v>0</v>
      </c>
      <c r="W76" s="422">
        <f t="shared" si="20"/>
        <v>0</v>
      </c>
      <c r="X76" s="422">
        <f t="shared" si="20"/>
        <v>0</v>
      </c>
      <c r="Y76" s="422">
        <f t="shared" si="20"/>
        <v>0</v>
      </c>
      <c r="Z76" s="422">
        <f t="shared" si="20"/>
        <v>0</v>
      </c>
      <c r="AA76" s="422">
        <f t="shared" si="20"/>
        <v>0</v>
      </c>
      <c r="AB76" s="422">
        <f t="shared" si="20"/>
        <v>0</v>
      </c>
      <c r="AC76" s="422">
        <f t="shared" si="20"/>
        <v>0</v>
      </c>
      <c r="AD76" s="422">
        <f t="shared" si="20"/>
        <v>0</v>
      </c>
      <c r="AE76" s="422">
        <f t="shared" si="20"/>
        <v>0</v>
      </c>
      <c r="AF76" s="422">
        <f t="shared" si="20"/>
        <v>0</v>
      </c>
      <c r="AG76" s="422">
        <f t="shared" si="20"/>
        <v>0</v>
      </c>
      <c r="AH76" s="422">
        <f t="shared" si="20"/>
        <v>0</v>
      </c>
      <c r="AI76" s="422">
        <f t="shared" si="20"/>
        <v>0</v>
      </c>
      <c r="AJ76" s="422">
        <f t="shared" si="20"/>
        <v>0</v>
      </c>
      <c r="AK76" s="422">
        <f t="shared" si="20"/>
        <v>0</v>
      </c>
      <c r="AL76" s="439">
        <f t="shared" si="20"/>
        <v>0</v>
      </c>
      <c r="AM76" s="439">
        <f t="shared" si="20"/>
        <v>0</v>
      </c>
      <c r="AN76" s="439">
        <f t="shared" si="20"/>
        <v>0</v>
      </c>
    </row>
    <row r="77" spans="1:40" ht="15" customHeight="1" x14ac:dyDescent="0.25">
      <c r="A77" s="172" t="s">
        <v>109</v>
      </c>
      <c r="B77" s="423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6">
        <f>B77+E77+H77+K77+N77+Q77+T77+W77+Z77+AC77+AF77+AI77</f>
        <v>0</v>
      </c>
      <c r="AM77" s="426">
        <f>C77+F77+I77+L77+O77+R77+U77+X77+AA77+AD77+AG77+AJ77</f>
        <v>0</v>
      </c>
      <c r="AN77" s="426">
        <f>D77+G77+J77+M77+P77+S77+V77+Y77+AB77+AE77+AH77+AK77</f>
        <v>0</v>
      </c>
    </row>
    <row r="78" spans="1:40" x14ac:dyDescent="0.25">
      <c r="A78" s="172"/>
      <c r="B78" s="423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5"/>
      <c r="Y78" s="425"/>
      <c r="Z78" s="425"/>
      <c r="AA78" s="425"/>
      <c r="AB78" s="425"/>
      <c r="AC78" s="425"/>
      <c r="AD78" s="425"/>
      <c r="AE78" s="425"/>
      <c r="AF78" s="425"/>
      <c r="AG78" s="425"/>
      <c r="AH78" s="425"/>
      <c r="AI78" s="425"/>
      <c r="AJ78" s="425"/>
      <c r="AK78" s="425"/>
      <c r="AL78" s="426"/>
      <c r="AM78" s="426"/>
      <c r="AN78" s="426"/>
    </row>
    <row r="79" spans="1:40" x14ac:dyDescent="0.25"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444"/>
      <c r="AM79" s="444"/>
      <c r="AN79" s="444"/>
    </row>
    <row r="80" spans="1:40" ht="15.75" customHeight="1" x14ac:dyDescent="0.25">
      <c r="A80" s="437" t="s">
        <v>120</v>
      </c>
      <c r="B80" s="422">
        <f t="shared" ref="B80:AN80" si="21">SUM(B81:B82)</f>
        <v>0</v>
      </c>
      <c r="C80" s="422">
        <f t="shared" si="21"/>
        <v>0</v>
      </c>
      <c r="D80" s="422">
        <f t="shared" si="21"/>
        <v>0</v>
      </c>
      <c r="E80" s="422">
        <f t="shared" si="21"/>
        <v>0</v>
      </c>
      <c r="F80" s="422">
        <f t="shared" si="21"/>
        <v>0</v>
      </c>
      <c r="G80" s="422">
        <f t="shared" si="21"/>
        <v>0</v>
      </c>
      <c r="H80" s="422">
        <f t="shared" si="21"/>
        <v>0</v>
      </c>
      <c r="I80" s="422">
        <f t="shared" si="21"/>
        <v>0</v>
      </c>
      <c r="J80" s="422">
        <f t="shared" si="21"/>
        <v>0</v>
      </c>
      <c r="K80" s="422">
        <f t="shared" si="21"/>
        <v>0</v>
      </c>
      <c r="L80" s="422">
        <f t="shared" si="21"/>
        <v>0</v>
      </c>
      <c r="M80" s="422">
        <f t="shared" si="21"/>
        <v>0</v>
      </c>
      <c r="N80" s="422">
        <f t="shared" si="21"/>
        <v>0</v>
      </c>
      <c r="O80" s="422">
        <f t="shared" si="21"/>
        <v>0</v>
      </c>
      <c r="P80" s="422">
        <f t="shared" si="21"/>
        <v>0</v>
      </c>
      <c r="Q80" s="422">
        <f t="shared" si="21"/>
        <v>0</v>
      </c>
      <c r="R80" s="422">
        <f t="shared" si="21"/>
        <v>0</v>
      </c>
      <c r="S80" s="422">
        <f t="shared" si="21"/>
        <v>0</v>
      </c>
      <c r="T80" s="422">
        <f t="shared" si="21"/>
        <v>0</v>
      </c>
      <c r="U80" s="422">
        <f t="shared" si="21"/>
        <v>0</v>
      </c>
      <c r="V80" s="422">
        <f t="shared" si="21"/>
        <v>0</v>
      </c>
      <c r="W80" s="422">
        <f t="shared" si="21"/>
        <v>0</v>
      </c>
      <c r="X80" s="422">
        <f t="shared" si="21"/>
        <v>0</v>
      </c>
      <c r="Y80" s="422">
        <f t="shared" si="21"/>
        <v>0</v>
      </c>
      <c r="Z80" s="422">
        <f t="shared" si="21"/>
        <v>0</v>
      </c>
      <c r="AA80" s="422">
        <f t="shared" si="21"/>
        <v>0</v>
      </c>
      <c r="AB80" s="422">
        <f t="shared" si="21"/>
        <v>0</v>
      </c>
      <c r="AC80" s="422">
        <f t="shared" si="21"/>
        <v>0</v>
      </c>
      <c r="AD80" s="422">
        <f t="shared" si="21"/>
        <v>0</v>
      </c>
      <c r="AE80" s="422">
        <f t="shared" si="21"/>
        <v>0</v>
      </c>
      <c r="AF80" s="422">
        <f t="shared" si="21"/>
        <v>0</v>
      </c>
      <c r="AG80" s="422">
        <f t="shared" si="21"/>
        <v>0</v>
      </c>
      <c r="AH80" s="422">
        <f t="shared" si="21"/>
        <v>0</v>
      </c>
      <c r="AI80" s="422">
        <f t="shared" si="21"/>
        <v>0</v>
      </c>
      <c r="AJ80" s="422">
        <f t="shared" si="21"/>
        <v>0</v>
      </c>
      <c r="AK80" s="422">
        <f t="shared" si="21"/>
        <v>0</v>
      </c>
      <c r="AL80" s="439">
        <f t="shared" si="21"/>
        <v>0</v>
      </c>
      <c r="AM80" s="439">
        <f t="shared" si="21"/>
        <v>0</v>
      </c>
      <c r="AN80" s="439">
        <f t="shared" si="21"/>
        <v>0</v>
      </c>
    </row>
    <row r="81" spans="1:40" ht="15" customHeight="1" x14ac:dyDescent="0.25">
      <c r="A81" s="172" t="s">
        <v>109</v>
      </c>
      <c r="B81" s="423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5"/>
      <c r="Y81" s="425"/>
      <c r="Z81" s="425"/>
      <c r="AA81" s="425"/>
      <c r="AB81" s="425"/>
      <c r="AC81" s="425"/>
      <c r="AD81" s="425"/>
      <c r="AE81" s="425"/>
      <c r="AF81" s="425"/>
      <c r="AG81" s="425"/>
      <c r="AH81" s="425"/>
      <c r="AI81" s="425"/>
      <c r="AJ81" s="425"/>
      <c r="AK81" s="425"/>
      <c r="AL81" s="426">
        <f>B81+E81+H81+K81+N81+Q81+T81+W81+Z81+AC81+AF81+AI81</f>
        <v>0</v>
      </c>
      <c r="AM81" s="426">
        <f>C81+F81+I81+L81+O81+R81+U81+X81+AA81+AD81+AG81+AJ81</f>
        <v>0</v>
      </c>
      <c r="AN81" s="426">
        <f>D81+G81+J81+M81+P81+S81+V81+Y81+AB81+AE81+AH81+AK81</f>
        <v>0</v>
      </c>
    </row>
    <row r="82" spans="1:40" x14ac:dyDescent="0.25">
      <c r="A82" s="172"/>
      <c r="B82" s="423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6"/>
      <c r="AM82" s="426"/>
      <c r="AN82" s="426"/>
    </row>
    <row r="83" spans="1:40" x14ac:dyDescent="0.25">
      <c r="B83" s="412"/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412"/>
      <c r="S83" s="412"/>
      <c r="T83" s="412"/>
      <c r="U83" s="412"/>
      <c r="V83" s="412"/>
      <c r="W83" s="412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444"/>
      <c r="AM83" s="444"/>
      <c r="AN83" s="444"/>
    </row>
    <row r="84" spans="1:40" ht="15.75" customHeight="1" x14ac:dyDescent="0.25">
      <c r="A84" s="437" t="s">
        <v>121</v>
      </c>
      <c r="B84" s="422">
        <f t="shared" ref="B84:AN84" si="22">SUM(B85:B86)</f>
        <v>0</v>
      </c>
      <c r="C84" s="422">
        <f t="shared" si="22"/>
        <v>0</v>
      </c>
      <c r="D84" s="422">
        <f t="shared" si="22"/>
        <v>0</v>
      </c>
      <c r="E84" s="422">
        <f t="shared" si="22"/>
        <v>0</v>
      </c>
      <c r="F84" s="422">
        <f t="shared" si="22"/>
        <v>0</v>
      </c>
      <c r="G84" s="422">
        <f t="shared" si="22"/>
        <v>0</v>
      </c>
      <c r="H84" s="422">
        <f t="shared" si="22"/>
        <v>0</v>
      </c>
      <c r="I84" s="422">
        <f t="shared" si="22"/>
        <v>0</v>
      </c>
      <c r="J84" s="422">
        <f t="shared" si="22"/>
        <v>0</v>
      </c>
      <c r="K84" s="422">
        <f t="shared" si="22"/>
        <v>0</v>
      </c>
      <c r="L84" s="422">
        <f t="shared" si="22"/>
        <v>0</v>
      </c>
      <c r="M84" s="422">
        <f t="shared" si="22"/>
        <v>0</v>
      </c>
      <c r="N84" s="422">
        <f t="shared" si="22"/>
        <v>0</v>
      </c>
      <c r="O84" s="422">
        <f t="shared" si="22"/>
        <v>0</v>
      </c>
      <c r="P84" s="422">
        <f t="shared" si="22"/>
        <v>0</v>
      </c>
      <c r="Q84" s="422">
        <f t="shared" si="22"/>
        <v>0</v>
      </c>
      <c r="R84" s="422">
        <f t="shared" si="22"/>
        <v>0</v>
      </c>
      <c r="S84" s="422">
        <f t="shared" si="22"/>
        <v>0</v>
      </c>
      <c r="T84" s="422">
        <f t="shared" si="22"/>
        <v>0</v>
      </c>
      <c r="U84" s="422">
        <f t="shared" si="22"/>
        <v>0</v>
      </c>
      <c r="V84" s="422">
        <f t="shared" si="22"/>
        <v>0</v>
      </c>
      <c r="W84" s="422">
        <f t="shared" si="22"/>
        <v>0</v>
      </c>
      <c r="X84" s="422">
        <f t="shared" si="22"/>
        <v>0</v>
      </c>
      <c r="Y84" s="422">
        <f t="shared" si="22"/>
        <v>0</v>
      </c>
      <c r="Z84" s="422">
        <f t="shared" si="22"/>
        <v>0</v>
      </c>
      <c r="AA84" s="422">
        <f t="shared" si="22"/>
        <v>0</v>
      </c>
      <c r="AB84" s="422">
        <f t="shared" si="22"/>
        <v>0</v>
      </c>
      <c r="AC84" s="422">
        <f t="shared" si="22"/>
        <v>0</v>
      </c>
      <c r="AD84" s="422">
        <f t="shared" si="22"/>
        <v>0</v>
      </c>
      <c r="AE84" s="422">
        <f t="shared" si="22"/>
        <v>0</v>
      </c>
      <c r="AF84" s="422">
        <f t="shared" si="22"/>
        <v>0</v>
      </c>
      <c r="AG84" s="422">
        <f t="shared" si="22"/>
        <v>0</v>
      </c>
      <c r="AH84" s="422">
        <f t="shared" si="22"/>
        <v>0</v>
      </c>
      <c r="AI84" s="422">
        <f t="shared" si="22"/>
        <v>0</v>
      </c>
      <c r="AJ84" s="422">
        <f t="shared" si="22"/>
        <v>0</v>
      </c>
      <c r="AK84" s="422">
        <f t="shared" si="22"/>
        <v>0</v>
      </c>
      <c r="AL84" s="439">
        <f t="shared" si="22"/>
        <v>0</v>
      </c>
      <c r="AM84" s="439">
        <f t="shared" si="22"/>
        <v>0</v>
      </c>
      <c r="AN84" s="439">
        <f t="shared" si="22"/>
        <v>0</v>
      </c>
    </row>
    <row r="85" spans="1:40" ht="15" customHeight="1" x14ac:dyDescent="0.25">
      <c r="A85" s="172" t="s">
        <v>109</v>
      </c>
      <c r="B85" s="423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5"/>
      <c r="Y85" s="425"/>
      <c r="Z85" s="425"/>
      <c r="AA85" s="425"/>
      <c r="AB85" s="425"/>
      <c r="AC85" s="425"/>
      <c r="AD85" s="425"/>
      <c r="AE85" s="425"/>
      <c r="AF85" s="425"/>
      <c r="AG85" s="425"/>
      <c r="AH85" s="425"/>
      <c r="AI85" s="425"/>
      <c r="AJ85" s="425"/>
      <c r="AK85" s="425"/>
      <c r="AL85" s="426">
        <f>B85+E85+H85+K85+N85+Q85+T85+W85+Z85+AC85+AF85+AI85</f>
        <v>0</v>
      </c>
      <c r="AM85" s="426">
        <f>C85+F85+I85+L85+O85+R85+U85+X85+AA85+AD85+AG85+AJ85</f>
        <v>0</v>
      </c>
      <c r="AN85" s="426">
        <f>D85+G85+J85+M85+P85+S85+V85+Y85+AB85+AE85+AH85+AK85</f>
        <v>0</v>
      </c>
    </row>
    <row r="86" spans="1:40" x14ac:dyDescent="0.25">
      <c r="A86" s="172"/>
      <c r="B86" s="423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5"/>
      <c r="Y86" s="425"/>
      <c r="Z86" s="425"/>
      <c r="AA86" s="425"/>
      <c r="AB86" s="425"/>
      <c r="AC86" s="425"/>
      <c r="AD86" s="425"/>
      <c r="AE86" s="425"/>
      <c r="AF86" s="425"/>
      <c r="AG86" s="425"/>
      <c r="AH86" s="425"/>
      <c r="AI86" s="425"/>
      <c r="AJ86" s="425"/>
      <c r="AK86" s="425"/>
      <c r="AL86" s="426"/>
      <c r="AM86" s="426"/>
      <c r="AN86" s="426"/>
    </row>
    <row r="87" spans="1:40" x14ac:dyDescent="0.25"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575"/>
      <c r="AM87" s="575"/>
      <c r="AN87" s="575"/>
    </row>
    <row r="88" spans="1:40" ht="15.75" customHeight="1" x14ac:dyDescent="0.25">
      <c r="A88" s="445" t="s">
        <v>122</v>
      </c>
      <c r="B88" s="576">
        <f t="shared" ref="B88:AN88" si="23">B5+B15+B19+B23+B27+B31+B35+B39+B43+B47+B51+B56+B60+B64+B68+B72+B76+B80+B84</f>
        <v>0</v>
      </c>
      <c r="C88" s="576">
        <f t="shared" si="23"/>
        <v>0</v>
      </c>
      <c r="D88" s="576">
        <f t="shared" si="23"/>
        <v>0</v>
      </c>
      <c r="E88" s="576">
        <f t="shared" si="23"/>
        <v>0</v>
      </c>
      <c r="F88" s="576">
        <f t="shared" si="23"/>
        <v>0</v>
      </c>
      <c r="G88" s="576">
        <f t="shared" si="23"/>
        <v>0</v>
      </c>
      <c r="H88" s="576">
        <f t="shared" si="23"/>
        <v>0</v>
      </c>
      <c r="I88" s="576">
        <f t="shared" si="23"/>
        <v>0</v>
      </c>
      <c r="J88" s="576">
        <f t="shared" si="23"/>
        <v>0</v>
      </c>
      <c r="K88" s="576">
        <f t="shared" si="23"/>
        <v>0</v>
      </c>
      <c r="L88" s="576">
        <f t="shared" si="23"/>
        <v>0</v>
      </c>
      <c r="M88" s="576">
        <f t="shared" si="23"/>
        <v>0</v>
      </c>
      <c r="N88" s="576">
        <f t="shared" si="23"/>
        <v>0</v>
      </c>
      <c r="O88" s="576">
        <f t="shared" si="23"/>
        <v>0</v>
      </c>
      <c r="P88" s="576">
        <f t="shared" si="23"/>
        <v>0</v>
      </c>
      <c r="Q88" s="576">
        <f t="shared" si="23"/>
        <v>0</v>
      </c>
      <c r="R88" s="576">
        <f t="shared" si="23"/>
        <v>0</v>
      </c>
      <c r="S88" s="576">
        <f t="shared" si="23"/>
        <v>0</v>
      </c>
      <c r="T88" s="576">
        <f t="shared" si="23"/>
        <v>0</v>
      </c>
      <c r="U88" s="576">
        <f t="shared" si="23"/>
        <v>0</v>
      </c>
      <c r="V88" s="576">
        <f t="shared" si="23"/>
        <v>0</v>
      </c>
      <c r="W88" s="576">
        <f t="shared" si="23"/>
        <v>0</v>
      </c>
      <c r="X88" s="576">
        <f t="shared" si="23"/>
        <v>0</v>
      </c>
      <c r="Y88" s="576">
        <f t="shared" si="23"/>
        <v>0</v>
      </c>
      <c r="Z88" s="576">
        <f t="shared" si="23"/>
        <v>0</v>
      </c>
      <c r="AA88" s="576">
        <f t="shared" si="23"/>
        <v>0</v>
      </c>
      <c r="AB88" s="576">
        <f t="shared" si="23"/>
        <v>0</v>
      </c>
      <c r="AC88" s="576">
        <f t="shared" si="23"/>
        <v>0</v>
      </c>
      <c r="AD88" s="576">
        <f t="shared" si="23"/>
        <v>0</v>
      </c>
      <c r="AE88" s="576">
        <f t="shared" si="23"/>
        <v>0</v>
      </c>
      <c r="AF88" s="576">
        <f t="shared" si="23"/>
        <v>0</v>
      </c>
      <c r="AG88" s="576">
        <f t="shared" si="23"/>
        <v>0</v>
      </c>
      <c r="AH88" s="576">
        <f t="shared" si="23"/>
        <v>0</v>
      </c>
      <c r="AI88" s="576">
        <f t="shared" si="23"/>
        <v>0</v>
      </c>
      <c r="AJ88" s="576">
        <f t="shared" si="23"/>
        <v>0</v>
      </c>
      <c r="AK88" s="576">
        <f t="shared" si="23"/>
        <v>0</v>
      </c>
      <c r="AL88" s="576">
        <f t="shared" si="23"/>
        <v>0</v>
      </c>
      <c r="AM88" s="576">
        <f t="shared" si="23"/>
        <v>0</v>
      </c>
      <c r="AN88" s="576">
        <f t="shared" si="23"/>
        <v>0</v>
      </c>
    </row>
  </sheetData>
  <mergeCells count="41">
    <mergeCell ref="AM3:AN3"/>
    <mergeCell ref="Q3:Q4"/>
    <mergeCell ref="AL3:AL4"/>
    <mergeCell ref="AJ3:AK3"/>
    <mergeCell ref="AC1:AK1"/>
    <mergeCell ref="A2:A4"/>
    <mergeCell ref="K3:K4"/>
    <mergeCell ref="N3:N4"/>
    <mergeCell ref="Q2:S2"/>
    <mergeCell ref="H3:H4"/>
    <mergeCell ref="B3:B4"/>
    <mergeCell ref="R3:S3"/>
    <mergeCell ref="H2:J2"/>
    <mergeCell ref="AC3:AC4"/>
    <mergeCell ref="AI2:AK2"/>
    <mergeCell ref="B2:D2"/>
    <mergeCell ref="B1:N1"/>
    <mergeCell ref="L3:M3"/>
    <mergeCell ref="AF2:AH2"/>
    <mergeCell ref="Z2:AB2"/>
    <mergeCell ref="W3:W4"/>
    <mergeCell ref="AC2:AE2"/>
    <mergeCell ref="F3:G3"/>
    <mergeCell ref="AG3:AH3"/>
    <mergeCell ref="W2:Y2"/>
    <mergeCell ref="AA3:AB3"/>
    <mergeCell ref="U3:V3"/>
    <mergeCell ref="I3:J3"/>
    <mergeCell ref="E2:G2"/>
    <mergeCell ref="C3:D3"/>
    <mergeCell ref="O3:P3"/>
    <mergeCell ref="AD3:AE3"/>
    <mergeCell ref="X3:Y3"/>
    <mergeCell ref="E3:E4"/>
    <mergeCell ref="K2:M2"/>
    <mergeCell ref="Z3:Z4"/>
    <mergeCell ref="T3:T4"/>
    <mergeCell ref="T2:V2"/>
    <mergeCell ref="N2:P2"/>
    <mergeCell ref="AI3:AI4"/>
    <mergeCell ref="AF3:AF4"/>
  </mergeCells>
  <printOptions horizontalCentered="1"/>
  <pageMargins left="0.31496062992125978" right="0.31496062992125978" top="0.35433070866141742" bottom="0.35433070866141742" header="0.31496062992125978" footer="0.31496062992125978"/>
  <pageSetup paperSize="9" scale="50" orientation="landscape"/>
  <colBreaks count="1" manualBreakCount="1">
    <brk id="4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92D050"/>
  </sheetPr>
  <dimension ref="A1:Z79"/>
  <sheetViews>
    <sheetView view="pageBreakPreview" zoomScale="82" zoomScaleSheetLayoutView="82" workbookViewId="0">
      <selection activeCell="C6" sqref="C6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123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23" t="s">
        <v>126</v>
      </c>
      <c r="D3" s="687"/>
      <c r="E3" s="687"/>
      <c r="F3" s="687"/>
      <c r="G3" s="687"/>
      <c r="H3" s="688"/>
      <c r="I3" s="823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Данные2!A6</f>
        <v>Турбокомпрессор</v>
      </c>
      <c r="B6" s="687"/>
      <c r="C6" s="573">
        <f>Данные2!AL6</f>
        <v>0</v>
      </c>
      <c r="D6" s="449">
        <f>Данные2!AM6</f>
        <v>0</v>
      </c>
      <c r="E6" s="450" t="e">
        <f t="shared" ref="E6:E14" si="0">D6*1000000/C6</f>
        <v>#DIV/0!</v>
      </c>
      <c r="F6" s="573">
        <v>12757</v>
      </c>
      <c r="G6" s="584">
        <v>1</v>
      </c>
      <c r="H6" s="585">
        <f t="shared" ref="H6:H14" si="1">G6*1000000/F6</f>
        <v>78.38833581563064</v>
      </c>
      <c r="I6" s="448"/>
      <c r="J6" s="449">
        <f>Данные2!AN6</f>
        <v>0</v>
      </c>
      <c r="K6" s="450" t="e">
        <f ca="1">J6*1000000/I6*12/P4</f>
        <v>#DIV/0!</v>
      </c>
      <c r="L6" s="553"/>
      <c r="M6" s="584">
        <v>2</v>
      </c>
      <c r="N6" s="585" t="e">
        <f t="shared" ref="N6:N14" si="2">M6*1000000/L6</f>
        <v>#DIV/0!</v>
      </c>
    </row>
    <row r="7" spans="1:17" ht="15" customHeight="1" x14ac:dyDescent="0.25">
      <c r="A7" s="822" t="str">
        <f>Данные2!A7</f>
        <v>Компрессор</v>
      </c>
      <c r="B7" s="690"/>
      <c r="C7" s="457">
        <f>Данные2!AL7</f>
        <v>0</v>
      </c>
      <c r="D7" s="574">
        <f>Данные2!AM7</f>
        <v>0</v>
      </c>
      <c r="E7" s="453" t="e">
        <f t="shared" si="0"/>
        <v>#DIV/0!</v>
      </c>
      <c r="F7" s="457">
        <v>35837</v>
      </c>
      <c r="G7" s="551">
        <v>1</v>
      </c>
      <c r="H7" s="451">
        <f t="shared" si="1"/>
        <v>27.904121438736503</v>
      </c>
      <c r="I7" s="452"/>
      <c r="J7" s="574">
        <f>Данные2!AN7</f>
        <v>0</v>
      </c>
      <c r="K7" s="453" t="e">
        <f ca="1">J7*1000000/I7*12/P4</f>
        <v>#DIV/0!</v>
      </c>
      <c r="L7" s="554"/>
      <c r="M7" s="551">
        <v>2</v>
      </c>
      <c r="N7" s="451" t="e">
        <f t="shared" si="2"/>
        <v>#DIV/0!</v>
      </c>
    </row>
    <row r="8" spans="1:17" ht="15" customHeight="1" x14ac:dyDescent="0.25">
      <c r="A8" s="822" t="str">
        <f>Данные2!A8</f>
        <v>Водяной насос</v>
      </c>
      <c r="B8" s="690"/>
      <c r="C8" s="457">
        <f>Данные2!AL8</f>
        <v>0</v>
      </c>
      <c r="D8" s="574">
        <f>Данные2!AM8</f>
        <v>0</v>
      </c>
      <c r="E8" s="540" t="e">
        <f t="shared" si="0"/>
        <v>#DIV/0!</v>
      </c>
      <c r="F8" s="454">
        <v>44376</v>
      </c>
      <c r="G8" s="552">
        <v>2</v>
      </c>
      <c r="H8" s="456">
        <f t="shared" si="1"/>
        <v>45.069406886605371</v>
      </c>
      <c r="I8" s="452"/>
      <c r="J8" s="574">
        <f>Данные2!AN8</f>
        <v>0</v>
      </c>
      <c r="K8" s="453" t="e">
        <f ca="1">J8*1000000/I8*12/P4</f>
        <v>#DIV/0!</v>
      </c>
      <c r="L8" s="554"/>
      <c r="M8" s="552">
        <v>0</v>
      </c>
      <c r="N8" s="456" t="e">
        <f t="shared" si="2"/>
        <v>#DIV/0!</v>
      </c>
      <c r="Q8" s="387"/>
    </row>
    <row r="9" spans="1:17" ht="15" customHeight="1" x14ac:dyDescent="0.25">
      <c r="A9" s="822" t="str">
        <f>Данные2!A9</f>
        <v>Масляный насос</v>
      </c>
      <c r="B9" s="690"/>
      <c r="C9" s="457">
        <f>Данные2!AL9</f>
        <v>0</v>
      </c>
      <c r="D9" s="574">
        <f>Данные2!AM9</f>
        <v>0</v>
      </c>
      <c r="E9" s="453" t="e">
        <f t="shared" si="0"/>
        <v>#DIV/0!</v>
      </c>
      <c r="F9" s="457">
        <v>44121</v>
      </c>
      <c r="G9" s="551">
        <v>1</v>
      </c>
      <c r="H9" s="451">
        <f t="shared" si="1"/>
        <v>22.664944130912716</v>
      </c>
      <c r="I9" s="452"/>
      <c r="J9" s="574">
        <f>Данные2!AN9</f>
        <v>0</v>
      </c>
      <c r="K9" s="453" t="e">
        <f ca="1">J9*1000000/I9*12/P4</f>
        <v>#DIV/0!</v>
      </c>
      <c r="L9" s="554"/>
      <c r="M9" s="551">
        <v>0</v>
      </c>
      <c r="N9" s="451" t="e">
        <f t="shared" si="2"/>
        <v>#DIV/0!</v>
      </c>
      <c r="Q9" s="387"/>
    </row>
    <row r="10" spans="1:17" ht="15" customHeight="1" x14ac:dyDescent="0.25">
      <c r="A10" s="822" t="str">
        <f>Данные2!A10</f>
        <v>Привод гидронасоса</v>
      </c>
      <c r="B10" s="690"/>
      <c r="C10" s="457">
        <f>Данные2!AL10</f>
        <v>0</v>
      </c>
      <c r="D10" s="574">
        <f>Данные2!AM10</f>
        <v>0</v>
      </c>
      <c r="E10" s="453" t="e">
        <f t="shared" si="0"/>
        <v>#DIV/0!</v>
      </c>
      <c r="F10" s="457">
        <v>6206</v>
      </c>
      <c r="G10" s="551">
        <v>0</v>
      </c>
      <c r="H10" s="451">
        <f t="shared" si="1"/>
        <v>0</v>
      </c>
      <c r="I10" s="452"/>
      <c r="J10" s="574">
        <f>Данные2!AN10</f>
        <v>0</v>
      </c>
      <c r="K10" s="453" t="e">
        <f ca="1">J10*1000000/I10*12/P4</f>
        <v>#DIV/0!</v>
      </c>
      <c r="L10" s="554"/>
      <c r="M10" s="551">
        <v>0</v>
      </c>
      <c r="N10" s="451" t="e">
        <f t="shared" si="2"/>
        <v>#DIV/0!</v>
      </c>
    </row>
    <row r="11" spans="1:17" ht="32.25" customHeight="1" x14ac:dyDescent="0.25">
      <c r="A11" s="822" t="str">
        <f>Данные2!A11</f>
        <v>Фильтр очистки масла и
корпус фильтра</v>
      </c>
      <c r="B11" s="690"/>
      <c r="C11" s="457">
        <f>Данные2!AL11</f>
        <v>0</v>
      </c>
      <c r="D11" s="574">
        <f>Данные2!AM11</f>
        <v>0</v>
      </c>
      <c r="E11" s="578" t="e">
        <f t="shared" si="0"/>
        <v>#DIV/0!</v>
      </c>
      <c r="F11" s="457">
        <v>44736</v>
      </c>
      <c r="G11" s="551">
        <v>0</v>
      </c>
      <c r="H11" s="586">
        <f t="shared" si="1"/>
        <v>0</v>
      </c>
      <c r="I11" s="452"/>
      <c r="J11" s="574">
        <f>Данные2!AN11</f>
        <v>0</v>
      </c>
      <c r="K11" s="453" t="e">
        <f ca="1">J11*1000000/I11*12/P4</f>
        <v>#DIV/0!</v>
      </c>
      <c r="L11" s="554"/>
      <c r="M11" s="551">
        <v>0</v>
      </c>
      <c r="N11" s="451" t="e">
        <f t="shared" si="2"/>
        <v>#DIV/0!</v>
      </c>
    </row>
    <row r="12" spans="1:17" ht="17.25" customHeight="1" x14ac:dyDescent="0.25">
      <c r="A12" s="732" t="str">
        <f>Данные2!A12</f>
        <v>Коромысло клапана с втулкой</v>
      </c>
      <c r="B12" s="700"/>
      <c r="C12" s="457">
        <f>Данные2!AL12</f>
        <v>0</v>
      </c>
      <c r="D12" s="574">
        <f>Данные2!AM12</f>
        <v>0</v>
      </c>
      <c r="E12" s="578" t="e">
        <f t="shared" si="0"/>
        <v>#DIV/0!</v>
      </c>
      <c r="F12" s="457"/>
      <c r="G12" s="551"/>
      <c r="H12" s="586" t="e">
        <f t="shared" si="1"/>
        <v>#DIV/0!</v>
      </c>
      <c r="I12" s="452"/>
      <c r="J12" s="574">
        <f>Данные2!AN12</f>
        <v>0</v>
      </c>
      <c r="K12" s="453" t="e">
        <f ca="1">J12*1000000/I12*12/P4</f>
        <v>#DIV/0!</v>
      </c>
      <c r="L12" s="554"/>
      <c r="M12" s="551">
        <v>0</v>
      </c>
      <c r="N12" s="451" t="e">
        <f t="shared" si="2"/>
        <v>#DIV/0!</v>
      </c>
    </row>
    <row r="13" spans="1:17" ht="17.25" customHeight="1" thickBot="1" x14ac:dyDescent="0.3">
      <c r="A13" s="832" t="s">
        <v>101</v>
      </c>
      <c r="B13" s="833"/>
      <c r="C13" s="579">
        <f>Данные2!AL13</f>
        <v>0</v>
      </c>
      <c r="D13" s="580">
        <f>Данные2!AM13</f>
        <v>0</v>
      </c>
      <c r="E13" s="581" t="e">
        <f t="shared" si="0"/>
        <v>#DIV/0!</v>
      </c>
      <c r="F13" s="587"/>
      <c r="G13" s="588"/>
      <c r="H13" s="589" t="e">
        <f t="shared" si="1"/>
        <v>#DIV/0!</v>
      </c>
      <c r="I13" s="582"/>
      <c r="J13" s="580">
        <f>Данные2!AN13</f>
        <v>0</v>
      </c>
      <c r="K13" s="583" t="e">
        <f>J13*1000000/I13*12/P5</f>
        <v>#DIV/0!</v>
      </c>
      <c r="L13" s="590"/>
      <c r="M13" s="591"/>
      <c r="N13" s="592" t="e">
        <f t="shared" si="2"/>
        <v>#DIV/0!</v>
      </c>
    </row>
    <row r="14" spans="1:17" ht="15.75" customHeight="1" thickBot="1" x14ac:dyDescent="0.3">
      <c r="A14" s="815" t="s">
        <v>122</v>
      </c>
      <c r="B14" s="816"/>
      <c r="C14" s="458">
        <f>SUM(C6:C11)</f>
        <v>0</v>
      </c>
      <c r="D14" s="460">
        <f>SUM(D6:D11)</f>
        <v>0</v>
      </c>
      <c r="E14" s="459" t="e">
        <f t="shared" si="0"/>
        <v>#DIV/0!</v>
      </c>
      <c r="F14" s="458">
        <f>SUM(F6:F11)</f>
        <v>188033</v>
      </c>
      <c r="G14" s="460">
        <f>SUM(G6:G11)</f>
        <v>5</v>
      </c>
      <c r="H14" s="461">
        <f t="shared" si="1"/>
        <v>26.591077098168938</v>
      </c>
      <c r="I14" s="462">
        <f>SUM(I6:I11)</f>
        <v>0</v>
      </c>
      <c r="J14" s="463">
        <f>SUM(J6:J11)</f>
        <v>0</v>
      </c>
      <c r="K14" s="464" t="e">
        <f ca="1">J14*1000000/I14*12/P4</f>
        <v>#DIV/0!</v>
      </c>
      <c r="L14" s="458">
        <f>SUM(L6:L11)</f>
        <v>0</v>
      </c>
      <c r="M14" s="463">
        <f>SUM(M6:M11)</f>
        <v>4</v>
      </c>
      <c r="N14" s="461" t="e">
        <f t="shared" si="2"/>
        <v>#DIV/0!</v>
      </c>
    </row>
    <row r="15" spans="1:17" x14ac:dyDescent="0.25">
      <c r="A15" s="533"/>
      <c r="B15" s="469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8"/>
      <c r="N15" s="534"/>
    </row>
    <row r="16" spans="1:17" ht="21" customHeight="1" thickBot="1" x14ac:dyDescent="0.35">
      <c r="A16" s="535"/>
      <c r="B16" s="402"/>
      <c r="C16" s="402"/>
      <c r="D16" s="529"/>
      <c r="E16" s="851" t="s">
        <v>132</v>
      </c>
      <c r="F16" s="849"/>
      <c r="G16" s="849"/>
      <c r="H16" s="849"/>
      <c r="I16" s="537">
        <f ca="1">P4</f>
        <v>1</v>
      </c>
      <c r="J16" s="530" t="s">
        <v>133</v>
      </c>
      <c r="K16" s="403"/>
      <c r="L16" s="505"/>
      <c r="M16" s="402"/>
      <c r="N16" s="536"/>
      <c r="O16" s="402"/>
      <c r="P16" s="402"/>
    </row>
    <row r="17" spans="1:17" ht="14.25" customHeight="1" x14ac:dyDescent="0.25">
      <c r="A17" s="836" t="str">
        <f>A3</f>
        <v>Наименование изделия</v>
      </c>
      <c r="B17" s="758"/>
      <c r="C17" s="829" t="s">
        <v>134</v>
      </c>
      <c r="D17" s="758"/>
      <c r="E17" s="825" t="s">
        <v>135</v>
      </c>
      <c r="F17" s="687"/>
      <c r="G17" s="687"/>
      <c r="H17" s="687"/>
      <c r="I17" s="687"/>
      <c r="J17" s="687"/>
      <c r="K17" s="687"/>
      <c r="L17" s="687"/>
      <c r="M17" s="687"/>
      <c r="N17" s="740"/>
      <c r="O17" s="840" t="s">
        <v>136</v>
      </c>
      <c r="P17" s="841"/>
      <c r="Q17" s="842"/>
    </row>
    <row r="18" spans="1:17" ht="14.25" customHeight="1" x14ac:dyDescent="0.25">
      <c r="A18" s="695"/>
      <c r="B18" s="737"/>
      <c r="C18" s="830"/>
      <c r="D18" s="738"/>
      <c r="E18" s="831" t="s">
        <v>137</v>
      </c>
      <c r="F18" s="794"/>
      <c r="G18" s="794"/>
      <c r="H18" s="794"/>
      <c r="I18" s="778"/>
      <c r="J18" s="831" t="s">
        <v>138</v>
      </c>
      <c r="K18" s="794"/>
      <c r="L18" s="794"/>
      <c r="M18" s="794"/>
      <c r="N18" s="778"/>
      <c r="O18" s="821"/>
      <c r="P18" s="821"/>
      <c r="Q18" s="770"/>
    </row>
    <row r="19" spans="1:17" ht="33" customHeight="1" thickBot="1" x14ac:dyDescent="0.3">
      <c r="A19" s="696"/>
      <c r="B19" s="720"/>
      <c r="C19" s="466" t="s">
        <v>139</v>
      </c>
      <c r="D19" s="467" t="s">
        <v>140</v>
      </c>
      <c r="E19" s="473" t="s">
        <v>141</v>
      </c>
      <c r="F19" s="471" t="s">
        <v>142</v>
      </c>
      <c r="G19" s="471" t="s">
        <v>143</v>
      </c>
      <c r="H19" s="472" t="s">
        <v>144</v>
      </c>
      <c r="I19" s="495" t="s">
        <v>62</v>
      </c>
      <c r="J19" s="473" t="s">
        <v>141</v>
      </c>
      <c r="K19" s="471" t="s">
        <v>142</v>
      </c>
      <c r="L19" s="471" t="s">
        <v>143</v>
      </c>
      <c r="M19" s="472" t="s">
        <v>144</v>
      </c>
      <c r="N19" s="512" t="s">
        <v>62</v>
      </c>
      <c r="O19" s="794"/>
      <c r="P19" s="794"/>
      <c r="Q19" s="778"/>
    </row>
    <row r="20" spans="1:17" ht="15" customHeight="1" x14ac:dyDescent="0.25">
      <c r="A20" s="838" t="str">
        <f>A6</f>
        <v>Турбокомпрессор</v>
      </c>
      <c r="B20" s="812"/>
      <c r="C20" s="555">
        <v>8</v>
      </c>
      <c r="D20" s="556">
        <v>2</v>
      </c>
      <c r="E20" s="557">
        <v>7</v>
      </c>
      <c r="F20" s="558"/>
      <c r="G20" s="558"/>
      <c r="H20" s="559">
        <v>1</v>
      </c>
      <c r="I20" s="496">
        <f t="shared" ref="I20:I25" si="3">SUM(E20:H20)</f>
        <v>8</v>
      </c>
      <c r="J20" s="555"/>
      <c r="K20" s="558"/>
      <c r="L20" s="559">
        <v>2</v>
      </c>
      <c r="M20" s="558"/>
      <c r="N20" s="499">
        <f t="shared" ref="N20:N25" si="4">SUM(J20:M20)</f>
        <v>2</v>
      </c>
      <c r="O20" s="824"/>
      <c r="P20" s="812"/>
      <c r="Q20" s="813"/>
    </row>
    <row r="21" spans="1:17" ht="15" customHeight="1" x14ac:dyDescent="0.25">
      <c r="A21" s="817" t="str">
        <f>A7</f>
        <v>Компрессор</v>
      </c>
      <c r="B21" s="797"/>
      <c r="C21" s="560">
        <v>4</v>
      </c>
      <c r="D21" s="561">
        <v>5</v>
      </c>
      <c r="E21" s="562"/>
      <c r="F21" s="563"/>
      <c r="G21" s="563"/>
      <c r="H21" s="564">
        <v>4</v>
      </c>
      <c r="I21" s="497">
        <f t="shared" si="3"/>
        <v>4</v>
      </c>
      <c r="J21" s="560"/>
      <c r="K21" s="563"/>
      <c r="L21" s="564">
        <v>4</v>
      </c>
      <c r="M21" s="563">
        <v>1</v>
      </c>
      <c r="N21" s="500">
        <f t="shared" si="4"/>
        <v>5</v>
      </c>
      <c r="O21" s="860"/>
      <c r="P21" s="797"/>
      <c r="Q21" s="809"/>
    </row>
    <row r="22" spans="1:17" ht="15" customHeight="1" x14ac:dyDescent="0.25">
      <c r="A22" s="817" t="str">
        <f>A8</f>
        <v>Водяной насос</v>
      </c>
      <c r="B22" s="797"/>
      <c r="C22" s="560">
        <v>8</v>
      </c>
      <c r="D22" s="561">
        <v>15</v>
      </c>
      <c r="E22" s="562">
        <v>3</v>
      </c>
      <c r="F22" s="563"/>
      <c r="G22" s="563"/>
      <c r="H22" s="564">
        <v>5</v>
      </c>
      <c r="I22" s="497">
        <f t="shared" si="3"/>
        <v>8</v>
      </c>
      <c r="J22" s="560"/>
      <c r="K22" s="563"/>
      <c r="L22" s="564"/>
      <c r="M22" s="563"/>
      <c r="N22" s="500">
        <f t="shared" si="4"/>
        <v>0</v>
      </c>
      <c r="O22" s="819"/>
      <c r="P22" s="797"/>
      <c r="Q22" s="798"/>
    </row>
    <row r="23" spans="1:17" ht="15" customHeight="1" x14ac:dyDescent="0.25">
      <c r="A23" s="817" t="str">
        <f>A9</f>
        <v>Масляный насос</v>
      </c>
      <c r="B23" s="797"/>
      <c r="C23" s="560"/>
      <c r="D23" s="561"/>
      <c r="E23" s="562"/>
      <c r="F23" s="563"/>
      <c r="G23" s="563"/>
      <c r="H23" s="564"/>
      <c r="I23" s="497">
        <f t="shared" si="3"/>
        <v>0</v>
      </c>
      <c r="J23" s="560"/>
      <c r="K23" s="563"/>
      <c r="L23" s="564"/>
      <c r="M23" s="563"/>
      <c r="N23" s="500">
        <f t="shared" si="4"/>
        <v>0</v>
      </c>
      <c r="O23" s="819"/>
      <c r="P23" s="797"/>
      <c r="Q23" s="798"/>
    </row>
    <row r="24" spans="1:17" ht="15.75" customHeight="1" x14ac:dyDescent="0.25">
      <c r="A24" s="847" t="s">
        <v>98</v>
      </c>
      <c r="B24" s="700"/>
      <c r="C24" s="560"/>
      <c r="D24" s="565"/>
      <c r="E24" s="562"/>
      <c r="F24" s="563"/>
      <c r="G24" s="563"/>
      <c r="H24" s="564"/>
      <c r="I24" s="497">
        <f t="shared" si="3"/>
        <v>0</v>
      </c>
      <c r="J24" s="560"/>
      <c r="K24" s="563"/>
      <c r="L24" s="564"/>
      <c r="M24" s="563"/>
      <c r="N24" s="500">
        <f t="shared" si="4"/>
        <v>0</v>
      </c>
      <c r="O24" s="839"/>
      <c r="P24" s="797"/>
      <c r="Q24" s="809"/>
    </row>
    <row r="25" spans="1:17" ht="36" customHeight="1" thickBot="1" x14ac:dyDescent="0.3">
      <c r="A25" s="858" t="s">
        <v>145</v>
      </c>
      <c r="B25" s="833"/>
      <c r="C25" s="566"/>
      <c r="D25" s="565"/>
      <c r="E25" s="566">
        <v>1</v>
      </c>
      <c r="F25" s="567"/>
      <c r="G25" s="567"/>
      <c r="H25" s="568"/>
      <c r="I25" s="498">
        <f t="shared" si="3"/>
        <v>1</v>
      </c>
      <c r="J25" s="566"/>
      <c r="K25" s="567"/>
      <c r="L25" s="568"/>
      <c r="M25" s="567"/>
      <c r="N25" s="501">
        <f t="shared" si="4"/>
        <v>0</v>
      </c>
      <c r="O25" s="839"/>
      <c r="P25" s="797"/>
      <c r="Q25" s="809"/>
    </row>
    <row r="26" spans="1:17" ht="15.75" customHeight="1" x14ac:dyDescent="0.25">
      <c r="A26" s="856" t="s">
        <v>122</v>
      </c>
      <c r="B26" s="740"/>
      <c r="C26" s="482">
        <f t="shared" ref="C26:N26" si="5">SUM(C20:C25)</f>
        <v>20</v>
      </c>
      <c r="D26" s="483">
        <f t="shared" si="5"/>
        <v>22</v>
      </c>
      <c r="E26" s="482">
        <f t="shared" si="5"/>
        <v>11</v>
      </c>
      <c r="F26" s="484">
        <f t="shared" si="5"/>
        <v>0</v>
      </c>
      <c r="G26" s="484">
        <f t="shared" si="5"/>
        <v>0</v>
      </c>
      <c r="H26" s="484">
        <f t="shared" si="5"/>
        <v>10</v>
      </c>
      <c r="I26" s="484">
        <f t="shared" si="5"/>
        <v>21</v>
      </c>
      <c r="J26" s="485">
        <f t="shared" si="5"/>
        <v>0</v>
      </c>
      <c r="K26" s="486">
        <f t="shared" si="5"/>
        <v>0</v>
      </c>
      <c r="L26" s="486">
        <f t="shared" si="5"/>
        <v>6</v>
      </c>
      <c r="M26" s="486">
        <f t="shared" si="5"/>
        <v>1</v>
      </c>
      <c r="N26" s="515">
        <f t="shared" si="5"/>
        <v>7</v>
      </c>
      <c r="O26" s="853"/>
      <c r="P26" s="687"/>
      <c r="Q26" s="688"/>
    </row>
    <row r="27" spans="1:17" ht="18" customHeight="1" x14ac:dyDescent="0.25">
      <c r="A27" s="847" t="s">
        <v>100</v>
      </c>
      <c r="B27" s="700"/>
      <c r="C27" s="594"/>
      <c r="D27" s="595"/>
      <c r="E27" s="594"/>
      <c r="F27" s="596"/>
      <c r="G27" s="596"/>
      <c r="H27" s="597"/>
      <c r="I27" s="598">
        <f>SUM(E27:H27)</f>
        <v>0</v>
      </c>
      <c r="J27" s="599"/>
      <c r="K27" s="636"/>
      <c r="L27" s="600"/>
      <c r="M27" s="636"/>
      <c r="N27" s="601">
        <f>SUM(J27:M27)</f>
        <v>0</v>
      </c>
      <c r="O27" s="867"/>
      <c r="P27" s="797"/>
      <c r="Q27" s="809"/>
    </row>
    <row r="28" spans="1:17" ht="18" customHeight="1" thickBot="1" x14ac:dyDescent="0.3">
      <c r="A28" s="855" t="s">
        <v>101</v>
      </c>
      <c r="B28" s="720"/>
      <c r="C28" s="474"/>
      <c r="D28" s="593"/>
      <c r="E28" s="474"/>
      <c r="F28" s="475"/>
      <c r="G28" s="475"/>
      <c r="H28" s="476"/>
      <c r="I28" s="477">
        <f>SUM(E28:H28)</f>
        <v>0</v>
      </c>
      <c r="J28" s="478"/>
      <c r="K28" s="479"/>
      <c r="L28" s="480"/>
      <c r="M28" s="479"/>
      <c r="N28" s="481">
        <f>SUM(J28:M28)</f>
        <v>0</v>
      </c>
      <c r="O28" s="848"/>
      <c r="P28" s="849"/>
      <c r="Q28" s="850"/>
    </row>
    <row r="29" spans="1:17" ht="12" customHeight="1" x14ac:dyDescent="0.25">
      <c r="A29" s="865"/>
      <c r="B29" s="804"/>
      <c r="C29" s="804"/>
      <c r="D29" s="804"/>
      <c r="E29" s="804"/>
      <c r="F29" s="804"/>
      <c r="G29" s="804"/>
      <c r="H29" s="804"/>
      <c r="I29" s="804"/>
      <c r="J29" s="804"/>
      <c r="K29" s="804"/>
      <c r="L29" s="804"/>
      <c r="M29" s="804"/>
      <c r="N29" s="804"/>
      <c r="O29" s="804"/>
      <c r="P29" s="804"/>
      <c r="Q29" s="173"/>
    </row>
    <row r="30" spans="1:17" ht="24.75" customHeight="1" thickBot="1" x14ac:dyDescent="0.3">
      <c r="A30" s="866" t="s">
        <v>146</v>
      </c>
      <c r="B30" s="804"/>
      <c r="C30" s="804"/>
      <c r="D30" s="804"/>
      <c r="E30" s="804"/>
      <c r="F30" s="804"/>
      <c r="G30" s="804"/>
      <c r="H30" s="804"/>
      <c r="I30" s="804"/>
      <c r="J30" s="804"/>
      <c r="K30" s="804"/>
      <c r="L30" s="804"/>
      <c r="M30" s="804"/>
      <c r="N30" s="804"/>
      <c r="O30" s="169"/>
      <c r="P30" s="169"/>
      <c r="Q30" s="169"/>
    </row>
    <row r="31" spans="1:17" s="164" customFormat="1" ht="15" customHeight="1" x14ac:dyDescent="0.25">
      <c r="A31" s="844" t="s">
        <v>81</v>
      </c>
      <c r="B31" s="753"/>
      <c r="C31" s="803"/>
      <c r="D31" s="802" t="s">
        <v>147</v>
      </c>
      <c r="E31" s="753"/>
      <c r="F31" s="803"/>
      <c r="G31" s="811" t="s">
        <v>66</v>
      </c>
      <c r="H31" s="812"/>
      <c r="I31" s="812"/>
      <c r="J31" s="813"/>
      <c r="K31" s="837" t="s">
        <v>148</v>
      </c>
      <c r="L31" s="753"/>
      <c r="M31" s="753"/>
      <c r="N31" s="871"/>
      <c r="O31" s="844" t="s">
        <v>149</v>
      </c>
      <c r="P31" s="802" t="s">
        <v>85</v>
      </c>
      <c r="Q31" s="837" t="s">
        <v>150</v>
      </c>
    </row>
    <row r="32" spans="1:17" s="164" customFormat="1" ht="18" customHeight="1" x14ac:dyDescent="0.25">
      <c r="A32" s="863"/>
      <c r="B32" s="804"/>
      <c r="C32" s="805"/>
      <c r="D32" s="716"/>
      <c r="E32" s="804"/>
      <c r="F32" s="805"/>
      <c r="G32" s="799">
        <f ca="1">C4</f>
        <v>2025</v>
      </c>
      <c r="H32" s="798"/>
      <c r="I32" s="870">
        <f ca="1">F4</f>
        <v>2024</v>
      </c>
      <c r="J32" s="798"/>
      <c r="K32" s="716"/>
      <c r="L32" s="804"/>
      <c r="M32" s="804"/>
      <c r="N32" s="872"/>
      <c r="O32" s="845"/>
      <c r="P32" s="868"/>
      <c r="Q32" s="711"/>
    </row>
    <row r="33" spans="1:17" s="164" customFormat="1" x14ac:dyDescent="0.25">
      <c r="A33" s="864"/>
      <c r="B33" s="806"/>
      <c r="C33" s="807"/>
      <c r="D33" s="717"/>
      <c r="E33" s="806"/>
      <c r="F33" s="807"/>
      <c r="G33" s="494" t="s">
        <v>139</v>
      </c>
      <c r="H33" s="494" t="s">
        <v>140</v>
      </c>
      <c r="I33" s="494" t="s">
        <v>139</v>
      </c>
      <c r="J33" s="494" t="s">
        <v>140</v>
      </c>
      <c r="K33" s="717"/>
      <c r="L33" s="806"/>
      <c r="M33" s="806"/>
      <c r="N33" s="873"/>
      <c r="O33" s="846"/>
      <c r="P33" s="869"/>
      <c r="Q33" s="731"/>
    </row>
    <row r="34" spans="1:17" s="390" customFormat="1" ht="15.75" customHeight="1" x14ac:dyDescent="0.25">
      <c r="A34" s="814" t="s">
        <v>151</v>
      </c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809"/>
      <c r="O34" s="519"/>
      <c r="P34" s="516"/>
      <c r="Q34" s="520"/>
    </row>
    <row r="35" spans="1:17" s="390" customFormat="1" ht="15" customHeight="1" x14ac:dyDescent="0.25">
      <c r="A35" s="796"/>
      <c r="B35" s="797"/>
      <c r="C35" s="798"/>
      <c r="D35" s="800"/>
      <c r="E35" s="797"/>
      <c r="F35" s="798"/>
      <c r="G35" s="168"/>
      <c r="H35" s="168"/>
      <c r="I35" s="168"/>
      <c r="J35" s="168"/>
      <c r="K35" s="212"/>
      <c r="L35" s="413"/>
      <c r="M35" s="413"/>
      <c r="N35" s="517"/>
      <c r="O35" s="521"/>
      <c r="P35" s="168"/>
      <c r="Q35" s="522"/>
    </row>
    <row r="36" spans="1:17" s="390" customFormat="1" ht="15" customHeight="1" x14ac:dyDescent="0.25">
      <c r="A36" s="796"/>
      <c r="B36" s="797"/>
      <c r="C36" s="798"/>
      <c r="D36" s="800"/>
      <c r="E36" s="797"/>
      <c r="F36" s="798"/>
      <c r="G36" s="636"/>
      <c r="H36" s="168"/>
      <c r="I36" s="168"/>
      <c r="J36" s="168"/>
      <c r="K36" s="818"/>
      <c r="L36" s="797"/>
      <c r="M36" s="797"/>
      <c r="N36" s="809"/>
      <c r="O36" s="523"/>
      <c r="P36" s="209"/>
      <c r="Q36" s="524"/>
    </row>
    <row r="37" spans="1:17" s="390" customFormat="1" ht="15" customHeight="1" x14ac:dyDescent="0.25">
      <c r="A37" s="796"/>
      <c r="B37" s="797"/>
      <c r="C37" s="798"/>
      <c r="D37" s="800"/>
      <c r="E37" s="797"/>
      <c r="F37" s="798"/>
      <c r="G37" s="636"/>
      <c r="H37" s="636"/>
      <c r="I37" s="168"/>
      <c r="J37" s="168"/>
      <c r="K37" s="808"/>
      <c r="L37" s="797"/>
      <c r="M37" s="797"/>
      <c r="N37" s="809"/>
      <c r="O37" s="525"/>
      <c r="P37" s="211"/>
      <c r="Q37" s="526"/>
    </row>
    <row r="38" spans="1:17" s="390" customFormat="1" ht="14.25" customHeight="1" x14ac:dyDescent="0.25">
      <c r="A38" s="801" t="s">
        <v>152</v>
      </c>
      <c r="B38" s="797"/>
      <c r="C38" s="798"/>
      <c r="D38" s="810"/>
      <c r="E38" s="797"/>
      <c r="F38" s="798"/>
      <c r="G38" s="165">
        <f>SUM(G35:G37)</f>
        <v>0</v>
      </c>
      <c r="H38" s="165">
        <f>SUM(H35:H37)</f>
        <v>0</v>
      </c>
      <c r="I38" s="165">
        <f>SUM(I35:I37)</f>
        <v>0</v>
      </c>
      <c r="J38" s="165">
        <f>SUM(J35:J37)</f>
        <v>0</v>
      </c>
      <c r="K38" s="834"/>
      <c r="L38" s="797"/>
      <c r="M38" s="797"/>
      <c r="N38" s="798"/>
      <c r="O38" s="527"/>
      <c r="P38" s="634"/>
      <c r="Q38" s="635"/>
    </row>
    <row r="39" spans="1:17" s="390" customFormat="1" ht="16.5" customHeight="1" x14ac:dyDescent="0.25">
      <c r="A39" s="814" t="s">
        <v>153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809"/>
      <c r="O39" s="519"/>
      <c r="P39" s="516"/>
      <c r="Q39" s="520"/>
    </row>
    <row r="40" spans="1:17" s="390" customFormat="1" ht="15" customHeight="1" x14ac:dyDescent="0.25">
      <c r="A40" s="796"/>
      <c r="B40" s="797"/>
      <c r="C40" s="798"/>
      <c r="D40" s="800"/>
      <c r="E40" s="797"/>
      <c r="F40" s="798"/>
      <c r="G40" s="168"/>
      <c r="H40" s="168"/>
      <c r="I40" s="168"/>
      <c r="J40" s="168"/>
      <c r="K40" s="212"/>
      <c r="L40" s="413"/>
      <c r="M40" s="413"/>
      <c r="N40" s="517"/>
      <c r="O40" s="521"/>
      <c r="P40" s="168"/>
      <c r="Q40" s="522"/>
    </row>
    <row r="41" spans="1:17" s="390" customFormat="1" ht="15" customHeight="1" x14ac:dyDescent="0.25">
      <c r="A41" s="796"/>
      <c r="B41" s="797"/>
      <c r="C41" s="798"/>
      <c r="D41" s="800"/>
      <c r="E41" s="797"/>
      <c r="F41" s="798"/>
      <c r="G41" s="636"/>
      <c r="H41" s="168"/>
      <c r="I41" s="168"/>
      <c r="J41" s="168"/>
      <c r="K41" s="818"/>
      <c r="L41" s="797"/>
      <c r="M41" s="797"/>
      <c r="N41" s="809"/>
      <c r="O41" s="523"/>
      <c r="P41" s="209"/>
      <c r="Q41" s="524"/>
    </row>
    <row r="42" spans="1:17" s="390" customFormat="1" ht="15" customHeight="1" x14ac:dyDescent="0.25">
      <c r="A42" s="796"/>
      <c r="B42" s="797"/>
      <c r="C42" s="798"/>
      <c r="D42" s="800"/>
      <c r="E42" s="797"/>
      <c r="F42" s="798"/>
      <c r="G42" s="636"/>
      <c r="H42" s="636"/>
      <c r="I42" s="168"/>
      <c r="J42" s="168"/>
      <c r="K42" s="808"/>
      <c r="L42" s="797"/>
      <c r="M42" s="797"/>
      <c r="N42" s="809"/>
      <c r="O42" s="525"/>
      <c r="P42" s="211"/>
      <c r="Q42" s="526"/>
    </row>
    <row r="43" spans="1:17" s="390" customFormat="1" ht="14.25" customHeight="1" x14ac:dyDescent="0.25">
      <c r="A43" s="801" t="s">
        <v>152</v>
      </c>
      <c r="B43" s="797"/>
      <c r="C43" s="798"/>
      <c r="D43" s="810"/>
      <c r="E43" s="797"/>
      <c r="F43" s="798"/>
      <c r="G43" s="165">
        <f>SUM(G40:G42)</f>
        <v>0</v>
      </c>
      <c r="H43" s="165">
        <f>SUM(H40:H42)</f>
        <v>0</v>
      </c>
      <c r="I43" s="165">
        <f>SUM(I40:I42)</f>
        <v>0</v>
      </c>
      <c r="J43" s="165">
        <f>SUM(J40:J42)</f>
        <v>0</v>
      </c>
      <c r="K43" s="834"/>
      <c r="L43" s="797"/>
      <c r="M43" s="797"/>
      <c r="N43" s="798"/>
      <c r="O43" s="527"/>
      <c r="P43" s="634"/>
      <c r="Q43" s="635"/>
    </row>
    <row r="44" spans="1:17" s="390" customFormat="1" ht="16.5" customHeight="1" x14ac:dyDescent="0.25">
      <c r="A44" s="814" t="s">
        <v>154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809"/>
      <c r="O44" s="519"/>
      <c r="P44" s="516"/>
      <c r="Q44" s="520"/>
    </row>
    <row r="45" spans="1:17" s="390" customFormat="1" ht="15" customHeight="1" x14ac:dyDescent="0.25">
      <c r="A45" s="796"/>
      <c r="B45" s="797"/>
      <c r="C45" s="798"/>
      <c r="D45" s="800"/>
      <c r="E45" s="797"/>
      <c r="F45" s="798"/>
      <c r="G45" s="168"/>
      <c r="H45" s="168"/>
      <c r="I45" s="168"/>
      <c r="J45" s="168"/>
      <c r="K45" s="212"/>
      <c r="L45" s="413"/>
      <c r="M45" s="413"/>
      <c r="N45" s="517"/>
      <c r="O45" s="521"/>
      <c r="P45" s="168"/>
      <c r="Q45" s="522"/>
    </row>
    <row r="46" spans="1:17" s="390" customFormat="1" ht="15" customHeight="1" x14ac:dyDescent="0.25">
      <c r="A46" s="796"/>
      <c r="B46" s="797"/>
      <c r="C46" s="798"/>
      <c r="D46" s="800"/>
      <c r="E46" s="797"/>
      <c r="F46" s="798"/>
      <c r="G46" s="636"/>
      <c r="H46" s="168"/>
      <c r="I46" s="168"/>
      <c r="J46" s="168"/>
      <c r="K46" s="818"/>
      <c r="L46" s="797"/>
      <c r="M46" s="797"/>
      <c r="N46" s="809"/>
      <c r="O46" s="523"/>
      <c r="P46" s="209"/>
      <c r="Q46" s="524"/>
    </row>
    <row r="47" spans="1:17" s="390" customFormat="1" ht="15" customHeight="1" x14ac:dyDescent="0.25">
      <c r="A47" s="796"/>
      <c r="B47" s="797"/>
      <c r="C47" s="798"/>
      <c r="D47" s="800"/>
      <c r="E47" s="797"/>
      <c r="F47" s="798"/>
      <c r="G47" s="636"/>
      <c r="H47" s="636"/>
      <c r="I47" s="168"/>
      <c r="J47" s="168"/>
      <c r="K47" s="808"/>
      <c r="L47" s="797"/>
      <c r="M47" s="797"/>
      <c r="N47" s="809"/>
      <c r="O47" s="525"/>
      <c r="P47" s="211"/>
      <c r="Q47" s="526"/>
    </row>
    <row r="48" spans="1:17" s="390" customFormat="1" ht="14.25" customHeight="1" x14ac:dyDescent="0.25">
      <c r="A48" s="801" t="s">
        <v>152</v>
      </c>
      <c r="B48" s="797"/>
      <c r="C48" s="798"/>
      <c r="D48" s="810"/>
      <c r="E48" s="797"/>
      <c r="F48" s="798"/>
      <c r="G48" s="165">
        <f>SUM(G45:G47)</f>
        <v>0</v>
      </c>
      <c r="H48" s="165">
        <f>SUM(H45:H47)</f>
        <v>0</v>
      </c>
      <c r="I48" s="165">
        <f>SUM(I45:I47)</f>
        <v>0</v>
      </c>
      <c r="J48" s="165">
        <f>SUM(J45:J47)</f>
        <v>0</v>
      </c>
      <c r="K48" s="834"/>
      <c r="L48" s="797"/>
      <c r="M48" s="797"/>
      <c r="N48" s="798"/>
      <c r="O48" s="527"/>
      <c r="P48" s="634"/>
      <c r="Q48" s="635"/>
    </row>
    <row r="49" spans="1:26" s="390" customFormat="1" ht="16.5" customHeight="1" x14ac:dyDescent="0.25">
      <c r="A49" s="814" t="s">
        <v>155</v>
      </c>
      <c r="B49" s="797"/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809"/>
      <c r="O49" s="519"/>
      <c r="P49" s="516"/>
      <c r="Q49" s="520"/>
    </row>
    <row r="50" spans="1:26" s="390" customFormat="1" ht="15" customHeight="1" x14ac:dyDescent="0.25">
      <c r="A50" s="796"/>
      <c r="B50" s="797"/>
      <c r="C50" s="798"/>
      <c r="D50" s="800"/>
      <c r="E50" s="797"/>
      <c r="F50" s="798"/>
      <c r="G50" s="168"/>
      <c r="H50" s="168"/>
      <c r="I50" s="168"/>
      <c r="J50" s="168"/>
      <c r="K50" s="212"/>
      <c r="L50" s="413"/>
      <c r="M50" s="413"/>
      <c r="N50" s="517"/>
      <c r="O50" s="521"/>
      <c r="P50" s="168"/>
      <c r="Q50" s="522"/>
    </row>
    <row r="51" spans="1:26" s="390" customFormat="1" ht="15" customHeight="1" x14ac:dyDescent="0.25">
      <c r="A51" s="796"/>
      <c r="B51" s="797"/>
      <c r="C51" s="798"/>
      <c r="D51" s="800"/>
      <c r="E51" s="797"/>
      <c r="F51" s="798"/>
      <c r="G51" s="636"/>
      <c r="H51" s="168"/>
      <c r="I51" s="168"/>
      <c r="J51" s="168"/>
      <c r="K51" s="818"/>
      <c r="L51" s="797"/>
      <c r="M51" s="797"/>
      <c r="N51" s="809"/>
      <c r="O51" s="523"/>
      <c r="P51" s="209"/>
      <c r="Q51" s="524"/>
    </row>
    <row r="52" spans="1:26" s="390" customFormat="1" ht="15" customHeight="1" x14ac:dyDescent="0.25">
      <c r="A52" s="796"/>
      <c r="B52" s="797"/>
      <c r="C52" s="798"/>
      <c r="D52" s="800"/>
      <c r="E52" s="797"/>
      <c r="F52" s="798"/>
      <c r="G52" s="636"/>
      <c r="H52" s="636"/>
      <c r="I52" s="168"/>
      <c r="J52" s="168"/>
      <c r="K52" s="808"/>
      <c r="L52" s="797"/>
      <c r="M52" s="797"/>
      <c r="N52" s="809"/>
      <c r="O52" s="525"/>
      <c r="P52" s="211"/>
      <c r="Q52" s="526"/>
    </row>
    <row r="53" spans="1:26" s="390" customFormat="1" ht="14.25" customHeight="1" x14ac:dyDescent="0.25">
      <c r="A53" s="801" t="s">
        <v>152</v>
      </c>
      <c r="B53" s="797"/>
      <c r="C53" s="798"/>
      <c r="D53" s="810"/>
      <c r="E53" s="797"/>
      <c r="F53" s="798"/>
      <c r="G53" s="165">
        <f>SUM(G50:G52)</f>
        <v>0</v>
      </c>
      <c r="H53" s="165">
        <f>SUM(H50:H52)</f>
        <v>0</v>
      </c>
      <c r="I53" s="165">
        <f>SUM(I50:I52)</f>
        <v>0</v>
      </c>
      <c r="J53" s="165">
        <f>SUM(J50:J52)</f>
        <v>0</v>
      </c>
      <c r="K53" s="834"/>
      <c r="L53" s="797"/>
      <c r="M53" s="797"/>
      <c r="N53" s="798"/>
      <c r="O53" s="527"/>
      <c r="P53" s="634"/>
      <c r="Q53" s="635"/>
    </row>
    <row r="54" spans="1:26" s="390" customFormat="1" ht="16.5" customHeight="1" x14ac:dyDescent="0.25">
      <c r="A54" s="814" t="s">
        <v>156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809"/>
      <c r="O54" s="519"/>
      <c r="P54" s="516"/>
      <c r="Q54" s="520"/>
    </row>
    <row r="55" spans="1:26" s="390" customFormat="1" ht="15" customHeight="1" x14ac:dyDescent="0.25">
      <c r="A55" s="796"/>
      <c r="B55" s="797"/>
      <c r="C55" s="798"/>
      <c r="D55" s="800"/>
      <c r="E55" s="797"/>
      <c r="F55" s="798"/>
      <c r="G55" s="168"/>
      <c r="H55" s="168"/>
      <c r="I55" s="168"/>
      <c r="J55" s="168"/>
      <c r="K55" s="212"/>
      <c r="L55" s="413"/>
      <c r="M55" s="413"/>
      <c r="N55" s="517"/>
      <c r="O55" s="521"/>
      <c r="P55" s="168"/>
      <c r="Q55" s="522"/>
    </row>
    <row r="56" spans="1:26" s="390" customFormat="1" ht="15" customHeight="1" x14ac:dyDescent="0.25">
      <c r="A56" s="796"/>
      <c r="B56" s="797"/>
      <c r="C56" s="798"/>
      <c r="D56" s="800"/>
      <c r="E56" s="797"/>
      <c r="F56" s="798"/>
      <c r="G56" s="636"/>
      <c r="H56" s="168"/>
      <c r="I56" s="168"/>
      <c r="J56" s="168"/>
      <c r="K56" s="818"/>
      <c r="L56" s="797"/>
      <c r="M56" s="797"/>
      <c r="N56" s="809"/>
      <c r="O56" s="523"/>
      <c r="P56" s="209"/>
      <c r="Q56" s="524"/>
    </row>
    <row r="57" spans="1:26" s="390" customFormat="1" ht="15" customHeight="1" x14ac:dyDescent="0.25">
      <c r="A57" s="796"/>
      <c r="B57" s="797"/>
      <c r="C57" s="798"/>
      <c r="D57" s="800"/>
      <c r="E57" s="797"/>
      <c r="F57" s="798"/>
      <c r="G57" s="636"/>
      <c r="H57" s="636"/>
      <c r="I57" s="168"/>
      <c r="J57" s="168"/>
      <c r="K57" s="808"/>
      <c r="L57" s="797"/>
      <c r="M57" s="797"/>
      <c r="N57" s="809"/>
      <c r="O57" s="525"/>
      <c r="P57" s="211"/>
      <c r="Q57" s="526"/>
    </row>
    <row r="58" spans="1:26" s="390" customFormat="1" ht="14.25" customHeight="1" x14ac:dyDescent="0.25">
      <c r="A58" s="801" t="s">
        <v>152</v>
      </c>
      <c r="B58" s="797"/>
      <c r="C58" s="798"/>
      <c r="D58" s="810"/>
      <c r="E58" s="797"/>
      <c r="F58" s="798"/>
      <c r="G58" s="165">
        <f>SUM(G55:G57)</f>
        <v>0</v>
      </c>
      <c r="H58" s="165">
        <f>SUM(H55:H57)</f>
        <v>0</v>
      </c>
      <c r="I58" s="165">
        <f>SUM(I55:I57)</f>
        <v>0</v>
      </c>
      <c r="J58" s="165">
        <f>SUM(J55:J57)</f>
        <v>0</v>
      </c>
      <c r="K58" s="834"/>
      <c r="L58" s="797"/>
      <c r="M58" s="797"/>
      <c r="N58" s="798"/>
      <c r="O58" s="527"/>
      <c r="P58" s="634"/>
      <c r="Q58" s="635"/>
    </row>
    <row r="59" spans="1:26" s="390" customFormat="1" ht="17.25" customHeight="1" x14ac:dyDescent="0.25">
      <c r="A59" s="814" t="s">
        <v>157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809"/>
      <c r="O59" s="519"/>
      <c r="P59" s="516"/>
      <c r="Q59" s="520"/>
    </row>
    <row r="60" spans="1:26" s="390" customFormat="1" ht="15" customHeight="1" x14ac:dyDescent="0.25">
      <c r="A60" s="796"/>
      <c r="B60" s="797"/>
      <c r="C60" s="798"/>
      <c r="D60" s="800"/>
      <c r="E60" s="797"/>
      <c r="F60" s="798"/>
      <c r="G60" s="168"/>
      <c r="H60" s="168"/>
      <c r="I60" s="168"/>
      <c r="J60" s="168"/>
      <c r="K60" s="212"/>
      <c r="L60" s="413"/>
      <c r="M60" s="413"/>
      <c r="N60" s="517"/>
      <c r="O60" s="521"/>
      <c r="P60" s="168"/>
      <c r="Q60" s="522"/>
    </row>
    <row r="61" spans="1:26" s="390" customFormat="1" ht="15" customHeight="1" x14ac:dyDescent="0.25">
      <c r="A61" s="796"/>
      <c r="B61" s="797"/>
      <c r="C61" s="798"/>
      <c r="D61" s="800"/>
      <c r="E61" s="797"/>
      <c r="F61" s="798"/>
      <c r="G61" s="636"/>
      <c r="H61" s="168"/>
      <c r="I61" s="168"/>
      <c r="J61" s="168"/>
      <c r="K61" s="818"/>
      <c r="L61" s="797"/>
      <c r="M61" s="797"/>
      <c r="N61" s="809"/>
      <c r="O61" s="523"/>
      <c r="P61" s="209"/>
      <c r="Q61" s="524"/>
    </row>
    <row r="62" spans="1:26" s="390" customFormat="1" ht="15" customHeight="1" x14ac:dyDescent="0.25">
      <c r="A62" s="796"/>
      <c r="B62" s="797"/>
      <c r="C62" s="798"/>
      <c r="D62" s="800"/>
      <c r="E62" s="797"/>
      <c r="F62" s="798"/>
      <c r="G62" s="636"/>
      <c r="H62" s="636"/>
      <c r="I62" s="168"/>
      <c r="J62" s="168"/>
      <c r="K62" s="808"/>
      <c r="L62" s="797"/>
      <c r="M62" s="797"/>
      <c r="N62" s="809"/>
      <c r="O62" s="525"/>
      <c r="P62" s="211"/>
      <c r="Q62" s="526"/>
    </row>
    <row r="63" spans="1:26" s="390" customFormat="1" ht="14.25" customHeight="1" x14ac:dyDescent="0.25">
      <c r="A63" s="801" t="s">
        <v>152</v>
      </c>
      <c r="B63" s="797"/>
      <c r="C63" s="798"/>
      <c r="D63" s="810"/>
      <c r="E63" s="797"/>
      <c r="F63" s="798"/>
      <c r="G63" s="165">
        <f>SUM(G60:G62)</f>
        <v>0</v>
      </c>
      <c r="H63" s="165">
        <f>SUM(H60:H62)</f>
        <v>0</v>
      </c>
      <c r="I63" s="165">
        <f>SUM(I60:I62)</f>
        <v>0</v>
      </c>
      <c r="J63" s="165">
        <f>SUM(J60:J62)</f>
        <v>0</v>
      </c>
      <c r="K63" s="834"/>
      <c r="L63" s="797"/>
      <c r="M63" s="797"/>
      <c r="N63" s="798"/>
      <c r="O63" s="527"/>
      <c r="P63" s="634"/>
      <c r="Q63" s="635"/>
    </row>
    <row r="64" spans="1:26" s="166" customFormat="1" ht="19.5" customHeight="1" thickBot="1" x14ac:dyDescent="0.3">
      <c r="A64" s="826" t="s">
        <v>122</v>
      </c>
      <c r="B64" s="827"/>
      <c r="C64" s="828"/>
      <c r="D64" s="857"/>
      <c r="E64" s="827"/>
      <c r="F64" s="828"/>
      <c r="G64" s="518">
        <f>G38+G43+G48+G58</f>
        <v>0</v>
      </c>
      <c r="H64" s="518">
        <f>H38+H43+H48+H58</f>
        <v>0</v>
      </c>
      <c r="I64" s="518">
        <f>I38+I43+I48+I58</f>
        <v>0</v>
      </c>
      <c r="J64" s="518">
        <f>J38+J43+J48+J58</f>
        <v>0</v>
      </c>
      <c r="K64" s="857"/>
      <c r="L64" s="827"/>
      <c r="M64" s="827"/>
      <c r="N64" s="828"/>
      <c r="O64" s="528"/>
      <c r="P64" s="632"/>
      <c r="Q64" s="633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26" s="166" customFormat="1" x14ac:dyDescent="0.25">
      <c r="A65" s="429"/>
      <c r="B65" s="429"/>
      <c r="C65" s="429"/>
      <c r="D65" s="429"/>
      <c r="E65" s="429"/>
      <c r="G65" s="429"/>
      <c r="H65" s="429"/>
      <c r="I65" s="637"/>
      <c r="J65" s="637"/>
      <c r="K65" s="429"/>
      <c r="L65" s="429"/>
      <c r="M65" s="429"/>
      <c r="N65" s="429"/>
      <c r="O65" s="169"/>
      <c r="P65" s="169"/>
      <c r="Q65" s="169"/>
      <c r="R65" s="164"/>
      <c r="S65" s="164"/>
      <c r="T65" s="164"/>
      <c r="U65" s="164"/>
      <c r="V65" s="164"/>
      <c r="W65" s="164"/>
      <c r="X65" s="164"/>
      <c r="Y65" s="164"/>
      <c r="Z65" s="164"/>
    </row>
    <row r="66" spans="1:26" s="166" customFormat="1" x14ac:dyDescent="0.25">
      <c r="A66" s="852"/>
      <c r="B66" s="804"/>
      <c r="C66" s="852"/>
      <c r="D66" s="804"/>
      <c r="E66" s="429"/>
      <c r="G66" s="429"/>
      <c r="H66" s="429"/>
      <c r="I66" s="637"/>
      <c r="J66" s="637"/>
      <c r="K66" s="429"/>
      <c r="L66" s="429"/>
      <c r="M66" s="429"/>
      <c r="N66" s="429"/>
      <c r="O66" s="169"/>
      <c r="P66" s="169"/>
      <c r="Q66" s="169"/>
      <c r="R66" s="164"/>
      <c r="S66" s="164"/>
      <c r="T66" s="164"/>
      <c r="U66" s="164"/>
      <c r="V66" s="164"/>
      <c r="W66" s="164"/>
      <c r="X66" s="164"/>
      <c r="Y66" s="164"/>
      <c r="Z66" s="164"/>
    </row>
    <row r="67" spans="1:26" s="166" customFormat="1" x14ac:dyDescent="0.25">
      <c r="A67" s="429"/>
      <c r="B67" s="170"/>
      <c r="C67" s="429"/>
      <c r="D67" s="170"/>
      <c r="E67" s="429"/>
      <c r="G67" s="429"/>
      <c r="H67" s="429"/>
      <c r="I67" s="637"/>
      <c r="J67" s="637"/>
      <c r="K67" s="429"/>
      <c r="L67" s="429"/>
      <c r="M67" s="429"/>
      <c r="N67" s="429"/>
      <c r="O67" s="169"/>
      <c r="P67" s="169"/>
      <c r="Q67" s="169"/>
      <c r="R67" s="164"/>
      <c r="S67" s="164"/>
      <c r="T67" s="164"/>
      <c r="U67" s="164"/>
      <c r="V67" s="164"/>
      <c r="W67" s="164"/>
      <c r="X67" s="164"/>
      <c r="Y67" s="164"/>
      <c r="Z67" s="164"/>
    </row>
    <row r="68" spans="1:26" s="166" customFormat="1" x14ac:dyDescent="0.25">
      <c r="A68" s="429"/>
      <c r="B68" s="429"/>
      <c r="C68" s="429"/>
      <c r="D68" s="429"/>
      <c r="E68" s="429"/>
      <c r="G68" s="429"/>
      <c r="H68" s="429"/>
      <c r="I68" s="637"/>
      <c r="J68" s="637"/>
      <c r="K68" s="429"/>
      <c r="L68" s="429"/>
      <c r="M68" s="429"/>
      <c r="N68" s="429"/>
      <c r="O68" s="169"/>
      <c r="P68" s="169"/>
      <c r="Q68" s="169"/>
      <c r="R68" s="164"/>
      <c r="S68" s="164"/>
      <c r="T68" s="164"/>
      <c r="U68" s="164"/>
      <c r="V68" s="164"/>
      <c r="W68" s="164"/>
      <c r="X68" s="164"/>
      <c r="Y68" s="164"/>
      <c r="Z68" s="164"/>
    </row>
    <row r="69" spans="1:26" s="166" customFormat="1" x14ac:dyDescent="0.25">
      <c r="A69" s="429"/>
      <c r="B69" s="429"/>
      <c r="C69" s="429"/>
      <c r="D69" s="429"/>
      <c r="E69" s="429"/>
      <c r="G69" s="429"/>
      <c r="H69" s="429"/>
      <c r="I69" s="637"/>
      <c r="J69" s="637"/>
      <c r="K69" s="429"/>
      <c r="L69" s="429"/>
      <c r="M69" s="429"/>
      <c r="N69" s="429"/>
      <c r="O69" s="169"/>
      <c r="P69" s="169"/>
      <c r="Q69" s="169"/>
      <c r="R69" s="164"/>
      <c r="S69" s="164"/>
      <c r="T69" s="164"/>
      <c r="U69" s="164"/>
      <c r="V69" s="164"/>
      <c r="W69" s="164"/>
      <c r="X69" s="164"/>
      <c r="Y69" s="164"/>
      <c r="Z69" s="164"/>
    </row>
    <row r="70" spans="1:26" s="166" customFormat="1" x14ac:dyDescent="0.25">
      <c r="A70" s="429"/>
      <c r="B70" s="429"/>
      <c r="C70" s="429"/>
      <c r="D70" s="429"/>
      <c r="E70" s="429"/>
      <c r="G70" s="429"/>
      <c r="H70" s="429"/>
      <c r="I70" s="637"/>
      <c r="J70" s="637"/>
      <c r="K70" s="429"/>
      <c r="L70" s="429"/>
      <c r="M70" s="429"/>
      <c r="N70" s="429"/>
      <c r="O70" s="169"/>
      <c r="P70" s="169"/>
      <c r="Q70" s="169"/>
      <c r="R70" s="164"/>
      <c r="S70" s="164"/>
      <c r="T70" s="164"/>
      <c r="U70" s="164"/>
      <c r="V70" s="164"/>
      <c r="W70" s="164"/>
      <c r="X70" s="164"/>
      <c r="Y70" s="164"/>
      <c r="Z70" s="164"/>
    </row>
    <row r="71" spans="1:26" s="166" customFormat="1" x14ac:dyDescent="0.25">
      <c r="A71" s="429"/>
      <c r="B71" s="429"/>
      <c r="C71" s="429"/>
      <c r="D71" s="429"/>
      <c r="E71" s="429"/>
      <c r="G71" s="429"/>
      <c r="H71" s="429"/>
      <c r="I71" s="637"/>
      <c r="J71" s="637"/>
      <c r="K71" s="429"/>
      <c r="L71" s="429"/>
      <c r="M71" s="429"/>
      <c r="N71" s="429"/>
      <c r="O71" s="169"/>
      <c r="P71" s="169"/>
      <c r="Q71" s="169"/>
      <c r="R71" s="164"/>
      <c r="S71" s="164"/>
      <c r="T71" s="164"/>
      <c r="U71" s="164"/>
      <c r="V71" s="164"/>
      <c r="W71" s="164"/>
      <c r="X71" s="164"/>
      <c r="Y71" s="164"/>
      <c r="Z71" s="164"/>
    </row>
    <row r="72" spans="1:26" s="166" customFormat="1" x14ac:dyDescent="0.25">
      <c r="A72" s="429"/>
      <c r="B72" s="429"/>
      <c r="C72" s="429"/>
      <c r="D72" s="429"/>
      <c r="E72" s="429"/>
      <c r="G72" s="429"/>
      <c r="H72" s="429"/>
      <c r="I72" s="637"/>
      <c r="J72" s="637"/>
      <c r="K72" s="429"/>
      <c r="L72" s="429"/>
      <c r="M72" s="429"/>
      <c r="N72" s="429"/>
      <c r="O72" s="169"/>
      <c r="P72" s="169"/>
      <c r="Q72" s="169"/>
      <c r="R72" s="164"/>
      <c r="S72" s="164"/>
      <c r="T72" s="164"/>
      <c r="U72" s="164"/>
      <c r="V72" s="164"/>
      <c r="W72" s="164"/>
      <c r="X72" s="164"/>
      <c r="Y72" s="164"/>
      <c r="Z72" s="164"/>
    </row>
    <row r="73" spans="1:26" s="166" customFormat="1" x14ac:dyDescent="0.25">
      <c r="A73" s="429"/>
      <c r="B73" s="429"/>
      <c r="C73" s="429"/>
      <c r="D73" s="429"/>
      <c r="E73" s="429"/>
      <c r="G73" s="429"/>
      <c r="H73" s="429"/>
      <c r="I73" s="637"/>
      <c r="J73" s="637"/>
      <c r="K73" s="429"/>
      <c r="L73" s="429"/>
      <c r="M73" s="429"/>
      <c r="N73" s="429"/>
      <c r="O73" s="169"/>
      <c r="P73" s="169"/>
      <c r="Q73" s="169"/>
      <c r="R73" s="164"/>
      <c r="S73" s="164"/>
      <c r="T73" s="164"/>
      <c r="U73" s="164"/>
      <c r="V73" s="164"/>
      <c r="W73" s="164"/>
      <c r="X73" s="164"/>
      <c r="Y73" s="164"/>
      <c r="Z73" s="164"/>
    </row>
    <row r="74" spans="1:26" s="166" customFormat="1" x14ac:dyDescent="0.25">
      <c r="A74" s="429"/>
      <c r="B74" s="429"/>
      <c r="C74" s="429"/>
      <c r="D74" s="429"/>
      <c r="E74" s="429"/>
      <c r="G74" s="429"/>
      <c r="H74" s="429"/>
      <c r="I74" s="637"/>
      <c r="J74" s="637"/>
      <c r="K74" s="429"/>
      <c r="L74" s="429"/>
      <c r="M74" s="429"/>
      <c r="N74" s="429"/>
      <c r="O74" s="169"/>
      <c r="P74" s="169"/>
      <c r="Q74" s="169"/>
      <c r="R74" s="164"/>
      <c r="S74" s="164"/>
      <c r="T74" s="164"/>
      <c r="U74" s="164"/>
      <c r="V74" s="164"/>
      <c r="W74" s="164"/>
      <c r="X74" s="164"/>
      <c r="Y74" s="164"/>
      <c r="Z74" s="164"/>
    </row>
    <row r="75" spans="1:26" s="429" customFormat="1" x14ac:dyDescent="0.25">
      <c r="F75" s="166"/>
      <c r="I75" s="637"/>
      <c r="J75" s="637"/>
      <c r="O75" s="169"/>
      <c r="P75" s="169"/>
      <c r="Q75" s="169"/>
      <c r="R75" s="164"/>
      <c r="S75" s="164"/>
      <c r="T75" s="164"/>
      <c r="U75" s="164"/>
      <c r="V75" s="164"/>
      <c r="W75" s="164"/>
      <c r="X75" s="164"/>
      <c r="Y75" s="164"/>
      <c r="Z75" s="164"/>
    </row>
    <row r="76" spans="1:26" s="429" customFormat="1" x14ac:dyDescent="0.25">
      <c r="F76" s="166"/>
      <c r="I76" s="637"/>
      <c r="J76" s="637"/>
      <c r="O76" s="169"/>
      <c r="P76" s="169"/>
      <c r="Q76" s="169"/>
      <c r="R76" s="164"/>
      <c r="S76" s="164"/>
      <c r="T76" s="164"/>
      <c r="U76" s="164"/>
      <c r="V76" s="164"/>
      <c r="W76" s="164"/>
      <c r="X76" s="164"/>
      <c r="Y76" s="164"/>
      <c r="Z76" s="164"/>
    </row>
    <row r="77" spans="1:26" s="99" customFormat="1" x14ac:dyDescent="0.25">
      <c r="F77" s="57"/>
      <c r="I77" s="412"/>
      <c r="J77" s="412"/>
      <c r="O77" s="470"/>
      <c r="P77" s="470"/>
      <c r="Q77" s="470"/>
    </row>
    <row r="78" spans="1:26" s="99" customFormat="1" x14ac:dyDescent="0.25">
      <c r="F78" s="57"/>
      <c r="I78" s="412"/>
      <c r="J78" s="412"/>
      <c r="O78" s="470"/>
      <c r="P78" s="470"/>
      <c r="Q78" s="470"/>
    </row>
    <row r="79" spans="1:26" s="99" customFormat="1" x14ac:dyDescent="0.25">
      <c r="F79" s="57"/>
      <c r="I79" s="412"/>
      <c r="J79" s="412"/>
      <c r="O79" s="470"/>
      <c r="P79" s="470"/>
      <c r="Q79" s="470"/>
    </row>
  </sheetData>
  <mergeCells count="131">
    <mergeCell ref="I3:N3"/>
    <mergeCell ref="O27:Q27"/>
    <mergeCell ref="K61:N61"/>
    <mergeCell ref="D63:F63"/>
    <mergeCell ref="A12:B12"/>
    <mergeCell ref="K46:N46"/>
    <mergeCell ref="A50:C50"/>
    <mergeCell ref="D4:E4"/>
    <mergeCell ref="P31:P33"/>
    <mergeCell ref="A10:B10"/>
    <mergeCell ref="K63:N63"/>
    <mergeCell ref="D42:F42"/>
    <mergeCell ref="I32:J32"/>
    <mergeCell ref="A8:B8"/>
    <mergeCell ref="K48:N48"/>
    <mergeCell ref="D61:F61"/>
    <mergeCell ref="K31:N33"/>
    <mergeCell ref="A49:N49"/>
    <mergeCell ref="K64:N64"/>
    <mergeCell ref="F4:H4"/>
    <mergeCell ref="D43:F43"/>
    <mergeCell ref="A6:B6"/>
    <mergeCell ref="A66:B66"/>
    <mergeCell ref="A31:C33"/>
    <mergeCell ref="D38:F38"/>
    <mergeCell ref="A23:B23"/>
    <mergeCell ref="A9:B9"/>
    <mergeCell ref="A29:P29"/>
    <mergeCell ref="O25:Q25"/>
    <mergeCell ref="D55:F55"/>
    <mergeCell ref="A59:N59"/>
    <mergeCell ref="A30:N30"/>
    <mergeCell ref="K42:N42"/>
    <mergeCell ref="D47:F47"/>
    <mergeCell ref="A35:C35"/>
    <mergeCell ref="A27:B27"/>
    <mergeCell ref="C66:D66"/>
    <mergeCell ref="A11:B11"/>
    <mergeCell ref="O26:Q26"/>
    <mergeCell ref="K53:N53"/>
    <mergeCell ref="A1:N1"/>
    <mergeCell ref="D51:F51"/>
    <mergeCell ref="A39:N39"/>
    <mergeCell ref="D62:F62"/>
    <mergeCell ref="A63:C63"/>
    <mergeCell ref="A28:B28"/>
    <mergeCell ref="A34:N34"/>
    <mergeCell ref="K38:N38"/>
    <mergeCell ref="D57:F57"/>
    <mergeCell ref="D60:F60"/>
    <mergeCell ref="K43:N43"/>
    <mergeCell ref="J18:N18"/>
    <mergeCell ref="A48:C48"/>
    <mergeCell ref="D58:F58"/>
    <mergeCell ref="A21:B21"/>
    <mergeCell ref="A26:B26"/>
    <mergeCell ref="D36:F36"/>
    <mergeCell ref="K57:N57"/>
    <mergeCell ref="D64:F64"/>
    <mergeCell ref="D40:F40"/>
    <mergeCell ref="K62:N62"/>
    <mergeCell ref="O17:Q19"/>
    <mergeCell ref="D41:F41"/>
    <mergeCell ref="L4:N4"/>
    <mergeCell ref="A61:C61"/>
    <mergeCell ref="A45:C45"/>
    <mergeCell ref="O31:O33"/>
    <mergeCell ref="D53:F53"/>
    <mergeCell ref="A24:B24"/>
    <mergeCell ref="A40:C40"/>
    <mergeCell ref="O23:Q23"/>
    <mergeCell ref="O28:Q28"/>
    <mergeCell ref="K47:N47"/>
    <mergeCell ref="E16:H16"/>
    <mergeCell ref="D45:F45"/>
    <mergeCell ref="A25:B25"/>
    <mergeCell ref="J4:K4"/>
    <mergeCell ref="O21:Q21"/>
    <mergeCell ref="A46:C46"/>
    <mergeCell ref="P2:Q3"/>
    <mergeCell ref="A7:B7"/>
    <mergeCell ref="A54:N54"/>
    <mergeCell ref="C3:H3"/>
    <mergeCell ref="K41:N41"/>
    <mergeCell ref="A53:C53"/>
    <mergeCell ref="O20:Q20"/>
    <mergeCell ref="E17:N17"/>
    <mergeCell ref="A64:C64"/>
    <mergeCell ref="C17:D18"/>
    <mergeCell ref="E18:I18"/>
    <mergeCell ref="A13:B13"/>
    <mergeCell ref="D56:F56"/>
    <mergeCell ref="K58:N58"/>
    <mergeCell ref="A51:C51"/>
    <mergeCell ref="K36:N36"/>
    <mergeCell ref="D37:F37"/>
    <mergeCell ref="A62:C62"/>
    <mergeCell ref="A38:C38"/>
    <mergeCell ref="A3:B5"/>
    <mergeCell ref="K37:N37"/>
    <mergeCell ref="A60:C60"/>
    <mergeCell ref="A57:C57"/>
    <mergeCell ref="A36:C36"/>
    <mergeCell ref="A14:B14"/>
    <mergeCell ref="A41:C41"/>
    <mergeCell ref="A22:B22"/>
    <mergeCell ref="K56:N56"/>
    <mergeCell ref="D52:F52"/>
    <mergeCell ref="D35:F35"/>
    <mergeCell ref="A55:C55"/>
    <mergeCell ref="O22:Q22"/>
    <mergeCell ref="D50:F50"/>
    <mergeCell ref="A17:B19"/>
    <mergeCell ref="Q31:Q33"/>
    <mergeCell ref="A47:C47"/>
    <mergeCell ref="K51:N51"/>
    <mergeCell ref="A42:C42"/>
    <mergeCell ref="A20:B20"/>
    <mergeCell ref="O24:Q24"/>
    <mergeCell ref="A52:C52"/>
    <mergeCell ref="G32:H32"/>
    <mergeCell ref="D46:F46"/>
    <mergeCell ref="A58:C58"/>
    <mergeCell ref="D31:F33"/>
    <mergeCell ref="K52:N52"/>
    <mergeCell ref="A37:C37"/>
    <mergeCell ref="A56:C56"/>
    <mergeCell ref="D48:F48"/>
    <mergeCell ref="G31:J31"/>
    <mergeCell ref="A44:N44"/>
    <mergeCell ref="A43:C43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rowBreaks count="1" manualBreakCount="1">
    <brk id="29" max="17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3"/>
  <sheetViews>
    <sheetView view="pageBreakPreview" zoomScale="82" zoomScaleSheetLayoutView="82" workbookViewId="0">
      <selection activeCell="K7" sqref="K7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158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Данные2!A16</f>
        <v>Компрессор</v>
      </c>
      <c r="B6" s="687"/>
      <c r="C6" s="457">
        <f>Данные2!AL16</f>
        <v>0</v>
      </c>
      <c r="D6" s="574">
        <f>Данные2!AM16</f>
        <v>0</v>
      </c>
      <c r="E6" s="446" t="e">
        <f>D6*1000000/C6</f>
        <v>#DIV/0!</v>
      </c>
      <c r="F6" s="457">
        <v>1680</v>
      </c>
      <c r="G6" s="551">
        <v>1</v>
      </c>
      <c r="H6" s="447">
        <f>G6*1000000/F6</f>
        <v>595.23809523809518</v>
      </c>
      <c r="I6" s="448"/>
      <c r="J6" s="449">
        <f>Данные2!AN16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1680</v>
      </c>
      <c r="G9" s="460">
        <f>SUM(G6:G8)</f>
        <v>1</v>
      </c>
      <c r="H9" s="461">
        <f>G9*1000000/F9</f>
        <v>595.23809523809518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159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76"/>
      <c r="P15" s="812"/>
      <c r="Q15" s="877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880"/>
      <c r="P16" s="797"/>
      <c r="Q16" s="809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3">
    <mergeCell ref="A30:B30"/>
    <mergeCell ref="J4:K4"/>
    <mergeCell ref="A27:C27"/>
    <mergeCell ref="Q21:Q23"/>
    <mergeCell ref="F4:H4"/>
    <mergeCell ref="O17:Q17"/>
    <mergeCell ref="L4:N4"/>
    <mergeCell ref="K21:N23"/>
    <mergeCell ref="A6:B6"/>
    <mergeCell ref="O16:Q16"/>
    <mergeCell ref="G22:H22"/>
    <mergeCell ref="O18:Q18"/>
    <mergeCell ref="A21:C23"/>
    <mergeCell ref="C30:D30"/>
    <mergeCell ref="P21:P23"/>
    <mergeCell ref="A26:C26"/>
    <mergeCell ref="K27:N27"/>
    <mergeCell ref="K28:N28"/>
    <mergeCell ref="A16:B16"/>
    <mergeCell ref="D4:E4"/>
    <mergeCell ref="D25:F25"/>
    <mergeCell ref="A8:B8"/>
    <mergeCell ref="A9:B9"/>
    <mergeCell ref="E12:N12"/>
    <mergeCell ref="D26:F26"/>
    <mergeCell ref="A28:C28"/>
    <mergeCell ref="D28:F28"/>
    <mergeCell ref="A25:C25"/>
    <mergeCell ref="E11:H11"/>
    <mergeCell ref="A24:N24"/>
    <mergeCell ref="A3:B5"/>
    <mergeCell ref="O15:Q15"/>
    <mergeCell ref="I3:N3"/>
    <mergeCell ref="D21:F23"/>
    <mergeCell ref="A12:B14"/>
    <mergeCell ref="O12:Q14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A15:B15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3"/>
  <sheetViews>
    <sheetView view="pageBreakPreview" zoomScale="82" zoomScaleSheetLayoutView="82" workbookViewId="0">
      <selection activeCell="K10" sqref="K10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8.75" customHeight="1" x14ac:dyDescent="0.25">
      <c r="A1" s="854" t="s">
        <v>160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</row>
    <row r="2" spans="1:17" ht="16.5" customHeight="1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5"/>
      <c r="P2" s="820" t="s">
        <v>124</v>
      </c>
      <c r="Q2" s="821"/>
    </row>
    <row r="3" spans="1:17" ht="15" customHeight="1" x14ac:dyDescent="0.25">
      <c r="A3" s="835" t="s">
        <v>125</v>
      </c>
      <c r="B3" s="758"/>
      <c r="C3" s="874" t="s">
        <v>126</v>
      </c>
      <c r="D3" s="687"/>
      <c r="E3" s="687"/>
      <c r="F3" s="687"/>
      <c r="G3" s="687"/>
      <c r="H3" s="688"/>
      <c r="I3" s="874" t="s">
        <v>127</v>
      </c>
      <c r="J3" s="687"/>
      <c r="K3" s="687"/>
      <c r="L3" s="687"/>
      <c r="M3" s="687"/>
      <c r="N3" s="688"/>
      <c r="P3" s="794"/>
      <c r="Q3" s="794"/>
    </row>
    <row r="4" spans="1:17" ht="15" customHeight="1" x14ac:dyDescent="0.25">
      <c r="A4" s="695"/>
      <c r="B4" s="737"/>
      <c r="C4" s="410">
        <f ca="1">YEAR(TODAY())</f>
        <v>2025</v>
      </c>
      <c r="D4" s="859" t="s">
        <v>128</v>
      </c>
      <c r="E4" s="738"/>
      <c r="F4" s="861">
        <f ca="1">YEAR(TODAY()) - 1</f>
        <v>2024</v>
      </c>
      <c r="G4" s="794"/>
      <c r="H4" s="738"/>
      <c r="I4" s="410">
        <f ca="1">YEAR(TODAY())</f>
        <v>2025</v>
      </c>
      <c r="J4" s="859" t="s">
        <v>128</v>
      </c>
      <c r="K4" s="738"/>
      <c r="L4" s="843">
        <f ca="1">F4</f>
        <v>2024</v>
      </c>
      <c r="M4" s="794"/>
      <c r="N4" s="738"/>
      <c r="P4" s="504">
        <f ca="1">Данные2!AL1</f>
        <v>1</v>
      </c>
      <c r="Q4" s="503"/>
    </row>
    <row r="5" spans="1:17" ht="26.25" customHeight="1" thickBot="1" x14ac:dyDescent="0.3">
      <c r="A5" s="696"/>
      <c r="B5" s="720"/>
      <c r="C5" s="406" t="s">
        <v>129</v>
      </c>
      <c r="D5" s="407" t="s">
        <v>130</v>
      </c>
      <c r="E5" s="408" t="s">
        <v>31</v>
      </c>
      <c r="F5" s="406" t="s">
        <v>129</v>
      </c>
      <c r="G5" s="407" t="s">
        <v>130</v>
      </c>
      <c r="H5" s="409" t="s">
        <v>31</v>
      </c>
      <c r="I5" s="406" t="s">
        <v>131</v>
      </c>
      <c r="J5" s="407" t="s">
        <v>130</v>
      </c>
      <c r="K5" s="465" t="s">
        <v>31</v>
      </c>
      <c r="L5" s="411" t="s">
        <v>131</v>
      </c>
      <c r="M5" s="407" t="s">
        <v>130</v>
      </c>
      <c r="N5" s="409" t="s">
        <v>31</v>
      </c>
    </row>
    <row r="6" spans="1:17" ht="15" customHeight="1" x14ac:dyDescent="0.25">
      <c r="A6" s="862" t="str">
        <f>Данные2!A20</f>
        <v>Компрессор</v>
      </c>
      <c r="B6" s="687"/>
      <c r="C6" s="457">
        <f>Данные2!AL20</f>
        <v>0</v>
      </c>
      <c r="D6" s="574">
        <f>Данные2!AM20</f>
        <v>0</v>
      </c>
      <c r="E6" s="446" t="e">
        <f>D6*1000000/C6</f>
        <v>#DIV/0!</v>
      </c>
      <c r="F6" s="457">
        <v>1963</v>
      </c>
      <c r="G6" s="551">
        <v>1</v>
      </c>
      <c r="H6" s="447">
        <f>G6*1000000/F6</f>
        <v>509.42435048395311</v>
      </c>
      <c r="I6" s="448"/>
      <c r="J6" s="449">
        <f>Данные2!AN20</f>
        <v>0</v>
      </c>
      <c r="K6" s="450" t="e">
        <f ca="1">J6*1000000/I6*12/P4</f>
        <v>#DIV/0!</v>
      </c>
      <c r="L6" s="553"/>
      <c r="M6" s="551">
        <v>2</v>
      </c>
      <c r="N6" s="451" t="e">
        <f>M6*1000000/L6</f>
        <v>#DIV/0!</v>
      </c>
    </row>
    <row r="7" spans="1:17" ht="15" customHeight="1" x14ac:dyDescent="0.25">
      <c r="A7" s="732"/>
      <c r="B7" s="700"/>
      <c r="C7" s="457"/>
      <c r="D7" s="574"/>
      <c r="E7" s="446"/>
      <c r="F7" s="457"/>
      <c r="G7" s="574"/>
      <c r="H7" s="447"/>
      <c r="I7" s="539"/>
      <c r="J7" s="455"/>
      <c r="K7" s="540"/>
      <c r="L7" s="539"/>
      <c r="M7" s="574"/>
      <c r="N7" s="451"/>
    </row>
    <row r="8" spans="1:17" ht="15" customHeight="1" thickBot="1" x14ac:dyDescent="0.3">
      <c r="A8" s="822"/>
      <c r="B8" s="690"/>
      <c r="C8" s="457"/>
      <c r="D8" s="574"/>
      <c r="E8" s="446"/>
      <c r="F8" s="457"/>
      <c r="G8" s="574"/>
      <c r="H8" s="447"/>
      <c r="I8" s="452"/>
      <c r="J8" s="574"/>
      <c r="K8" s="453"/>
      <c r="L8" s="452"/>
      <c r="M8" s="574"/>
      <c r="N8" s="451"/>
    </row>
    <row r="9" spans="1:17" ht="15.75" customHeight="1" thickBot="1" x14ac:dyDescent="0.3">
      <c r="A9" s="815" t="s">
        <v>122</v>
      </c>
      <c r="B9" s="816"/>
      <c r="C9" s="458">
        <f>SUM(C6:C8)</f>
        <v>0</v>
      </c>
      <c r="D9" s="460">
        <f>SUM(D6:D8)</f>
        <v>0</v>
      </c>
      <c r="E9" s="459" t="e">
        <f>D9*1000000/C9</f>
        <v>#DIV/0!</v>
      </c>
      <c r="F9" s="458">
        <f>SUM(F6:F8)</f>
        <v>1963</v>
      </c>
      <c r="G9" s="460">
        <f>SUM(G6:G8)</f>
        <v>1</v>
      </c>
      <c r="H9" s="461">
        <f>G9*1000000/F9</f>
        <v>509.42435048395311</v>
      </c>
      <c r="I9" s="462">
        <f>SUM(I6:I8)</f>
        <v>0</v>
      </c>
      <c r="J9" s="463">
        <f>SUM(J6:J8)</f>
        <v>0</v>
      </c>
      <c r="K9" s="464" t="e">
        <f ca="1">J9*1000000/I9*12/P4</f>
        <v>#DIV/0!</v>
      </c>
      <c r="L9" s="458">
        <f>SUM(L6:L8)</f>
        <v>0</v>
      </c>
      <c r="M9" s="463">
        <f>SUM(M6:M8)</f>
        <v>2</v>
      </c>
      <c r="N9" s="461" t="e">
        <f>M9*1000000/L9</f>
        <v>#DIV/0!</v>
      </c>
    </row>
    <row r="10" spans="1:17" x14ac:dyDescent="0.25">
      <c r="A10" s="533"/>
      <c r="B10" s="469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534"/>
    </row>
    <row r="11" spans="1:17" ht="21" customHeight="1" thickBot="1" x14ac:dyDescent="0.35">
      <c r="A11" s="535"/>
      <c r="B11" s="402"/>
      <c r="C11" s="402"/>
      <c r="D11" s="529"/>
      <c r="E11" s="851" t="s">
        <v>132</v>
      </c>
      <c r="F11" s="849"/>
      <c r="G11" s="849"/>
      <c r="H11" s="849"/>
      <c r="I11" s="537">
        <f ca="1">P4</f>
        <v>1</v>
      </c>
      <c r="J11" s="530" t="s">
        <v>133</v>
      </c>
      <c r="K11" s="403"/>
      <c r="L11" s="505"/>
      <c r="M11" s="402"/>
      <c r="N11" s="536"/>
      <c r="O11" s="402"/>
      <c r="P11" s="402"/>
    </row>
    <row r="12" spans="1:17" ht="14.25" customHeight="1" x14ac:dyDescent="0.25">
      <c r="A12" s="836" t="str">
        <f>A3</f>
        <v>Наименование изделия</v>
      </c>
      <c r="B12" s="758"/>
      <c r="C12" s="829" t="s">
        <v>161</v>
      </c>
      <c r="D12" s="758"/>
      <c r="E12" s="825" t="s">
        <v>135</v>
      </c>
      <c r="F12" s="687"/>
      <c r="G12" s="687"/>
      <c r="H12" s="687"/>
      <c r="I12" s="687"/>
      <c r="J12" s="687"/>
      <c r="K12" s="687"/>
      <c r="L12" s="687"/>
      <c r="M12" s="687"/>
      <c r="N12" s="740"/>
      <c r="O12" s="840" t="s">
        <v>136</v>
      </c>
      <c r="P12" s="841"/>
      <c r="Q12" s="842"/>
    </row>
    <row r="13" spans="1:17" ht="14.25" customHeight="1" x14ac:dyDescent="0.25">
      <c r="A13" s="695"/>
      <c r="B13" s="737"/>
      <c r="C13" s="830"/>
      <c r="D13" s="738"/>
      <c r="E13" s="831" t="s">
        <v>137</v>
      </c>
      <c r="F13" s="794"/>
      <c r="G13" s="794"/>
      <c r="H13" s="794"/>
      <c r="I13" s="778"/>
      <c r="J13" s="831" t="s">
        <v>138</v>
      </c>
      <c r="K13" s="794"/>
      <c r="L13" s="794"/>
      <c r="M13" s="794"/>
      <c r="N13" s="778"/>
      <c r="O13" s="821"/>
      <c r="P13" s="821"/>
      <c r="Q13" s="770"/>
    </row>
    <row r="14" spans="1:17" ht="33" customHeight="1" thickBot="1" x14ac:dyDescent="0.3">
      <c r="A14" s="696"/>
      <c r="B14" s="720"/>
      <c r="C14" s="466" t="s">
        <v>139</v>
      </c>
      <c r="D14" s="467" t="s">
        <v>140</v>
      </c>
      <c r="E14" s="473" t="s">
        <v>141</v>
      </c>
      <c r="F14" s="471" t="s">
        <v>142</v>
      </c>
      <c r="G14" s="471" t="s">
        <v>143</v>
      </c>
      <c r="H14" s="472" t="s">
        <v>144</v>
      </c>
      <c r="I14" s="495" t="s">
        <v>62</v>
      </c>
      <c r="J14" s="473" t="s">
        <v>141</v>
      </c>
      <c r="K14" s="471" t="s">
        <v>142</v>
      </c>
      <c r="L14" s="471" t="s">
        <v>143</v>
      </c>
      <c r="M14" s="472" t="s">
        <v>144</v>
      </c>
      <c r="N14" s="512" t="s">
        <v>62</v>
      </c>
      <c r="O14" s="794"/>
      <c r="P14" s="794"/>
      <c r="Q14" s="778"/>
    </row>
    <row r="15" spans="1:17" ht="15" customHeight="1" x14ac:dyDescent="0.25">
      <c r="A15" s="838" t="str">
        <f>A6</f>
        <v>Компрессор</v>
      </c>
      <c r="B15" s="812"/>
      <c r="C15" s="555">
        <v>8</v>
      </c>
      <c r="D15" s="556">
        <v>2</v>
      </c>
      <c r="E15" s="557">
        <v>7</v>
      </c>
      <c r="F15" s="558"/>
      <c r="G15" s="558"/>
      <c r="H15" s="559">
        <v>1</v>
      </c>
      <c r="I15" s="538">
        <f>SUM(E15:H15)</f>
        <v>8</v>
      </c>
      <c r="J15" s="555"/>
      <c r="K15" s="558"/>
      <c r="L15" s="559">
        <v>2</v>
      </c>
      <c r="M15" s="558"/>
      <c r="N15" s="499">
        <f>SUM(J15:M15)</f>
        <v>2</v>
      </c>
      <c r="O15" s="824"/>
      <c r="P15" s="812"/>
      <c r="Q15" s="813"/>
    </row>
    <row r="16" spans="1:17" ht="15" customHeight="1" x14ac:dyDescent="0.25">
      <c r="A16" s="879"/>
      <c r="B16" s="809"/>
      <c r="C16" s="541"/>
      <c r="D16" s="542"/>
      <c r="E16" s="543"/>
      <c r="F16" s="544"/>
      <c r="G16" s="544"/>
      <c r="H16" s="545"/>
      <c r="I16" s="546"/>
      <c r="J16" s="547"/>
      <c r="K16" s="544"/>
      <c r="L16" s="545"/>
      <c r="M16" s="544"/>
      <c r="N16" s="548"/>
      <c r="O16" s="549"/>
      <c r="P16" s="549"/>
      <c r="Q16" s="550"/>
    </row>
    <row r="17" spans="1:26" ht="15" customHeight="1" x14ac:dyDescent="0.25">
      <c r="A17" s="817"/>
      <c r="B17" s="797"/>
      <c r="C17" s="491"/>
      <c r="D17" s="492"/>
      <c r="E17" s="514"/>
      <c r="F17" s="208"/>
      <c r="G17" s="208"/>
      <c r="H17" s="493"/>
      <c r="I17" s="497"/>
      <c r="J17" s="389"/>
      <c r="K17" s="208"/>
      <c r="L17" s="493"/>
      <c r="M17" s="208"/>
      <c r="N17" s="500"/>
      <c r="O17" s="860"/>
      <c r="P17" s="797"/>
      <c r="Q17" s="809"/>
    </row>
    <row r="18" spans="1:26" ht="16.5" customHeight="1" thickBot="1" x14ac:dyDescent="0.3">
      <c r="A18" s="875" t="s">
        <v>122</v>
      </c>
      <c r="B18" s="720"/>
      <c r="C18" s="506">
        <f t="shared" ref="C18:N18" si="0">SUM(C15:C17)</f>
        <v>8</v>
      </c>
      <c r="D18" s="507">
        <f t="shared" si="0"/>
        <v>2</v>
      </c>
      <c r="E18" s="506">
        <f t="shared" si="0"/>
        <v>7</v>
      </c>
      <c r="F18" s="508">
        <f t="shared" si="0"/>
        <v>0</v>
      </c>
      <c r="G18" s="508">
        <f t="shared" si="0"/>
        <v>0</v>
      </c>
      <c r="H18" s="508">
        <f t="shared" si="0"/>
        <v>1</v>
      </c>
      <c r="I18" s="508">
        <f t="shared" si="0"/>
        <v>8</v>
      </c>
      <c r="J18" s="509">
        <f t="shared" si="0"/>
        <v>0</v>
      </c>
      <c r="K18" s="510">
        <f t="shared" si="0"/>
        <v>0</v>
      </c>
      <c r="L18" s="510">
        <f t="shared" si="0"/>
        <v>2</v>
      </c>
      <c r="M18" s="510">
        <f t="shared" si="0"/>
        <v>0</v>
      </c>
      <c r="N18" s="511">
        <f t="shared" si="0"/>
        <v>2</v>
      </c>
      <c r="O18" s="881"/>
      <c r="P18" s="706"/>
      <c r="Q18" s="882"/>
    </row>
    <row r="19" spans="1:26" ht="12" customHeight="1" x14ac:dyDescent="0.25">
      <c r="A19" s="865"/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173"/>
    </row>
    <row r="20" spans="1:26" ht="24.75" customHeight="1" thickBot="1" x14ac:dyDescent="0.3">
      <c r="A20" s="866" t="s">
        <v>146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169"/>
      <c r="P20" s="169"/>
      <c r="Q20" s="169"/>
    </row>
    <row r="21" spans="1:26" s="164" customFormat="1" ht="15" customHeight="1" x14ac:dyDescent="0.25">
      <c r="A21" s="844" t="s">
        <v>81</v>
      </c>
      <c r="B21" s="753"/>
      <c r="C21" s="803"/>
      <c r="D21" s="802" t="s">
        <v>147</v>
      </c>
      <c r="E21" s="753"/>
      <c r="F21" s="803"/>
      <c r="G21" s="811" t="s">
        <v>66</v>
      </c>
      <c r="H21" s="812"/>
      <c r="I21" s="812"/>
      <c r="J21" s="813"/>
      <c r="K21" s="837" t="s">
        <v>148</v>
      </c>
      <c r="L21" s="753"/>
      <c r="M21" s="753"/>
      <c r="N21" s="871"/>
      <c r="O21" s="844" t="s">
        <v>149</v>
      </c>
      <c r="P21" s="802" t="s">
        <v>85</v>
      </c>
      <c r="Q21" s="837" t="s">
        <v>150</v>
      </c>
    </row>
    <row r="22" spans="1:26" s="164" customFormat="1" ht="18" customHeight="1" x14ac:dyDescent="0.25">
      <c r="A22" s="863"/>
      <c r="B22" s="804"/>
      <c r="C22" s="805"/>
      <c r="D22" s="716"/>
      <c r="E22" s="804"/>
      <c r="F22" s="805"/>
      <c r="G22" s="799">
        <f ca="1">C4</f>
        <v>2025</v>
      </c>
      <c r="H22" s="798"/>
      <c r="I22" s="870">
        <f ca="1">F4</f>
        <v>2024</v>
      </c>
      <c r="J22" s="798"/>
      <c r="K22" s="716"/>
      <c r="L22" s="804"/>
      <c r="M22" s="804"/>
      <c r="N22" s="872"/>
      <c r="O22" s="845"/>
      <c r="P22" s="868"/>
      <c r="Q22" s="711"/>
    </row>
    <row r="23" spans="1:26" s="164" customFormat="1" x14ac:dyDescent="0.25">
      <c r="A23" s="864"/>
      <c r="B23" s="806"/>
      <c r="C23" s="807"/>
      <c r="D23" s="717"/>
      <c r="E23" s="806"/>
      <c r="F23" s="807"/>
      <c r="G23" s="494" t="s">
        <v>139</v>
      </c>
      <c r="H23" s="494" t="s">
        <v>140</v>
      </c>
      <c r="I23" s="494" t="s">
        <v>139</v>
      </c>
      <c r="J23" s="494" t="s">
        <v>140</v>
      </c>
      <c r="K23" s="717"/>
      <c r="L23" s="806"/>
      <c r="M23" s="806"/>
      <c r="N23" s="873"/>
      <c r="O23" s="846"/>
      <c r="P23" s="869"/>
      <c r="Q23" s="731"/>
    </row>
    <row r="24" spans="1:26" s="390" customFormat="1" ht="15.75" customHeight="1" x14ac:dyDescent="0.25">
      <c r="A24" s="814" t="s">
        <v>153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809"/>
      <c r="O24" s="519"/>
      <c r="P24" s="516"/>
      <c r="Q24" s="520"/>
    </row>
    <row r="25" spans="1:26" s="390" customFormat="1" ht="15" customHeight="1" x14ac:dyDescent="0.25">
      <c r="A25" s="796"/>
      <c r="B25" s="797"/>
      <c r="C25" s="798"/>
      <c r="D25" s="800"/>
      <c r="E25" s="797"/>
      <c r="F25" s="798"/>
      <c r="G25" s="168"/>
      <c r="H25" s="168"/>
      <c r="I25" s="168"/>
      <c r="J25" s="168"/>
      <c r="K25" s="212"/>
      <c r="L25" s="413"/>
      <c r="M25" s="413"/>
      <c r="N25" s="517"/>
      <c r="O25" s="521"/>
      <c r="P25" s="168"/>
      <c r="Q25" s="522"/>
    </row>
    <row r="26" spans="1:26" s="390" customFormat="1" ht="15" customHeight="1" x14ac:dyDescent="0.25">
      <c r="A26" s="796"/>
      <c r="B26" s="797"/>
      <c r="C26" s="798"/>
      <c r="D26" s="800"/>
      <c r="E26" s="797"/>
      <c r="F26" s="798"/>
      <c r="G26" s="636"/>
      <c r="H26" s="168"/>
      <c r="I26" s="168"/>
      <c r="J26" s="168"/>
      <c r="K26" s="818"/>
      <c r="L26" s="797"/>
      <c r="M26" s="797"/>
      <c r="N26" s="809"/>
      <c r="O26" s="523"/>
      <c r="P26" s="209"/>
      <c r="Q26" s="524"/>
    </row>
    <row r="27" spans="1:26" s="390" customFormat="1" ht="15" customHeight="1" x14ac:dyDescent="0.25">
      <c r="A27" s="796"/>
      <c r="B27" s="797"/>
      <c r="C27" s="798"/>
      <c r="D27" s="800"/>
      <c r="E27" s="797"/>
      <c r="F27" s="798"/>
      <c r="G27" s="636"/>
      <c r="H27" s="636"/>
      <c r="I27" s="168"/>
      <c r="J27" s="168"/>
      <c r="K27" s="808"/>
      <c r="L27" s="797"/>
      <c r="M27" s="797"/>
      <c r="N27" s="809"/>
      <c r="O27" s="525"/>
      <c r="P27" s="211"/>
      <c r="Q27" s="526"/>
    </row>
    <row r="28" spans="1:26" s="390" customFormat="1" ht="14.25" customHeight="1" thickBot="1" x14ac:dyDescent="0.3">
      <c r="A28" s="883" t="s">
        <v>152</v>
      </c>
      <c r="B28" s="827"/>
      <c r="C28" s="828"/>
      <c r="D28" s="884"/>
      <c r="E28" s="827"/>
      <c r="F28" s="828"/>
      <c r="G28" s="531">
        <f>SUM(G25:G27)</f>
        <v>0</v>
      </c>
      <c r="H28" s="531">
        <f>SUM(H25:H27)</f>
        <v>0</v>
      </c>
      <c r="I28" s="531">
        <f>SUM(I25:I27)</f>
        <v>0</v>
      </c>
      <c r="J28" s="531">
        <f>SUM(J25:J27)</f>
        <v>0</v>
      </c>
      <c r="K28" s="878"/>
      <c r="L28" s="827"/>
      <c r="M28" s="827"/>
      <c r="N28" s="828"/>
      <c r="O28" s="532"/>
      <c r="P28" s="638"/>
      <c r="Q28" s="639"/>
    </row>
    <row r="29" spans="1:26" s="166" customFormat="1" x14ac:dyDescent="0.25">
      <c r="A29" s="429"/>
      <c r="B29" s="429"/>
      <c r="C29" s="429"/>
      <c r="D29" s="429"/>
      <c r="E29" s="429"/>
      <c r="G29" s="429"/>
      <c r="H29" s="429"/>
      <c r="I29" s="637"/>
      <c r="J29" s="637"/>
      <c r="K29" s="429"/>
      <c r="L29" s="429"/>
      <c r="M29" s="429"/>
      <c r="N29" s="429"/>
      <c r="O29" s="169"/>
      <c r="P29" s="169"/>
      <c r="Q29" s="169"/>
      <c r="R29" s="164"/>
      <c r="S29" s="164"/>
      <c r="T29" s="164"/>
      <c r="U29" s="164"/>
      <c r="V29" s="164"/>
      <c r="W29" s="164"/>
      <c r="X29" s="164"/>
      <c r="Y29" s="164"/>
      <c r="Z29" s="164"/>
    </row>
    <row r="30" spans="1:26" s="166" customFormat="1" x14ac:dyDescent="0.25">
      <c r="A30" s="852"/>
      <c r="B30" s="804"/>
      <c r="C30" s="852"/>
      <c r="D30" s="804"/>
      <c r="E30" s="429"/>
      <c r="G30" s="429"/>
      <c r="H30" s="429"/>
      <c r="I30" s="637"/>
      <c r="J30" s="637"/>
      <c r="K30" s="429"/>
      <c r="L30" s="429"/>
      <c r="M30" s="429"/>
      <c r="N30" s="429"/>
      <c r="O30" s="169"/>
      <c r="P30" s="169"/>
      <c r="Q30" s="169"/>
      <c r="R30" s="164"/>
      <c r="S30" s="164"/>
      <c r="T30" s="164"/>
      <c r="U30" s="164"/>
      <c r="V30" s="164"/>
      <c r="W30" s="164"/>
      <c r="X30" s="164"/>
      <c r="Y30" s="164"/>
      <c r="Z30" s="164"/>
    </row>
    <row r="31" spans="1:26" s="166" customFormat="1" x14ac:dyDescent="0.25">
      <c r="A31" s="429"/>
      <c r="B31" s="170"/>
      <c r="C31" s="429"/>
      <c r="D31" s="170"/>
      <c r="E31" s="429"/>
      <c r="G31" s="429"/>
      <c r="H31" s="429"/>
      <c r="I31" s="637"/>
      <c r="J31" s="637"/>
      <c r="K31" s="429"/>
      <c r="L31" s="429"/>
      <c r="M31" s="429"/>
      <c r="N31" s="429"/>
      <c r="O31" s="169"/>
      <c r="P31" s="169"/>
      <c r="Q31" s="169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166" customFormat="1" x14ac:dyDescent="0.25">
      <c r="A32" s="429"/>
      <c r="B32" s="429"/>
      <c r="C32" s="429"/>
      <c r="D32" s="429"/>
      <c r="E32" s="429"/>
      <c r="G32" s="429"/>
      <c r="H32" s="429"/>
      <c r="I32" s="637"/>
      <c r="J32" s="637"/>
      <c r="K32" s="429"/>
      <c r="L32" s="429"/>
      <c r="M32" s="429"/>
      <c r="N32" s="429"/>
      <c r="O32" s="169"/>
      <c r="P32" s="169"/>
      <c r="Q32" s="169"/>
      <c r="R32" s="164"/>
      <c r="S32" s="164"/>
      <c r="T32" s="164"/>
      <c r="U32" s="164"/>
      <c r="V32" s="164"/>
      <c r="W32" s="164"/>
      <c r="X32" s="164"/>
      <c r="Y32" s="164"/>
      <c r="Z32" s="164"/>
    </row>
    <row r="33" spans="1:26" s="166" customFormat="1" x14ac:dyDescent="0.25">
      <c r="A33" s="429"/>
      <c r="B33" s="429"/>
      <c r="C33" s="429"/>
      <c r="D33" s="429"/>
      <c r="E33" s="429"/>
      <c r="G33" s="429"/>
      <c r="H33" s="429"/>
      <c r="I33" s="637"/>
      <c r="J33" s="637"/>
      <c r="K33" s="429"/>
      <c r="L33" s="429"/>
      <c r="M33" s="429"/>
      <c r="N33" s="429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s="166" customFormat="1" x14ac:dyDescent="0.25">
      <c r="A34" s="429"/>
      <c r="B34" s="429"/>
      <c r="C34" s="429"/>
      <c r="D34" s="429"/>
      <c r="E34" s="429"/>
      <c r="G34" s="429"/>
      <c r="H34" s="429"/>
      <c r="I34" s="637"/>
      <c r="J34" s="637"/>
      <c r="K34" s="429"/>
      <c r="L34" s="429"/>
      <c r="M34" s="429"/>
      <c r="N34" s="429"/>
      <c r="O34" s="169"/>
      <c r="P34" s="169"/>
      <c r="Q34" s="169"/>
      <c r="R34" s="164"/>
      <c r="S34" s="164"/>
      <c r="T34" s="164"/>
      <c r="U34" s="164"/>
      <c r="V34" s="164"/>
      <c r="W34" s="164"/>
      <c r="X34" s="164"/>
      <c r="Y34" s="164"/>
      <c r="Z34" s="164"/>
    </row>
    <row r="35" spans="1:26" s="166" customFormat="1" x14ac:dyDescent="0.25">
      <c r="A35" s="429"/>
      <c r="B35" s="429"/>
      <c r="C35" s="429"/>
      <c r="D35" s="429"/>
      <c r="E35" s="429"/>
      <c r="G35" s="429"/>
      <c r="H35" s="429"/>
      <c r="I35" s="637"/>
      <c r="J35" s="637"/>
      <c r="K35" s="429"/>
      <c r="L35" s="429"/>
      <c r="M35" s="429"/>
      <c r="N35" s="429"/>
      <c r="O35" s="169"/>
      <c r="P35" s="169"/>
      <c r="Q35" s="169"/>
      <c r="R35" s="164"/>
      <c r="S35" s="164"/>
      <c r="T35" s="164"/>
      <c r="U35" s="164"/>
      <c r="V35" s="164"/>
      <c r="W35" s="164"/>
      <c r="X35" s="164"/>
      <c r="Y35" s="164"/>
      <c r="Z35" s="164"/>
    </row>
    <row r="36" spans="1:26" s="166" customFormat="1" x14ac:dyDescent="0.25">
      <c r="A36" s="429"/>
      <c r="B36" s="429"/>
      <c r="C36" s="429"/>
      <c r="D36" s="429"/>
      <c r="E36" s="429"/>
      <c r="G36" s="429"/>
      <c r="H36" s="429"/>
      <c r="I36" s="637"/>
      <c r="J36" s="637"/>
      <c r="K36" s="429"/>
      <c r="L36" s="429"/>
      <c r="M36" s="429"/>
      <c r="N36" s="429"/>
      <c r="O36" s="169"/>
      <c r="P36" s="169"/>
      <c r="Q36" s="169"/>
      <c r="R36" s="164"/>
      <c r="S36" s="164"/>
      <c r="T36" s="164"/>
      <c r="U36" s="164"/>
      <c r="V36" s="164"/>
      <c r="W36" s="164"/>
      <c r="X36" s="164"/>
      <c r="Y36" s="164"/>
      <c r="Z36" s="164"/>
    </row>
    <row r="37" spans="1:26" s="166" customFormat="1" x14ac:dyDescent="0.25">
      <c r="A37" s="429"/>
      <c r="B37" s="429"/>
      <c r="C37" s="429"/>
      <c r="D37" s="429"/>
      <c r="E37" s="429"/>
      <c r="G37" s="429"/>
      <c r="H37" s="429"/>
      <c r="I37" s="637"/>
      <c r="J37" s="637"/>
      <c r="K37" s="429"/>
      <c r="L37" s="429"/>
      <c r="M37" s="429"/>
      <c r="N37" s="429"/>
      <c r="O37" s="169"/>
      <c r="P37" s="169"/>
      <c r="Q37" s="169"/>
      <c r="R37" s="164"/>
      <c r="S37" s="164"/>
      <c r="T37" s="164"/>
      <c r="U37" s="164"/>
      <c r="V37" s="164"/>
      <c r="W37" s="164"/>
      <c r="X37" s="164"/>
      <c r="Y37" s="164"/>
      <c r="Z37" s="164"/>
    </row>
    <row r="38" spans="1:26" s="166" customFormat="1" x14ac:dyDescent="0.25">
      <c r="A38" s="429"/>
      <c r="B38" s="429"/>
      <c r="C38" s="429"/>
      <c r="D38" s="429"/>
      <c r="E38" s="429"/>
      <c r="G38" s="429"/>
      <c r="H38" s="429"/>
      <c r="I38" s="637"/>
      <c r="J38" s="637"/>
      <c r="K38" s="429"/>
      <c r="L38" s="429"/>
      <c r="M38" s="429"/>
      <c r="N38" s="429"/>
      <c r="O38" s="169"/>
      <c r="P38" s="169"/>
      <c r="Q38" s="169"/>
      <c r="R38" s="164"/>
      <c r="S38" s="164"/>
      <c r="T38" s="164"/>
      <c r="U38" s="164"/>
      <c r="V38" s="164"/>
      <c r="W38" s="164"/>
      <c r="X38" s="164"/>
      <c r="Y38" s="164"/>
      <c r="Z38" s="164"/>
    </row>
    <row r="39" spans="1:26" s="429" customFormat="1" x14ac:dyDescent="0.25">
      <c r="F39" s="166"/>
      <c r="I39" s="637"/>
      <c r="J39" s="637"/>
      <c r="O39" s="169"/>
      <c r="P39" s="169"/>
      <c r="Q39" s="169"/>
      <c r="R39" s="164"/>
      <c r="S39" s="164"/>
      <c r="T39" s="164"/>
      <c r="U39" s="164"/>
      <c r="V39" s="164"/>
      <c r="W39" s="164"/>
      <c r="X39" s="164"/>
      <c r="Y39" s="164"/>
      <c r="Z39" s="164"/>
    </row>
    <row r="40" spans="1:26" s="429" customFormat="1" x14ac:dyDescent="0.25">
      <c r="F40" s="166"/>
      <c r="I40" s="637"/>
      <c r="J40" s="637"/>
      <c r="O40" s="169"/>
      <c r="P40" s="169"/>
      <c r="Q40" s="169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99" customFormat="1" x14ac:dyDescent="0.25">
      <c r="F41" s="57"/>
      <c r="I41" s="412"/>
      <c r="J41" s="412"/>
      <c r="O41" s="470"/>
      <c r="P41" s="470"/>
      <c r="Q41" s="470"/>
    </row>
    <row r="42" spans="1:26" s="99" customFormat="1" x14ac:dyDescent="0.25">
      <c r="F42" s="57"/>
      <c r="I42" s="412"/>
      <c r="J42" s="412"/>
      <c r="O42" s="470"/>
      <c r="P42" s="470"/>
      <c r="Q42" s="470"/>
    </row>
    <row r="43" spans="1:26" s="99" customFormat="1" x14ac:dyDescent="0.25">
      <c r="F43" s="57"/>
      <c r="I43" s="412"/>
      <c r="J43" s="412"/>
      <c r="O43" s="470"/>
      <c r="P43" s="470"/>
      <c r="Q43" s="470"/>
    </row>
  </sheetData>
  <mergeCells count="52">
    <mergeCell ref="D26:F26"/>
    <mergeCell ref="A28:C28"/>
    <mergeCell ref="D28:F28"/>
    <mergeCell ref="A25:C25"/>
    <mergeCell ref="K27:N27"/>
    <mergeCell ref="K28:N28"/>
    <mergeCell ref="A16:B16"/>
    <mergeCell ref="D4:E4"/>
    <mergeCell ref="A30:B30"/>
    <mergeCell ref="J4:K4"/>
    <mergeCell ref="D25:F25"/>
    <mergeCell ref="A27:C27"/>
    <mergeCell ref="F4:H4"/>
    <mergeCell ref="L4:N4"/>
    <mergeCell ref="K21:N23"/>
    <mergeCell ref="A6:B6"/>
    <mergeCell ref="G22:H22"/>
    <mergeCell ref="C30:D30"/>
    <mergeCell ref="A21:C23"/>
    <mergeCell ref="A26:C26"/>
    <mergeCell ref="A15:B15"/>
    <mergeCell ref="A24:N24"/>
    <mergeCell ref="A3:B5"/>
    <mergeCell ref="O15:Q15"/>
    <mergeCell ref="I3:N3"/>
    <mergeCell ref="D21:F23"/>
    <mergeCell ref="A12:B14"/>
    <mergeCell ref="Q21:Q23"/>
    <mergeCell ref="O17:Q17"/>
    <mergeCell ref="O18:Q18"/>
    <mergeCell ref="P21:P23"/>
    <mergeCell ref="A8:B8"/>
    <mergeCell ref="O12:Q14"/>
    <mergeCell ref="A9:B9"/>
    <mergeCell ref="E12:N12"/>
    <mergeCell ref="O21:O23"/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8:B18"/>
  </mergeCells>
  <printOptions horizontalCentered="1"/>
  <pageMargins left="0.19685039370078741" right="0.19685039370078741" top="0.59055118110236227" bottom="0.19685039370078741" header="0.11811023622047249" footer="0.11811023622047249"/>
  <pageSetup paperSize="9" scale="8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64"/>
  <sheetViews>
    <sheetView view="pageBreakPreview" zoomScale="82" zoomScaleSheetLayoutView="82" workbookViewId="0">
      <selection activeCell="P5" sqref="P5"/>
    </sheetView>
  </sheetViews>
  <sheetFormatPr defaultRowHeight="15" x14ac:dyDescent="0.25"/>
  <cols>
    <col min="1" max="1" width="9.85546875" style="99" customWidth="1"/>
    <col min="2" max="2" width="21.140625" style="99" customWidth="1"/>
    <col min="3" max="3" width="10.85546875" style="99" customWidth="1"/>
    <col min="4" max="4" width="12" style="99" customWidth="1"/>
    <col min="5" max="5" width="11.5703125" style="99" customWidth="1"/>
    <col min="6" max="6" width="11.140625" style="99" customWidth="1"/>
    <col min="7" max="7" width="12.140625" style="99" customWidth="1"/>
    <col min="8" max="8" width="12.7109375" style="99" customWidth="1"/>
    <col min="9" max="9" width="12.7109375" style="412" customWidth="1"/>
    <col min="10" max="10" width="11" style="412" customWidth="1"/>
    <col min="11" max="11" width="11.28515625" style="99" customWidth="1"/>
    <col min="12" max="12" width="12.7109375" style="99" customWidth="1"/>
    <col min="13" max="13" width="12.5703125" style="99" customWidth="1"/>
    <col min="14" max="14" width="11.140625" style="99" customWidth="1"/>
    <col min="15" max="15" width="12.140625" style="470" customWidth="1"/>
    <col min="16" max="16" width="12.7109375" style="470" customWidth="1"/>
    <col min="17" max="17" width="16" style="470" customWidth="1"/>
  </cols>
  <sheetData>
    <row r="1" spans="1:17" ht="19.5" customHeight="1" thickBot="1" x14ac:dyDescent="0.3">
      <c r="A1" s="854" t="s">
        <v>162</v>
      </c>
      <c r="B1" s="702"/>
      <c r="C1" s="702"/>
      <c r="D1" s="702"/>
      <c r="E1" s="702"/>
      <c r="F1" s="702"/>
      <c r="G1" s="702"/>
      <c r="H1" s="702"/>
      <c r="I1" s="703"/>
      <c r="J1" s="703"/>
      <c r="K1" s="702"/>
      <c r="L1" s="702"/>
      <c r="M1" s="702"/>
      <c r="N1" s="702"/>
      <c r="P1" s="820" t="s">
        <v>124</v>
      </c>
      <c r="Q1" s="821"/>
    </row>
    <row r="2" spans="1:17" ht="15" customHeight="1" x14ac:dyDescent="0.25">
      <c r="A2" s="835" t="s">
        <v>125</v>
      </c>
      <c r="B2" s="758"/>
      <c r="C2" s="874" t="s">
        <v>126</v>
      </c>
      <c r="D2" s="687"/>
      <c r="E2" s="687"/>
      <c r="F2" s="687"/>
      <c r="G2" s="687"/>
      <c r="H2" s="688"/>
      <c r="I2" s="874" t="s">
        <v>127</v>
      </c>
      <c r="J2" s="687"/>
      <c r="K2" s="687"/>
      <c r="L2" s="687"/>
      <c r="M2" s="687"/>
      <c r="N2" s="688"/>
      <c r="P2" s="794"/>
      <c r="Q2" s="794"/>
    </row>
    <row r="3" spans="1:17" ht="15" customHeight="1" x14ac:dyDescent="0.25">
      <c r="A3" s="695"/>
      <c r="B3" s="737"/>
      <c r="C3" s="410">
        <f ca="1">YEAR(TODAY())</f>
        <v>2025</v>
      </c>
      <c r="D3" s="859" t="s">
        <v>128</v>
      </c>
      <c r="E3" s="738"/>
      <c r="F3" s="861">
        <f ca="1">YEAR(TODAY()) - 1</f>
        <v>2024</v>
      </c>
      <c r="G3" s="794"/>
      <c r="H3" s="738"/>
      <c r="I3" s="410">
        <f ca="1">YEAR(TODAY())</f>
        <v>2025</v>
      </c>
      <c r="J3" s="859" t="s">
        <v>128</v>
      </c>
      <c r="K3" s="738"/>
      <c r="L3" s="843">
        <f ca="1">F3</f>
        <v>2024</v>
      </c>
      <c r="M3" s="794"/>
      <c r="N3" s="738"/>
      <c r="P3" s="504">
        <f ca="1">Данные2!AL1</f>
        <v>1</v>
      </c>
      <c r="Q3" s="503"/>
    </row>
    <row r="4" spans="1:17" ht="26.25" customHeight="1" thickBot="1" x14ac:dyDescent="0.3">
      <c r="A4" s="696"/>
      <c r="B4" s="720"/>
      <c r="C4" s="406" t="s">
        <v>129</v>
      </c>
      <c r="D4" s="407" t="s">
        <v>130</v>
      </c>
      <c r="E4" s="408" t="s">
        <v>31</v>
      </c>
      <c r="F4" s="406" t="s">
        <v>129</v>
      </c>
      <c r="G4" s="407" t="s">
        <v>130</v>
      </c>
      <c r="H4" s="409" t="s">
        <v>31</v>
      </c>
      <c r="I4" s="406" t="s">
        <v>131</v>
      </c>
      <c r="J4" s="407" t="s">
        <v>130</v>
      </c>
      <c r="K4" s="465" t="s">
        <v>31</v>
      </c>
      <c r="L4" s="411" t="s">
        <v>131</v>
      </c>
      <c r="M4" s="407" t="s">
        <v>130</v>
      </c>
      <c r="N4" s="409" t="s">
        <v>31</v>
      </c>
    </row>
    <row r="5" spans="1:17" ht="15" customHeight="1" x14ac:dyDescent="0.25">
      <c r="A5" s="862" t="str">
        <f>Данные2!A24</f>
        <v>Компрессор</v>
      </c>
      <c r="B5" s="687"/>
      <c r="C5" s="457">
        <f>Данные2!AL24</f>
        <v>0</v>
      </c>
      <c r="D5" s="574">
        <f>Данные2!AM24</f>
        <v>0</v>
      </c>
      <c r="E5" s="446" t="e">
        <f>D5*1000000/C5</f>
        <v>#DIV/0!</v>
      </c>
      <c r="F5" s="457">
        <v>28</v>
      </c>
      <c r="G5" s="551">
        <v>0</v>
      </c>
      <c r="H5" s="447">
        <f>G5*1000000/F5</f>
        <v>0</v>
      </c>
      <c r="I5" s="448"/>
      <c r="J5" s="449">
        <f>Данные2!AN24</f>
        <v>0</v>
      </c>
      <c r="K5" s="450" t="e">
        <f ca="1">J5*1000000/I5*12/P3</f>
        <v>#DIV/0!</v>
      </c>
      <c r="L5" s="553"/>
      <c r="M5" s="551"/>
      <c r="N5" s="451" t="e">
        <f>M5*1000000/L5</f>
        <v>#DIV/0!</v>
      </c>
    </row>
    <row r="6" spans="1:17" ht="15" customHeight="1" thickBot="1" x14ac:dyDescent="0.3">
      <c r="A6" s="822"/>
      <c r="B6" s="690"/>
      <c r="C6" s="457"/>
      <c r="D6" s="574"/>
      <c r="E6" s="446"/>
      <c r="F6" s="457"/>
      <c r="G6" s="574"/>
      <c r="H6" s="447"/>
      <c r="I6" s="452"/>
      <c r="J6" s="574"/>
      <c r="K6" s="453"/>
      <c r="L6" s="452"/>
      <c r="M6" s="574"/>
      <c r="N6" s="451"/>
    </row>
    <row r="7" spans="1:17" ht="15.75" customHeight="1" thickBot="1" x14ac:dyDescent="0.3">
      <c r="A7" s="815" t="s">
        <v>122</v>
      </c>
      <c r="B7" s="816"/>
      <c r="C7" s="458">
        <f>SUM(C5:C6)</f>
        <v>0</v>
      </c>
      <c r="D7" s="460">
        <f>SUM(D5:D6)</f>
        <v>0</v>
      </c>
      <c r="E7" s="459" t="e">
        <f>D7*1000000/C7</f>
        <v>#DIV/0!</v>
      </c>
      <c r="F7" s="458">
        <f>SUM(F5:F6)</f>
        <v>28</v>
      </c>
      <c r="G7" s="460">
        <f>SUM(G5:G6)</f>
        <v>0</v>
      </c>
      <c r="H7" s="461">
        <f>G7*1000000/F7</f>
        <v>0</v>
      </c>
      <c r="I7" s="462">
        <f>SUM(I5:I6)</f>
        <v>0</v>
      </c>
      <c r="J7" s="463">
        <f>SUM(J5:J6)</f>
        <v>0</v>
      </c>
      <c r="K7" s="464" t="e">
        <f ca="1">J7*1000000/I7*12/P3</f>
        <v>#DIV/0!</v>
      </c>
      <c r="L7" s="458">
        <f>SUM(L5:L6)</f>
        <v>0</v>
      </c>
      <c r="M7" s="463">
        <f>SUM(M5:M6)</f>
        <v>0</v>
      </c>
      <c r="N7" s="461" t="e">
        <f>M7*1000000/L7</f>
        <v>#DIV/0!</v>
      </c>
    </row>
    <row r="8" spans="1:17" ht="8.25" customHeight="1" x14ac:dyDescent="0.25">
      <c r="A8" s="533"/>
      <c r="B8" s="469"/>
      <c r="C8" s="468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534"/>
    </row>
    <row r="9" spans="1:17" ht="21" customHeight="1" thickBot="1" x14ac:dyDescent="0.35">
      <c r="A9" s="535"/>
      <c r="B9" s="402"/>
      <c r="C9" s="402"/>
      <c r="D9" s="529"/>
      <c r="E9" s="851" t="s">
        <v>132</v>
      </c>
      <c r="F9" s="849"/>
      <c r="G9" s="849"/>
      <c r="H9" s="849"/>
      <c r="I9" s="537">
        <f ca="1">P3</f>
        <v>1</v>
      </c>
      <c r="J9" s="530" t="s">
        <v>133</v>
      </c>
      <c r="K9" s="403"/>
      <c r="L9" s="505"/>
      <c r="M9" s="402"/>
      <c r="N9" s="536"/>
      <c r="O9" s="402"/>
      <c r="P9" s="402"/>
    </row>
    <row r="10" spans="1:17" ht="14.25" customHeight="1" x14ac:dyDescent="0.25">
      <c r="A10" s="836" t="str">
        <f>A2</f>
        <v>Наименование изделия</v>
      </c>
      <c r="B10" s="758"/>
      <c r="C10" s="829" t="s">
        <v>163</v>
      </c>
      <c r="D10" s="758"/>
      <c r="E10" s="825" t="s">
        <v>135</v>
      </c>
      <c r="F10" s="687"/>
      <c r="G10" s="687"/>
      <c r="H10" s="687"/>
      <c r="I10" s="687"/>
      <c r="J10" s="687"/>
      <c r="K10" s="687"/>
      <c r="L10" s="687"/>
      <c r="M10" s="687"/>
      <c r="N10" s="740"/>
      <c r="O10" s="840" t="s">
        <v>136</v>
      </c>
      <c r="P10" s="841"/>
      <c r="Q10" s="842"/>
    </row>
    <row r="11" spans="1:17" ht="14.25" customHeight="1" x14ac:dyDescent="0.25">
      <c r="A11" s="695"/>
      <c r="B11" s="737"/>
      <c r="C11" s="830"/>
      <c r="D11" s="738"/>
      <c r="E11" s="831" t="s">
        <v>137</v>
      </c>
      <c r="F11" s="794"/>
      <c r="G11" s="794"/>
      <c r="H11" s="794"/>
      <c r="I11" s="778"/>
      <c r="J11" s="831" t="s">
        <v>138</v>
      </c>
      <c r="K11" s="794"/>
      <c r="L11" s="794"/>
      <c r="M11" s="794"/>
      <c r="N11" s="778"/>
      <c r="O11" s="821"/>
      <c r="P11" s="821"/>
      <c r="Q11" s="770"/>
    </row>
    <row r="12" spans="1:17" ht="33" customHeight="1" thickBot="1" x14ac:dyDescent="0.3">
      <c r="A12" s="696"/>
      <c r="B12" s="720"/>
      <c r="C12" s="466" t="s">
        <v>139</v>
      </c>
      <c r="D12" s="467" t="s">
        <v>140</v>
      </c>
      <c r="E12" s="473" t="s">
        <v>141</v>
      </c>
      <c r="F12" s="471" t="s">
        <v>142</v>
      </c>
      <c r="G12" s="471" t="s">
        <v>143</v>
      </c>
      <c r="H12" s="472" t="s">
        <v>144</v>
      </c>
      <c r="I12" s="495" t="s">
        <v>62</v>
      </c>
      <c r="J12" s="473" t="s">
        <v>141</v>
      </c>
      <c r="K12" s="471" t="s">
        <v>142</v>
      </c>
      <c r="L12" s="471" t="s">
        <v>143</v>
      </c>
      <c r="M12" s="472" t="s">
        <v>144</v>
      </c>
      <c r="N12" s="512" t="s">
        <v>62</v>
      </c>
      <c r="O12" s="794"/>
      <c r="P12" s="794"/>
      <c r="Q12" s="778"/>
    </row>
    <row r="13" spans="1:17" ht="15" customHeight="1" x14ac:dyDescent="0.25">
      <c r="A13" s="838" t="str">
        <f>A5</f>
        <v>Компрессор</v>
      </c>
      <c r="B13" s="812"/>
      <c r="C13" s="487"/>
      <c r="D13" s="488"/>
      <c r="E13" s="513"/>
      <c r="F13" s="489"/>
      <c r="G13" s="489"/>
      <c r="H13" s="490"/>
      <c r="I13" s="538">
        <f>SUM(E13:H13)</f>
        <v>0</v>
      </c>
      <c r="J13" s="388"/>
      <c r="K13" s="489"/>
      <c r="L13" s="490"/>
      <c r="M13" s="489"/>
      <c r="N13" s="499">
        <f>SUM(J13:M13)</f>
        <v>0</v>
      </c>
      <c r="O13" s="824"/>
      <c r="P13" s="812"/>
      <c r="Q13" s="813"/>
    </row>
    <row r="14" spans="1:17" ht="15" customHeight="1" x14ac:dyDescent="0.25">
      <c r="A14" s="817"/>
      <c r="B14" s="797"/>
      <c r="C14" s="491"/>
      <c r="D14" s="492"/>
      <c r="E14" s="514"/>
      <c r="F14" s="208"/>
      <c r="G14" s="208"/>
      <c r="H14" s="493"/>
      <c r="I14" s="497"/>
      <c r="J14" s="389"/>
      <c r="K14" s="208"/>
      <c r="L14" s="493"/>
      <c r="M14" s="208"/>
      <c r="N14" s="500"/>
      <c r="O14" s="860"/>
      <c r="P14" s="797"/>
      <c r="Q14" s="809"/>
    </row>
    <row r="15" spans="1:17" ht="16.5" customHeight="1" thickBot="1" x14ac:dyDescent="0.3">
      <c r="A15" s="875" t="s">
        <v>122</v>
      </c>
      <c r="B15" s="720"/>
      <c r="C15" s="506">
        <f t="shared" ref="C15:N15" si="0">SUM(C13:C14)</f>
        <v>0</v>
      </c>
      <c r="D15" s="507">
        <f t="shared" si="0"/>
        <v>0</v>
      </c>
      <c r="E15" s="506">
        <f t="shared" si="0"/>
        <v>0</v>
      </c>
      <c r="F15" s="508">
        <f t="shared" si="0"/>
        <v>0</v>
      </c>
      <c r="G15" s="508">
        <f t="shared" si="0"/>
        <v>0</v>
      </c>
      <c r="H15" s="508">
        <f t="shared" si="0"/>
        <v>0</v>
      </c>
      <c r="I15" s="508">
        <f t="shared" si="0"/>
        <v>0</v>
      </c>
      <c r="J15" s="509">
        <f t="shared" si="0"/>
        <v>0</v>
      </c>
      <c r="K15" s="510">
        <f t="shared" si="0"/>
        <v>0</v>
      </c>
      <c r="L15" s="510">
        <f t="shared" si="0"/>
        <v>0</v>
      </c>
      <c r="M15" s="510">
        <f t="shared" si="0"/>
        <v>0</v>
      </c>
      <c r="N15" s="511">
        <f t="shared" si="0"/>
        <v>0</v>
      </c>
      <c r="O15" s="881"/>
      <c r="P15" s="706"/>
      <c r="Q15" s="882"/>
    </row>
    <row r="16" spans="1:17" ht="12" customHeight="1" x14ac:dyDescent="0.25">
      <c r="A16" s="865"/>
      <c r="B16" s="804"/>
      <c r="C16" s="804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4"/>
      <c r="O16" s="804"/>
      <c r="P16" s="804"/>
      <c r="Q16" s="173"/>
    </row>
    <row r="17" spans="1:26" s="166" customFormat="1" ht="19.5" customHeight="1" thickBot="1" x14ac:dyDescent="0.3">
      <c r="A17" s="854" t="s">
        <v>164</v>
      </c>
      <c r="B17" s="885"/>
      <c r="C17" s="885"/>
      <c r="D17" s="885"/>
      <c r="E17" s="885"/>
      <c r="F17" s="885"/>
      <c r="G17" s="885"/>
      <c r="H17" s="885"/>
      <c r="I17" s="885"/>
      <c r="J17" s="885"/>
      <c r="K17" s="885"/>
      <c r="L17" s="885"/>
      <c r="M17" s="885"/>
      <c r="N17" s="885"/>
      <c r="O17" s="169"/>
      <c r="P17" s="169"/>
      <c r="Q17" s="169"/>
      <c r="R17" s="164"/>
      <c r="S17" s="164"/>
      <c r="T17" s="164"/>
      <c r="U17" s="164"/>
      <c r="V17" s="164"/>
      <c r="W17" s="164"/>
      <c r="X17" s="164"/>
      <c r="Y17" s="164"/>
      <c r="Z17" s="164"/>
    </row>
    <row r="18" spans="1:26" ht="15" customHeight="1" x14ac:dyDescent="0.25">
      <c r="A18" s="835" t="s">
        <v>125</v>
      </c>
      <c r="B18" s="758"/>
      <c r="C18" s="874" t="s">
        <v>126</v>
      </c>
      <c r="D18" s="687"/>
      <c r="E18" s="687"/>
      <c r="F18" s="687"/>
      <c r="G18" s="687"/>
      <c r="H18" s="688"/>
      <c r="I18" s="874" t="s">
        <v>127</v>
      </c>
      <c r="J18" s="687"/>
      <c r="K18" s="687"/>
      <c r="L18" s="687"/>
      <c r="M18" s="687"/>
      <c r="N18" s="688"/>
      <c r="P18" s="169"/>
      <c r="Q18" s="169"/>
    </row>
    <row r="19" spans="1:26" ht="15" customHeight="1" x14ac:dyDescent="0.25">
      <c r="A19" s="695"/>
      <c r="B19" s="737"/>
      <c r="C19" s="410">
        <f ca="1">YEAR(TODAY())</f>
        <v>2025</v>
      </c>
      <c r="D19" s="859" t="s">
        <v>128</v>
      </c>
      <c r="E19" s="738"/>
      <c r="F19" s="861">
        <f ca="1">YEAR(TODAY()) - 1</f>
        <v>2024</v>
      </c>
      <c r="G19" s="794"/>
      <c r="H19" s="738"/>
      <c r="I19" s="410">
        <f ca="1">YEAR(TODAY())</f>
        <v>2025</v>
      </c>
      <c r="J19" s="859" t="s">
        <v>128</v>
      </c>
      <c r="K19" s="738"/>
      <c r="L19" s="843">
        <f ca="1">F19</f>
        <v>2024</v>
      </c>
      <c r="M19" s="794"/>
      <c r="N19" s="738"/>
      <c r="P19" s="504"/>
      <c r="Q19" s="503"/>
    </row>
    <row r="20" spans="1:26" ht="26.25" customHeight="1" thickBot="1" x14ac:dyDescent="0.3">
      <c r="A20" s="696"/>
      <c r="B20" s="720"/>
      <c r="C20" s="406" t="s">
        <v>129</v>
      </c>
      <c r="D20" s="407" t="s">
        <v>130</v>
      </c>
      <c r="E20" s="408" t="s">
        <v>31</v>
      </c>
      <c r="F20" s="406" t="s">
        <v>129</v>
      </c>
      <c r="G20" s="407" t="s">
        <v>130</v>
      </c>
      <c r="H20" s="409" t="s">
        <v>31</v>
      </c>
      <c r="I20" s="406" t="s">
        <v>131</v>
      </c>
      <c r="J20" s="407" t="s">
        <v>130</v>
      </c>
      <c r="K20" s="465" t="s">
        <v>31</v>
      </c>
      <c r="L20" s="411" t="s">
        <v>131</v>
      </c>
      <c r="M20" s="407" t="s">
        <v>130</v>
      </c>
      <c r="N20" s="409" t="s">
        <v>31</v>
      </c>
    </row>
    <row r="21" spans="1:26" ht="15" customHeight="1" x14ac:dyDescent="0.25">
      <c r="A21" s="862" t="str">
        <f>Данные2!A28</f>
        <v>Компрессор</v>
      </c>
      <c r="B21" s="687"/>
      <c r="C21" s="457">
        <f>Данные2!AL28</f>
        <v>0</v>
      </c>
      <c r="D21" s="574">
        <f>Данные2!AM28</f>
        <v>0</v>
      </c>
      <c r="E21" s="446" t="e">
        <f>D21*1000000/C21</f>
        <v>#DIV/0!</v>
      </c>
      <c r="F21" s="457">
        <v>124</v>
      </c>
      <c r="G21" s="551">
        <v>0</v>
      </c>
      <c r="H21" s="447">
        <f>G21*1000000/F21</f>
        <v>0</v>
      </c>
      <c r="I21" s="448"/>
      <c r="J21" s="449">
        <f>Данные2!AN28</f>
        <v>0</v>
      </c>
      <c r="K21" s="450" t="e">
        <f ca="1">J21*1000000/I21*12/P3</f>
        <v>#DIV/0!</v>
      </c>
      <c r="L21" s="553"/>
      <c r="M21" s="551"/>
      <c r="N21" s="451" t="e">
        <f>M21*1000000/L21</f>
        <v>#DIV/0!</v>
      </c>
    </row>
    <row r="22" spans="1:26" ht="15" customHeight="1" thickBot="1" x14ac:dyDescent="0.3">
      <c r="A22" s="822"/>
      <c r="B22" s="690"/>
      <c r="C22" s="457"/>
      <c r="D22" s="574"/>
      <c r="E22" s="446"/>
      <c r="F22" s="457"/>
      <c r="G22" s="574"/>
      <c r="H22" s="447"/>
      <c r="I22" s="452"/>
      <c r="J22" s="574"/>
      <c r="K22" s="453"/>
      <c r="L22" s="452"/>
      <c r="M22" s="574"/>
      <c r="N22" s="451"/>
    </row>
    <row r="23" spans="1:26" ht="15.75" customHeight="1" thickBot="1" x14ac:dyDescent="0.3">
      <c r="A23" s="815" t="s">
        <v>122</v>
      </c>
      <c r="B23" s="816"/>
      <c r="C23" s="458">
        <f>SUM(C21:C22)</f>
        <v>0</v>
      </c>
      <c r="D23" s="460">
        <f>SUM(D21:D22)</f>
        <v>0</v>
      </c>
      <c r="E23" s="459" t="e">
        <f>D23*1000000/C23</f>
        <v>#DIV/0!</v>
      </c>
      <c r="F23" s="458">
        <f>SUM(F21:F22)</f>
        <v>124</v>
      </c>
      <c r="G23" s="460">
        <f>SUM(G21:G22)</f>
        <v>0</v>
      </c>
      <c r="H23" s="461">
        <f>G23*1000000/F23</f>
        <v>0</v>
      </c>
      <c r="I23" s="462">
        <f>SUM(I21:I22)</f>
        <v>0</v>
      </c>
      <c r="J23" s="463">
        <f>SUM(J21:J22)</f>
        <v>0</v>
      </c>
      <c r="K23" s="464" t="e">
        <f ca="1">J23*1000000/I23*12/P3</f>
        <v>#DIV/0!</v>
      </c>
      <c r="L23" s="458">
        <f>SUM(L21:L22)</f>
        <v>0</v>
      </c>
      <c r="M23" s="463">
        <f>SUM(M21:M22)</f>
        <v>0</v>
      </c>
      <c r="N23" s="461" t="e">
        <f>M23*1000000/L23</f>
        <v>#DIV/0!</v>
      </c>
    </row>
    <row r="24" spans="1:26" ht="8.25" customHeight="1" x14ac:dyDescent="0.25">
      <c r="A24" s="533"/>
      <c r="B24" s="469"/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534"/>
    </row>
    <row r="25" spans="1:26" ht="21" customHeight="1" thickBot="1" x14ac:dyDescent="0.35">
      <c r="A25" s="535"/>
      <c r="B25" s="402"/>
      <c r="C25" s="402"/>
      <c r="D25" s="529"/>
      <c r="E25" s="851" t="s">
        <v>132</v>
      </c>
      <c r="F25" s="849"/>
      <c r="G25" s="849"/>
      <c r="H25" s="849"/>
      <c r="I25" s="537">
        <f ca="1">P3</f>
        <v>1</v>
      </c>
      <c r="J25" s="530" t="s">
        <v>133</v>
      </c>
      <c r="K25" s="403"/>
      <c r="L25" s="505"/>
      <c r="M25" s="402"/>
      <c r="N25" s="536"/>
      <c r="O25" s="402"/>
      <c r="P25" s="402"/>
    </row>
    <row r="26" spans="1:26" ht="14.25" customHeight="1" x14ac:dyDescent="0.25">
      <c r="A26" s="836" t="str">
        <f>A18</f>
        <v>Наименование изделия</v>
      </c>
      <c r="B26" s="758"/>
      <c r="C26" s="829" t="s">
        <v>165</v>
      </c>
      <c r="D26" s="758"/>
      <c r="E26" s="825" t="s">
        <v>135</v>
      </c>
      <c r="F26" s="687"/>
      <c r="G26" s="687"/>
      <c r="H26" s="687"/>
      <c r="I26" s="687"/>
      <c r="J26" s="687"/>
      <c r="K26" s="687"/>
      <c r="L26" s="687"/>
      <c r="M26" s="687"/>
      <c r="N26" s="740"/>
      <c r="O26" s="840" t="s">
        <v>136</v>
      </c>
      <c r="P26" s="841"/>
      <c r="Q26" s="842"/>
    </row>
    <row r="27" spans="1:26" ht="14.25" customHeight="1" x14ac:dyDescent="0.25">
      <c r="A27" s="695"/>
      <c r="B27" s="737"/>
      <c r="C27" s="830"/>
      <c r="D27" s="738"/>
      <c r="E27" s="831" t="s">
        <v>137</v>
      </c>
      <c r="F27" s="794"/>
      <c r="G27" s="794"/>
      <c r="H27" s="794"/>
      <c r="I27" s="778"/>
      <c r="J27" s="831" t="s">
        <v>138</v>
      </c>
      <c r="K27" s="794"/>
      <c r="L27" s="794"/>
      <c r="M27" s="794"/>
      <c r="N27" s="778"/>
      <c r="O27" s="821"/>
      <c r="P27" s="821"/>
      <c r="Q27" s="770"/>
    </row>
    <row r="28" spans="1:26" ht="33" customHeight="1" thickBot="1" x14ac:dyDescent="0.3">
      <c r="A28" s="696"/>
      <c r="B28" s="720"/>
      <c r="C28" s="466" t="s">
        <v>139</v>
      </c>
      <c r="D28" s="467" t="s">
        <v>140</v>
      </c>
      <c r="E28" s="473" t="s">
        <v>141</v>
      </c>
      <c r="F28" s="471" t="s">
        <v>142</v>
      </c>
      <c r="G28" s="471" t="s">
        <v>143</v>
      </c>
      <c r="H28" s="472" t="s">
        <v>144</v>
      </c>
      <c r="I28" s="495" t="s">
        <v>62</v>
      </c>
      <c r="J28" s="473" t="s">
        <v>141</v>
      </c>
      <c r="K28" s="471" t="s">
        <v>142</v>
      </c>
      <c r="L28" s="471" t="s">
        <v>143</v>
      </c>
      <c r="M28" s="472" t="s">
        <v>144</v>
      </c>
      <c r="N28" s="512" t="s">
        <v>62</v>
      </c>
      <c r="O28" s="794"/>
      <c r="P28" s="794"/>
      <c r="Q28" s="778"/>
    </row>
    <row r="29" spans="1:26" ht="15" customHeight="1" x14ac:dyDescent="0.25">
      <c r="A29" s="838" t="str">
        <f>A21</f>
        <v>Компрессор</v>
      </c>
      <c r="B29" s="812"/>
      <c r="C29" s="487"/>
      <c r="D29" s="488"/>
      <c r="E29" s="513"/>
      <c r="F29" s="489"/>
      <c r="G29" s="489"/>
      <c r="H29" s="490"/>
      <c r="I29" s="538">
        <f>SUM(E29:H29)</f>
        <v>0</v>
      </c>
      <c r="J29" s="388"/>
      <c r="K29" s="489"/>
      <c r="L29" s="490"/>
      <c r="M29" s="489"/>
      <c r="N29" s="499">
        <f>SUM(J29:M29)</f>
        <v>0</v>
      </c>
      <c r="O29" s="824"/>
      <c r="P29" s="812"/>
      <c r="Q29" s="813"/>
    </row>
    <row r="30" spans="1:26" ht="15" customHeight="1" x14ac:dyDescent="0.25">
      <c r="A30" s="817"/>
      <c r="B30" s="797"/>
      <c r="C30" s="491"/>
      <c r="D30" s="492"/>
      <c r="E30" s="514"/>
      <c r="F30" s="208"/>
      <c r="G30" s="208"/>
      <c r="H30" s="493"/>
      <c r="I30" s="497"/>
      <c r="J30" s="389"/>
      <c r="K30" s="208"/>
      <c r="L30" s="493"/>
      <c r="M30" s="208"/>
      <c r="N30" s="500"/>
      <c r="O30" s="860"/>
      <c r="P30" s="797"/>
      <c r="Q30" s="809"/>
    </row>
    <row r="31" spans="1:26" ht="16.5" customHeight="1" thickBot="1" x14ac:dyDescent="0.3">
      <c r="A31" s="875" t="s">
        <v>122</v>
      </c>
      <c r="B31" s="720"/>
      <c r="C31" s="506">
        <f t="shared" ref="C31:N31" si="1">SUM(C29:C30)</f>
        <v>0</v>
      </c>
      <c r="D31" s="507">
        <f t="shared" si="1"/>
        <v>0</v>
      </c>
      <c r="E31" s="506">
        <f t="shared" si="1"/>
        <v>0</v>
      </c>
      <c r="F31" s="508">
        <f t="shared" si="1"/>
        <v>0</v>
      </c>
      <c r="G31" s="508">
        <f t="shared" si="1"/>
        <v>0</v>
      </c>
      <c r="H31" s="508">
        <f t="shared" si="1"/>
        <v>0</v>
      </c>
      <c r="I31" s="508">
        <f t="shared" si="1"/>
        <v>0</v>
      </c>
      <c r="J31" s="509">
        <f t="shared" si="1"/>
        <v>0</v>
      </c>
      <c r="K31" s="510">
        <f t="shared" si="1"/>
        <v>0</v>
      </c>
      <c r="L31" s="510">
        <f t="shared" si="1"/>
        <v>0</v>
      </c>
      <c r="M31" s="510">
        <f t="shared" si="1"/>
        <v>0</v>
      </c>
      <c r="N31" s="511">
        <f t="shared" si="1"/>
        <v>0</v>
      </c>
      <c r="O31" s="881"/>
      <c r="P31" s="706"/>
      <c r="Q31" s="882"/>
    </row>
    <row r="33" spans="1:26" s="166" customFormat="1" ht="19.5" customHeight="1" thickBot="1" x14ac:dyDescent="0.3">
      <c r="A33" s="854" t="s">
        <v>166</v>
      </c>
      <c r="B33" s="885"/>
      <c r="C33" s="885"/>
      <c r="D33" s="885"/>
      <c r="E33" s="885"/>
      <c r="F33" s="885"/>
      <c r="G33" s="885"/>
      <c r="H33" s="885"/>
      <c r="I33" s="885"/>
      <c r="J33" s="885"/>
      <c r="K33" s="885"/>
      <c r="L33" s="885"/>
      <c r="M33" s="885"/>
      <c r="N33" s="885"/>
      <c r="O33" s="169"/>
      <c r="P33" s="169"/>
      <c r="Q33" s="169"/>
      <c r="R33" s="164"/>
      <c r="S33" s="164"/>
      <c r="T33" s="164"/>
      <c r="U33" s="164"/>
      <c r="V33" s="164"/>
      <c r="W33" s="164"/>
      <c r="X33" s="164"/>
      <c r="Y33" s="164"/>
      <c r="Z33" s="164"/>
    </row>
    <row r="34" spans="1:26" ht="15" customHeight="1" x14ac:dyDescent="0.25">
      <c r="A34" s="835" t="s">
        <v>125</v>
      </c>
      <c r="B34" s="758"/>
      <c r="C34" s="874" t="s">
        <v>126</v>
      </c>
      <c r="D34" s="687"/>
      <c r="E34" s="687"/>
      <c r="F34" s="687"/>
      <c r="G34" s="687"/>
      <c r="H34" s="688"/>
      <c r="I34" s="874" t="s">
        <v>127</v>
      </c>
      <c r="J34" s="687"/>
      <c r="K34" s="687"/>
      <c r="L34" s="687"/>
      <c r="M34" s="687"/>
      <c r="N34" s="688"/>
      <c r="P34" s="169"/>
      <c r="Q34" s="169"/>
    </row>
    <row r="35" spans="1:26" ht="15" customHeight="1" x14ac:dyDescent="0.25">
      <c r="A35" s="695"/>
      <c r="B35" s="737"/>
      <c r="C35" s="410">
        <f ca="1">YEAR(TODAY())</f>
        <v>2025</v>
      </c>
      <c r="D35" s="859" t="s">
        <v>128</v>
      </c>
      <c r="E35" s="738"/>
      <c r="F35" s="861">
        <f ca="1">YEAR(TODAY()) - 1</f>
        <v>2024</v>
      </c>
      <c r="G35" s="794"/>
      <c r="H35" s="738"/>
      <c r="I35" s="410">
        <f ca="1">YEAR(TODAY())</f>
        <v>2025</v>
      </c>
      <c r="J35" s="859" t="s">
        <v>128</v>
      </c>
      <c r="K35" s="738"/>
      <c r="L35" s="843">
        <f ca="1">F35</f>
        <v>2024</v>
      </c>
      <c r="M35" s="794"/>
      <c r="N35" s="738"/>
      <c r="P35" s="504"/>
      <c r="Q35" s="503"/>
    </row>
    <row r="36" spans="1:26" ht="26.25" customHeight="1" thickBot="1" x14ac:dyDescent="0.3">
      <c r="A36" s="696"/>
      <c r="B36" s="720"/>
      <c r="C36" s="406" t="s">
        <v>129</v>
      </c>
      <c r="D36" s="407" t="s">
        <v>130</v>
      </c>
      <c r="E36" s="408" t="s">
        <v>31</v>
      </c>
      <c r="F36" s="406" t="s">
        <v>129</v>
      </c>
      <c r="G36" s="407" t="s">
        <v>130</v>
      </c>
      <c r="H36" s="409" t="s">
        <v>31</v>
      </c>
      <c r="I36" s="406" t="s">
        <v>131</v>
      </c>
      <c r="J36" s="407" t="s">
        <v>130</v>
      </c>
      <c r="K36" s="465" t="s">
        <v>31</v>
      </c>
      <c r="L36" s="411" t="s">
        <v>131</v>
      </c>
      <c r="M36" s="407" t="s">
        <v>130</v>
      </c>
      <c r="N36" s="409" t="s">
        <v>31</v>
      </c>
    </row>
    <row r="37" spans="1:26" ht="15" customHeight="1" x14ac:dyDescent="0.25">
      <c r="A37" s="862" t="str">
        <f>Данные2!A32</f>
        <v>Ротор</v>
      </c>
      <c r="B37" s="687"/>
      <c r="C37" s="457">
        <f>Данные2!AL32</f>
        <v>0</v>
      </c>
      <c r="D37" s="574">
        <f>Данные2!AM32</f>
        <v>0</v>
      </c>
      <c r="E37" s="446" t="e">
        <f>D37*1000000/C37</f>
        <v>#DIV/0!</v>
      </c>
      <c r="F37" s="457">
        <v>4800</v>
      </c>
      <c r="G37" s="551">
        <v>0</v>
      </c>
      <c r="H37" s="447">
        <f>G37*1000000/F37</f>
        <v>0</v>
      </c>
      <c r="I37" s="448"/>
      <c r="J37" s="449">
        <f>Данные2!AN32</f>
        <v>0</v>
      </c>
      <c r="K37" s="450" t="e">
        <f ca="1">J37*1000000/I37*12/P3</f>
        <v>#DIV/0!</v>
      </c>
      <c r="L37" s="553"/>
      <c r="M37" s="551"/>
      <c r="N37" s="451" t="e">
        <f>M37*1000000/L37</f>
        <v>#DIV/0!</v>
      </c>
    </row>
    <row r="38" spans="1:26" ht="15" customHeight="1" thickBot="1" x14ac:dyDescent="0.3">
      <c r="A38" s="822"/>
      <c r="B38" s="690"/>
      <c r="C38" s="457"/>
      <c r="D38" s="574"/>
      <c r="E38" s="446"/>
      <c r="F38" s="457"/>
      <c r="G38" s="574"/>
      <c r="H38" s="447"/>
      <c r="I38" s="452"/>
      <c r="J38" s="574"/>
      <c r="K38" s="453"/>
      <c r="L38" s="452"/>
      <c r="M38" s="574"/>
      <c r="N38" s="451"/>
    </row>
    <row r="39" spans="1:26" ht="15.75" customHeight="1" thickBot="1" x14ac:dyDescent="0.3">
      <c r="A39" s="815" t="s">
        <v>122</v>
      </c>
      <c r="B39" s="816"/>
      <c r="C39" s="458">
        <f>SUM(C37:C38)</f>
        <v>0</v>
      </c>
      <c r="D39" s="460">
        <f>SUM(D37:D38)</f>
        <v>0</v>
      </c>
      <c r="E39" s="459" t="e">
        <f>D39*1000000/C39</f>
        <v>#DIV/0!</v>
      </c>
      <c r="F39" s="458">
        <f>SUM(F37:F38)</f>
        <v>4800</v>
      </c>
      <c r="G39" s="460">
        <f>SUM(G37:G38)</f>
        <v>0</v>
      </c>
      <c r="H39" s="461">
        <f>G39*1000000/F39</f>
        <v>0</v>
      </c>
      <c r="I39" s="462">
        <f>SUM(I37:I38)</f>
        <v>0</v>
      </c>
      <c r="J39" s="463">
        <f>SUM(J37:J38)</f>
        <v>0</v>
      </c>
      <c r="K39" s="464" t="e">
        <f ca="1">J39*1000000/I39*12/P3</f>
        <v>#DIV/0!</v>
      </c>
      <c r="L39" s="458">
        <f>SUM(L37:L38)</f>
        <v>0</v>
      </c>
      <c r="M39" s="463">
        <f>SUM(M37:M38)</f>
        <v>0</v>
      </c>
      <c r="N39" s="461" t="e">
        <f>M39*1000000/L39</f>
        <v>#DIV/0!</v>
      </c>
    </row>
    <row r="40" spans="1:26" ht="8.25" customHeight="1" x14ac:dyDescent="0.25">
      <c r="A40" s="533"/>
      <c r="B40" s="469"/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534"/>
    </row>
    <row r="41" spans="1:26" ht="21" customHeight="1" thickBot="1" x14ac:dyDescent="0.35">
      <c r="A41" s="535"/>
      <c r="B41" s="402"/>
      <c r="C41" s="402"/>
      <c r="D41" s="529"/>
      <c r="E41" s="851" t="s">
        <v>132</v>
      </c>
      <c r="F41" s="849"/>
      <c r="G41" s="849"/>
      <c r="H41" s="849"/>
      <c r="I41" s="537">
        <f ca="1">P3</f>
        <v>1</v>
      </c>
      <c r="J41" s="530" t="s">
        <v>133</v>
      </c>
      <c r="K41" s="403"/>
      <c r="L41" s="505"/>
      <c r="M41" s="402"/>
      <c r="N41" s="536"/>
      <c r="O41" s="402"/>
      <c r="P41" s="402"/>
    </row>
    <row r="42" spans="1:26" ht="14.25" customHeight="1" x14ac:dyDescent="0.25">
      <c r="A42" s="836" t="str">
        <f>A34</f>
        <v>Наименование изделия</v>
      </c>
      <c r="B42" s="758"/>
      <c r="C42" s="829" t="s">
        <v>167</v>
      </c>
      <c r="D42" s="758"/>
      <c r="E42" s="825" t="s">
        <v>135</v>
      </c>
      <c r="F42" s="687"/>
      <c r="G42" s="687"/>
      <c r="H42" s="687"/>
      <c r="I42" s="687"/>
      <c r="J42" s="687"/>
      <c r="K42" s="687"/>
      <c r="L42" s="687"/>
      <c r="M42" s="687"/>
      <c r="N42" s="740"/>
      <c r="O42" s="840" t="s">
        <v>136</v>
      </c>
      <c r="P42" s="841"/>
      <c r="Q42" s="842"/>
    </row>
    <row r="43" spans="1:26" ht="14.25" customHeight="1" x14ac:dyDescent="0.25">
      <c r="A43" s="695"/>
      <c r="B43" s="737"/>
      <c r="C43" s="830"/>
      <c r="D43" s="738"/>
      <c r="E43" s="831" t="s">
        <v>137</v>
      </c>
      <c r="F43" s="794"/>
      <c r="G43" s="794"/>
      <c r="H43" s="794"/>
      <c r="I43" s="778"/>
      <c r="J43" s="831" t="s">
        <v>138</v>
      </c>
      <c r="K43" s="794"/>
      <c r="L43" s="794"/>
      <c r="M43" s="794"/>
      <c r="N43" s="778"/>
      <c r="O43" s="821"/>
      <c r="P43" s="821"/>
      <c r="Q43" s="770"/>
    </row>
    <row r="44" spans="1:26" ht="33" customHeight="1" thickBot="1" x14ac:dyDescent="0.3">
      <c r="A44" s="696"/>
      <c r="B44" s="720"/>
      <c r="C44" s="466" t="s">
        <v>139</v>
      </c>
      <c r="D44" s="467" t="s">
        <v>140</v>
      </c>
      <c r="E44" s="473" t="s">
        <v>141</v>
      </c>
      <c r="F44" s="471" t="s">
        <v>142</v>
      </c>
      <c r="G44" s="471" t="s">
        <v>143</v>
      </c>
      <c r="H44" s="472" t="s">
        <v>144</v>
      </c>
      <c r="I44" s="495" t="s">
        <v>62</v>
      </c>
      <c r="J44" s="473" t="s">
        <v>141</v>
      </c>
      <c r="K44" s="471" t="s">
        <v>142</v>
      </c>
      <c r="L44" s="471" t="s">
        <v>143</v>
      </c>
      <c r="M44" s="472" t="s">
        <v>144</v>
      </c>
      <c r="N44" s="512" t="s">
        <v>62</v>
      </c>
      <c r="O44" s="794"/>
      <c r="P44" s="794"/>
      <c r="Q44" s="778"/>
    </row>
    <row r="45" spans="1:26" ht="15" customHeight="1" x14ac:dyDescent="0.25">
      <c r="A45" s="838" t="str">
        <f>A37</f>
        <v>Ротор</v>
      </c>
      <c r="B45" s="812"/>
      <c r="C45" s="487"/>
      <c r="D45" s="488"/>
      <c r="E45" s="513"/>
      <c r="F45" s="489"/>
      <c r="G45" s="489"/>
      <c r="H45" s="490"/>
      <c r="I45" s="538">
        <f>SUM(E45:H45)</f>
        <v>0</v>
      </c>
      <c r="J45" s="388"/>
      <c r="K45" s="489"/>
      <c r="L45" s="490"/>
      <c r="M45" s="489"/>
      <c r="N45" s="499">
        <f>SUM(J45:M45)</f>
        <v>0</v>
      </c>
      <c r="O45" s="824"/>
      <c r="P45" s="812"/>
      <c r="Q45" s="813"/>
    </row>
    <row r="46" spans="1:26" ht="15" customHeight="1" x14ac:dyDescent="0.25">
      <c r="A46" s="817"/>
      <c r="B46" s="797"/>
      <c r="C46" s="491"/>
      <c r="D46" s="492"/>
      <c r="E46" s="514"/>
      <c r="F46" s="208"/>
      <c r="G46" s="208"/>
      <c r="H46" s="493"/>
      <c r="I46" s="497"/>
      <c r="J46" s="389"/>
      <c r="K46" s="208"/>
      <c r="L46" s="493"/>
      <c r="M46" s="208"/>
      <c r="N46" s="500"/>
      <c r="O46" s="860"/>
      <c r="P46" s="797"/>
      <c r="Q46" s="809"/>
    </row>
    <row r="47" spans="1:26" ht="16.5" customHeight="1" thickBot="1" x14ac:dyDescent="0.3">
      <c r="A47" s="875" t="s">
        <v>122</v>
      </c>
      <c r="B47" s="720"/>
      <c r="C47" s="506">
        <f t="shared" ref="C47:N47" si="2">SUM(C45:C46)</f>
        <v>0</v>
      </c>
      <c r="D47" s="507">
        <f t="shared" si="2"/>
        <v>0</v>
      </c>
      <c r="E47" s="506">
        <f t="shared" si="2"/>
        <v>0</v>
      </c>
      <c r="F47" s="508">
        <f t="shared" si="2"/>
        <v>0</v>
      </c>
      <c r="G47" s="508">
        <f t="shared" si="2"/>
        <v>0</v>
      </c>
      <c r="H47" s="508">
        <f t="shared" si="2"/>
        <v>0</v>
      </c>
      <c r="I47" s="508">
        <f t="shared" si="2"/>
        <v>0</v>
      </c>
      <c r="J47" s="509">
        <f t="shared" si="2"/>
        <v>0</v>
      </c>
      <c r="K47" s="510">
        <f t="shared" si="2"/>
        <v>0</v>
      </c>
      <c r="L47" s="510">
        <f t="shared" si="2"/>
        <v>0</v>
      </c>
      <c r="M47" s="510">
        <f t="shared" si="2"/>
        <v>0</v>
      </c>
      <c r="N47" s="511">
        <f t="shared" si="2"/>
        <v>0</v>
      </c>
      <c r="O47" s="881"/>
      <c r="P47" s="706"/>
      <c r="Q47" s="882"/>
    </row>
    <row r="50" spans="1:26" s="166" customFormat="1" ht="19.5" customHeight="1" thickBot="1" x14ac:dyDescent="0.3">
      <c r="A50" s="854" t="s">
        <v>168</v>
      </c>
      <c r="B50" s="885"/>
      <c r="C50" s="885"/>
      <c r="D50" s="885"/>
      <c r="E50" s="885"/>
      <c r="F50" s="885"/>
      <c r="G50" s="885"/>
      <c r="H50" s="885"/>
      <c r="I50" s="885"/>
      <c r="J50" s="885"/>
      <c r="K50" s="885"/>
      <c r="L50" s="885"/>
      <c r="M50" s="885"/>
      <c r="N50" s="885"/>
      <c r="O50" s="169"/>
      <c r="P50" s="169"/>
      <c r="Q50" s="169"/>
      <c r="R50" s="164"/>
      <c r="S50" s="164"/>
      <c r="T50" s="164"/>
      <c r="U50" s="164"/>
      <c r="V50" s="164"/>
      <c r="W50" s="164"/>
      <c r="X50" s="164"/>
      <c r="Y50" s="164"/>
      <c r="Z50" s="164"/>
    </row>
    <row r="51" spans="1:26" ht="15" customHeight="1" x14ac:dyDescent="0.25">
      <c r="A51" s="835" t="s">
        <v>125</v>
      </c>
      <c r="B51" s="758"/>
      <c r="C51" s="874" t="s">
        <v>169</v>
      </c>
      <c r="D51" s="687"/>
      <c r="E51" s="687"/>
      <c r="F51" s="687"/>
      <c r="G51" s="687"/>
      <c r="H51" s="688"/>
      <c r="I51" s="874" t="s">
        <v>170</v>
      </c>
      <c r="J51" s="687"/>
      <c r="K51" s="687"/>
      <c r="L51" s="687"/>
      <c r="M51" s="687"/>
      <c r="N51" s="688"/>
      <c r="P51" s="169"/>
      <c r="Q51" s="169"/>
    </row>
    <row r="52" spans="1:26" ht="15" customHeight="1" x14ac:dyDescent="0.25">
      <c r="A52" s="695"/>
      <c r="B52" s="737"/>
      <c r="C52" s="410">
        <f ca="1">YEAR(TODAY())</f>
        <v>2025</v>
      </c>
      <c r="D52" s="859" t="s">
        <v>128</v>
      </c>
      <c r="E52" s="738"/>
      <c r="F52" s="861">
        <f ca="1">YEAR(TODAY()) - 1</f>
        <v>2024</v>
      </c>
      <c r="G52" s="794"/>
      <c r="H52" s="738"/>
      <c r="I52" s="410">
        <f ca="1">YEAR(TODAY())</f>
        <v>2025</v>
      </c>
      <c r="J52" s="859" t="s">
        <v>128</v>
      </c>
      <c r="K52" s="738"/>
      <c r="L52" s="843">
        <f ca="1">F52</f>
        <v>2024</v>
      </c>
      <c r="M52" s="794"/>
      <c r="N52" s="738"/>
      <c r="P52" s="504"/>
      <c r="Q52" s="503"/>
    </row>
    <row r="53" spans="1:26" ht="26.25" customHeight="1" thickBot="1" x14ac:dyDescent="0.3">
      <c r="A53" s="696"/>
      <c r="B53" s="720"/>
      <c r="C53" s="406" t="s">
        <v>129</v>
      </c>
      <c r="D53" s="407" t="s">
        <v>130</v>
      </c>
      <c r="E53" s="408" t="s">
        <v>31</v>
      </c>
      <c r="F53" s="406" t="s">
        <v>129</v>
      </c>
      <c r="G53" s="407" t="s">
        <v>130</v>
      </c>
      <c r="H53" s="409" t="s">
        <v>31</v>
      </c>
      <c r="I53" s="406" t="s">
        <v>131</v>
      </c>
      <c r="J53" s="407" t="s">
        <v>130</v>
      </c>
      <c r="K53" s="465" t="s">
        <v>31</v>
      </c>
      <c r="L53" s="411" t="s">
        <v>131</v>
      </c>
      <c r="M53" s="407" t="s">
        <v>130</v>
      </c>
      <c r="N53" s="409" t="s">
        <v>31</v>
      </c>
    </row>
    <row r="54" spans="1:26" ht="15" customHeight="1" x14ac:dyDescent="0.25">
      <c r="A54" s="862" t="str">
        <f>Данные2!A36</f>
        <v>Нет продукции</v>
      </c>
      <c r="B54" s="687"/>
      <c r="C54" s="457">
        <f>Данные2!AL36</f>
        <v>0</v>
      </c>
      <c r="D54" s="574">
        <f>Данные2!AM36</f>
        <v>0</v>
      </c>
      <c r="E54" s="446" t="e">
        <f>D54*1000000/C54</f>
        <v>#DIV/0!</v>
      </c>
      <c r="F54" s="457">
        <v>0</v>
      </c>
      <c r="G54" s="574">
        <v>0</v>
      </c>
      <c r="H54" s="447" t="e">
        <f>G54*1000000/F54</f>
        <v>#DIV/0!</v>
      </c>
      <c r="I54" s="448"/>
      <c r="J54" s="449">
        <f>Данные2!AN36</f>
        <v>0</v>
      </c>
      <c r="K54" s="450" t="e">
        <f ca="1">J54*1000000/I54*12/P3</f>
        <v>#DIV/0!</v>
      </c>
      <c r="L54" s="448">
        <v>0</v>
      </c>
      <c r="M54" s="574">
        <v>0</v>
      </c>
      <c r="N54" s="451" t="e">
        <f>M54*1000000/L54</f>
        <v>#DIV/0!</v>
      </c>
    </row>
    <row r="55" spans="1:26" ht="15" customHeight="1" thickBot="1" x14ac:dyDescent="0.3">
      <c r="A55" s="822"/>
      <c r="B55" s="690"/>
      <c r="C55" s="457"/>
      <c r="D55" s="574"/>
      <c r="E55" s="446"/>
      <c r="F55" s="457"/>
      <c r="G55" s="574"/>
      <c r="H55" s="447"/>
      <c r="I55" s="452"/>
      <c r="J55" s="574"/>
      <c r="K55" s="453"/>
      <c r="L55" s="452"/>
      <c r="M55" s="574"/>
      <c r="N55" s="451"/>
    </row>
    <row r="56" spans="1:26" ht="15.75" customHeight="1" thickBot="1" x14ac:dyDescent="0.3">
      <c r="A56" s="815" t="s">
        <v>122</v>
      </c>
      <c r="B56" s="816"/>
      <c r="C56" s="458">
        <f>SUM(C54:C55)</f>
        <v>0</v>
      </c>
      <c r="D56" s="460">
        <f>SUM(D54:D55)</f>
        <v>0</v>
      </c>
      <c r="E56" s="459" t="e">
        <f>D56*1000000/C56</f>
        <v>#DIV/0!</v>
      </c>
      <c r="F56" s="458">
        <f>SUM(F54:F55)</f>
        <v>0</v>
      </c>
      <c r="G56" s="460">
        <f>SUM(G54:G55)</f>
        <v>0</v>
      </c>
      <c r="H56" s="461" t="e">
        <f>G56*1000000/F56</f>
        <v>#DIV/0!</v>
      </c>
      <c r="I56" s="462">
        <f>SUM(I54:I55)</f>
        <v>0</v>
      </c>
      <c r="J56" s="463">
        <f>SUM(J54:J55)</f>
        <v>0</v>
      </c>
      <c r="K56" s="464" t="e">
        <f ca="1">J56*1000000/I56*12/P3</f>
        <v>#DIV/0!</v>
      </c>
      <c r="L56" s="458">
        <f>SUM(L54:L55)</f>
        <v>0</v>
      </c>
      <c r="M56" s="463">
        <f>SUM(M54:M55)</f>
        <v>0</v>
      </c>
      <c r="N56" s="461" t="e">
        <f>M56*1000000/L56</f>
        <v>#DIV/0!</v>
      </c>
    </row>
    <row r="57" spans="1:26" ht="8.25" customHeight="1" x14ac:dyDescent="0.25">
      <c r="A57" s="533"/>
      <c r="B57" s="469"/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534"/>
    </row>
    <row r="58" spans="1:26" ht="21" customHeight="1" thickBot="1" x14ac:dyDescent="0.35">
      <c r="A58" s="535"/>
      <c r="B58" s="402"/>
      <c r="C58" s="402"/>
      <c r="D58" s="529"/>
      <c r="E58" s="851" t="s">
        <v>132</v>
      </c>
      <c r="F58" s="849"/>
      <c r="G58" s="849"/>
      <c r="H58" s="849"/>
      <c r="I58" s="537">
        <f>P20</f>
        <v>0</v>
      </c>
      <c r="J58" s="530" t="s">
        <v>133</v>
      </c>
      <c r="K58" s="403"/>
      <c r="L58" s="505"/>
      <c r="M58" s="402"/>
      <c r="N58" s="536"/>
      <c r="O58" s="402"/>
      <c r="P58" s="402"/>
    </row>
    <row r="59" spans="1:26" ht="14.25" customHeight="1" x14ac:dyDescent="0.25">
      <c r="A59" s="836" t="str">
        <f>A51</f>
        <v>Наименование изделия</v>
      </c>
      <c r="B59" s="758"/>
      <c r="C59" s="829" t="s">
        <v>171</v>
      </c>
      <c r="D59" s="758"/>
      <c r="E59" s="825" t="s">
        <v>135</v>
      </c>
      <c r="F59" s="687"/>
      <c r="G59" s="687"/>
      <c r="H59" s="687"/>
      <c r="I59" s="687"/>
      <c r="J59" s="687"/>
      <c r="K59" s="687"/>
      <c r="L59" s="687"/>
      <c r="M59" s="687"/>
      <c r="N59" s="740"/>
      <c r="O59" s="840" t="s">
        <v>136</v>
      </c>
      <c r="P59" s="841"/>
      <c r="Q59" s="842"/>
    </row>
    <row r="60" spans="1:26" ht="14.25" customHeight="1" x14ac:dyDescent="0.25">
      <c r="A60" s="695"/>
      <c r="B60" s="737"/>
      <c r="C60" s="830"/>
      <c r="D60" s="738"/>
      <c r="E60" s="831" t="s">
        <v>137</v>
      </c>
      <c r="F60" s="794"/>
      <c r="G60" s="794"/>
      <c r="H60" s="794"/>
      <c r="I60" s="778"/>
      <c r="J60" s="831" t="s">
        <v>138</v>
      </c>
      <c r="K60" s="794"/>
      <c r="L60" s="794"/>
      <c r="M60" s="794"/>
      <c r="N60" s="778"/>
      <c r="O60" s="821"/>
      <c r="P60" s="821"/>
      <c r="Q60" s="770"/>
    </row>
    <row r="61" spans="1:26" ht="33" customHeight="1" thickBot="1" x14ac:dyDescent="0.3">
      <c r="A61" s="696"/>
      <c r="B61" s="720"/>
      <c r="C61" s="466" t="s">
        <v>139</v>
      </c>
      <c r="D61" s="467" t="s">
        <v>140</v>
      </c>
      <c r="E61" s="473" t="s">
        <v>141</v>
      </c>
      <c r="F61" s="471" t="s">
        <v>142</v>
      </c>
      <c r="G61" s="471" t="s">
        <v>143</v>
      </c>
      <c r="H61" s="472" t="s">
        <v>144</v>
      </c>
      <c r="I61" s="495" t="s">
        <v>62</v>
      </c>
      <c r="J61" s="473" t="s">
        <v>141</v>
      </c>
      <c r="K61" s="471" t="s">
        <v>142</v>
      </c>
      <c r="L61" s="471" t="s">
        <v>143</v>
      </c>
      <c r="M61" s="472" t="s">
        <v>144</v>
      </c>
      <c r="N61" s="512" t="s">
        <v>62</v>
      </c>
      <c r="O61" s="794"/>
      <c r="P61" s="794"/>
      <c r="Q61" s="778"/>
    </row>
    <row r="62" spans="1:26" ht="15" customHeight="1" x14ac:dyDescent="0.25">
      <c r="A62" s="838" t="str">
        <f>A54</f>
        <v>Нет продукции</v>
      </c>
      <c r="B62" s="812"/>
      <c r="C62" s="487"/>
      <c r="D62" s="488"/>
      <c r="E62" s="513"/>
      <c r="F62" s="489"/>
      <c r="G62" s="489"/>
      <c r="H62" s="490"/>
      <c r="I62" s="538">
        <f>SUM(E62:H62)</f>
        <v>0</v>
      </c>
      <c r="J62" s="388"/>
      <c r="K62" s="489"/>
      <c r="L62" s="490"/>
      <c r="M62" s="489"/>
      <c r="N62" s="499">
        <f>SUM(J62:M62)</f>
        <v>0</v>
      </c>
      <c r="O62" s="824"/>
      <c r="P62" s="812"/>
      <c r="Q62" s="813"/>
    </row>
    <row r="63" spans="1:26" ht="15" customHeight="1" x14ac:dyDescent="0.25">
      <c r="A63" s="817"/>
      <c r="B63" s="797"/>
      <c r="C63" s="491"/>
      <c r="D63" s="492"/>
      <c r="E63" s="514"/>
      <c r="F63" s="208"/>
      <c r="G63" s="208"/>
      <c r="H63" s="493"/>
      <c r="I63" s="497"/>
      <c r="J63" s="389"/>
      <c r="K63" s="208"/>
      <c r="L63" s="493"/>
      <c r="M63" s="208"/>
      <c r="N63" s="500"/>
      <c r="O63" s="860"/>
      <c r="P63" s="797"/>
      <c r="Q63" s="809"/>
    </row>
    <row r="64" spans="1:26" ht="16.5" customHeight="1" thickBot="1" x14ac:dyDescent="0.3">
      <c r="A64" s="875" t="s">
        <v>122</v>
      </c>
      <c r="B64" s="720"/>
      <c r="C64" s="506">
        <f t="shared" ref="C64:N64" si="3">SUM(C62:C63)</f>
        <v>0</v>
      </c>
      <c r="D64" s="507">
        <f t="shared" si="3"/>
        <v>0</v>
      </c>
      <c r="E64" s="506">
        <f t="shared" si="3"/>
        <v>0</v>
      </c>
      <c r="F64" s="508">
        <f t="shared" si="3"/>
        <v>0</v>
      </c>
      <c r="G64" s="508">
        <f t="shared" si="3"/>
        <v>0</v>
      </c>
      <c r="H64" s="508">
        <f t="shared" si="3"/>
        <v>0</v>
      </c>
      <c r="I64" s="508">
        <f t="shared" si="3"/>
        <v>0</v>
      </c>
      <c r="J64" s="509">
        <f t="shared" si="3"/>
        <v>0</v>
      </c>
      <c r="K64" s="510">
        <f t="shared" si="3"/>
        <v>0</v>
      </c>
      <c r="L64" s="510">
        <f t="shared" si="3"/>
        <v>0</v>
      </c>
      <c r="M64" s="510">
        <f t="shared" si="3"/>
        <v>0</v>
      </c>
      <c r="N64" s="511">
        <f t="shared" si="3"/>
        <v>0</v>
      </c>
      <c r="O64" s="881"/>
      <c r="P64" s="706"/>
      <c r="Q64" s="882"/>
    </row>
  </sheetData>
  <mergeCells count="98">
    <mergeCell ref="O29:Q29"/>
    <mergeCell ref="A63:B63"/>
    <mergeCell ref="A10:B12"/>
    <mergeCell ref="A29:B29"/>
    <mergeCell ref="O14:Q14"/>
    <mergeCell ref="I34:N34"/>
    <mergeCell ref="F35:H35"/>
    <mergeCell ref="J52:K52"/>
    <mergeCell ref="A46:B46"/>
    <mergeCell ref="I51:N51"/>
    <mergeCell ref="O64:Q64"/>
    <mergeCell ref="D3:E3"/>
    <mergeCell ref="A23:B23"/>
    <mergeCell ref="L52:N52"/>
    <mergeCell ref="E58:H58"/>
    <mergeCell ref="E9:H9"/>
    <mergeCell ref="O63:Q63"/>
    <mergeCell ref="J43:N43"/>
    <mergeCell ref="A16:P16"/>
    <mergeCell ref="J11:N11"/>
    <mergeCell ref="E10:N10"/>
    <mergeCell ref="I18:N18"/>
    <mergeCell ref="O42:Q44"/>
    <mergeCell ref="O10:Q12"/>
    <mergeCell ref="C10:D11"/>
    <mergeCell ref="J60:N60"/>
    <mergeCell ref="O30:Q30"/>
    <mergeCell ref="A2:B4"/>
    <mergeCell ref="A26:B28"/>
    <mergeCell ref="A21:B21"/>
    <mergeCell ref="O47:Q47"/>
    <mergeCell ref="E42:N42"/>
    <mergeCell ref="C42:D43"/>
    <mergeCell ref="A30:B30"/>
    <mergeCell ref="E11:I11"/>
    <mergeCell ref="A17:N17"/>
    <mergeCell ref="A6:B6"/>
    <mergeCell ref="E41:H41"/>
    <mergeCell ref="P1:Q2"/>
    <mergeCell ref="E27:I27"/>
    <mergeCell ref="L35:N35"/>
    <mergeCell ref="O46:Q46"/>
    <mergeCell ref="O59:Q61"/>
    <mergeCell ref="A42:B44"/>
    <mergeCell ref="O62:Q62"/>
    <mergeCell ref="A47:B47"/>
    <mergeCell ref="E60:I60"/>
    <mergeCell ref="A45:B45"/>
    <mergeCell ref="A62:B62"/>
    <mergeCell ref="A1:N1"/>
    <mergeCell ref="C26:D27"/>
    <mergeCell ref="E43:I43"/>
    <mergeCell ref="C2:H2"/>
    <mergeCell ref="E59:N59"/>
    <mergeCell ref="C59:D60"/>
    <mergeCell ref="D35:E35"/>
    <mergeCell ref="A55:B55"/>
    <mergeCell ref="A15:B15"/>
    <mergeCell ref="J19:K19"/>
    <mergeCell ref="D19:E19"/>
    <mergeCell ref="A64:B64"/>
    <mergeCell ref="A5:B5"/>
    <mergeCell ref="A51:B53"/>
    <mergeCell ref="A59:B61"/>
    <mergeCell ref="A38:B38"/>
    <mergeCell ref="A56:B56"/>
    <mergeCell ref="A13:B13"/>
    <mergeCell ref="F3:H3"/>
    <mergeCell ref="A33:N33"/>
    <mergeCell ref="A50:N50"/>
    <mergeCell ref="C34:H34"/>
    <mergeCell ref="D52:E52"/>
    <mergeCell ref="A39:B39"/>
    <mergeCell ref="F19:H19"/>
    <mergeCell ref="A34:B36"/>
    <mergeCell ref="J3:K3"/>
    <mergeCell ref="E26:N26"/>
    <mergeCell ref="I2:N2"/>
    <mergeCell ref="O31:Q31"/>
    <mergeCell ref="A54:B54"/>
    <mergeCell ref="F52:H52"/>
    <mergeCell ref="L19:N19"/>
    <mergeCell ref="O13:Q13"/>
    <mergeCell ref="A14:B14"/>
    <mergeCell ref="E25:H25"/>
    <mergeCell ref="A22:B22"/>
    <mergeCell ref="C18:H18"/>
    <mergeCell ref="C51:H51"/>
    <mergeCell ref="A7:B7"/>
    <mergeCell ref="A37:B37"/>
    <mergeCell ref="O15:Q15"/>
    <mergeCell ref="O45:Q45"/>
    <mergeCell ref="O26:Q28"/>
    <mergeCell ref="A31:B31"/>
    <mergeCell ref="L3:N3"/>
    <mergeCell ref="J35:K35"/>
    <mergeCell ref="A18:B20"/>
    <mergeCell ref="J27:N27"/>
  </mergeCells>
  <printOptions horizontalCentered="1"/>
  <pageMargins left="0.19685039370078741" right="0.19685039370078741" top="0.39370078740157483" bottom="0.19685039370078741" header="0.11811023622047249" footer="0.11811023622047249"/>
  <pageSetup paperSize="9" scale="71" orientation="landscape" r:id="rId1"/>
  <colBreaks count="1" manualBreakCount="1">
    <brk id="14" max="6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17</vt:i4>
      </vt:variant>
    </vt:vector>
  </HeadingPairs>
  <TitlesOfParts>
    <vt:vector size="34" baseType="lpstr">
      <vt:lpstr>Показатели</vt:lpstr>
      <vt:lpstr>Графики</vt:lpstr>
      <vt:lpstr>Данные1</vt:lpstr>
      <vt:lpstr>КД-ПСИ</vt:lpstr>
      <vt:lpstr>Данные2</vt:lpstr>
      <vt:lpstr>ММЗ</vt:lpstr>
      <vt:lpstr>МАЗ</vt:lpstr>
      <vt:lpstr>Гомсельмаш</vt:lpstr>
      <vt:lpstr>МЗКТ-БелАЗ-Салео</vt:lpstr>
      <vt:lpstr>УРАЛ</vt:lpstr>
      <vt:lpstr>Ростсельмаш</vt:lpstr>
      <vt:lpstr>КАМАЗ</vt:lpstr>
      <vt:lpstr>ЯМЗ</vt:lpstr>
      <vt:lpstr>ПТЗ</vt:lpstr>
      <vt:lpstr>ПАЗ</vt:lpstr>
      <vt:lpstr>ЧСДМ-Тула-БТЗ</vt:lpstr>
      <vt:lpstr>РФ_1-2-3</vt:lpstr>
      <vt:lpstr>Гомсельмаш!Область_печати</vt:lpstr>
      <vt:lpstr>Графики!Область_печати</vt:lpstr>
      <vt:lpstr>Данные1!Область_печати</vt:lpstr>
      <vt:lpstr>Данные2!Область_печати</vt:lpstr>
      <vt:lpstr>КАМАЗ!Область_печати</vt:lpstr>
      <vt:lpstr>'КД-ПСИ'!Область_печати</vt:lpstr>
      <vt:lpstr>МАЗ!Область_печати</vt:lpstr>
      <vt:lpstr>'МЗКТ-БелАЗ-Салео'!Область_печати</vt:lpstr>
      <vt:lpstr>ММЗ!Область_печати</vt:lpstr>
      <vt:lpstr>ПАЗ!Область_печати</vt:lpstr>
      <vt:lpstr>Показатели!Область_печати</vt:lpstr>
      <vt:lpstr>ПТЗ!Область_печати</vt:lpstr>
      <vt:lpstr>Ростсельмаш!Область_печати</vt:lpstr>
      <vt:lpstr>'РФ_1-2-3'!Область_печати</vt:lpstr>
      <vt:lpstr>УРАЛ!Область_печати</vt:lpstr>
      <vt:lpstr>'ЧСДМ-Тула-БТЗ'!Область_печати</vt:lpstr>
      <vt:lpstr>ЯМЗ!Область_печати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Гончарова Е.В.</dc:creator>
  <cp:lastModifiedBy>BT-0791</cp:lastModifiedBy>
  <cp:lastPrinted>2025-01-18T17:20:14Z</cp:lastPrinted>
  <dcterms:created xsi:type="dcterms:W3CDTF">2016-10-26T06:46:28Z</dcterms:created>
  <dcterms:modified xsi:type="dcterms:W3CDTF">2025-01-21T05:31:10Z</dcterms:modified>
</cp:coreProperties>
</file>