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TEC.EXE\O.S.A - ETEC\"/>
    </mc:Choice>
  </mc:AlternateContent>
  <bookViews>
    <workbookView xWindow="-120" yWindow="-120" windowWidth="20730" windowHeight="11160" activeTab="4"/>
  </bookViews>
  <sheets>
    <sheet name="PROCV I" sheetId="1" r:id="rId1"/>
    <sheet name="PROCV II" sheetId="2" r:id="rId2"/>
    <sheet name="PROCV III" sheetId="3" r:id="rId3"/>
    <sheet name="PROCV IV" sheetId="4" r:id="rId4"/>
    <sheet name="Planilha 3D" sheetId="5" r:id="rId5"/>
    <sheet name="Auxiliar" sheetId="6" r:id="rId6"/>
  </sheets>
  <definedNames>
    <definedName name="aluno">'PROCV IV'!$N$4:$O$14</definedName>
    <definedName name="funcionario">Auxiliar!$A$2:$B$23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5" l="1"/>
  <c r="M8" i="5" s="1"/>
  <c r="M9" i="5" s="1"/>
  <c r="M10" i="5" s="1"/>
  <c r="M11" i="5" s="1"/>
  <c r="K5" i="4"/>
  <c r="K6" i="4"/>
  <c r="K7" i="4"/>
  <c r="K8" i="4"/>
  <c r="K9" i="4"/>
  <c r="K10" i="4"/>
  <c r="K11" i="4"/>
  <c r="K12" i="4"/>
  <c r="K13" i="4"/>
  <c r="K14" i="4"/>
  <c r="K4" i="4"/>
  <c r="I5" i="4" l="1"/>
  <c r="I6" i="4"/>
  <c r="I7" i="4"/>
  <c r="I8" i="4"/>
  <c r="I9" i="4"/>
  <c r="I10" i="4"/>
  <c r="I11" i="4"/>
  <c r="I12" i="4"/>
  <c r="I13" i="4"/>
  <c r="I14" i="4"/>
  <c r="I4" i="4"/>
  <c r="G5" i="4"/>
  <c r="G6" i="4"/>
  <c r="G7" i="4"/>
  <c r="G8" i="4"/>
  <c r="G9" i="4"/>
  <c r="G10" i="4"/>
  <c r="G11" i="4"/>
  <c r="G12" i="4"/>
  <c r="G13" i="4"/>
  <c r="G14" i="4"/>
  <c r="G4" i="4"/>
  <c r="B5" i="4"/>
  <c r="B6" i="4"/>
  <c r="B7" i="4"/>
  <c r="B8" i="4"/>
  <c r="B9" i="4"/>
  <c r="B10" i="4"/>
  <c r="B11" i="4"/>
  <c r="B12" i="4"/>
  <c r="B13" i="4"/>
  <c r="B14" i="4"/>
  <c r="B4" i="4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6" i="5"/>
  <c r="F4" i="3"/>
  <c r="F5" i="3"/>
  <c r="F6" i="3"/>
  <c r="F3" i="3"/>
  <c r="E4" i="3"/>
  <c r="E5" i="3"/>
  <c r="E6" i="3"/>
  <c r="E3" i="3"/>
  <c r="I4" i="2"/>
  <c r="D6" i="3"/>
  <c r="D5" i="3"/>
  <c r="D4" i="3"/>
  <c r="D3" i="3"/>
  <c r="C6" i="3"/>
  <c r="C5" i="3"/>
  <c r="C4" i="3"/>
  <c r="C3" i="3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G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F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7" i="2"/>
  <c r="F8" i="2"/>
  <c r="F9" i="2"/>
  <c r="F5" i="2" l="1"/>
  <c r="F6" i="2"/>
  <c r="D23" i="2"/>
  <c r="D22" i="2"/>
  <c r="D21" i="2"/>
  <c r="D20" i="2"/>
  <c r="D19" i="2"/>
  <c r="D18" i="2"/>
  <c r="D17" i="2"/>
  <c r="D16" i="2"/>
  <c r="D15" i="2"/>
  <c r="D14" i="2"/>
  <c r="D13" i="2"/>
  <c r="D12" i="2"/>
  <c r="D4" i="2"/>
  <c r="D5" i="2"/>
  <c r="D6" i="2"/>
  <c r="D7" i="2"/>
  <c r="D8" i="2"/>
  <c r="D9" i="2"/>
  <c r="D10" i="2"/>
  <c r="D11" i="2"/>
  <c r="B22" i="1"/>
  <c r="B21" i="1"/>
  <c r="B20" i="1"/>
  <c r="B19" i="1"/>
  <c r="F3" i="6" l="1"/>
  <c r="F4" i="6" s="1"/>
  <c r="F5" i="6" s="1"/>
  <c r="F6" i="6" s="1"/>
  <c r="F7" i="6" s="1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C17" i="3" l="1"/>
  <c r="D17" i="3" s="1"/>
  <c r="C16" i="3"/>
  <c r="E16" i="3" s="1"/>
  <c r="C15" i="3"/>
  <c r="D15" i="3" s="1"/>
  <c r="C14" i="3"/>
  <c r="D14" i="3" s="1"/>
  <c r="E14" i="3" l="1"/>
  <c r="F14" i="3" s="1"/>
  <c r="E15" i="3"/>
  <c r="F15" i="3" s="1"/>
  <c r="E17" i="3"/>
  <c r="F17" i="3" s="1"/>
  <c r="D16" i="3"/>
  <c r="F16" i="3" s="1"/>
</calcChain>
</file>

<file path=xl/comments1.xml><?xml version="1.0" encoding="utf-8"?>
<comments xmlns="http://schemas.openxmlformats.org/spreadsheetml/2006/main">
  <authors>
    <author>Kiko</author>
  </authors>
  <commentList>
    <comment ref="C2" authorId="0" shapeId="0">
      <text>
        <r>
          <rPr>
            <sz val="9"/>
            <color indexed="81"/>
            <rFont val="Tahoma"/>
            <family val="2"/>
          </rPr>
          <t xml:space="preserve">Verificar Tabela  Distâncias das Cidades
</t>
        </r>
      </text>
    </comment>
    <comment ref="D2" authorId="0" shapeId="0">
      <text>
        <r>
          <rPr>
            <sz val="9"/>
            <color indexed="81"/>
            <rFont val="Tahoma"/>
            <family val="2"/>
          </rPr>
          <t>Verificar Tabela de R$ por Quilometro</t>
        </r>
      </text>
    </comment>
    <comment ref="E2" authorId="0" shapeId="0">
      <text>
        <r>
          <rPr>
            <sz val="9"/>
            <color indexed="81"/>
            <rFont val="Tahoma"/>
            <family val="2"/>
          </rPr>
          <t xml:space="preserve">Verificar Tabela de Adicional de Viagem conforme Distância das Cidades
</t>
        </r>
      </text>
    </comment>
  </commentList>
</comments>
</file>

<file path=xl/comments2.xml><?xml version="1.0" encoding="utf-8"?>
<comments xmlns="http://schemas.openxmlformats.org/spreadsheetml/2006/main">
  <authors>
    <author>Marcos</author>
  </authors>
  <commentList>
    <comment ref="G3" authorId="0" shapeId="0">
      <text>
        <r>
          <rPr>
            <b/>
            <sz val="9"/>
            <color indexed="81"/>
            <rFont val="Tahoma"/>
            <family val="2"/>
          </rPr>
          <t>Utilizando a função MÉDIA, calcule a média anual.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 shapeId="0">
      <text>
        <r>
          <rPr>
            <sz val="9"/>
            <color indexed="81"/>
            <rFont val="Tahoma"/>
            <family val="2"/>
          </rPr>
          <t xml:space="preserve">
% de faltas</t>
        </r>
      </text>
    </comment>
  </commentList>
</comments>
</file>

<file path=xl/sharedStrings.xml><?xml version="1.0" encoding="utf-8"?>
<sst xmlns="http://schemas.openxmlformats.org/spreadsheetml/2006/main" count="448" uniqueCount="187">
  <si>
    <t>Nome</t>
  </si>
  <si>
    <t>Endereço</t>
  </si>
  <si>
    <t>Bairro</t>
  </si>
  <si>
    <t>Cidade</t>
  </si>
  <si>
    <t>Estado</t>
  </si>
  <si>
    <t>Ana</t>
  </si>
  <si>
    <t xml:space="preserve">Rodovia Anhanguera, km 180 </t>
  </si>
  <si>
    <t xml:space="preserve">Centro </t>
  </si>
  <si>
    <t xml:space="preserve">Leme </t>
  </si>
  <si>
    <t xml:space="preserve">SP </t>
  </si>
  <si>
    <t>Eduardo</t>
  </si>
  <si>
    <t>R. Antônio de Castro, 362</t>
  </si>
  <si>
    <t>São Benedito</t>
  </si>
  <si>
    <t>Araras</t>
  </si>
  <si>
    <t>SP</t>
  </si>
  <si>
    <t>Érica</t>
  </si>
  <si>
    <t>R. Tiradentes, 123</t>
  </si>
  <si>
    <t>Centro</t>
  </si>
  <si>
    <t xml:space="preserve">Salvador </t>
  </si>
  <si>
    <t>BA</t>
  </si>
  <si>
    <t>Fernanda</t>
  </si>
  <si>
    <t>Av. Orozimbo Maia, 987</t>
  </si>
  <si>
    <t>Jd. Nova Campinas</t>
  </si>
  <si>
    <t>Campinas</t>
  </si>
  <si>
    <t>Gabriela</t>
  </si>
  <si>
    <t xml:space="preserve">Rodovia Rio/São Paulo, km 77 </t>
  </si>
  <si>
    <t xml:space="preserve">Praia Grande </t>
  </si>
  <si>
    <t xml:space="preserve">Ubatuba </t>
  </si>
  <si>
    <t>Helena</t>
  </si>
  <si>
    <t xml:space="preserve">R. Júlio Mesquita, 66 </t>
  </si>
  <si>
    <t>Recife</t>
  </si>
  <si>
    <t>PE</t>
  </si>
  <si>
    <t>Katiane</t>
  </si>
  <si>
    <t xml:space="preserve">R. 5, 78 </t>
  </si>
  <si>
    <t xml:space="preserve">Jd. Europa </t>
  </si>
  <si>
    <t xml:space="preserve">Rio Claro </t>
  </si>
  <si>
    <t>Lilian</t>
  </si>
  <si>
    <t>R. Lambarildo Peixe, 812</t>
  </si>
  <si>
    <t>Vila Tubarão</t>
  </si>
  <si>
    <t>Ribeirão Preto</t>
  </si>
  <si>
    <t>Lucimara</t>
  </si>
  <si>
    <t>Av. dos Jequitibas, 11</t>
  </si>
  <si>
    <t>Jd. Paulista</t>
  </si>
  <si>
    <t>Florianópolis</t>
  </si>
  <si>
    <t>SC</t>
  </si>
  <si>
    <t>Maria</t>
  </si>
  <si>
    <t xml:space="preserve">Av. Ipiranga, 568 </t>
  </si>
  <si>
    <t xml:space="preserve">Ibirapuera </t>
  </si>
  <si>
    <t>Manaus</t>
  </si>
  <si>
    <t>AM</t>
  </si>
  <si>
    <t>Pedro</t>
  </si>
  <si>
    <t>R. Sergipe, 765</t>
  </si>
  <si>
    <t>Botafogo</t>
  </si>
  <si>
    <t>Roberto</t>
  </si>
  <si>
    <t>Av. Limeira, 98</t>
  </si>
  <si>
    <t>Belvedere</t>
  </si>
  <si>
    <t>Rubens</t>
  </si>
  <si>
    <t xml:space="preserve">Al. dos Laranjais, 99 </t>
  </si>
  <si>
    <t xml:space="preserve">Rio de Janeiro </t>
  </si>
  <si>
    <t>RJ</t>
  </si>
  <si>
    <t>Sônia</t>
  </si>
  <si>
    <t xml:space="preserve">R. das Quaresmeiras, 810 </t>
  </si>
  <si>
    <t xml:space="preserve">Vila Cláudia </t>
  </si>
  <si>
    <t xml:space="preserve">Porto Alegre </t>
  </si>
  <si>
    <t>RS</t>
  </si>
  <si>
    <t>Tatiane</t>
  </si>
  <si>
    <t xml:space="preserve">R. Minas Gerais, 67 </t>
  </si>
  <si>
    <t xml:space="preserve">Parque Industrial </t>
  </si>
  <si>
    <t xml:space="preserve">Poços de Caldas </t>
  </si>
  <si>
    <t>MG</t>
  </si>
  <si>
    <t>EDITORA SCIPIONE</t>
  </si>
  <si>
    <t>PEDIDOS</t>
  </si>
  <si>
    <t>NÚMERO DO PEDIDO</t>
  </si>
  <si>
    <t>DATA</t>
  </si>
  <si>
    <t>CÓDIGO DO CLIENTE</t>
  </si>
  <si>
    <t>CLIENTE</t>
  </si>
  <si>
    <t>CÓDIGO DO LIVRO</t>
  </si>
  <si>
    <t>TÍTULO</t>
  </si>
  <si>
    <t>ÁREA</t>
  </si>
  <si>
    <t>QUANTIDADE</t>
  </si>
  <si>
    <t>PREÇO</t>
  </si>
  <si>
    <t>Tabela de Clientes</t>
  </si>
  <si>
    <t>Código</t>
  </si>
  <si>
    <t>Cliente</t>
  </si>
  <si>
    <t>Livraria Trianon</t>
  </si>
  <si>
    <t>JF Comercial</t>
  </si>
  <si>
    <t>Alves Livros</t>
  </si>
  <si>
    <t>Livraria Guará</t>
  </si>
  <si>
    <t>Tropical Livros</t>
  </si>
  <si>
    <t>Central Livraria</t>
  </si>
  <si>
    <t>Bom Livro Ltda</t>
  </si>
  <si>
    <t>Tabela de Livros</t>
  </si>
  <si>
    <t>Título</t>
  </si>
  <si>
    <t>Área</t>
  </si>
  <si>
    <t>Preço</t>
  </si>
  <si>
    <t>MS-SQL 7.0</t>
  </si>
  <si>
    <t>I</t>
  </si>
  <si>
    <t>Engenharia Mecânica</t>
  </si>
  <si>
    <t>E</t>
  </si>
  <si>
    <t>LINUX</t>
  </si>
  <si>
    <t>Visual Basic 6.0</t>
  </si>
  <si>
    <t>MS-Access 2005</t>
  </si>
  <si>
    <t>Viage Bem</t>
  </si>
  <si>
    <t>O</t>
  </si>
  <si>
    <t>Vigas e sua Arquitetura</t>
  </si>
  <si>
    <t>MS-Excel 2005</t>
  </si>
  <si>
    <t>Leitura Dinâmica</t>
  </si>
  <si>
    <t>Integrais e Derivadas</t>
  </si>
  <si>
    <t>Funcionário(a)</t>
  </si>
  <si>
    <t>Destino</t>
  </si>
  <si>
    <t>Distância KM</t>
  </si>
  <si>
    <t>Valor por KM Rodado</t>
  </si>
  <si>
    <t>Adicional de Viagem</t>
  </si>
  <si>
    <t>Total a Receber</t>
  </si>
  <si>
    <t>Distância</t>
  </si>
  <si>
    <t>Valor do KM</t>
  </si>
  <si>
    <t>Valor</t>
  </si>
  <si>
    <t>João Pedro</t>
  </si>
  <si>
    <t>AMERICANA</t>
  </si>
  <si>
    <t>Bruna</t>
  </si>
  <si>
    <t>ARACAJÚ</t>
  </si>
  <si>
    <t>ANÁPOLIS</t>
  </si>
  <si>
    <t>Salete</t>
  </si>
  <si>
    <t>ARAÇATUBA</t>
  </si>
  <si>
    <t>Renato</t>
  </si>
  <si>
    <t>BAGÉ</t>
  </si>
  <si>
    <t>ARARAQUARA</t>
  </si>
  <si>
    <t>Instituto Aprender para Empreender Ltda</t>
  </si>
  <si>
    <t>Código aluno</t>
  </si>
  <si>
    <t>Nome Funcionário</t>
  </si>
  <si>
    <t>1° Trimestre</t>
  </si>
  <si>
    <t>2° Trimestre</t>
  </si>
  <si>
    <t>3° Trimestre</t>
  </si>
  <si>
    <t>4° Trimestre</t>
  </si>
  <si>
    <t>Média Anual</t>
  </si>
  <si>
    <t>Frequência</t>
  </si>
  <si>
    <t>Situação 1</t>
  </si>
  <si>
    <t>Situação 2</t>
  </si>
  <si>
    <t>Situação 3</t>
  </si>
  <si>
    <t>Ana Paula</t>
  </si>
  <si>
    <t>Juliana Gouveia</t>
  </si>
  <si>
    <t>Beatriz Carvalho</t>
  </si>
  <si>
    <t>Marcos Rocha</t>
  </si>
  <si>
    <t>Daniele Brito</t>
  </si>
  <si>
    <t>Bruno Ferraz</t>
  </si>
  <si>
    <t>Gustavo Almeida</t>
  </si>
  <si>
    <t>Giovana Torres</t>
  </si>
  <si>
    <t>Andréia Cavalcante</t>
  </si>
  <si>
    <t>Aline Santos</t>
  </si>
  <si>
    <t>Camila Putini</t>
  </si>
  <si>
    <r>
      <t>Nome Funcionário :</t>
    </r>
    <r>
      <rPr>
        <sz val="14"/>
        <color theme="1"/>
        <rFont val="Calibri"/>
        <family val="2"/>
        <scheme val="minor"/>
      </rPr>
      <t xml:space="preserve"> Utilize PROCV para preencher esta coluna;</t>
    </r>
  </si>
  <si>
    <r>
      <t>Situação 1 :</t>
    </r>
    <r>
      <rPr>
        <sz val="14"/>
        <color theme="1"/>
        <rFont val="Calibri"/>
        <family val="2"/>
        <scheme val="minor"/>
      </rPr>
      <t xml:space="preserve"> Se Média for maior ou igual a 7 escrever </t>
    </r>
    <r>
      <rPr>
        <b/>
        <sz val="14"/>
        <color theme="1"/>
        <rFont val="Calibri"/>
        <family val="2"/>
        <scheme val="minor"/>
      </rPr>
      <t>APROVADO</t>
    </r>
    <r>
      <rPr>
        <sz val="14"/>
        <color theme="1"/>
        <rFont val="Calibri"/>
        <family val="2"/>
        <scheme val="minor"/>
      </rPr>
      <t xml:space="preserve">, caso contrário escrever </t>
    </r>
    <r>
      <rPr>
        <b/>
        <sz val="14"/>
        <color theme="1"/>
        <rFont val="Calibri"/>
        <family val="2"/>
        <scheme val="minor"/>
      </rPr>
      <t>REPROVADO;</t>
    </r>
  </si>
  <si>
    <r>
      <t>Situação 2:</t>
    </r>
    <r>
      <rPr>
        <sz val="14"/>
        <color theme="1"/>
        <rFont val="Calibri"/>
        <family val="2"/>
        <scheme val="minor"/>
      </rPr>
      <t xml:space="preserve"> Se Média for Maior ou igual a 7, </t>
    </r>
    <r>
      <rPr>
        <b/>
        <sz val="14"/>
        <color theme="1"/>
        <rFont val="Calibri"/>
        <family val="2"/>
        <scheme val="minor"/>
      </rPr>
      <t>Aprovado</t>
    </r>
    <r>
      <rPr>
        <sz val="14"/>
        <color theme="1"/>
        <rFont val="Calibri"/>
        <family val="2"/>
        <scheme val="minor"/>
      </rPr>
      <t xml:space="preserve">, se a Média for maior ou igual a 5 e menor do que 7 escrever </t>
    </r>
    <r>
      <rPr>
        <b/>
        <sz val="14"/>
        <color theme="1"/>
        <rFont val="Calibri"/>
        <family val="2"/>
        <scheme val="minor"/>
      </rPr>
      <t>Recuperação</t>
    </r>
    <r>
      <rPr>
        <sz val="14"/>
        <color theme="1"/>
        <rFont val="Calibri"/>
        <family val="2"/>
        <scheme val="minor"/>
      </rPr>
      <t xml:space="preserve"> senão</t>
    </r>
    <r>
      <rPr>
        <b/>
        <sz val="14"/>
        <color theme="1"/>
        <rFont val="Calibri"/>
        <family val="2"/>
        <scheme val="minor"/>
      </rPr>
      <t xml:space="preserve"> Reprovado;</t>
    </r>
  </si>
  <si>
    <r>
      <t>Situação 3 :</t>
    </r>
    <r>
      <rPr>
        <sz val="14"/>
        <color theme="1"/>
        <rFont val="Calibri"/>
        <family val="2"/>
        <scheme val="minor"/>
      </rPr>
      <t xml:space="preserve"> Se a Média for Maior ou igual a 7 e % de Faltas for maior ou igual a 50%, </t>
    </r>
    <r>
      <rPr>
        <b/>
        <sz val="14"/>
        <color theme="1"/>
        <rFont val="Calibri"/>
        <family val="2"/>
        <scheme val="minor"/>
      </rPr>
      <t>Aprovado</t>
    </r>
    <r>
      <rPr>
        <sz val="14"/>
        <color theme="1"/>
        <rFont val="Calibri"/>
        <family val="2"/>
        <scheme val="minor"/>
      </rPr>
      <t xml:space="preserve"> senão</t>
    </r>
    <r>
      <rPr>
        <b/>
        <sz val="14"/>
        <color theme="1"/>
        <rFont val="Calibri"/>
        <family val="2"/>
        <scheme val="minor"/>
      </rPr>
      <t xml:space="preserve"> Reprovado;</t>
    </r>
  </si>
  <si>
    <t>Resultado</t>
  </si>
  <si>
    <t>APROVADO</t>
  </si>
  <si>
    <t>REPROVADO</t>
  </si>
  <si>
    <t>RECUPERAÇÃO</t>
  </si>
  <si>
    <t>Utilizando a função ProcV preencha as colunas B e D, tendo como base (matriz tabela) a planilha Suporte</t>
  </si>
  <si>
    <t>Utilizando a função ProcH preencha a coluna F, tendo como base (matriz tabela) a planilha Suporte</t>
  </si>
  <si>
    <t>Código Funcionário</t>
  </si>
  <si>
    <t>Valor de Vendas Mês</t>
  </si>
  <si>
    <t>% Comissão</t>
  </si>
  <si>
    <t>Valor da comissão</t>
  </si>
  <si>
    <t>Classificação faixas</t>
  </si>
  <si>
    <t>RESULTADO</t>
  </si>
  <si>
    <t>Adriana Silva</t>
  </si>
  <si>
    <t>Faixa 3</t>
  </si>
  <si>
    <t>Faixa 1</t>
  </si>
  <si>
    <t>Faixa 4</t>
  </si>
  <si>
    <t>Andréia Dalló</t>
  </si>
  <si>
    <t>Andréia Pereira</t>
  </si>
  <si>
    <t>Bruna Vilela</t>
  </si>
  <si>
    <t>Faixa 2</t>
  </si>
  <si>
    <t>Camila Valéria</t>
  </si>
  <si>
    <t>Gustavo Flores</t>
  </si>
  <si>
    <t>Juliana Leão</t>
  </si>
  <si>
    <t>Marcelo Almeida</t>
  </si>
  <si>
    <t>Maria Fernanda</t>
  </si>
  <si>
    <t>Paulo Gonçalves</t>
  </si>
  <si>
    <t>Valor Vendas</t>
  </si>
  <si>
    <t>Comissão</t>
  </si>
  <si>
    <t>Salário Fixo</t>
  </si>
  <si>
    <t>Impostos</t>
  </si>
  <si>
    <t>Valor de Vendas</t>
  </si>
  <si>
    <t>Classificação</t>
  </si>
  <si>
    <t>Carlos Brito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</si>
</sst>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&quot;R$&quot;\ #,##0.00;[Red]\-&quot;R$&quot;\ #,##0.00"/>
    <numFmt numFmtId="165" formatCode="_-&quot;R$&quot;\ * #,##0.00_-;\-&quot;R$&quot;\ * #,##0.00_-;_-&quot;R$&quot;\ * &quot;-&quot;??_-;_-@_-"/>
    <numFmt numFmtId="166" formatCode="_(&quot;R$ &quot;* #,##0.00_);_(&quot;R$ &quot;* \(#,##0.00\);_(&quot;R$ &quot;* &quot;-&quot;??_);_(@_)"/>
    <numFmt numFmtId="167" formatCode="_(* #,##0.00_);_(* \(#,##0.00\);_(* &quot;-&quot;??_);_(@_)"/>
    <numFmt numFmtId="168" formatCode="000\ &quot;Km&quot;"/>
    <numFmt numFmtId="169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b/>
      <sz val="16"/>
      <name val="Arial"/>
      <family val="2"/>
    </font>
    <font>
      <b/>
      <i/>
      <sz val="12"/>
      <name val="Arial"/>
      <family val="2"/>
    </font>
    <font>
      <sz val="9"/>
      <color indexed="81"/>
      <name val="Tahoma"/>
      <family val="2"/>
    </font>
    <font>
      <b/>
      <i/>
      <sz val="20"/>
      <color theme="9" tint="-0.249977111117893"/>
      <name val="Calibri"/>
      <family val="2"/>
      <scheme val="minor"/>
    </font>
    <font>
      <b/>
      <sz val="11.5"/>
      <name val="Calibri"/>
      <family val="2"/>
      <scheme val="minor"/>
    </font>
    <font>
      <sz val="11.5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color theme="1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8"/>
      </right>
      <top/>
      <bottom style="medium">
        <color indexed="64"/>
      </bottom>
      <diagonal/>
    </border>
    <border>
      <left style="thick">
        <color indexed="8"/>
      </left>
      <right style="medium">
        <color indexed="64"/>
      </right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theme="0" tint="-0.14996795556505021"/>
      </bottom>
      <diagonal/>
    </border>
    <border>
      <left style="thin">
        <color auto="1"/>
      </left>
      <right style="thin">
        <color auto="1"/>
      </right>
      <top/>
      <bottom style="dashed">
        <color theme="0" tint="-0.14996795556505021"/>
      </bottom>
      <diagonal/>
    </border>
    <border>
      <left style="thin">
        <color auto="1"/>
      </left>
      <right style="thin">
        <color auto="1"/>
      </right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auto="1"/>
      </left>
      <right style="thin">
        <color auto="1"/>
      </right>
      <top style="dashed">
        <color theme="0" tint="-0.1499679555650502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11">
    <xf numFmtId="0" fontId="0" fillId="0" borderId="0" xfId="0"/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5" fillId="0" borderId="0" xfId="0" applyFont="1"/>
    <xf numFmtId="0" fontId="4" fillId="0" borderId="7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3" fillId="2" borderId="10" xfId="0" applyFont="1" applyFill="1" applyBorder="1" applyAlignment="1">
      <alignment horizontal="center" vertical="top" wrapText="1"/>
    </xf>
    <xf numFmtId="0" fontId="4" fillId="0" borderId="11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4" fillId="0" borderId="0" xfId="2" applyProtection="1">
      <protection locked="0"/>
    </xf>
    <xf numFmtId="0" fontId="3" fillId="0" borderId="5" xfId="2" applyFont="1" applyBorder="1" applyAlignment="1" applyProtection="1">
      <alignment horizontal="center" vertical="center" wrapText="1"/>
      <protection locked="0"/>
    </xf>
    <xf numFmtId="0" fontId="3" fillId="3" borderId="5" xfId="2" applyFont="1" applyFill="1" applyBorder="1" applyAlignment="1" applyProtection="1">
      <alignment horizontal="center" vertical="center" wrapText="1"/>
      <protection locked="0"/>
    </xf>
    <xf numFmtId="0" fontId="3" fillId="4" borderId="5" xfId="2" applyFont="1" applyFill="1" applyBorder="1" applyAlignment="1" applyProtection="1">
      <alignment horizontal="center" vertical="center" wrapText="1"/>
      <protection locked="0"/>
    </xf>
    <xf numFmtId="0" fontId="3" fillId="0" borderId="16" xfId="2" applyFont="1" applyBorder="1" applyAlignment="1" applyProtection="1">
      <alignment horizontal="centerContinuous" vertical="center"/>
      <protection locked="0"/>
    </xf>
    <xf numFmtId="0" fontId="3" fillId="0" borderId="0" xfId="2" applyFont="1" applyAlignment="1" applyProtection="1">
      <alignment horizontal="centerContinuous" vertical="center"/>
      <protection locked="0"/>
    </xf>
    <xf numFmtId="0" fontId="4" fillId="0" borderId="5" xfId="2" applyBorder="1" applyAlignment="1" applyProtection="1">
      <alignment horizontal="center"/>
      <protection locked="0"/>
    </xf>
    <xf numFmtId="14" fontId="4" fillId="0" borderId="5" xfId="2" applyNumberFormat="1" applyBorder="1" applyProtection="1">
      <protection locked="0"/>
    </xf>
    <xf numFmtId="0" fontId="4" fillId="0" borderId="5" xfId="2" applyBorder="1" applyProtection="1">
      <protection locked="0"/>
    </xf>
    <xf numFmtId="164" fontId="4" fillId="0" borderId="5" xfId="2" applyNumberFormat="1" applyBorder="1" applyAlignment="1" applyProtection="1">
      <alignment horizontal="right"/>
      <protection locked="0"/>
    </xf>
    <xf numFmtId="0" fontId="3" fillId="3" borderId="17" xfId="2" applyFont="1" applyFill="1" applyBorder="1" applyAlignment="1" applyProtection="1">
      <alignment horizontal="center"/>
      <protection locked="0"/>
    </xf>
    <xf numFmtId="0" fontId="3" fillId="0" borderId="10" xfId="2" applyFont="1" applyBorder="1" applyAlignment="1" applyProtection="1">
      <alignment horizontal="center"/>
      <protection locked="0"/>
    </xf>
    <xf numFmtId="0" fontId="4" fillId="0" borderId="18" xfId="2" applyBorder="1" applyAlignment="1" applyProtection="1">
      <alignment horizontal="center"/>
      <protection locked="0"/>
    </xf>
    <xf numFmtId="0" fontId="4" fillId="0" borderId="19" xfId="2" applyBorder="1" applyProtection="1">
      <protection locked="0"/>
    </xf>
    <xf numFmtId="0" fontId="4" fillId="0" borderId="20" xfId="2" applyBorder="1" applyAlignment="1" applyProtection="1">
      <alignment horizontal="center"/>
      <protection locked="0"/>
    </xf>
    <xf numFmtId="0" fontId="4" fillId="0" borderId="21" xfId="2" applyBorder="1" applyProtection="1">
      <protection locked="0"/>
    </xf>
    <xf numFmtId="0" fontId="3" fillId="4" borderId="17" xfId="2" applyFont="1" applyFill="1" applyBorder="1" applyAlignment="1" applyProtection="1">
      <alignment horizontal="center"/>
      <protection locked="0"/>
    </xf>
    <xf numFmtId="0" fontId="3" fillId="0" borderId="22" xfId="2" applyFont="1" applyBorder="1" applyAlignment="1" applyProtection="1">
      <alignment horizontal="center"/>
      <protection locked="0"/>
    </xf>
    <xf numFmtId="0" fontId="4" fillId="0" borderId="0" xfId="2" applyAlignment="1" applyProtection="1">
      <alignment horizontal="center"/>
      <protection locked="0"/>
    </xf>
    <xf numFmtId="167" fontId="4" fillId="0" borderId="19" xfId="3" applyNumberFormat="1" applyBorder="1" applyProtection="1">
      <protection locked="0"/>
    </xf>
    <xf numFmtId="0" fontId="4" fillId="0" borderId="16" xfId="2" applyBorder="1" applyAlignment="1" applyProtection="1">
      <alignment horizontal="center"/>
      <protection locked="0"/>
    </xf>
    <xf numFmtId="167" fontId="4" fillId="0" borderId="21" xfId="3" applyNumberFormat="1" applyBorder="1" applyProtection="1">
      <protection locked="0"/>
    </xf>
    <xf numFmtId="0" fontId="2" fillId="5" borderId="5" xfId="4" applyFont="1" applyFill="1" applyBorder="1" applyAlignment="1">
      <alignment horizontal="center" vertical="center" wrapText="1"/>
    </xf>
    <xf numFmtId="0" fontId="2" fillId="0" borderId="0" xfId="4" applyFont="1" applyAlignment="1">
      <alignment horizontal="center" vertical="center" wrapText="1"/>
    </xf>
    <xf numFmtId="0" fontId="2" fillId="6" borderId="5" xfId="4" applyFont="1" applyFill="1" applyBorder="1" applyAlignment="1">
      <alignment horizontal="center" vertical="center" wrapText="1"/>
    </xf>
    <xf numFmtId="0" fontId="1" fillId="0" borderId="23" xfId="4" applyBorder="1"/>
    <xf numFmtId="3" fontId="1" fillId="0" borderId="23" xfId="4" applyNumberFormat="1" applyBorder="1"/>
    <xf numFmtId="164" fontId="1" fillId="0" borderId="23" xfId="4" applyNumberFormat="1" applyBorder="1"/>
    <xf numFmtId="0" fontId="1" fillId="0" borderId="0" xfId="4"/>
    <xf numFmtId="0" fontId="1" fillId="0" borderId="24" xfId="4" applyBorder="1"/>
    <xf numFmtId="3" fontId="1" fillId="0" borderId="24" xfId="4" applyNumberFormat="1" applyBorder="1"/>
    <xf numFmtId="164" fontId="1" fillId="0" borderId="5" xfId="4" applyNumberFormat="1" applyBorder="1" applyAlignment="1">
      <alignment horizontal="center" vertical="center" wrapText="1"/>
    </xf>
    <xf numFmtId="168" fontId="1" fillId="0" borderId="24" xfId="4" applyNumberFormat="1" applyBorder="1"/>
    <xf numFmtId="164" fontId="1" fillId="0" borderId="24" xfId="4" applyNumberFormat="1" applyBorder="1"/>
    <xf numFmtId="0" fontId="1" fillId="0" borderId="25" xfId="4" applyBorder="1"/>
    <xf numFmtId="3" fontId="1" fillId="0" borderId="25" xfId="4" applyNumberFormat="1" applyBorder="1"/>
    <xf numFmtId="164" fontId="1" fillId="0" borderId="25" xfId="4" applyNumberFormat="1" applyBorder="1"/>
    <xf numFmtId="168" fontId="1" fillId="0" borderId="25" xfId="4" applyNumberFormat="1" applyBorder="1"/>
    <xf numFmtId="0" fontId="1" fillId="0" borderId="26" xfId="4" applyBorder="1"/>
    <xf numFmtId="3" fontId="1" fillId="0" borderId="26" xfId="4" applyNumberFormat="1" applyBorder="1"/>
    <xf numFmtId="164" fontId="1" fillId="0" borderId="26" xfId="4" applyNumberFormat="1" applyBorder="1"/>
    <xf numFmtId="168" fontId="1" fillId="0" borderId="26" xfId="4" applyNumberFormat="1" applyBorder="1"/>
    <xf numFmtId="164" fontId="1" fillId="0" borderId="0" xfId="4" applyNumberFormat="1"/>
    <xf numFmtId="0" fontId="10" fillId="7" borderId="5" xfId="0" applyFont="1" applyFill="1" applyBorder="1" applyAlignment="1">
      <alignment horizontal="center" vertical="center" wrapText="1"/>
    </xf>
    <xf numFmtId="0" fontId="11" fillId="8" borderId="5" xfId="0" applyFont="1" applyFill="1" applyBorder="1"/>
    <xf numFmtId="0" fontId="11" fillId="8" borderId="5" xfId="0" applyFont="1" applyFill="1" applyBorder="1" applyAlignment="1">
      <alignment horizontal="center"/>
    </xf>
    <xf numFmtId="169" fontId="12" fillId="9" borderId="5" xfId="0" applyNumberFormat="1" applyFont="1" applyFill="1" applyBorder="1" applyAlignment="1">
      <alignment horizontal="center"/>
    </xf>
    <xf numFmtId="9" fontId="12" fillId="9" borderId="5" xfId="5" applyFont="1" applyFill="1" applyBorder="1" applyAlignment="1">
      <alignment horizontal="center"/>
    </xf>
    <xf numFmtId="0" fontId="12" fillId="8" borderId="5" xfId="0" applyFont="1" applyFill="1" applyBorder="1" applyAlignment="1">
      <alignment horizontal="center"/>
    </xf>
    <xf numFmtId="0" fontId="11" fillId="10" borderId="5" xfId="0" applyFont="1" applyFill="1" applyBorder="1"/>
    <xf numFmtId="0" fontId="11" fillId="10" borderId="5" xfId="0" applyFont="1" applyFill="1" applyBorder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2" fillId="0" borderId="27" xfId="0" applyFont="1" applyBorder="1"/>
    <xf numFmtId="0" fontId="0" fillId="0" borderId="28" xfId="0" applyBorder="1"/>
    <xf numFmtId="0" fontId="0" fillId="0" borderId="29" xfId="0" applyBorder="1"/>
    <xf numFmtId="0" fontId="10" fillId="7" borderId="4" xfId="0" applyFont="1" applyFill="1" applyBorder="1" applyAlignment="1">
      <alignment horizontal="center" vertical="center" wrapText="1"/>
    </xf>
    <xf numFmtId="0" fontId="0" fillId="0" borderId="30" xfId="0" applyBorder="1"/>
    <xf numFmtId="0" fontId="11" fillId="8" borderId="4" xfId="0" applyFont="1" applyFill="1" applyBorder="1"/>
    <xf numFmtId="0" fontId="11" fillId="10" borderId="4" xfId="0" applyFont="1" applyFill="1" applyBorder="1"/>
    <xf numFmtId="0" fontId="0" fillId="0" borderId="20" xfId="0" applyBorder="1"/>
    <xf numFmtId="0" fontId="0" fillId="0" borderId="16" xfId="0" applyBorder="1"/>
    <xf numFmtId="0" fontId="0" fillId="0" borderId="31" xfId="0" applyBorder="1"/>
    <xf numFmtId="0" fontId="16" fillId="0" borderId="27" xfId="0" applyFont="1" applyBorder="1"/>
    <xf numFmtId="0" fontId="16" fillId="0" borderId="28" xfId="0" applyFont="1" applyBorder="1"/>
    <xf numFmtId="0" fontId="16" fillId="0" borderId="28" xfId="0" applyFont="1" applyBorder="1" applyAlignment="1">
      <alignment horizontal="center"/>
    </xf>
    <xf numFmtId="0" fontId="16" fillId="0" borderId="29" xfId="0" applyFont="1" applyBorder="1"/>
    <xf numFmtId="0" fontId="16" fillId="0" borderId="20" xfId="0" applyFont="1" applyBorder="1"/>
    <xf numFmtId="0" fontId="16" fillId="0" borderId="16" xfId="0" applyFont="1" applyBorder="1"/>
    <xf numFmtId="0" fontId="16" fillId="0" borderId="16" xfId="0" applyFont="1" applyBorder="1" applyAlignment="1">
      <alignment horizontal="center"/>
    </xf>
    <xf numFmtId="0" fontId="16" fillId="0" borderId="31" xfId="0" applyFont="1" applyBorder="1"/>
    <xf numFmtId="0" fontId="2" fillId="11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0" fillId="12" borderId="5" xfId="0" applyFill="1" applyBorder="1"/>
    <xf numFmtId="165" fontId="0" fillId="7" borderId="5" xfId="6" applyFont="1" applyFill="1" applyBorder="1"/>
    <xf numFmtId="9" fontId="0" fillId="12" borderId="5" xfId="6" applyNumberFormat="1" applyFont="1" applyFill="1" applyBorder="1" applyAlignment="1">
      <alignment horizontal="center"/>
    </xf>
    <xf numFmtId="166" fontId="0" fillId="0" borderId="5" xfId="6" applyNumberFormat="1" applyFont="1" applyBorder="1"/>
    <xf numFmtId="0" fontId="17" fillId="7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6" fillId="7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5" fontId="0" fillId="0" borderId="5" xfId="6" applyFont="1" applyBorder="1" applyAlignment="1">
      <alignment vertical="center"/>
    </xf>
    <xf numFmtId="165" fontId="0" fillId="0" borderId="5" xfId="6" applyFont="1" applyBorder="1"/>
    <xf numFmtId="9" fontId="0" fillId="0" borderId="5" xfId="0" applyNumberFormat="1" applyBorder="1"/>
    <xf numFmtId="0" fontId="0" fillId="0" borderId="5" xfId="0" applyBorder="1" applyAlignment="1">
      <alignment horizontal="center"/>
    </xf>
    <xf numFmtId="3" fontId="1" fillId="0" borderId="5" xfId="4" applyNumberFormat="1" applyBorder="1"/>
    <xf numFmtId="164" fontId="1" fillId="0" borderId="5" xfId="4" applyNumberFormat="1" applyBorder="1"/>
    <xf numFmtId="164" fontId="1" fillId="0" borderId="23" xfId="4" applyNumberFormat="1" applyFont="1" applyBorder="1"/>
    <xf numFmtId="164" fontId="1" fillId="0" borderId="5" xfId="4" applyNumberFormat="1" applyFont="1" applyBorder="1"/>
    <xf numFmtId="166" fontId="6" fillId="0" borderId="0" xfId="1" applyFont="1" applyBorder="1" applyAlignment="1" applyProtection="1">
      <alignment horizontal="center"/>
      <protection locked="0"/>
    </xf>
    <xf numFmtId="0" fontId="7" fillId="0" borderId="0" xfId="2" applyFont="1" applyBorder="1" applyAlignment="1" applyProtection="1">
      <alignment horizontal="center"/>
      <protection locked="0"/>
    </xf>
    <xf numFmtId="0" fontId="3" fillId="0" borderId="16" xfId="2" applyFont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/>
    </xf>
    <xf numFmtId="0" fontId="13" fillId="9" borderId="0" xfId="0" applyFont="1" applyFill="1" applyAlignment="1">
      <alignment horizontal="left" vertical="justify" wrapText="1"/>
    </xf>
    <xf numFmtId="0" fontId="2" fillId="0" borderId="32" xfId="0" applyFont="1" applyBorder="1" applyAlignment="1">
      <alignment horizontal="center"/>
    </xf>
  </cellXfs>
  <cellStyles count="7">
    <cellStyle name="Moeda" xfId="6" builtinId="4"/>
    <cellStyle name="Moeda 2 2" xfId="1"/>
    <cellStyle name="Normal" xfId="0" builtinId="0"/>
    <cellStyle name="Normal 2 2" xfId="2"/>
    <cellStyle name="Normal 4" xfId="4"/>
    <cellStyle name="Porcentagem" xfId="5" builtinId="5"/>
    <cellStyle name="Separador de milhares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19" sqref="B19"/>
    </sheetView>
  </sheetViews>
  <sheetFormatPr defaultRowHeight="15" x14ac:dyDescent="0.25"/>
  <cols>
    <col min="1" max="1" width="8.7109375" bestFit="1" customWidth="1"/>
    <col min="2" max="2" width="31.28515625" customWidth="1"/>
    <col min="3" max="3" width="24.28515625" customWidth="1"/>
    <col min="4" max="4" width="23.140625" customWidth="1"/>
    <col min="257" max="257" width="8.7109375" bestFit="1" customWidth="1"/>
    <col min="258" max="258" width="31.28515625" customWidth="1"/>
    <col min="259" max="259" width="24.28515625" customWidth="1"/>
    <col min="260" max="260" width="23.140625" customWidth="1"/>
    <col min="513" max="513" width="8.7109375" bestFit="1" customWidth="1"/>
    <col min="514" max="514" width="31.28515625" customWidth="1"/>
    <col min="515" max="515" width="24.28515625" customWidth="1"/>
    <col min="516" max="516" width="23.140625" customWidth="1"/>
    <col min="769" max="769" width="8.7109375" bestFit="1" customWidth="1"/>
    <col min="770" max="770" width="31.28515625" customWidth="1"/>
    <col min="771" max="771" width="24.28515625" customWidth="1"/>
    <col min="772" max="772" width="23.140625" customWidth="1"/>
    <col min="1025" max="1025" width="8.7109375" bestFit="1" customWidth="1"/>
    <col min="1026" max="1026" width="31.28515625" customWidth="1"/>
    <col min="1027" max="1027" width="24.28515625" customWidth="1"/>
    <col min="1028" max="1028" width="23.140625" customWidth="1"/>
    <col min="1281" max="1281" width="8.7109375" bestFit="1" customWidth="1"/>
    <col min="1282" max="1282" width="31.28515625" customWidth="1"/>
    <col min="1283" max="1283" width="24.28515625" customWidth="1"/>
    <col min="1284" max="1284" width="23.140625" customWidth="1"/>
    <col min="1537" max="1537" width="8.7109375" bestFit="1" customWidth="1"/>
    <col min="1538" max="1538" width="31.28515625" customWidth="1"/>
    <col min="1539" max="1539" width="24.28515625" customWidth="1"/>
    <col min="1540" max="1540" width="23.140625" customWidth="1"/>
    <col min="1793" max="1793" width="8.7109375" bestFit="1" customWidth="1"/>
    <col min="1794" max="1794" width="31.28515625" customWidth="1"/>
    <col min="1795" max="1795" width="24.28515625" customWidth="1"/>
    <col min="1796" max="1796" width="23.140625" customWidth="1"/>
    <col min="2049" max="2049" width="8.7109375" bestFit="1" customWidth="1"/>
    <col min="2050" max="2050" width="31.28515625" customWidth="1"/>
    <col min="2051" max="2051" width="24.28515625" customWidth="1"/>
    <col min="2052" max="2052" width="23.140625" customWidth="1"/>
    <col min="2305" max="2305" width="8.7109375" bestFit="1" customWidth="1"/>
    <col min="2306" max="2306" width="31.28515625" customWidth="1"/>
    <col min="2307" max="2307" width="24.28515625" customWidth="1"/>
    <col min="2308" max="2308" width="23.140625" customWidth="1"/>
    <col min="2561" max="2561" width="8.7109375" bestFit="1" customWidth="1"/>
    <col min="2562" max="2562" width="31.28515625" customWidth="1"/>
    <col min="2563" max="2563" width="24.28515625" customWidth="1"/>
    <col min="2564" max="2564" width="23.140625" customWidth="1"/>
    <col min="2817" max="2817" width="8.7109375" bestFit="1" customWidth="1"/>
    <col min="2818" max="2818" width="31.28515625" customWidth="1"/>
    <col min="2819" max="2819" width="24.28515625" customWidth="1"/>
    <col min="2820" max="2820" width="23.140625" customWidth="1"/>
    <col min="3073" max="3073" width="8.7109375" bestFit="1" customWidth="1"/>
    <col min="3074" max="3074" width="31.28515625" customWidth="1"/>
    <col min="3075" max="3075" width="24.28515625" customWidth="1"/>
    <col min="3076" max="3076" width="23.140625" customWidth="1"/>
    <col min="3329" max="3329" width="8.7109375" bestFit="1" customWidth="1"/>
    <col min="3330" max="3330" width="31.28515625" customWidth="1"/>
    <col min="3331" max="3331" width="24.28515625" customWidth="1"/>
    <col min="3332" max="3332" width="23.140625" customWidth="1"/>
    <col min="3585" max="3585" width="8.7109375" bestFit="1" customWidth="1"/>
    <col min="3586" max="3586" width="31.28515625" customWidth="1"/>
    <col min="3587" max="3587" width="24.28515625" customWidth="1"/>
    <col min="3588" max="3588" width="23.140625" customWidth="1"/>
    <col min="3841" max="3841" width="8.7109375" bestFit="1" customWidth="1"/>
    <col min="3842" max="3842" width="31.28515625" customWidth="1"/>
    <col min="3843" max="3843" width="24.28515625" customWidth="1"/>
    <col min="3844" max="3844" width="23.140625" customWidth="1"/>
    <col min="4097" max="4097" width="8.7109375" bestFit="1" customWidth="1"/>
    <col min="4098" max="4098" width="31.28515625" customWidth="1"/>
    <col min="4099" max="4099" width="24.28515625" customWidth="1"/>
    <col min="4100" max="4100" width="23.140625" customWidth="1"/>
    <col min="4353" max="4353" width="8.7109375" bestFit="1" customWidth="1"/>
    <col min="4354" max="4354" width="31.28515625" customWidth="1"/>
    <col min="4355" max="4355" width="24.28515625" customWidth="1"/>
    <col min="4356" max="4356" width="23.140625" customWidth="1"/>
    <col min="4609" max="4609" width="8.7109375" bestFit="1" customWidth="1"/>
    <col min="4610" max="4610" width="31.28515625" customWidth="1"/>
    <col min="4611" max="4611" width="24.28515625" customWidth="1"/>
    <col min="4612" max="4612" width="23.140625" customWidth="1"/>
    <col min="4865" max="4865" width="8.7109375" bestFit="1" customWidth="1"/>
    <col min="4866" max="4866" width="31.28515625" customWidth="1"/>
    <col min="4867" max="4867" width="24.28515625" customWidth="1"/>
    <col min="4868" max="4868" width="23.140625" customWidth="1"/>
    <col min="5121" max="5121" width="8.7109375" bestFit="1" customWidth="1"/>
    <col min="5122" max="5122" width="31.28515625" customWidth="1"/>
    <col min="5123" max="5123" width="24.28515625" customWidth="1"/>
    <col min="5124" max="5124" width="23.140625" customWidth="1"/>
    <col min="5377" max="5377" width="8.7109375" bestFit="1" customWidth="1"/>
    <col min="5378" max="5378" width="31.28515625" customWidth="1"/>
    <col min="5379" max="5379" width="24.28515625" customWidth="1"/>
    <col min="5380" max="5380" width="23.140625" customWidth="1"/>
    <col min="5633" max="5633" width="8.7109375" bestFit="1" customWidth="1"/>
    <col min="5634" max="5634" width="31.28515625" customWidth="1"/>
    <col min="5635" max="5635" width="24.28515625" customWidth="1"/>
    <col min="5636" max="5636" width="23.140625" customWidth="1"/>
    <col min="5889" max="5889" width="8.7109375" bestFit="1" customWidth="1"/>
    <col min="5890" max="5890" width="31.28515625" customWidth="1"/>
    <col min="5891" max="5891" width="24.28515625" customWidth="1"/>
    <col min="5892" max="5892" width="23.140625" customWidth="1"/>
    <col min="6145" max="6145" width="8.7109375" bestFit="1" customWidth="1"/>
    <col min="6146" max="6146" width="31.28515625" customWidth="1"/>
    <col min="6147" max="6147" width="24.28515625" customWidth="1"/>
    <col min="6148" max="6148" width="23.140625" customWidth="1"/>
    <col min="6401" max="6401" width="8.7109375" bestFit="1" customWidth="1"/>
    <col min="6402" max="6402" width="31.28515625" customWidth="1"/>
    <col min="6403" max="6403" width="24.28515625" customWidth="1"/>
    <col min="6404" max="6404" width="23.140625" customWidth="1"/>
    <col min="6657" max="6657" width="8.7109375" bestFit="1" customWidth="1"/>
    <col min="6658" max="6658" width="31.28515625" customWidth="1"/>
    <col min="6659" max="6659" width="24.28515625" customWidth="1"/>
    <col min="6660" max="6660" width="23.140625" customWidth="1"/>
    <col min="6913" max="6913" width="8.7109375" bestFit="1" customWidth="1"/>
    <col min="6914" max="6914" width="31.28515625" customWidth="1"/>
    <col min="6915" max="6915" width="24.28515625" customWidth="1"/>
    <col min="6916" max="6916" width="23.140625" customWidth="1"/>
    <col min="7169" max="7169" width="8.7109375" bestFit="1" customWidth="1"/>
    <col min="7170" max="7170" width="31.28515625" customWidth="1"/>
    <col min="7171" max="7171" width="24.28515625" customWidth="1"/>
    <col min="7172" max="7172" width="23.140625" customWidth="1"/>
    <col min="7425" max="7425" width="8.7109375" bestFit="1" customWidth="1"/>
    <col min="7426" max="7426" width="31.28515625" customWidth="1"/>
    <col min="7427" max="7427" width="24.28515625" customWidth="1"/>
    <col min="7428" max="7428" width="23.140625" customWidth="1"/>
    <col min="7681" max="7681" width="8.7109375" bestFit="1" customWidth="1"/>
    <col min="7682" max="7682" width="31.28515625" customWidth="1"/>
    <col min="7683" max="7683" width="24.28515625" customWidth="1"/>
    <col min="7684" max="7684" width="23.140625" customWidth="1"/>
    <col min="7937" max="7937" width="8.7109375" bestFit="1" customWidth="1"/>
    <col min="7938" max="7938" width="31.28515625" customWidth="1"/>
    <col min="7939" max="7939" width="24.28515625" customWidth="1"/>
    <col min="7940" max="7940" width="23.140625" customWidth="1"/>
    <col min="8193" max="8193" width="8.7109375" bestFit="1" customWidth="1"/>
    <col min="8194" max="8194" width="31.28515625" customWidth="1"/>
    <col min="8195" max="8195" width="24.28515625" customWidth="1"/>
    <col min="8196" max="8196" width="23.140625" customWidth="1"/>
    <col min="8449" max="8449" width="8.7109375" bestFit="1" customWidth="1"/>
    <col min="8450" max="8450" width="31.28515625" customWidth="1"/>
    <col min="8451" max="8451" width="24.28515625" customWidth="1"/>
    <col min="8452" max="8452" width="23.140625" customWidth="1"/>
    <col min="8705" max="8705" width="8.7109375" bestFit="1" customWidth="1"/>
    <col min="8706" max="8706" width="31.28515625" customWidth="1"/>
    <col min="8707" max="8707" width="24.28515625" customWidth="1"/>
    <col min="8708" max="8708" width="23.140625" customWidth="1"/>
    <col min="8961" max="8961" width="8.7109375" bestFit="1" customWidth="1"/>
    <col min="8962" max="8962" width="31.28515625" customWidth="1"/>
    <col min="8963" max="8963" width="24.28515625" customWidth="1"/>
    <col min="8964" max="8964" width="23.140625" customWidth="1"/>
    <col min="9217" max="9217" width="8.7109375" bestFit="1" customWidth="1"/>
    <col min="9218" max="9218" width="31.28515625" customWidth="1"/>
    <col min="9219" max="9219" width="24.28515625" customWidth="1"/>
    <col min="9220" max="9220" width="23.140625" customWidth="1"/>
    <col min="9473" max="9473" width="8.7109375" bestFit="1" customWidth="1"/>
    <col min="9474" max="9474" width="31.28515625" customWidth="1"/>
    <col min="9475" max="9475" width="24.28515625" customWidth="1"/>
    <col min="9476" max="9476" width="23.140625" customWidth="1"/>
    <col min="9729" max="9729" width="8.7109375" bestFit="1" customWidth="1"/>
    <col min="9730" max="9730" width="31.28515625" customWidth="1"/>
    <col min="9731" max="9731" width="24.28515625" customWidth="1"/>
    <col min="9732" max="9732" width="23.140625" customWidth="1"/>
    <col min="9985" max="9985" width="8.7109375" bestFit="1" customWidth="1"/>
    <col min="9986" max="9986" width="31.28515625" customWidth="1"/>
    <col min="9987" max="9987" width="24.28515625" customWidth="1"/>
    <col min="9988" max="9988" width="23.140625" customWidth="1"/>
    <col min="10241" max="10241" width="8.7109375" bestFit="1" customWidth="1"/>
    <col min="10242" max="10242" width="31.28515625" customWidth="1"/>
    <col min="10243" max="10243" width="24.28515625" customWidth="1"/>
    <col min="10244" max="10244" width="23.140625" customWidth="1"/>
    <col min="10497" max="10497" width="8.7109375" bestFit="1" customWidth="1"/>
    <col min="10498" max="10498" width="31.28515625" customWidth="1"/>
    <col min="10499" max="10499" width="24.28515625" customWidth="1"/>
    <col min="10500" max="10500" width="23.140625" customWidth="1"/>
    <col min="10753" max="10753" width="8.7109375" bestFit="1" customWidth="1"/>
    <col min="10754" max="10754" width="31.28515625" customWidth="1"/>
    <col min="10755" max="10755" width="24.28515625" customWidth="1"/>
    <col min="10756" max="10756" width="23.140625" customWidth="1"/>
    <col min="11009" max="11009" width="8.7109375" bestFit="1" customWidth="1"/>
    <col min="11010" max="11010" width="31.28515625" customWidth="1"/>
    <col min="11011" max="11011" width="24.28515625" customWidth="1"/>
    <col min="11012" max="11012" width="23.140625" customWidth="1"/>
    <col min="11265" max="11265" width="8.7109375" bestFit="1" customWidth="1"/>
    <col min="11266" max="11266" width="31.28515625" customWidth="1"/>
    <col min="11267" max="11267" width="24.28515625" customWidth="1"/>
    <col min="11268" max="11268" width="23.140625" customWidth="1"/>
    <col min="11521" max="11521" width="8.7109375" bestFit="1" customWidth="1"/>
    <col min="11522" max="11522" width="31.28515625" customWidth="1"/>
    <col min="11523" max="11523" width="24.28515625" customWidth="1"/>
    <col min="11524" max="11524" width="23.140625" customWidth="1"/>
    <col min="11777" max="11777" width="8.7109375" bestFit="1" customWidth="1"/>
    <col min="11778" max="11778" width="31.28515625" customWidth="1"/>
    <col min="11779" max="11779" width="24.28515625" customWidth="1"/>
    <col min="11780" max="11780" width="23.140625" customWidth="1"/>
    <col min="12033" max="12033" width="8.7109375" bestFit="1" customWidth="1"/>
    <col min="12034" max="12034" width="31.28515625" customWidth="1"/>
    <col min="12035" max="12035" width="24.28515625" customWidth="1"/>
    <col min="12036" max="12036" width="23.140625" customWidth="1"/>
    <col min="12289" max="12289" width="8.7109375" bestFit="1" customWidth="1"/>
    <col min="12290" max="12290" width="31.28515625" customWidth="1"/>
    <col min="12291" max="12291" width="24.28515625" customWidth="1"/>
    <col min="12292" max="12292" width="23.140625" customWidth="1"/>
    <col min="12545" max="12545" width="8.7109375" bestFit="1" customWidth="1"/>
    <col min="12546" max="12546" width="31.28515625" customWidth="1"/>
    <col min="12547" max="12547" width="24.28515625" customWidth="1"/>
    <col min="12548" max="12548" width="23.140625" customWidth="1"/>
    <col min="12801" max="12801" width="8.7109375" bestFit="1" customWidth="1"/>
    <col min="12802" max="12802" width="31.28515625" customWidth="1"/>
    <col min="12803" max="12803" width="24.28515625" customWidth="1"/>
    <col min="12804" max="12804" width="23.140625" customWidth="1"/>
    <col min="13057" max="13057" width="8.7109375" bestFit="1" customWidth="1"/>
    <col min="13058" max="13058" width="31.28515625" customWidth="1"/>
    <col min="13059" max="13059" width="24.28515625" customWidth="1"/>
    <col min="13060" max="13060" width="23.140625" customWidth="1"/>
    <col min="13313" max="13313" width="8.7109375" bestFit="1" customWidth="1"/>
    <col min="13314" max="13314" width="31.28515625" customWidth="1"/>
    <col min="13315" max="13315" width="24.28515625" customWidth="1"/>
    <col min="13316" max="13316" width="23.140625" customWidth="1"/>
    <col min="13569" max="13569" width="8.7109375" bestFit="1" customWidth="1"/>
    <col min="13570" max="13570" width="31.28515625" customWidth="1"/>
    <col min="13571" max="13571" width="24.28515625" customWidth="1"/>
    <col min="13572" max="13572" width="23.140625" customWidth="1"/>
    <col min="13825" max="13825" width="8.7109375" bestFit="1" customWidth="1"/>
    <col min="13826" max="13826" width="31.28515625" customWidth="1"/>
    <col min="13827" max="13827" width="24.28515625" customWidth="1"/>
    <col min="13828" max="13828" width="23.140625" customWidth="1"/>
    <col min="14081" max="14081" width="8.7109375" bestFit="1" customWidth="1"/>
    <col min="14082" max="14082" width="31.28515625" customWidth="1"/>
    <col min="14083" max="14083" width="24.28515625" customWidth="1"/>
    <col min="14084" max="14084" width="23.140625" customWidth="1"/>
    <col min="14337" max="14337" width="8.7109375" bestFit="1" customWidth="1"/>
    <col min="14338" max="14338" width="31.28515625" customWidth="1"/>
    <col min="14339" max="14339" width="24.28515625" customWidth="1"/>
    <col min="14340" max="14340" width="23.140625" customWidth="1"/>
    <col min="14593" max="14593" width="8.7109375" bestFit="1" customWidth="1"/>
    <col min="14594" max="14594" width="31.28515625" customWidth="1"/>
    <col min="14595" max="14595" width="24.28515625" customWidth="1"/>
    <col min="14596" max="14596" width="23.140625" customWidth="1"/>
    <col min="14849" max="14849" width="8.7109375" bestFit="1" customWidth="1"/>
    <col min="14850" max="14850" width="31.28515625" customWidth="1"/>
    <col min="14851" max="14851" width="24.28515625" customWidth="1"/>
    <col min="14852" max="14852" width="23.140625" customWidth="1"/>
    <col min="15105" max="15105" width="8.7109375" bestFit="1" customWidth="1"/>
    <col min="15106" max="15106" width="31.28515625" customWidth="1"/>
    <col min="15107" max="15107" width="24.28515625" customWidth="1"/>
    <col min="15108" max="15108" width="23.140625" customWidth="1"/>
    <col min="15361" max="15361" width="8.7109375" bestFit="1" customWidth="1"/>
    <col min="15362" max="15362" width="31.28515625" customWidth="1"/>
    <col min="15363" max="15363" width="24.28515625" customWidth="1"/>
    <col min="15364" max="15364" width="23.140625" customWidth="1"/>
    <col min="15617" max="15617" width="8.7109375" bestFit="1" customWidth="1"/>
    <col min="15618" max="15618" width="31.28515625" customWidth="1"/>
    <col min="15619" max="15619" width="24.28515625" customWidth="1"/>
    <col min="15620" max="15620" width="23.140625" customWidth="1"/>
    <col min="15873" max="15873" width="8.7109375" bestFit="1" customWidth="1"/>
    <col min="15874" max="15874" width="31.28515625" customWidth="1"/>
    <col min="15875" max="15875" width="24.28515625" customWidth="1"/>
    <col min="15876" max="15876" width="23.140625" customWidth="1"/>
    <col min="16129" max="16129" width="8.7109375" bestFit="1" customWidth="1"/>
    <col min="16130" max="16130" width="31.28515625" customWidth="1"/>
    <col min="16131" max="16131" width="24.28515625" customWidth="1"/>
    <col min="16132" max="16132" width="23.140625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11" ht="15.75" x14ac:dyDescent="0.25">
      <c r="A2" s="4" t="s">
        <v>5</v>
      </c>
      <c r="B2" s="5" t="s">
        <v>6</v>
      </c>
      <c r="C2" s="5" t="s">
        <v>7</v>
      </c>
      <c r="D2" s="5" t="s">
        <v>8</v>
      </c>
      <c r="E2" s="6" t="s">
        <v>9</v>
      </c>
      <c r="K2" s="7"/>
    </row>
    <row r="3" spans="1:11" x14ac:dyDescent="0.25">
      <c r="A3" s="4" t="s">
        <v>10</v>
      </c>
      <c r="B3" s="5" t="s">
        <v>11</v>
      </c>
      <c r="C3" s="5" t="s">
        <v>12</v>
      </c>
      <c r="D3" s="5" t="s">
        <v>13</v>
      </c>
      <c r="E3" s="6" t="s">
        <v>14</v>
      </c>
    </row>
    <row r="4" spans="1:11" ht="15.75" x14ac:dyDescent="0.25">
      <c r="A4" s="4" t="s">
        <v>15</v>
      </c>
      <c r="B4" s="5" t="s">
        <v>16</v>
      </c>
      <c r="C4" s="5" t="s">
        <v>17</v>
      </c>
      <c r="D4" s="5" t="s">
        <v>18</v>
      </c>
      <c r="E4" s="6" t="s">
        <v>19</v>
      </c>
      <c r="K4" s="7"/>
    </row>
    <row r="5" spans="1:11" x14ac:dyDescent="0.25">
      <c r="A5" s="4" t="s">
        <v>20</v>
      </c>
      <c r="B5" s="5" t="s">
        <v>21</v>
      </c>
      <c r="C5" s="5" t="s">
        <v>22</v>
      </c>
      <c r="D5" s="5" t="s">
        <v>23</v>
      </c>
      <c r="E5" s="6" t="s">
        <v>14</v>
      </c>
    </row>
    <row r="6" spans="1:11" ht="15.75" x14ac:dyDescent="0.25">
      <c r="A6" s="4" t="s">
        <v>24</v>
      </c>
      <c r="B6" s="5" t="s">
        <v>25</v>
      </c>
      <c r="C6" s="5" t="s">
        <v>26</v>
      </c>
      <c r="D6" s="5" t="s">
        <v>27</v>
      </c>
      <c r="E6" s="6" t="s">
        <v>14</v>
      </c>
      <c r="K6" s="7"/>
    </row>
    <row r="7" spans="1:11" x14ac:dyDescent="0.25">
      <c r="A7" s="4" t="s">
        <v>28</v>
      </c>
      <c r="B7" s="5" t="s">
        <v>29</v>
      </c>
      <c r="C7" s="5" t="s">
        <v>7</v>
      </c>
      <c r="D7" s="5" t="s">
        <v>30</v>
      </c>
      <c r="E7" s="6" t="s">
        <v>31</v>
      </c>
    </row>
    <row r="8" spans="1:11" ht="15.75" x14ac:dyDescent="0.25">
      <c r="A8" s="4" t="s">
        <v>32</v>
      </c>
      <c r="B8" s="5" t="s">
        <v>33</v>
      </c>
      <c r="C8" s="5" t="s">
        <v>34</v>
      </c>
      <c r="D8" s="5" t="s">
        <v>35</v>
      </c>
      <c r="E8" s="6" t="s">
        <v>14</v>
      </c>
      <c r="K8" s="7"/>
    </row>
    <row r="9" spans="1:11" x14ac:dyDescent="0.25">
      <c r="A9" s="4" t="s">
        <v>36</v>
      </c>
      <c r="B9" s="5" t="s">
        <v>37</v>
      </c>
      <c r="C9" s="5" t="s">
        <v>38</v>
      </c>
      <c r="D9" s="5" t="s">
        <v>39</v>
      </c>
      <c r="E9" s="6" t="s">
        <v>14</v>
      </c>
    </row>
    <row r="10" spans="1:11" ht="15.75" x14ac:dyDescent="0.25">
      <c r="A10" s="4" t="s">
        <v>40</v>
      </c>
      <c r="B10" s="5" t="s">
        <v>41</v>
      </c>
      <c r="C10" s="5" t="s">
        <v>42</v>
      </c>
      <c r="D10" s="5" t="s">
        <v>43</v>
      </c>
      <c r="E10" s="6" t="s">
        <v>44</v>
      </c>
      <c r="K10" s="7"/>
    </row>
    <row r="11" spans="1:11" x14ac:dyDescent="0.25">
      <c r="A11" s="4" t="s">
        <v>45</v>
      </c>
      <c r="B11" s="5" t="s">
        <v>46</v>
      </c>
      <c r="C11" s="5" t="s">
        <v>47</v>
      </c>
      <c r="D11" s="5" t="s">
        <v>48</v>
      </c>
      <c r="E11" s="6" t="s">
        <v>49</v>
      </c>
    </row>
    <row r="12" spans="1:11" ht="15.75" x14ac:dyDescent="0.25">
      <c r="A12" s="4" t="s">
        <v>50</v>
      </c>
      <c r="B12" s="5" t="s">
        <v>51</v>
      </c>
      <c r="C12" s="5" t="s">
        <v>52</v>
      </c>
      <c r="D12" s="5" t="s">
        <v>23</v>
      </c>
      <c r="E12" s="6" t="s">
        <v>14</v>
      </c>
      <c r="K12" s="7"/>
    </row>
    <row r="13" spans="1:11" x14ac:dyDescent="0.25">
      <c r="A13" s="4" t="s">
        <v>53</v>
      </c>
      <c r="B13" s="5" t="s">
        <v>54</v>
      </c>
      <c r="C13" s="5" t="s">
        <v>55</v>
      </c>
      <c r="D13" s="5" t="s">
        <v>13</v>
      </c>
      <c r="E13" s="6" t="s">
        <v>14</v>
      </c>
    </row>
    <row r="14" spans="1:11" x14ac:dyDescent="0.25">
      <c r="A14" s="4" t="s">
        <v>56</v>
      </c>
      <c r="B14" s="5" t="s">
        <v>57</v>
      </c>
      <c r="C14" s="5" t="s">
        <v>7</v>
      </c>
      <c r="D14" s="5" t="s">
        <v>58</v>
      </c>
      <c r="E14" s="6" t="s">
        <v>59</v>
      </c>
    </row>
    <row r="15" spans="1:11" x14ac:dyDescent="0.25">
      <c r="A15" s="4" t="s">
        <v>60</v>
      </c>
      <c r="B15" s="5" t="s">
        <v>61</v>
      </c>
      <c r="C15" s="5" t="s">
        <v>62</v>
      </c>
      <c r="D15" s="5" t="s">
        <v>63</v>
      </c>
      <c r="E15" s="6" t="s">
        <v>64</v>
      </c>
    </row>
    <row r="16" spans="1:11" ht="15.75" thickBot="1" x14ac:dyDescent="0.3">
      <c r="A16" s="8" t="s">
        <v>65</v>
      </c>
      <c r="B16" s="9" t="s">
        <v>66</v>
      </c>
      <c r="C16" s="9" t="s">
        <v>67</v>
      </c>
      <c r="D16" s="9" t="s">
        <v>68</v>
      </c>
      <c r="E16" s="10" t="s">
        <v>69</v>
      </c>
    </row>
    <row r="17" spans="1:2" ht="15.75" thickBot="1" x14ac:dyDescent="0.3"/>
    <row r="18" spans="1:2" ht="15.75" thickBot="1" x14ac:dyDescent="0.3">
      <c r="A18" s="11" t="s">
        <v>0</v>
      </c>
      <c r="B18" s="11" t="s">
        <v>5</v>
      </c>
    </row>
    <row r="19" spans="1:2" ht="17.25" customHeight="1" thickBot="1" x14ac:dyDescent="0.3">
      <c r="A19" s="12" t="s">
        <v>1</v>
      </c>
      <c r="B19" s="13" t="str">
        <f>VLOOKUP(B18,A2:E16,2,FALSE)</f>
        <v xml:space="preserve">Rodovia Anhanguera, km 180 </v>
      </c>
    </row>
    <row r="20" spans="1:2" ht="15.75" thickBot="1" x14ac:dyDescent="0.3">
      <c r="A20" s="12" t="s">
        <v>2</v>
      </c>
      <c r="B20" s="14" t="str">
        <f>VLOOKUP(B18,A2:E16,3,FALSE)</f>
        <v xml:space="preserve">Centro </v>
      </c>
    </row>
    <row r="21" spans="1:2" ht="15.75" thickBot="1" x14ac:dyDescent="0.3">
      <c r="A21" s="12" t="s">
        <v>3</v>
      </c>
      <c r="B21" s="14" t="str">
        <f>VLOOKUP(B18,A2:E16,4,FALSE)</f>
        <v xml:space="preserve">Leme </v>
      </c>
    </row>
    <row r="22" spans="1:2" ht="15.75" thickBot="1" x14ac:dyDescent="0.3">
      <c r="A22" s="15" t="s">
        <v>4</v>
      </c>
      <c r="B22" s="16" t="str">
        <f>VLOOKUP(B18,A2:E16,5,FALSE)</f>
        <v xml:space="preserve">SP </v>
      </c>
    </row>
    <row r="23" spans="1:2" ht="15.75" thickTop="1" x14ac:dyDescent="0.25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workbookViewId="0">
      <selection activeCell="I4" sqref="I4"/>
    </sheetView>
  </sheetViews>
  <sheetFormatPr defaultColWidth="11.42578125" defaultRowHeight="12.75" x14ac:dyDescent="0.2"/>
  <cols>
    <col min="1" max="1" width="9" style="17" bestFit="1" customWidth="1"/>
    <col min="2" max="2" width="10.140625" style="17" bestFit="1" customWidth="1"/>
    <col min="3" max="3" width="11.7109375" style="17" customWidth="1"/>
    <col min="4" max="4" width="13.42578125" style="17" bestFit="1" customWidth="1"/>
    <col min="5" max="5" width="10" style="17" bestFit="1" customWidth="1"/>
    <col min="6" max="6" width="20.7109375" style="17" bestFit="1" customWidth="1"/>
    <col min="7" max="7" width="6" style="17" bestFit="1" customWidth="1"/>
    <col min="8" max="8" width="13.140625" style="17" customWidth="1"/>
    <col min="9" max="9" width="11.85546875" style="17" customWidth="1"/>
    <col min="10" max="10" width="3" style="17" customWidth="1"/>
    <col min="11" max="11" width="7.42578125" style="17" customWidth="1"/>
    <col min="12" max="12" width="23.7109375" style="17" customWidth="1"/>
    <col min="13" max="13" width="16.85546875" style="17" customWidth="1"/>
    <col min="14" max="14" width="7.42578125" style="17" customWidth="1"/>
    <col min="15" max="15" width="20.7109375" style="17" bestFit="1" customWidth="1"/>
    <col min="16" max="16" width="5.28515625" style="17" customWidth="1"/>
    <col min="17" max="17" width="7.7109375" style="17" bestFit="1" customWidth="1"/>
    <col min="18" max="18" width="12.7109375" style="17" customWidth="1"/>
    <col min="19" max="19" width="17.28515625" style="17" customWidth="1"/>
    <col min="20" max="20" width="10.85546875" style="17" customWidth="1"/>
    <col min="21" max="16384" width="11.42578125" style="17"/>
  </cols>
  <sheetData>
    <row r="1" spans="1:17" ht="20.25" x14ac:dyDescent="0.3">
      <c r="A1" s="105" t="s">
        <v>70</v>
      </c>
      <c r="B1" s="105"/>
      <c r="C1" s="105"/>
      <c r="D1" s="105"/>
      <c r="E1" s="105"/>
      <c r="F1" s="105"/>
      <c r="G1" s="105"/>
      <c r="H1" s="105"/>
      <c r="I1" s="105"/>
    </row>
    <row r="2" spans="1:17" ht="15" x14ac:dyDescent="0.2">
      <c r="A2" s="106" t="s">
        <v>71</v>
      </c>
      <c r="B2" s="106"/>
      <c r="C2" s="106"/>
      <c r="D2" s="106"/>
      <c r="E2" s="106"/>
      <c r="F2" s="106"/>
      <c r="G2" s="106"/>
      <c r="H2" s="106"/>
      <c r="I2" s="106"/>
    </row>
    <row r="3" spans="1:17" ht="39" thickBot="1" x14ac:dyDescent="0.25">
      <c r="A3" s="18" t="s">
        <v>72</v>
      </c>
      <c r="B3" s="18" t="s">
        <v>73</v>
      </c>
      <c r="C3" s="19" t="s">
        <v>74</v>
      </c>
      <c r="D3" s="18" t="s">
        <v>75</v>
      </c>
      <c r="E3" s="20" t="s">
        <v>76</v>
      </c>
      <c r="F3" s="18" t="s">
        <v>77</v>
      </c>
      <c r="G3" s="18" t="s">
        <v>78</v>
      </c>
      <c r="H3" s="18" t="s">
        <v>79</v>
      </c>
      <c r="I3" s="18" t="s">
        <v>80</v>
      </c>
      <c r="K3" s="21" t="s">
        <v>81</v>
      </c>
      <c r="L3" s="21"/>
      <c r="P3" s="22"/>
      <c r="Q3" s="22"/>
    </row>
    <row r="4" spans="1:17" ht="13.5" thickBot="1" x14ac:dyDescent="0.25">
      <c r="A4" s="23">
        <v>1</v>
      </c>
      <c r="B4" s="24">
        <v>41167</v>
      </c>
      <c r="C4" s="23">
        <v>4</v>
      </c>
      <c r="D4" s="25" t="str">
        <f>VLOOKUP(C4:C23,K5:L11,2,FALSE)</f>
        <v>Livraria Guará</v>
      </c>
      <c r="E4" s="23">
        <v>5</v>
      </c>
      <c r="F4" s="25" t="str">
        <f>VLOOKUP(E4,K14:L23,2,FALSE)</f>
        <v>MS-Access 2005</v>
      </c>
      <c r="G4" s="23" t="str">
        <f>VLOOKUP(E4,K14:N23,3,FALSE)</f>
        <v>I</v>
      </c>
      <c r="H4" s="23">
        <v>1</v>
      </c>
      <c r="I4" s="26">
        <f>VLOOKUP(E4,K14:N23,4,FALSE)*H4</f>
        <v>250</v>
      </c>
      <c r="K4" s="27" t="s">
        <v>82</v>
      </c>
      <c r="L4" s="28" t="s">
        <v>83</v>
      </c>
    </row>
    <row r="5" spans="1:17" x14ac:dyDescent="0.2">
      <c r="A5" s="23">
        <v>2</v>
      </c>
      <c r="B5" s="24">
        <v>41167</v>
      </c>
      <c r="C5" s="23">
        <v>1</v>
      </c>
      <c r="D5" s="25" t="str">
        <f>VLOOKUP(C5,K5:L11,2,FALSE)</f>
        <v>Livraria Trianon</v>
      </c>
      <c r="E5" s="23">
        <v>2</v>
      </c>
      <c r="F5" s="25" t="str">
        <f>VLOOKUP(E5,K14:L23,2,FALSE)</f>
        <v>Engenharia Mecânica</v>
      </c>
      <c r="G5" s="23" t="str">
        <f>VLOOKUP(E5,K14:N23,3,FALSE)</f>
        <v>E</v>
      </c>
      <c r="H5" s="23">
        <v>3</v>
      </c>
      <c r="I5" s="26">
        <f>VLOOKUP(E5,K14:N23,4,FALSE)*H5</f>
        <v>195</v>
      </c>
      <c r="K5" s="29">
        <v>1</v>
      </c>
      <c r="L5" s="30" t="s">
        <v>84</v>
      </c>
    </row>
    <row r="6" spans="1:17" x14ac:dyDescent="0.2">
      <c r="A6" s="23">
        <v>3</v>
      </c>
      <c r="B6" s="24">
        <v>41170</v>
      </c>
      <c r="C6" s="23">
        <v>5</v>
      </c>
      <c r="D6" s="25" t="str">
        <f>VLOOKUP(C6,K5:L11,2,FALSE)</f>
        <v>Tropical Livros</v>
      </c>
      <c r="E6" s="23">
        <v>7</v>
      </c>
      <c r="F6" s="25" t="str">
        <f>VLOOKUP(E6,K14:L23,2,FALSE)</f>
        <v>Vigas e sua Arquitetura</v>
      </c>
      <c r="G6" s="23" t="str">
        <f>VLOOKUP(E6,K14:N23,3,FALSE)</f>
        <v>E</v>
      </c>
      <c r="H6" s="23">
        <v>5</v>
      </c>
      <c r="I6" s="26">
        <f>VLOOKUP(E6,K14:N23,4,FALSE)*H6</f>
        <v>300</v>
      </c>
      <c r="K6" s="29">
        <v>2</v>
      </c>
      <c r="L6" s="30" t="s">
        <v>85</v>
      </c>
    </row>
    <row r="7" spans="1:17" x14ac:dyDescent="0.2">
      <c r="A7" s="23">
        <v>4</v>
      </c>
      <c r="B7" s="24">
        <v>41177</v>
      </c>
      <c r="C7" s="23">
        <v>3</v>
      </c>
      <c r="D7" s="25" t="str">
        <f>VLOOKUP(C7,K5:L11,2,FALSE)</f>
        <v>Alves Livros</v>
      </c>
      <c r="E7" s="23">
        <v>8</v>
      </c>
      <c r="F7" s="25" t="str">
        <f>VLOOKUP(E7,K14:L23,2,FALSE)</f>
        <v>MS-Excel 2005</v>
      </c>
      <c r="G7" s="23" t="str">
        <f>VLOOKUP(E7,K14:N23,3,FALSE)</f>
        <v>I</v>
      </c>
      <c r="H7" s="23">
        <v>3</v>
      </c>
      <c r="I7" s="26">
        <f>VLOOKUP(E7,K14:N23,4,FALSE)*H7</f>
        <v>450</v>
      </c>
      <c r="K7" s="29">
        <v>3</v>
      </c>
      <c r="L7" s="30" t="s">
        <v>86</v>
      </c>
    </row>
    <row r="8" spans="1:17" x14ac:dyDescent="0.2">
      <c r="A8" s="23">
        <v>5</v>
      </c>
      <c r="B8" s="24">
        <v>41179</v>
      </c>
      <c r="C8" s="23">
        <v>2</v>
      </c>
      <c r="D8" s="25" t="str">
        <f>VLOOKUP(C8,K5:L11,2,FALSE)</f>
        <v>JF Comercial</v>
      </c>
      <c r="E8" s="23">
        <v>2</v>
      </c>
      <c r="F8" s="25" t="str">
        <f>VLOOKUP(E8,K14:L23,2,FALSE)</f>
        <v>Engenharia Mecânica</v>
      </c>
      <c r="G8" s="23" t="str">
        <f>VLOOKUP(E8,K14:N23,3,FALSE)</f>
        <v>E</v>
      </c>
      <c r="H8" s="23">
        <v>4</v>
      </c>
      <c r="I8" s="26">
        <f>VLOOKUP(E8,K14:N23,4,FALSE)*H8</f>
        <v>260</v>
      </c>
      <c r="K8" s="29">
        <v>4</v>
      </c>
      <c r="L8" s="30" t="s">
        <v>87</v>
      </c>
    </row>
    <row r="9" spans="1:17" x14ac:dyDescent="0.2">
      <c r="A9" s="23">
        <v>6</v>
      </c>
      <c r="B9" s="24">
        <v>41182</v>
      </c>
      <c r="C9" s="23">
        <v>4</v>
      </c>
      <c r="D9" s="25" t="str">
        <f>VLOOKUP(C9,K5:L11,2,FALSE)</f>
        <v>Livraria Guará</v>
      </c>
      <c r="E9" s="23">
        <v>3</v>
      </c>
      <c r="F9" s="25" t="str">
        <f>VLOOKUP(E9,K14:L23,2,FALSE)</f>
        <v>LINUX</v>
      </c>
      <c r="G9" s="23" t="str">
        <f>VLOOKUP(E9,K14:N23,3,FALSE)</f>
        <v>I</v>
      </c>
      <c r="H9" s="23">
        <v>10</v>
      </c>
      <c r="I9" s="26">
        <f>VLOOKUP(E9,K14:N23,4,FALSE)*H9</f>
        <v>1000</v>
      </c>
      <c r="K9" s="29">
        <v>5</v>
      </c>
      <c r="L9" s="30" t="s">
        <v>88</v>
      </c>
    </row>
    <row r="10" spans="1:17" x14ac:dyDescent="0.2">
      <c r="A10" s="23">
        <v>7</v>
      </c>
      <c r="B10" s="24">
        <v>41184</v>
      </c>
      <c r="C10" s="23">
        <v>3</v>
      </c>
      <c r="D10" s="25" t="str">
        <f>VLOOKUP(C10,K5:L11,2,FALSE)</f>
        <v>Alves Livros</v>
      </c>
      <c r="E10" s="23">
        <v>1</v>
      </c>
      <c r="F10" s="25" t="str">
        <f>VLOOKUP(E10,K14:L23,2,FALSE)</f>
        <v>MS-SQL 7.0</v>
      </c>
      <c r="G10" s="23" t="str">
        <f>VLOOKUP(E10,K14:N23,3,FALSE)</f>
        <v>I</v>
      </c>
      <c r="H10" s="23">
        <v>1</v>
      </c>
      <c r="I10" s="26">
        <f>VLOOKUP(E10,K14:N23,4,FALSE)*H10</f>
        <v>70</v>
      </c>
      <c r="K10" s="29">
        <v>6</v>
      </c>
      <c r="L10" s="30" t="s">
        <v>89</v>
      </c>
    </row>
    <row r="11" spans="1:17" ht="13.5" thickBot="1" x14ac:dyDescent="0.25">
      <c r="A11" s="23">
        <v>8</v>
      </c>
      <c r="B11" s="24">
        <v>41189</v>
      </c>
      <c r="C11" s="23">
        <v>5</v>
      </c>
      <c r="D11" s="25" t="str">
        <f>VLOOKUP(C11,K5:L11,2,FALSE)</f>
        <v>Tropical Livros</v>
      </c>
      <c r="E11" s="23">
        <v>6</v>
      </c>
      <c r="F11" s="25" t="str">
        <f>VLOOKUP(E11,K14:L23,2,FALSE)</f>
        <v>Viage Bem</v>
      </c>
      <c r="G11" s="23" t="str">
        <f>VLOOKUP(E11,K14:N23,3,FALSE)</f>
        <v>O</v>
      </c>
      <c r="H11" s="23">
        <v>8</v>
      </c>
      <c r="I11" s="26">
        <f>VLOOKUP(E11,K14:N23,4,FALSE)*H11</f>
        <v>200</v>
      </c>
      <c r="K11" s="31">
        <v>7</v>
      </c>
      <c r="L11" s="32" t="s">
        <v>90</v>
      </c>
    </row>
    <row r="12" spans="1:17" ht="13.5" thickBot="1" x14ac:dyDescent="0.25">
      <c r="A12" s="23">
        <v>9</v>
      </c>
      <c r="B12" s="24">
        <v>41194</v>
      </c>
      <c r="C12" s="23">
        <v>2</v>
      </c>
      <c r="D12" s="25" t="str">
        <f>VLOOKUP(C12,K5:L11,2,FALSE)</f>
        <v>JF Comercial</v>
      </c>
      <c r="E12" s="23">
        <v>4</v>
      </c>
      <c r="F12" s="25" t="str">
        <f>VLOOKUP(E12,K14:L23,2,FALSE)</f>
        <v>Visual Basic 6.0</v>
      </c>
      <c r="G12" s="23" t="str">
        <f>VLOOKUP(E12,K14:N23,3,FALSE)</f>
        <v>I</v>
      </c>
      <c r="H12" s="23">
        <v>4</v>
      </c>
      <c r="I12" s="26">
        <f>VLOOKUP(E12,K14:N23,4,FALSE)*H12</f>
        <v>360</v>
      </c>
      <c r="K12" s="107" t="s">
        <v>91</v>
      </c>
      <c r="L12" s="107"/>
      <c r="M12" s="107"/>
      <c r="N12" s="107"/>
    </row>
    <row r="13" spans="1:17" ht="13.5" thickBot="1" x14ac:dyDescent="0.25">
      <c r="A13" s="23">
        <v>10</v>
      </c>
      <c r="B13" s="24">
        <v>41199</v>
      </c>
      <c r="C13" s="23">
        <v>1</v>
      </c>
      <c r="D13" s="25" t="str">
        <f>VLOOKUP(C13,K5:L11,2,FALSE)</f>
        <v>Livraria Trianon</v>
      </c>
      <c r="E13" s="23">
        <v>10</v>
      </c>
      <c r="F13" s="25" t="str">
        <f>VLOOKUP(E13,K14:L23,2,FALSE)</f>
        <v>Integrais e Derivadas</v>
      </c>
      <c r="G13" s="23" t="str">
        <f>VLOOKUP(E13,K14:N23,3,FALSE)</f>
        <v>E</v>
      </c>
      <c r="H13" s="23">
        <v>7</v>
      </c>
      <c r="I13" s="26">
        <f>VLOOKUP(E13,K14:N23,4,FALSE)*H13</f>
        <v>2100</v>
      </c>
      <c r="K13" s="33" t="s">
        <v>82</v>
      </c>
      <c r="L13" s="28" t="s">
        <v>92</v>
      </c>
      <c r="M13" s="34" t="s">
        <v>93</v>
      </c>
      <c r="N13" s="28" t="s">
        <v>94</v>
      </c>
    </row>
    <row r="14" spans="1:17" x14ac:dyDescent="0.2">
      <c r="A14" s="23">
        <v>11</v>
      </c>
      <c r="B14" s="24">
        <v>41204</v>
      </c>
      <c r="C14" s="23">
        <v>3</v>
      </c>
      <c r="D14" s="25" t="str">
        <f>VLOOKUP(C14,K5:L11,2,FALSE)</f>
        <v>Alves Livros</v>
      </c>
      <c r="E14" s="23">
        <v>3</v>
      </c>
      <c r="F14" s="25" t="str">
        <f>VLOOKUP(E14,K14:L23,2,FALSE)</f>
        <v>LINUX</v>
      </c>
      <c r="G14" s="23" t="str">
        <f>VLOOKUP(E14,K14:N23,3,FALSE)</f>
        <v>I</v>
      </c>
      <c r="H14" s="23">
        <v>20</v>
      </c>
      <c r="I14" s="26">
        <f>VLOOKUP(E14,K14:N23,4,FALSE)*H14</f>
        <v>2000</v>
      </c>
      <c r="K14" s="29">
        <v>1</v>
      </c>
      <c r="L14" s="30" t="s">
        <v>95</v>
      </c>
      <c r="M14" s="35" t="s">
        <v>96</v>
      </c>
      <c r="N14" s="36">
        <v>70</v>
      </c>
    </row>
    <row r="15" spans="1:17" x14ac:dyDescent="0.2">
      <c r="A15" s="23">
        <v>12</v>
      </c>
      <c r="B15" s="24">
        <v>41209</v>
      </c>
      <c r="C15" s="23">
        <v>4</v>
      </c>
      <c r="D15" s="25" t="str">
        <f>VLOOKUP(C15,K5:L11,2,FALSE)</f>
        <v>Livraria Guará</v>
      </c>
      <c r="E15" s="23">
        <v>4</v>
      </c>
      <c r="F15" s="25" t="str">
        <f>VLOOKUP(E15,K14:L23,2,FALSE)</f>
        <v>Visual Basic 6.0</v>
      </c>
      <c r="G15" s="23" t="str">
        <f>VLOOKUP(E15,K14:N23,3,FALSE)</f>
        <v>I</v>
      </c>
      <c r="H15" s="23">
        <v>9</v>
      </c>
      <c r="I15" s="26">
        <f>VLOOKUP(E15,K14:N23,4,FALSE)*H15</f>
        <v>810</v>
      </c>
      <c r="K15" s="29">
        <v>2</v>
      </c>
      <c r="L15" s="30" t="s">
        <v>97</v>
      </c>
      <c r="M15" s="35" t="s">
        <v>98</v>
      </c>
      <c r="N15" s="36">
        <v>65</v>
      </c>
    </row>
    <row r="16" spans="1:17" x14ac:dyDescent="0.2">
      <c r="A16" s="23">
        <v>13</v>
      </c>
      <c r="B16" s="24">
        <v>41214</v>
      </c>
      <c r="C16" s="23">
        <v>5</v>
      </c>
      <c r="D16" s="25" t="str">
        <f>VLOOKUP(C16,K5:L11,2,FALSE)</f>
        <v>Tropical Livros</v>
      </c>
      <c r="E16" s="23">
        <v>8</v>
      </c>
      <c r="F16" s="25" t="str">
        <f>VLOOKUP(E16,K14:L23,2,FALSE)</f>
        <v>MS-Excel 2005</v>
      </c>
      <c r="G16" s="23" t="str">
        <f>VLOOKUP(E16,K14:N23,3,FALSE)</f>
        <v>I</v>
      </c>
      <c r="H16" s="23">
        <v>4</v>
      </c>
      <c r="I16" s="26">
        <f>VLOOKUP(E16,K14:N23,4,FALSE)*H16</f>
        <v>600</v>
      </c>
      <c r="K16" s="29">
        <v>3</v>
      </c>
      <c r="L16" s="30" t="s">
        <v>99</v>
      </c>
      <c r="M16" s="35" t="s">
        <v>96</v>
      </c>
      <c r="N16" s="36">
        <v>100</v>
      </c>
    </row>
    <row r="17" spans="1:14" x14ac:dyDescent="0.2">
      <c r="A17" s="23">
        <v>14</v>
      </c>
      <c r="B17" s="24">
        <v>41219</v>
      </c>
      <c r="C17" s="23">
        <v>6</v>
      </c>
      <c r="D17" s="25" t="str">
        <f>VLOOKUP(C17,K5:L11,2,FALSE)</f>
        <v>Central Livraria</v>
      </c>
      <c r="E17" s="23">
        <v>7</v>
      </c>
      <c r="F17" s="25" t="str">
        <f>VLOOKUP(E17,K14:L23,2,FALSE)</f>
        <v>Vigas e sua Arquitetura</v>
      </c>
      <c r="G17" s="23" t="str">
        <f>VLOOKUP(E17,K14:N23,3,FALSE)</f>
        <v>E</v>
      </c>
      <c r="H17" s="23">
        <v>5</v>
      </c>
      <c r="I17" s="26">
        <f>VLOOKUP(E17,K14:N23,4,FALSE)*H17</f>
        <v>300</v>
      </c>
      <c r="K17" s="29">
        <v>4</v>
      </c>
      <c r="L17" s="30" t="s">
        <v>100</v>
      </c>
      <c r="M17" s="35" t="s">
        <v>96</v>
      </c>
      <c r="N17" s="36">
        <v>90</v>
      </c>
    </row>
    <row r="18" spans="1:14" x14ac:dyDescent="0.2">
      <c r="A18" s="23">
        <v>15</v>
      </c>
      <c r="B18" s="24">
        <v>41224</v>
      </c>
      <c r="C18" s="23">
        <v>7</v>
      </c>
      <c r="D18" s="25" t="str">
        <f>VLOOKUP(C18,K5:L11,2,FALSE)</f>
        <v>Bom Livro Ltda</v>
      </c>
      <c r="E18" s="23">
        <v>9</v>
      </c>
      <c r="F18" s="25" t="str">
        <f>VLOOKUP(E18,K14:L23,2,FALSE)</f>
        <v>Leitura Dinâmica</v>
      </c>
      <c r="G18" s="23" t="str">
        <f>VLOOKUP(E18,K14:N23,3,FALSE)</f>
        <v>O</v>
      </c>
      <c r="H18" s="23">
        <v>1</v>
      </c>
      <c r="I18" s="26">
        <f>VLOOKUP(E18,K14:N23,4,FALSE)*H18</f>
        <v>230</v>
      </c>
      <c r="K18" s="29">
        <v>5</v>
      </c>
      <c r="L18" s="30" t="s">
        <v>101</v>
      </c>
      <c r="M18" s="35" t="s">
        <v>96</v>
      </c>
      <c r="N18" s="36">
        <v>250</v>
      </c>
    </row>
    <row r="19" spans="1:14" x14ac:dyDescent="0.2">
      <c r="A19" s="23">
        <v>16</v>
      </c>
      <c r="B19" s="24">
        <v>41229</v>
      </c>
      <c r="C19" s="23">
        <v>7</v>
      </c>
      <c r="D19" s="25" t="str">
        <f>VLOOKUP(C19,K5:L11,2,FALSE)</f>
        <v>Bom Livro Ltda</v>
      </c>
      <c r="E19" s="23">
        <v>4</v>
      </c>
      <c r="F19" s="25" t="str">
        <f>VLOOKUP(E19,K14:L23,2,FALSE)</f>
        <v>Visual Basic 6.0</v>
      </c>
      <c r="G19" s="23" t="str">
        <f>VLOOKUP(E19,K14:N23,3,FALSE)</f>
        <v>I</v>
      </c>
      <c r="H19" s="23">
        <v>1</v>
      </c>
      <c r="I19" s="26">
        <f>VLOOKUP(E19,K14:N23,4,FALSE)*H19</f>
        <v>90</v>
      </c>
      <c r="K19" s="29">
        <v>6</v>
      </c>
      <c r="L19" s="30" t="s">
        <v>102</v>
      </c>
      <c r="M19" s="35" t="s">
        <v>103</v>
      </c>
      <c r="N19" s="36">
        <v>25</v>
      </c>
    </row>
    <row r="20" spans="1:14" x14ac:dyDescent="0.2">
      <c r="A20" s="23">
        <v>17</v>
      </c>
      <c r="B20" s="24">
        <v>41234</v>
      </c>
      <c r="C20" s="23">
        <v>7</v>
      </c>
      <c r="D20" s="25" t="str">
        <f>VLOOKUP(C20,K5:L11,2,FALSE)</f>
        <v>Bom Livro Ltda</v>
      </c>
      <c r="E20" s="23">
        <v>9</v>
      </c>
      <c r="F20" s="25" t="str">
        <f>VLOOKUP(E20,K14:L23,2,FALSE)</f>
        <v>Leitura Dinâmica</v>
      </c>
      <c r="G20" s="23" t="str">
        <f>VLOOKUP(E20,K14:N23,3,FALSE)</f>
        <v>O</v>
      </c>
      <c r="H20" s="23">
        <v>5</v>
      </c>
      <c r="I20" s="26">
        <f>VLOOKUP(E20,K14:N23,4,FALSE)*H20</f>
        <v>1150</v>
      </c>
      <c r="K20" s="29">
        <v>7</v>
      </c>
      <c r="L20" s="30" t="s">
        <v>104</v>
      </c>
      <c r="M20" s="35" t="s">
        <v>98</v>
      </c>
      <c r="N20" s="36">
        <v>60</v>
      </c>
    </row>
    <row r="21" spans="1:14" x14ac:dyDescent="0.2">
      <c r="A21" s="23">
        <v>18</v>
      </c>
      <c r="B21" s="24">
        <v>41239</v>
      </c>
      <c r="C21" s="23">
        <v>6</v>
      </c>
      <c r="D21" s="25" t="str">
        <f>VLOOKUP(C21,K5:L11,2,FALSE)</f>
        <v>Central Livraria</v>
      </c>
      <c r="E21" s="23">
        <v>1</v>
      </c>
      <c r="F21" s="25" t="str">
        <f>VLOOKUP(E21,K14:L23,2,FALSE)</f>
        <v>MS-SQL 7.0</v>
      </c>
      <c r="G21" s="23" t="str">
        <f>VLOOKUP(E21,K14:N23,3,FALSE)</f>
        <v>I</v>
      </c>
      <c r="H21" s="23">
        <v>7</v>
      </c>
      <c r="I21" s="26">
        <f>VLOOKUP(E21,K14:N23,4,FALSE)*H21</f>
        <v>490</v>
      </c>
      <c r="K21" s="29">
        <v>8</v>
      </c>
      <c r="L21" s="30" t="s">
        <v>105</v>
      </c>
      <c r="M21" s="35" t="s">
        <v>96</v>
      </c>
      <c r="N21" s="36">
        <v>150</v>
      </c>
    </row>
    <row r="22" spans="1:14" x14ac:dyDescent="0.2">
      <c r="A22" s="23">
        <v>19</v>
      </c>
      <c r="B22" s="24">
        <v>41244</v>
      </c>
      <c r="C22" s="23">
        <v>4</v>
      </c>
      <c r="D22" s="25" t="str">
        <f>VLOOKUP(C22,K5:L11,2,FALSE)</f>
        <v>Livraria Guará</v>
      </c>
      <c r="E22" s="23">
        <v>7</v>
      </c>
      <c r="F22" s="25" t="str">
        <f>VLOOKUP(E22,K14:L23,2,FALSE)</f>
        <v>Vigas e sua Arquitetura</v>
      </c>
      <c r="G22" s="23" t="str">
        <f>VLOOKUP(E22,K14:N23,3,FALSE)</f>
        <v>E</v>
      </c>
      <c r="H22" s="23">
        <v>3</v>
      </c>
      <c r="I22" s="26">
        <f>VLOOKUP(E22,K14:N23,4,FALSE)*H22</f>
        <v>180</v>
      </c>
      <c r="K22" s="29">
        <v>9</v>
      </c>
      <c r="L22" s="30" t="s">
        <v>106</v>
      </c>
      <c r="M22" s="35" t="s">
        <v>103</v>
      </c>
      <c r="N22" s="36">
        <v>230</v>
      </c>
    </row>
    <row r="23" spans="1:14" ht="13.5" thickBot="1" x14ac:dyDescent="0.25">
      <c r="A23" s="23">
        <v>20</v>
      </c>
      <c r="B23" s="24">
        <v>41249</v>
      </c>
      <c r="C23" s="23">
        <v>3</v>
      </c>
      <c r="D23" s="25" t="str">
        <f>VLOOKUP(C23,K5:L11,2,FALSE)</f>
        <v>Alves Livros</v>
      </c>
      <c r="E23" s="23">
        <v>4</v>
      </c>
      <c r="F23" s="25" t="str">
        <f>VLOOKUP(E23,K14:L23,2,FALSE)</f>
        <v>Visual Basic 6.0</v>
      </c>
      <c r="G23" s="23" t="str">
        <f>VLOOKUP(E23,K14:N23,3,FALSE)</f>
        <v>I</v>
      </c>
      <c r="H23" s="23">
        <v>2</v>
      </c>
      <c r="I23" s="26">
        <f>VLOOKUP(E23,K14:N23,4,FALSE)*H23</f>
        <v>180</v>
      </c>
      <c r="K23" s="31">
        <v>10</v>
      </c>
      <c r="L23" s="32" t="s">
        <v>107</v>
      </c>
      <c r="M23" s="37" t="s">
        <v>98</v>
      </c>
      <c r="N23" s="38">
        <v>300</v>
      </c>
    </row>
    <row r="25" spans="1:14" ht="38.25" x14ac:dyDescent="0.2">
      <c r="A25" s="18" t="s">
        <v>72</v>
      </c>
      <c r="B25" s="18" t="s">
        <v>73</v>
      </c>
      <c r="C25" s="19" t="s">
        <v>74</v>
      </c>
      <c r="D25" s="18" t="s">
        <v>75</v>
      </c>
      <c r="E25" s="20" t="s">
        <v>76</v>
      </c>
      <c r="F25" s="18" t="s">
        <v>77</v>
      </c>
      <c r="G25" s="18" t="s">
        <v>78</v>
      </c>
      <c r="H25" s="18" t="s">
        <v>79</v>
      </c>
      <c r="I25" s="18" t="s">
        <v>80</v>
      </c>
    </row>
    <row r="26" spans="1:14" x14ac:dyDescent="0.2">
      <c r="A26" s="23">
        <v>1</v>
      </c>
      <c r="B26" s="24">
        <v>41167</v>
      </c>
      <c r="C26" s="23">
        <v>4</v>
      </c>
      <c r="D26" s="25" t="s">
        <v>87</v>
      </c>
      <c r="E26" s="23">
        <v>5</v>
      </c>
      <c r="F26" s="25" t="s">
        <v>101</v>
      </c>
      <c r="G26" s="23" t="s">
        <v>96</v>
      </c>
      <c r="H26" s="23">
        <v>1</v>
      </c>
      <c r="I26" s="26">
        <v>250</v>
      </c>
    </row>
    <row r="27" spans="1:14" x14ac:dyDescent="0.2">
      <c r="A27" s="23">
        <v>2</v>
      </c>
      <c r="B27" s="24">
        <v>41167</v>
      </c>
      <c r="C27" s="23">
        <v>1</v>
      </c>
      <c r="D27" s="25" t="s">
        <v>84</v>
      </c>
      <c r="E27" s="23">
        <v>2</v>
      </c>
      <c r="F27" s="25" t="s">
        <v>97</v>
      </c>
      <c r="G27" s="23" t="s">
        <v>98</v>
      </c>
      <c r="H27" s="23">
        <v>3</v>
      </c>
      <c r="I27" s="26">
        <v>195</v>
      </c>
    </row>
    <row r="28" spans="1:14" x14ac:dyDescent="0.2">
      <c r="A28" s="23">
        <v>3</v>
      </c>
      <c r="B28" s="24">
        <v>41170</v>
      </c>
      <c r="C28" s="23">
        <v>5</v>
      </c>
      <c r="D28" s="25" t="s">
        <v>88</v>
      </c>
      <c r="E28" s="23">
        <v>7</v>
      </c>
      <c r="F28" s="25" t="s">
        <v>104</v>
      </c>
      <c r="G28" s="23" t="s">
        <v>98</v>
      </c>
      <c r="H28" s="23">
        <v>5</v>
      </c>
      <c r="I28" s="26">
        <v>300</v>
      </c>
    </row>
    <row r="29" spans="1:14" x14ac:dyDescent="0.2">
      <c r="A29" s="23">
        <v>4</v>
      </c>
      <c r="B29" s="24">
        <v>41177</v>
      </c>
      <c r="C29" s="23">
        <v>3</v>
      </c>
      <c r="D29" s="25" t="s">
        <v>86</v>
      </c>
      <c r="E29" s="23">
        <v>8</v>
      </c>
      <c r="F29" s="25" t="s">
        <v>105</v>
      </c>
      <c r="G29" s="23" t="s">
        <v>96</v>
      </c>
      <c r="H29" s="23">
        <v>3</v>
      </c>
      <c r="I29" s="26">
        <v>450</v>
      </c>
    </row>
    <row r="30" spans="1:14" x14ac:dyDescent="0.2">
      <c r="A30" s="23">
        <v>5</v>
      </c>
      <c r="B30" s="24">
        <v>41179</v>
      </c>
      <c r="C30" s="23">
        <v>2</v>
      </c>
      <c r="D30" s="25" t="s">
        <v>85</v>
      </c>
      <c r="E30" s="23">
        <v>2</v>
      </c>
      <c r="F30" s="25" t="s">
        <v>97</v>
      </c>
      <c r="G30" s="23" t="s">
        <v>98</v>
      </c>
      <c r="H30" s="23">
        <v>4</v>
      </c>
      <c r="I30" s="26">
        <v>260</v>
      </c>
    </row>
    <row r="31" spans="1:14" x14ac:dyDescent="0.2">
      <c r="A31" s="23">
        <v>6</v>
      </c>
      <c r="B31" s="24">
        <v>41182</v>
      </c>
      <c r="C31" s="23">
        <v>4</v>
      </c>
      <c r="D31" s="25" t="s">
        <v>87</v>
      </c>
      <c r="E31" s="23">
        <v>3</v>
      </c>
      <c r="F31" s="25" t="s">
        <v>99</v>
      </c>
      <c r="G31" s="23" t="s">
        <v>96</v>
      </c>
      <c r="H31" s="23">
        <v>10</v>
      </c>
      <c r="I31" s="26">
        <v>1000</v>
      </c>
    </row>
    <row r="32" spans="1:14" x14ac:dyDescent="0.2">
      <c r="A32" s="23">
        <v>7</v>
      </c>
      <c r="B32" s="24">
        <v>41184</v>
      </c>
      <c r="C32" s="23">
        <v>3</v>
      </c>
      <c r="D32" s="25" t="s">
        <v>86</v>
      </c>
      <c r="E32" s="23">
        <v>1</v>
      </c>
      <c r="F32" s="25" t="s">
        <v>95</v>
      </c>
      <c r="G32" s="23" t="s">
        <v>96</v>
      </c>
      <c r="H32" s="23">
        <v>1</v>
      </c>
      <c r="I32" s="26">
        <v>70</v>
      </c>
    </row>
    <row r="33" spans="1:9" x14ac:dyDescent="0.2">
      <c r="A33" s="23">
        <v>8</v>
      </c>
      <c r="B33" s="24">
        <v>41189</v>
      </c>
      <c r="C33" s="23">
        <v>5</v>
      </c>
      <c r="D33" s="25" t="s">
        <v>88</v>
      </c>
      <c r="E33" s="23">
        <v>6</v>
      </c>
      <c r="F33" s="25" t="s">
        <v>102</v>
      </c>
      <c r="G33" s="23" t="s">
        <v>103</v>
      </c>
      <c r="H33" s="23">
        <v>8</v>
      </c>
      <c r="I33" s="26">
        <v>200</v>
      </c>
    </row>
    <row r="34" spans="1:9" x14ac:dyDescent="0.2">
      <c r="A34" s="23">
        <v>9</v>
      </c>
      <c r="B34" s="24">
        <v>41194</v>
      </c>
      <c r="C34" s="23">
        <v>2</v>
      </c>
      <c r="D34" s="25" t="s">
        <v>85</v>
      </c>
      <c r="E34" s="23">
        <v>4</v>
      </c>
      <c r="F34" s="25" t="s">
        <v>100</v>
      </c>
      <c r="G34" s="23" t="s">
        <v>96</v>
      </c>
      <c r="H34" s="23">
        <v>4</v>
      </c>
      <c r="I34" s="26">
        <v>360</v>
      </c>
    </row>
    <row r="35" spans="1:9" x14ac:dyDescent="0.2">
      <c r="A35" s="23">
        <v>10</v>
      </c>
      <c r="B35" s="24">
        <v>41199</v>
      </c>
      <c r="C35" s="23">
        <v>1</v>
      </c>
      <c r="D35" s="25" t="s">
        <v>84</v>
      </c>
      <c r="E35" s="23">
        <v>10</v>
      </c>
      <c r="F35" s="25" t="s">
        <v>107</v>
      </c>
      <c r="G35" s="23" t="s">
        <v>98</v>
      </c>
      <c r="H35" s="23">
        <v>7</v>
      </c>
      <c r="I35" s="26">
        <v>2100</v>
      </c>
    </row>
    <row r="36" spans="1:9" x14ac:dyDescent="0.2">
      <c r="A36" s="23">
        <v>11</v>
      </c>
      <c r="B36" s="24">
        <v>41204</v>
      </c>
      <c r="C36" s="23">
        <v>3</v>
      </c>
      <c r="D36" s="25" t="s">
        <v>86</v>
      </c>
      <c r="E36" s="23">
        <v>3</v>
      </c>
      <c r="F36" s="25" t="s">
        <v>99</v>
      </c>
      <c r="G36" s="23" t="s">
        <v>96</v>
      </c>
      <c r="H36" s="23">
        <v>20</v>
      </c>
      <c r="I36" s="26">
        <v>2000</v>
      </c>
    </row>
    <row r="37" spans="1:9" x14ac:dyDescent="0.2">
      <c r="A37" s="23">
        <v>12</v>
      </c>
      <c r="B37" s="24">
        <v>41209</v>
      </c>
      <c r="C37" s="23">
        <v>4</v>
      </c>
      <c r="D37" s="25" t="s">
        <v>87</v>
      </c>
      <c r="E37" s="23">
        <v>4</v>
      </c>
      <c r="F37" s="25" t="s">
        <v>100</v>
      </c>
      <c r="G37" s="23" t="s">
        <v>96</v>
      </c>
      <c r="H37" s="23">
        <v>9</v>
      </c>
      <c r="I37" s="26">
        <v>810</v>
      </c>
    </row>
    <row r="38" spans="1:9" x14ac:dyDescent="0.2">
      <c r="A38" s="23">
        <v>13</v>
      </c>
      <c r="B38" s="24">
        <v>41214</v>
      </c>
      <c r="C38" s="23">
        <v>5</v>
      </c>
      <c r="D38" s="25" t="s">
        <v>88</v>
      </c>
      <c r="E38" s="23">
        <v>8</v>
      </c>
      <c r="F38" s="25" t="s">
        <v>105</v>
      </c>
      <c r="G38" s="23" t="s">
        <v>96</v>
      </c>
      <c r="H38" s="23">
        <v>4</v>
      </c>
      <c r="I38" s="26">
        <v>600</v>
      </c>
    </row>
    <row r="39" spans="1:9" x14ac:dyDescent="0.2">
      <c r="A39" s="23">
        <v>14</v>
      </c>
      <c r="B39" s="24">
        <v>41219</v>
      </c>
      <c r="C39" s="23">
        <v>6</v>
      </c>
      <c r="D39" s="25" t="s">
        <v>89</v>
      </c>
      <c r="E39" s="23">
        <v>7</v>
      </c>
      <c r="F39" s="25" t="s">
        <v>104</v>
      </c>
      <c r="G39" s="23" t="s">
        <v>98</v>
      </c>
      <c r="H39" s="23">
        <v>5</v>
      </c>
      <c r="I39" s="26">
        <v>300</v>
      </c>
    </row>
    <row r="40" spans="1:9" x14ac:dyDescent="0.2">
      <c r="A40" s="23">
        <v>15</v>
      </c>
      <c r="B40" s="24">
        <v>41224</v>
      </c>
      <c r="C40" s="23">
        <v>7</v>
      </c>
      <c r="D40" s="25" t="s">
        <v>90</v>
      </c>
      <c r="E40" s="23">
        <v>9</v>
      </c>
      <c r="F40" s="25" t="s">
        <v>106</v>
      </c>
      <c r="G40" s="23" t="s">
        <v>103</v>
      </c>
      <c r="H40" s="23">
        <v>1</v>
      </c>
      <c r="I40" s="26">
        <v>230</v>
      </c>
    </row>
    <row r="41" spans="1:9" x14ac:dyDescent="0.2">
      <c r="A41" s="23">
        <v>16</v>
      </c>
      <c r="B41" s="24">
        <v>41229</v>
      </c>
      <c r="C41" s="23">
        <v>7</v>
      </c>
      <c r="D41" s="25" t="s">
        <v>90</v>
      </c>
      <c r="E41" s="23">
        <v>4</v>
      </c>
      <c r="F41" s="25" t="s">
        <v>100</v>
      </c>
      <c r="G41" s="23" t="s">
        <v>96</v>
      </c>
      <c r="H41" s="23">
        <v>1</v>
      </c>
      <c r="I41" s="26">
        <v>90</v>
      </c>
    </row>
    <row r="42" spans="1:9" x14ac:dyDescent="0.2">
      <c r="A42" s="23">
        <v>17</v>
      </c>
      <c r="B42" s="24">
        <v>41234</v>
      </c>
      <c r="C42" s="23">
        <v>7</v>
      </c>
      <c r="D42" s="25" t="s">
        <v>90</v>
      </c>
      <c r="E42" s="23">
        <v>9</v>
      </c>
      <c r="F42" s="25" t="s">
        <v>106</v>
      </c>
      <c r="G42" s="23" t="s">
        <v>103</v>
      </c>
      <c r="H42" s="23">
        <v>5</v>
      </c>
      <c r="I42" s="26">
        <v>1150</v>
      </c>
    </row>
    <row r="43" spans="1:9" x14ac:dyDescent="0.2">
      <c r="A43" s="23">
        <v>18</v>
      </c>
      <c r="B43" s="24">
        <v>41239</v>
      </c>
      <c r="C43" s="23">
        <v>6</v>
      </c>
      <c r="D43" s="25" t="s">
        <v>89</v>
      </c>
      <c r="E43" s="23">
        <v>1</v>
      </c>
      <c r="F43" s="25" t="s">
        <v>95</v>
      </c>
      <c r="G43" s="23" t="s">
        <v>96</v>
      </c>
      <c r="H43" s="23">
        <v>7</v>
      </c>
      <c r="I43" s="26">
        <v>490</v>
      </c>
    </row>
    <row r="44" spans="1:9" x14ac:dyDescent="0.2">
      <c r="A44" s="23">
        <v>19</v>
      </c>
      <c r="B44" s="24">
        <v>41244</v>
      </c>
      <c r="C44" s="23">
        <v>4</v>
      </c>
      <c r="D44" s="25" t="s">
        <v>87</v>
      </c>
      <c r="E44" s="23">
        <v>7</v>
      </c>
      <c r="F44" s="25" t="s">
        <v>104</v>
      </c>
      <c r="G44" s="23" t="s">
        <v>98</v>
      </c>
      <c r="H44" s="23">
        <v>3</v>
      </c>
      <c r="I44" s="26">
        <v>180</v>
      </c>
    </row>
    <row r="45" spans="1:9" x14ac:dyDescent="0.2">
      <c r="A45" s="23">
        <v>20</v>
      </c>
      <c r="B45" s="24">
        <v>41249</v>
      </c>
      <c r="C45" s="23">
        <v>3</v>
      </c>
      <c r="D45" s="25" t="s">
        <v>86</v>
      </c>
      <c r="E45" s="23">
        <v>4</v>
      </c>
      <c r="F45" s="25" t="s">
        <v>100</v>
      </c>
      <c r="G45" s="23" t="s">
        <v>96</v>
      </c>
      <c r="H45" s="23">
        <v>2</v>
      </c>
      <c r="I45" s="26">
        <v>180</v>
      </c>
    </row>
  </sheetData>
  <mergeCells count="3">
    <mergeCell ref="A1:I1"/>
    <mergeCell ref="A2:I2"/>
    <mergeCell ref="K12:N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19"/>
  <sheetViews>
    <sheetView workbookViewId="0">
      <selection activeCell="F6" sqref="F6"/>
    </sheetView>
  </sheetViews>
  <sheetFormatPr defaultRowHeight="15" x14ac:dyDescent="0.25"/>
  <cols>
    <col min="1" max="1" width="17.7109375" style="45" customWidth="1"/>
    <col min="2" max="2" width="11.85546875" style="45" bestFit="1" customWidth="1"/>
    <col min="3" max="3" width="12.28515625" style="45" bestFit="1" customWidth="1"/>
    <col min="4" max="4" width="12.28515625" style="45" customWidth="1"/>
    <col min="5" max="5" width="14.5703125" style="45" customWidth="1"/>
    <col min="6" max="6" width="13.5703125" style="45" customWidth="1"/>
    <col min="7" max="7" width="9.140625" style="45"/>
    <col min="8" max="8" width="13.7109375" style="45" bestFit="1" customWidth="1"/>
    <col min="9" max="9" width="11.28515625" style="45" customWidth="1"/>
    <col min="10" max="10" width="2.28515625" style="45" customWidth="1"/>
    <col min="11" max="11" width="11.7109375" style="45" bestFit="1" customWidth="1"/>
    <col min="12" max="12" width="9.140625" style="45"/>
    <col min="13" max="13" width="19.140625" style="45" customWidth="1"/>
    <col min="14" max="14" width="9.140625" style="59"/>
    <col min="15" max="16384" width="9.140625" style="45"/>
  </cols>
  <sheetData>
    <row r="2" spans="1:16" s="40" customFormat="1" ht="30" x14ac:dyDescent="0.25">
      <c r="A2" s="39" t="s">
        <v>108</v>
      </c>
      <c r="B2" s="39" t="s">
        <v>109</v>
      </c>
      <c r="C2" s="39" t="s">
        <v>110</v>
      </c>
      <c r="D2" s="39" t="s">
        <v>111</v>
      </c>
      <c r="E2" s="39" t="s">
        <v>112</v>
      </c>
      <c r="F2" s="39" t="s">
        <v>113</v>
      </c>
      <c r="H2" s="41" t="s">
        <v>3</v>
      </c>
      <c r="I2" s="41" t="s">
        <v>114</v>
      </c>
      <c r="K2" s="39" t="s">
        <v>115</v>
      </c>
      <c r="M2" s="39" t="s">
        <v>112</v>
      </c>
      <c r="N2" s="39" t="s">
        <v>116</v>
      </c>
    </row>
    <row r="3" spans="1:16" x14ac:dyDescent="0.25">
      <c r="A3" s="42" t="s">
        <v>117</v>
      </c>
      <c r="B3" s="42" t="s">
        <v>118</v>
      </c>
      <c r="C3" s="43">
        <f>VLOOKUP(H3,H3:I8,2,FALSE)</f>
        <v>133</v>
      </c>
      <c r="D3" s="44">
        <f>C3*K3</f>
        <v>199.5</v>
      </c>
      <c r="E3" s="103">
        <f>VLOOKUP(C3,$M$3:$N$7,2,TRUE)</f>
        <v>400</v>
      </c>
      <c r="F3" s="44">
        <f>SUM(D3:E3)</f>
        <v>599.5</v>
      </c>
      <c r="H3" s="46" t="s">
        <v>118</v>
      </c>
      <c r="I3" s="47">
        <v>133</v>
      </c>
      <c r="K3" s="48">
        <v>1.5</v>
      </c>
      <c r="M3" s="49">
        <v>0</v>
      </c>
      <c r="N3" s="50">
        <v>300</v>
      </c>
      <c r="P3" s="40"/>
    </row>
    <row r="4" spans="1:16" x14ac:dyDescent="0.25">
      <c r="A4" s="51" t="s">
        <v>119</v>
      </c>
      <c r="B4" s="51" t="s">
        <v>120</v>
      </c>
      <c r="C4" s="43">
        <f>VLOOKUP(H5,H3:I8,2,FALSE)</f>
        <v>2187</v>
      </c>
      <c r="D4" s="44">
        <f>C4*K3</f>
        <v>3280.5</v>
      </c>
      <c r="E4" s="103">
        <f t="shared" ref="E4:E6" si="0">VLOOKUP(C4,$M$3:$N$7,2,TRUE)</f>
        <v>800</v>
      </c>
      <c r="F4" s="44">
        <f>SUM(D4:E4)</f>
        <v>4080.5</v>
      </c>
      <c r="H4" s="51" t="s">
        <v>121</v>
      </c>
      <c r="I4" s="52">
        <v>973</v>
      </c>
      <c r="M4" s="54">
        <v>121</v>
      </c>
      <c r="N4" s="53">
        <v>400</v>
      </c>
    </row>
    <row r="5" spans="1:16" x14ac:dyDescent="0.25">
      <c r="A5" s="51" t="s">
        <v>122</v>
      </c>
      <c r="B5" s="51" t="s">
        <v>123</v>
      </c>
      <c r="C5" s="43">
        <f>VLOOKUP(H6,H3:I8,2,FALSE)</f>
        <v>532</v>
      </c>
      <c r="D5" s="44">
        <f>C5*K3</f>
        <v>798</v>
      </c>
      <c r="E5" s="44">
        <f t="shared" si="0"/>
        <v>600</v>
      </c>
      <c r="F5" s="44">
        <f t="shared" ref="F5:F6" si="1">SUM(D5:E5)</f>
        <v>1398</v>
      </c>
      <c r="H5" s="51" t="s">
        <v>120</v>
      </c>
      <c r="I5" s="52">
        <v>2187</v>
      </c>
      <c r="M5" s="54">
        <v>301</v>
      </c>
      <c r="N5" s="53">
        <v>500</v>
      </c>
    </row>
    <row r="6" spans="1:16" x14ac:dyDescent="0.25">
      <c r="A6" s="55" t="s">
        <v>124</v>
      </c>
      <c r="B6" s="55" t="s">
        <v>125</v>
      </c>
      <c r="C6" s="101">
        <f>VLOOKUP(H8,H3:I8,2,FALSE)</f>
        <v>1494</v>
      </c>
      <c r="D6" s="102">
        <f>C6*K3</f>
        <v>2241</v>
      </c>
      <c r="E6" s="104">
        <f t="shared" si="0"/>
        <v>800</v>
      </c>
      <c r="F6" s="44">
        <f t="shared" si="1"/>
        <v>3041</v>
      </c>
      <c r="H6" s="51" t="s">
        <v>123</v>
      </c>
      <c r="I6" s="52">
        <v>532</v>
      </c>
      <c r="M6" s="54">
        <v>451</v>
      </c>
      <c r="N6" s="53">
        <v>600</v>
      </c>
    </row>
    <row r="7" spans="1:16" x14ac:dyDescent="0.25">
      <c r="H7" s="51" t="s">
        <v>126</v>
      </c>
      <c r="I7" s="52">
        <v>282</v>
      </c>
      <c r="M7" s="58">
        <v>601</v>
      </c>
      <c r="N7" s="57">
        <v>800</v>
      </c>
    </row>
    <row r="8" spans="1:16" x14ac:dyDescent="0.25">
      <c r="H8" s="55" t="s">
        <v>125</v>
      </c>
      <c r="I8" s="56">
        <v>1494</v>
      </c>
    </row>
    <row r="12" spans="1:16" hidden="1" x14ac:dyDescent="0.25"/>
    <row r="13" spans="1:16" s="40" customFormat="1" ht="30" hidden="1" x14ac:dyDescent="0.25">
      <c r="A13" s="39" t="s">
        <v>108</v>
      </c>
      <c r="B13" s="39" t="s">
        <v>109</v>
      </c>
      <c r="C13" s="39" t="s">
        <v>110</v>
      </c>
      <c r="D13" s="39" t="s">
        <v>111</v>
      </c>
      <c r="E13" s="39" t="s">
        <v>112</v>
      </c>
      <c r="F13" s="39" t="s">
        <v>113</v>
      </c>
    </row>
    <row r="14" spans="1:16" hidden="1" x14ac:dyDescent="0.25">
      <c r="A14" s="42" t="s">
        <v>117</v>
      </c>
      <c r="B14" s="42" t="s">
        <v>118</v>
      </c>
      <c r="C14" s="43">
        <f>VLOOKUP(B14,$H$3:$I$8,2,0)</f>
        <v>133</v>
      </c>
      <c r="D14" s="44">
        <f>C14*$K$3</f>
        <v>199.5</v>
      </c>
      <c r="E14" s="44">
        <f>VLOOKUP(C14,$M$3:$N$7,2,1)</f>
        <v>400</v>
      </c>
      <c r="F14" s="44">
        <f>D14+E14</f>
        <v>599.5</v>
      </c>
      <c r="H14" s="40"/>
      <c r="I14" s="40"/>
      <c r="J14" s="40"/>
      <c r="K14" s="40"/>
      <c r="L14" s="40"/>
      <c r="M14" s="40"/>
      <c r="N14" s="40"/>
      <c r="O14" s="40"/>
    </row>
    <row r="15" spans="1:16" hidden="1" x14ac:dyDescent="0.25">
      <c r="A15" s="51" t="s">
        <v>119</v>
      </c>
      <c r="B15" s="51" t="s">
        <v>120</v>
      </c>
      <c r="C15" s="52">
        <f t="shared" ref="C15:C17" si="2">VLOOKUP(B15,$H$3:$I$8,2,0)</f>
        <v>2187</v>
      </c>
      <c r="D15" s="53">
        <f t="shared" ref="D15:D17" si="3">C15*$K$3</f>
        <v>3280.5</v>
      </c>
      <c r="E15" s="53">
        <f t="shared" ref="E15:E17" si="4">VLOOKUP(C15,$M$3:$N$7,2,1)</f>
        <v>800</v>
      </c>
      <c r="F15" s="53">
        <f t="shared" ref="F15:F17" si="5">D15+E15</f>
        <v>4080.5</v>
      </c>
      <c r="H15" s="40"/>
      <c r="I15" s="40"/>
      <c r="J15" s="40"/>
      <c r="K15" s="40"/>
      <c r="L15" s="40"/>
      <c r="M15" s="40"/>
      <c r="N15" s="40"/>
      <c r="O15" s="40"/>
    </row>
    <row r="16" spans="1:16" hidden="1" x14ac:dyDescent="0.25">
      <c r="A16" s="51" t="s">
        <v>122</v>
      </c>
      <c r="B16" s="51" t="s">
        <v>123</v>
      </c>
      <c r="C16" s="52">
        <f t="shared" si="2"/>
        <v>532</v>
      </c>
      <c r="D16" s="53">
        <f t="shared" si="3"/>
        <v>798</v>
      </c>
      <c r="E16" s="53">
        <f t="shared" si="4"/>
        <v>600</v>
      </c>
      <c r="F16" s="53">
        <f t="shared" si="5"/>
        <v>1398</v>
      </c>
      <c r="H16" s="40"/>
      <c r="I16" s="40"/>
      <c r="J16" s="40"/>
      <c r="K16" s="40"/>
      <c r="L16" s="40"/>
      <c r="M16" s="40"/>
      <c r="N16" s="40"/>
      <c r="O16" s="40"/>
    </row>
    <row r="17" spans="1:15" hidden="1" x14ac:dyDescent="0.25">
      <c r="A17" s="55" t="s">
        <v>124</v>
      </c>
      <c r="B17" s="55" t="s">
        <v>125</v>
      </c>
      <c r="C17" s="56">
        <f t="shared" si="2"/>
        <v>1494</v>
      </c>
      <c r="D17" s="57">
        <f t="shared" si="3"/>
        <v>2241</v>
      </c>
      <c r="E17" s="57">
        <f t="shared" si="4"/>
        <v>800</v>
      </c>
      <c r="F17" s="57">
        <f t="shared" si="5"/>
        <v>3041</v>
      </c>
      <c r="H17" s="40"/>
      <c r="I17" s="40"/>
      <c r="J17" s="40"/>
      <c r="K17" s="40"/>
      <c r="L17" s="40"/>
      <c r="M17" s="40"/>
      <c r="N17" s="40"/>
      <c r="O17" s="40"/>
    </row>
    <row r="18" spans="1:15" hidden="1" x14ac:dyDescent="0.25">
      <c r="H18" s="40"/>
      <c r="I18" s="40"/>
      <c r="J18" s="40"/>
      <c r="K18" s="40"/>
      <c r="L18" s="40"/>
      <c r="M18" s="40"/>
      <c r="N18" s="40"/>
      <c r="O18" s="40"/>
    </row>
    <row r="19" spans="1:15" hidden="1" x14ac:dyDescent="0.25">
      <c r="H19" s="40"/>
      <c r="I19" s="40"/>
      <c r="J19" s="40"/>
      <c r="K19" s="40"/>
      <c r="L19" s="40"/>
      <c r="M19" s="40"/>
      <c r="N19" s="40"/>
      <c r="O19" s="40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3"/>
  <sheetViews>
    <sheetView workbookViewId="0">
      <selection activeCell="J4" sqref="J4"/>
    </sheetView>
  </sheetViews>
  <sheetFormatPr defaultColWidth="9.140625" defaultRowHeight="15" x14ac:dyDescent="0.25"/>
  <cols>
    <col min="1" max="1" width="12.5703125" bestFit="1" customWidth="1"/>
    <col min="2" max="2" width="18.28515625" bestFit="1" customWidth="1"/>
    <col min="3" max="6" width="11.7109375" bestFit="1" customWidth="1"/>
    <col min="7" max="7" width="12.28515625" bestFit="1" customWidth="1"/>
    <col min="8" max="9" width="12.5703125" customWidth="1"/>
    <col min="10" max="10" width="15.28515625" customWidth="1"/>
    <col min="11" max="11" width="12.5703125" customWidth="1"/>
    <col min="12" max="12" width="4.140625" customWidth="1"/>
    <col min="13" max="13" width="5" customWidth="1"/>
    <col min="14" max="14" width="5" bestFit="1" customWidth="1"/>
    <col min="15" max="15" width="18.28515625" bestFit="1" customWidth="1"/>
  </cols>
  <sheetData>
    <row r="1" spans="1:15" ht="26.25" x14ac:dyDescent="0.4">
      <c r="A1" s="108" t="s">
        <v>127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3" spans="1:15" ht="35.25" customHeight="1" x14ac:dyDescent="0.25">
      <c r="A3" s="60" t="s">
        <v>128</v>
      </c>
      <c r="B3" s="60" t="s">
        <v>129</v>
      </c>
      <c r="C3" s="60" t="s">
        <v>130</v>
      </c>
      <c r="D3" s="60" t="s">
        <v>131</v>
      </c>
      <c r="E3" s="60" t="s">
        <v>132</v>
      </c>
      <c r="F3" s="60" t="s">
        <v>133</v>
      </c>
      <c r="G3" s="60" t="s">
        <v>134</v>
      </c>
      <c r="H3" s="60" t="s">
        <v>135</v>
      </c>
      <c r="I3" s="60" t="s">
        <v>136</v>
      </c>
      <c r="J3" s="60" t="s">
        <v>137</v>
      </c>
      <c r="K3" s="60" t="s">
        <v>138</v>
      </c>
    </row>
    <row r="4" spans="1:15" x14ac:dyDescent="0.25">
      <c r="A4" s="61">
        <v>2030</v>
      </c>
      <c r="B4" s="61" t="str">
        <f t="shared" ref="B4:B14" si="0">VLOOKUP(A4,aluno,2,FALSE)</f>
        <v>Ana Paula</v>
      </c>
      <c r="C4" s="62">
        <v>10</v>
      </c>
      <c r="D4" s="62">
        <v>9</v>
      </c>
      <c r="E4" s="62">
        <v>9.5</v>
      </c>
      <c r="F4" s="62">
        <v>8</v>
      </c>
      <c r="G4" s="63">
        <f>AVERAGE(C4:F4)</f>
        <v>9.125</v>
      </c>
      <c r="H4" s="64">
        <v>0.9</v>
      </c>
      <c r="I4" s="65" t="str">
        <f>IF(G4&gt;=7,"APROVADO","Reprovado")</f>
        <v>APROVADO</v>
      </c>
      <c r="J4" s="65"/>
      <c r="K4" s="65" t="str">
        <f>IF(AND(H4&gt;=50%)*G4&gt;=7,"APROVADO","REPROVADO")</f>
        <v>APROVADO</v>
      </c>
      <c r="N4" s="61">
        <v>2030</v>
      </c>
      <c r="O4" s="61" t="s">
        <v>139</v>
      </c>
    </row>
    <row r="5" spans="1:15" x14ac:dyDescent="0.25">
      <c r="A5" s="66">
        <v>2031</v>
      </c>
      <c r="B5" s="61" t="str">
        <f t="shared" si="0"/>
        <v>Juliana Gouveia</v>
      </c>
      <c r="C5" s="67">
        <v>9</v>
      </c>
      <c r="D5" s="67">
        <v>8</v>
      </c>
      <c r="E5" s="67">
        <v>7</v>
      </c>
      <c r="F5" s="67">
        <v>7</v>
      </c>
      <c r="G5" s="63">
        <f t="shared" ref="G5:G14" si="1">AVERAGE(C5:F5)</f>
        <v>7.75</v>
      </c>
      <c r="H5" s="64">
        <v>0.53</v>
      </c>
      <c r="I5" s="65" t="str">
        <f t="shared" ref="I5:I14" si="2">IF(G5&gt;=7,"APROVADO","Reprovado")</f>
        <v>APROVADO</v>
      </c>
      <c r="J5" s="68"/>
      <c r="K5" s="65" t="str">
        <f t="shared" ref="K5:K14" si="3">IF(AND(H5&gt;=50%)*G5&gt;=7,"APROVADO","REPROVADO")</f>
        <v>APROVADO</v>
      </c>
      <c r="N5" s="66">
        <v>2031</v>
      </c>
      <c r="O5" s="66" t="s">
        <v>140</v>
      </c>
    </row>
    <row r="6" spans="1:15" x14ac:dyDescent="0.25">
      <c r="A6" s="61">
        <v>2032</v>
      </c>
      <c r="B6" s="61" t="str">
        <f t="shared" si="0"/>
        <v>Aline Santos</v>
      </c>
      <c r="C6" s="62">
        <v>8</v>
      </c>
      <c r="D6" s="62">
        <v>9</v>
      </c>
      <c r="E6" s="62">
        <v>10</v>
      </c>
      <c r="F6" s="62">
        <v>9</v>
      </c>
      <c r="G6" s="63">
        <f t="shared" si="1"/>
        <v>9</v>
      </c>
      <c r="H6" s="64">
        <v>1</v>
      </c>
      <c r="I6" s="65" t="str">
        <f t="shared" si="2"/>
        <v>APROVADO</v>
      </c>
      <c r="J6" s="65"/>
      <c r="K6" s="65" t="str">
        <f t="shared" si="3"/>
        <v>APROVADO</v>
      </c>
      <c r="N6" s="61">
        <v>2036</v>
      </c>
      <c r="O6" s="61" t="s">
        <v>141</v>
      </c>
    </row>
    <row r="7" spans="1:15" x14ac:dyDescent="0.25">
      <c r="A7" s="66">
        <v>2033</v>
      </c>
      <c r="B7" s="61" t="str">
        <f t="shared" si="0"/>
        <v>Camila Putini</v>
      </c>
      <c r="C7" s="67">
        <v>9</v>
      </c>
      <c r="D7" s="67">
        <v>7</v>
      </c>
      <c r="E7" s="67">
        <v>8</v>
      </c>
      <c r="F7" s="67">
        <v>7</v>
      </c>
      <c r="G7" s="63">
        <f t="shared" si="1"/>
        <v>7.75</v>
      </c>
      <c r="H7" s="64">
        <v>0.45</v>
      </c>
      <c r="I7" s="65" t="str">
        <f t="shared" si="2"/>
        <v>APROVADO</v>
      </c>
      <c r="J7" s="68"/>
      <c r="K7" s="65" t="str">
        <f t="shared" si="3"/>
        <v>REPROVADO</v>
      </c>
      <c r="N7" s="66">
        <v>2037</v>
      </c>
      <c r="O7" s="66" t="s">
        <v>142</v>
      </c>
    </row>
    <row r="8" spans="1:15" x14ac:dyDescent="0.25">
      <c r="A8" s="61">
        <v>2034</v>
      </c>
      <c r="B8" s="61" t="str">
        <f t="shared" si="0"/>
        <v>Daniele Brito</v>
      </c>
      <c r="C8" s="62">
        <v>7</v>
      </c>
      <c r="D8" s="62">
        <v>10</v>
      </c>
      <c r="E8" s="62">
        <v>8</v>
      </c>
      <c r="F8" s="62">
        <v>8</v>
      </c>
      <c r="G8" s="63">
        <f t="shared" si="1"/>
        <v>8.25</v>
      </c>
      <c r="H8" s="64">
        <v>0.8</v>
      </c>
      <c r="I8" s="65" t="str">
        <f t="shared" si="2"/>
        <v>APROVADO</v>
      </c>
      <c r="J8" s="65"/>
      <c r="K8" s="65" t="str">
        <f t="shared" si="3"/>
        <v>APROVADO</v>
      </c>
      <c r="N8" s="61">
        <v>2034</v>
      </c>
      <c r="O8" s="61" t="s">
        <v>143</v>
      </c>
    </row>
    <row r="9" spans="1:15" x14ac:dyDescent="0.25">
      <c r="A9" s="66">
        <v>2035</v>
      </c>
      <c r="B9" s="61" t="str">
        <f t="shared" si="0"/>
        <v>Bruno Ferraz</v>
      </c>
      <c r="C9" s="67">
        <v>6</v>
      </c>
      <c r="D9" s="67">
        <v>8</v>
      </c>
      <c r="E9" s="67">
        <v>7</v>
      </c>
      <c r="F9" s="67">
        <v>6</v>
      </c>
      <c r="G9" s="63">
        <f t="shared" si="1"/>
        <v>6.75</v>
      </c>
      <c r="H9" s="64">
        <v>0.65</v>
      </c>
      <c r="I9" s="65" t="str">
        <f t="shared" si="2"/>
        <v>Reprovado</v>
      </c>
      <c r="J9" s="68"/>
      <c r="K9" s="65" t="str">
        <f t="shared" si="3"/>
        <v>REPROVADO</v>
      </c>
      <c r="N9" s="66">
        <v>2035</v>
      </c>
      <c r="O9" s="66" t="s">
        <v>144</v>
      </c>
    </row>
    <row r="10" spans="1:15" x14ac:dyDescent="0.25">
      <c r="A10" s="61">
        <v>2036</v>
      </c>
      <c r="B10" s="61" t="str">
        <f t="shared" si="0"/>
        <v>Beatriz Carvalho</v>
      </c>
      <c r="C10" s="62">
        <v>7</v>
      </c>
      <c r="D10" s="62">
        <v>8</v>
      </c>
      <c r="E10" s="62">
        <v>6</v>
      </c>
      <c r="F10" s="62">
        <v>6</v>
      </c>
      <c r="G10" s="63">
        <f t="shared" si="1"/>
        <v>6.75</v>
      </c>
      <c r="H10" s="64">
        <v>0.47</v>
      </c>
      <c r="I10" s="65" t="str">
        <f t="shared" si="2"/>
        <v>Reprovado</v>
      </c>
      <c r="J10" s="65"/>
      <c r="K10" s="65" t="str">
        <f t="shared" si="3"/>
        <v>REPROVADO</v>
      </c>
      <c r="N10" s="61">
        <v>2039</v>
      </c>
      <c r="O10" s="61" t="s">
        <v>145</v>
      </c>
    </row>
    <row r="11" spans="1:15" x14ac:dyDescent="0.25">
      <c r="A11" s="66">
        <v>2037</v>
      </c>
      <c r="B11" s="61" t="str">
        <f t="shared" si="0"/>
        <v>Marcos Rocha</v>
      </c>
      <c r="C11" s="67">
        <v>9.5</v>
      </c>
      <c r="D11" s="67">
        <v>9</v>
      </c>
      <c r="E11" s="67">
        <v>8</v>
      </c>
      <c r="F11" s="67">
        <v>7</v>
      </c>
      <c r="G11" s="63">
        <f t="shared" si="1"/>
        <v>8.375</v>
      </c>
      <c r="H11" s="64">
        <v>0.51</v>
      </c>
      <c r="I11" s="65" t="str">
        <f t="shared" si="2"/>
        <v>APROVADO</v>
      </c>
      <c r="J11" s="68"/>
      <c r="K11" s="65" t="str">
        <f t="shared" si="3"/>
        <v>APROVADO</v>
      </c>
      <c r="N11" s="66">
        <v>2040</v>
      </c>
      <c r="O11" s="66" t="s">
        <v>146</v>
      </c>
    </row>
    <row r="12" spans="1:15" x14ac:dyDescent="0.25">
      <c r="A12" s="61">
        <v>2038</v>
      </c>
      <c r="B12" s="61" t="str">
        <f t="shared" si="0"/>
        <v>Andréia Cavalcante</v>
      </c>
      <c r="C12" s="62">
        <v>7.8</v>
      </c>
      <c r="D12" s="62">
        <v>9</v>
      </c>
      <c r="E12" s="62">
        <v>7</v>
      </c>
      <c r="F12" s="62">
        <v>8</v>
      </c>
      <c r="G12" s="63">
        <f t="shared" si="1"/>
        <v>7.95</v>
      </c>
      <c r="H12" s="64">
        <v>0.85</v>
      </c>
      <c r="I12" s="65" t="str">
        <f t="shared" si="2"/>
        <v>APROVADO</v>
      </c>
      <c r="J12" s="65"/>
      <c r="K12" s="65" t="str">
        <f t="shared" si="3"/>
        <v>APROVADO</v>
      </c>
      <c r="N12" s="61">
        <v>2038</v>
      </c>
      <c r="O12" s="61" t="s">
        <v>147</v>
      </c>
    </row>
    <row r="13" spans="1:15" x14ac:dyDescent="0.25">
      <c r="A13" s="66">
        <v>2039</v>
      </c>
      <c r="B13" s="61" t="str">
        <f t="shared" si="0"/>
        <v>Gustavo Almeida</v>
      </c>
      <c r="C13" s="67">
        <v>9.5</v>
      </c>
      <c r="D13" s="67">
        <v>10</v>
      </c>
      <c r="E13" s="67">
        <v>9</v>
      </c>
      <c r="F13" s="67">
        <v>10</v>
      </c>
      <c r="G13" s="63">
        <f t="shared" si="1"/>
        <v>9.625</v>
      </c>
      <c r="H13" s="64">
        <v>1</v>
      </c>
      <c r="I13" s="65" t="str">
        <f t="shared" si="2"/>
        <v>APROVADO</v>
      </c>
      <c r="J13" s="68"/>
      <c r="K13" s="65" t="str">
        <f t="shared" si="3"/>
        <v>APROVADO</v>
      </c>
      <c r="N13" s="66">
        <v>2032</v>
      </c>
      <c r="O13" s="66" t="s">
        <v>148</v>
      </c>
    </row>
    <row r="14" spans="1:15" x14ac:dyDescent="0.25">
      <c r="A14" s="61">
        <v>2040</v>
      </c>
      <c r="B14" s="61" t="str">
        <f t="shared" si="0"/>
        <v>Giovana Torres</v>
      </c>
      <c r="C14" s="62">
        <v>8</v>
      </c>
      <c r="D14" s="62">
        <v>7</v>
      </c>
      <c r="E14" s="62">
        <v>6</v>
      </c>
      <c r="F14" s="62">
        <v>7</v>
      </c>
      <c r="G14" s="63">
        <f t="shared" si="1"/>
        <v>7</v>
      </c>
      <c r="H14" s="64">
        <v>0.75</v>
      </c>
      <c r="I14" s="65" t="str">
        <f t="shared" si="2"/>
        <v>APROVADO</v>
      </c>
      <c r="J14" s="65"/>
      <c r="K14" s="65" t="str">
        <f t="shared" si="3"/>
        <v>APROVADO</v>
      </c>
      <c r="N14" s="61">
        <v>2033</v>
      </c>
      <c r="O14" s="61" t="s">
        <v>149</v>
      </c>
    </row>
    <row r="16" spans="1:15" x14ac:dyDescent="0.25">
      <c r="A16" s="109" t="s">
        <v>150</v>
      </c>
      <c r="B16" s="109"/>
      <c r="C16" s="109"/>
      <c r="D16" s="109"/>
      <c r="E16" s="109"/>
      <c r="F16" s="109"/>
      <c r="G16" s="109"/>
      <c r="H16" s="109"/>
    </row>
    <row r="17" spans="1:12" x14ac:dyDescent="0.25">
      <c r="A17" s="109"/>
      <c r="B17" s="109"/>
      <c r="C17" s="109"/>
      <c r="D17" s="109"/>
      <c r="E17" s="109"/>
      <c r="F17" s="109"/>
      <c r="G17" s="109"/>
      <c r="H17" s="109"/>
    </row>
    <row r="19" spans="1:12" x14ac:dyDescent="0.25">
      <c r="A19" s="109" t="s">
        <v>151</v>
      </c>
      <c r="B19" s="109"/>
      <c r="C19" s="109"/>
      <c r="D19" s="109"/>
      <c r="E19" s="109"/>
      <c r="F19" s="109"/>
      <c r="G19" s="109"/>
      <c r="H19" s="109"/>
    </row>
    <row r="20" spans="1:12" ht="22.5" customHeight="1" x14ac:dyDescent="0.25">
      <c r="A20" s="109"/>
      <c r="B20" s="109"/>
      <c r="C20" s="109"/>
      <c r="D20" s="109"/>
      <c r="E20" s="109"/>
      <c r="F20" s="109"/>
      <c r="G20" s="109"/>
      <c r="H20" s="109"/>
    </row>
    <row r="22" spans="1:12" x14ac:dyDescent="0.25">
      <c r="A22" s="109" t="s">
        <v>152</v>
      </c>
      <c r="B22" s="109"/>
      <c r="C22" s="109"/>
      <c r="D22" s="109"/>
      <c r="E22" s="109"/>
      <c r="F22" s="109"/>
      <c r="G22" s="109"/>
      <c r="H22" s="109"/>
    </row>
    <row r="23" spans="1:12" ht="21.75" customHeight="1" x14ac:dyDescent="0.25">
      <c r="A23" s="109"/>
      <c r="B23" s="109"/>
      <c r="C23" s="109"/>
      <c r="D23" s="109"/>
      <c r="E23" s="109"/>
      <c r="F23" s="109"/>
      <c r="G23" s="109"/>
      <c r="H23" s="109"/>
    </row>
    <row r="25" spans="1:12" x14ac:dyDescent="0.25">
      <c r="A25" s="109" t="s">
        <v>153</v>
      </c>
      <c r="B25" s="109"/>
      <c r="C25" s="109"/>
      <c r="D25" s="109"/>
      <c r="E25" s="109"/>
      <c r="F25" s="109"/>
      <c r="G25" s="109"/>
      <c r="H25" s="109"/>
    </row>
    <row r="26" spans="1:12" ht="23.25" customHeight="1" x14ac:dyDescent="0.25">
      <c r="A26" s="109"/>
      <c r="B26" s="109"/>
      <c r="C26" s="109"/>
      <c r="D26" s="109"/>
      <c r="E26" s="109"/>
      <c r="F26" s="109"/>
      <c r="G26" s="109"/>
      <c r="H26" s="109"/>
    </row>
    <row r="28" spans="1:12" hidden="1" x14ac:dyDescent="0.25"/>
    <row r="29" spans="1:12" ht="15.75" hidden="1" thickBot="1" x14ac:dyDescent="0.3"/>
    <row r="30" spans="1:12" hidden="1" x14ac:dyDescent="0.25">
      <c r="A30" s="69" t="s">
        <v>154</v>
      </c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1"/>
    </row>
    <row r="31" spans="1:12" hidden="1" x14ac:dyDescent="0.25">
      <c r="A31" s="72" t="s">
        <v>128</v>
      </c>
      <c r="B31" s="60" t="s">
        <v>129</v>
      </c>
      <c r="C31" s="60" t="s">
        <v>130</v>
      </c>
      <c r="D31" s="60" t="s">
        <v>131</v>
      </c>
      <c r="E31" s="60" t="s">
        <v>132</v>
      </c>
      <c r="F31" s="60" t="s">
        <v>133</v>
      </c>
      <c r="G31" s="60" t="s">
        <v>134</v>
      </c>
      <c r="H31" s="60" t="s">
        <v>135</v>
      </c>
      <c r="I31" s="60" t="s">
        <v>136</v>
      </c>
      <c r="J31" s="60" t="s">
        <v>137</v>
      </c>
      <c r="K31" s="60" t="s">
        <v>138</v>
      </c>
      <c r="L31" s="73"/>
    </row>
    <row r="32" spans="1:12" hidden="1" x14ac:dyDescent="0.25">
      <c r="A32" s="74">
        <v>2030</v>
      </c>
      <c r="B32" s="61" t="s">
        <v>139</v>
      </c>
      <c r="C32" s="62">
        <v>10</v>
      </c>
      <c r="D32" s="62">
        <v>9</v>
      </c>
      <c r="E32" s="62">
        <v>9.5</v>
      </c>
      <c r="F32" s="62">
        <v>8</v>
      </c>
      <c r="G32" s="63">
        <v>9.125</v>
      </c>
      <c r="H32" s="64">
        <v>0.9</v>
      </c>
      <c r="I32" s="65" t="s">
        <v>155</v>
      </c>
      <c r="J32" s="65" t="s">
        <v>155</v>
      </c>
      <c r="K32" s="65" t="s">
        <v>155</v>
      </c>
      <c r="L32" s="73"/>
    </row>
    <row r="33" spans="1:12" hidden="1" x14ac:dyDescent="0.25">
      <c r="A33" s="75">
        <v>2031</v>
      </c>
      <c r="B33" s="66" t="s">
        <v>140</v>
      </c>
      <c r="C33" s="67">
        <v>9</v>
      </c>
      <c r="D33" s="67">
        <v>8</v>
      </c>
      <c r="E33" s="67">
        <v>7</v>
      </c>
      <c r="F33" s="67">
        <v>7</v>
      </c>
      <c r="G33" s="63">
        <v>7.75</v>
      </c>
      <c r="H33" s="64">
        <v>0.53</v>
      </c>
      <c r="I33" s="68" t="s">
        <v>155</v>
      </c>
      <c r="J33" s="68" t="s">
        <v>155</v>
      </c>
      <c r="K33" s="68" t="s">
        <v>155</v>
      </c>
      <c r="L33" s="73"/>
    </row>
    <row r="34" spans="1:12" hidden="1" x14ac:dyDescent="0.25">
      <c r="A34" s="74">
        <v>2032</v>
      </c>
      <c r="B34" s="61" t="s">
        <v>148</v>
      </c>
      <c r="C34" s="62">
        <v>8</v>
      </c>
      <c r="D34" s="62">
        <v>9</v>
      </c>
      <c r="E34" s="62">
        <v>10</v>
      </c>
      <c r="F34" s="62">
        <v>9</v>
      </c>
      <c r="G34" s="63">
        <v>9</v>
      </c>
      <c r="H34" s="64">
        <v>1</v>
      </c>
      <c r="I34" s="65" t="s">
        <v>155</v>
      </c>
      <c r="J34" s="65" t="s">
        <v>155</v>
      </c>
      <c r="K34" s="65" t="s">
        <v>155</v>
      </c>
      <c r="L34" s="73"/>
    </row>
    <row r="35" spans="1:12" hidden="1" x14ac:dyDescent="0.25">
      <c r="A35" s="75">
        <v>2033</v>
      </c>
      <c r="B35" s="66" t="s">
        <v>149</v>
      </c>
      <c r="C35" s="67">
        <v>9</v>
      </c>
      <c r="D35" s="67">
        <v>7</v>
      </c>
      <c r="E35" s="67">
        <v>8</v>
      </c>
      <c r="F35" s="67">
        <v>7</v>
      </c>
      <c r="G35" s="63">
        <v>7.75</v>
      </c>
      <c r="H35" s="64">
        <v>0.45</v>
      </c>
      <c r="I35" s="68" t="s">
        <v>155</v>
      </c>
      <c r="J35" s="68" t="s">
        <v>155</v>
      </c>
      <c r="K35" s="68" t="s">
        <v>156</v>
      </c>
      <c r="L35" s="73"/>
    </row>
    <row r="36" spans="1:12" hidden="1" x14ac:dyDescent="0.25">
      <c r="A36" s="74">
        <v>2034</v>
      </c>
      <c r="B36" s="61" t="s">
        <v>143</v>
      </c>
      <c r="C36" s="62">
        <v>7</v>
      </c>
      <c r="D36" s="62">
        <v>10</v>
      </c>
      <c r="E36" s="62">
        <v>8</v>
      </c>
      <c r="F36" s="62">
        <v>8</v>
      </c>
      <c r="G36" s="63">
        <v>8.25</v>
      </c>
      <c r="H36" s="64">
        <v>0.8</v>
      </c>
      <c r="I36" s="65" t="s">
        <v>155</v>
      </c>
      <c r="J36" s="65" t="s">
        <v>155</v>
      </c>
      <c r="K36" s="65" t="s">
        <v>155</v>
      </c>
      <c r="L36" s="73"/>
    </row>
    <row r="37" spans="1:12" hidden="1" x14ac:dyDescent="0.25">
      <c r="A37" s="75">
        <v>2035</v>
      </c>
      <c r="B37" s="66" t="s">
        <v>144</v>
      </c>
      <c r="C37" s="67">
        <v>6</v>
      </c>
      <c r="D37" s="67">
        <v>8</v>
      </c>
      <c r="E37" s="67">
        <v>7</v>
      </c>
      <c r="F37" s="67">
        <v>6</v>
      </c>
      <c r="G37" s="63">
        <v>6.75</v>
      </c>
      <c r="H37" s="64">
        <v>0.65</v>
      </c>
      <c r="I37" s="68" t="s">
        <v>156</v>
      </c>
      <c r="J37" s="68" t="s">
        <v>157</v>
      </c>
      <c r="K37" s="68" t="s">
        <v>156</v>
      </c>
      <c r="L37" s="73"/>
    </row>
    <row r="38" spans="1:12" hidden="1" x14ac:dyDescent="0.25">
      <c r="A38" s="74">
        <v>2036</v>
      </c>
      <c r="B38" s="61" t="s">
        <v>141</v>
      </c>
      <c r="C38" s="62">
        <v>7</v>
      </c>
      <c r="D38" s="62">
        <v>8</v>
      </c>
      <c r="E38" s="62">
        <v>6</v>
      </c>
      <c r="F38" s="62">
        <v>6</v>
      </c>
      <c r="G38" s="63">
        <v>6.75</v>
      </c>
      <c r="H38" s="64">
        <v>0.47</v>
      </c>
      <c r="I38" s="65" t="s">
        <v>156</v>
      </c>
      <c r="J38" s="65" t="s">
        <v>157</v>
      </c>
      <c r="K38" s="65" t="s">
        <v>156</v>
      </c>
      <c r="L38" s="73"/>
    </row>
    <row r="39" spans="1:12" hidden="1" x14ac:dyDescent="0.25">
      <c r="A39" s="75">
        <v>2037</v>
      </c>
      <c r="B39" s="66" t="s">
        <v>142</v>
      </c>
      <c r="C39" s="67">
        <v>9.5</v>
      </c>
      <c r="D39" s="67">
        <v>9</v>
      </c>
      <c r="E39" s="67">
        <v>8</v>
      </c>
      <c r="F39" s="67">
        <v>7</v>
      </c>
      <c r="G39" s="63">
        <v>8.375</v>
      </c>
      <c r="H39" s="64">
        <v>0.51</v>
      </c>
      <c r="I39" s="68" t="s">
        <v>155</v>
      </c>
      <c r="J39" s="68" t="s">
        <v>155</v>
      </c>
      <c r="K39" s="68" t="s">
        <v>155</v>
      </c>
      <c r="L39" s="73"/>
    </row>
    <row r="40" spans="1:12" hidden="1" x14ac:dyDescent="0.25">
      <c r="A40" s="74">
        <v>2038</v>
      </c>
      <c r="B40" s="61" t="s">
        <v>147</v>
      </c>
      <c r="C40" s="62">
        <v>7.8</v>
      </c>
      <c r="D40" s="62">
        <v>9</v>
      </c>
      <c r="E40" s="62">
        <v>7</v>
      </c>
      <c r="F40" s="62">
        <v>8</v>
      </c>
      <c r="G40" s="63">
        <v>7.95</v>
      </c>
      <c r="H40" s="64">
        <v>0.85</v>
      </c>
      <c r="I40" s="65" t="s">
        <v>155</v>
      </c>
      <c r="J40" s="65" t="s">
        <v>155</v>
      </c>
      <c r="K40" s="65" t="s">
        <v>155</v>
      </c>
      <c r="L40" s="73"/>
    </row>
    <row r="41" spans="1:12" hidden="1" x14ac:dyDescent="0.25">
      <c r="A41" s="75">
        <v>2039</v>
      </c>
      <c r="B41" s="66" t="s">
        <v>145</v>
      </c>
      <c r="C41" s="67">
        <v>9.5</v>
      </c>
      <c r="D41" s="67">
        <v>10</v>
      </c>
      <c r="E41" s="67">
        <v>9</v>
      </c>
      <c r="F41" s="67">
        <v>10</v>
      </c>
      <c r="G41" s="63">
        <v>9.625</v>
      </c>
      <c r="H41" s="64">
        <v>1</v>
      </c>
      <c r="I41" s="68" t="s">
        <v>155</v>
      </c>
      <c r="J41" s="68" t="s">
        <v>155</v>
      </c>
      <c r="K41" s="68" t="s">
        <v>155</v>
      </c>
      <c r="L41" s="73"/>
    </row>
    <row r="42" spans="1:12" hidden="1" x14ac:dyDescent="0.25">
      <c r="A42" s="74">
        <v>2040</v>
      </c>
      <c r="B42" s="61" t="s">
        <v>146</v>
      </c>
      <c r="C42" s="62">
        <v>8</v>
      </c>
      <c r="D42" s="62">
        <v>7</v>
      </c>
      <c r="E42" s="62">
        <v>6</v>
      </c>
      <c r="F42" s="62">
        <v>7</v>
      </c>
      <c r="G42" s="63">
        <v>7</v>
      </c>
      <c r="H42" s="64">
        <v>0.75</v>
      </c>
      <c r="I42" s="65" t="s">
        <v>155</v>
      </c>
      <c r="J42" s="65" t="s">
        <v>155</v>
      </c>
      <c r="K42" s="65" t="s">
        <v>155</v>
      </c>
      <c r="L42" s="73"/>
    </row>
    <row r="43" spans="1:12" ht="15.75" hidden="1" thickBot="1" x14ac:dyDescent="0.3">
      <c r="A43" s="76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8"/>
    </row>
  </sheetData>
  <mergeCells count="5">
    <mergeCell ref="A1:K1"/>
    <mergeCell ref="A16:H17"/>
    <mergeCell ref="A19:H20"/>
    <mergeCell ref="A22:H23"/>
    <mergeCell ref="A25:H26"/>
  </mergeCell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51"/>
  <sheetViews>
    <sheetView tabSelected="1" topLeftCell="A4" workbookViewId="0">
      <selection activeCell="G14" sqref="G14"/>
    </sheetView>
  </sheetViews>
  <sheetFormatPr defaultColWidth="9.140625" defaultRowHeight="15" x14ac:dyDescent="0.25"/>
  <cols>
    <col min="1" max="1" width="11.42578125" bestFit="1" customWidth="1"/>
    <col min="2" max="2" width="21.28515625" customWidth="1"/>
    <col min="3" max="3" width="14.140625" customWidth="1"/>
    <col min="4" max="4" width="12.28515625" style="94" customWidth="1"/>
    <col min="5" max="5" width="14.140625" customWidth="1"/>
    <col min="6" max="6" width="20.5703125" customWidth="1"/>
    <col min="7" max="7" width="21.7109375" customWidth="1"/>
    <col min="9" max="9" width="19.140625" customWidth="1"/>
    <col min="11" max="11" width="13" customWidth="1"/>
    <col min="13" max="13" width="16.140625" customWidth="1"/>
    <col min="14" max="14" width="13" customWidth="1"/>
    <col min="15" max="15" width="13.5703125" customWidth="1"/>
  </cols>
  <sheetData>
    <row r="1" spans="1:21" x14ac:dyDescent="0.25">
      <c r="A1" s="79" t="s">
        <v>158</v>
      </c>
      <c r="B1" s="80"/>
      <c r="C1" s="80"/>
      <c r="D1" s="81"/>
      <c r="E1" s="80"/>
      <c r="F1" s="82"/>
      <c r="U1" s="96"/>
    </row>
    <row r="2" spans="1:21" ht="15.75" thickBot="1" x14ac:dyDescent="0.3">
      <c r="A2" s="83" t="s">
        <v>159</v>
      </c>
      <c r="B2" s="84"/>
      <c r="C2" s="84"/>
      <c r="D2" s="85"/>
      <c r="E2" s="84"/>
      <c r="F2" s="86"/>
    </row>
    <row r="5" spans="1:21" ht="45" x14ac:dyDescent="0.25">
      <c r="A5" s="87" t="s">
        <v>160</v>
      </c>
      <c r="B5" s="87" t="s">
        <v>129</v>
      </c>
      <c r="C5" s="87" t="s">
        <v>161</v>
      </c>
      <c r="D5" s="87" t="s">
        <v>162</v>
      </c>
      <c r="E5" s="87" t="s">
        <v>163</v>
      </c>
      <c r="F5" s="87" t="s">
        <v>164</v>
      </c>
      <c r="H5" s="95" t="s">
        <v>160</v>
      </c>
      <c r="I5" s="95" t="s">
        <v>129</v>
      </c>
      <c r="J5" s="96"/>
      <c r="K5" s="95" t="s">
        <v>180</v>
      </c>
      <c r="L5" s="95" t="s">
        <v>181</v>
      </c>
      <c r="M5" s="95" t="s">
        <v>182</v>
      </c>
      <c r="N5" s="95" t="s">
        <v>183</v>
      </c>
      <c r="O5" s="96"/>
    </row>
    <row r="6" spans="1:21" x14ac:dyDescent="0.25">
      <c r="A6" s="88">
        <v>30352047</v>
      </c>
      <c r="B6" s="89" t="str">
        <f t="shared" ref="B6:B26" si="0">VLOOKUP(A6,funcionario,2,FALSE)</f>
        <v>Adriana Silva</v>
      </c>
      <c r="C6" s="90">
        <v>15000</v>
      </c>
      <c r="D6" s="91"/>
      <c r="E6" s="92">
        <f>C6*D6</f>
        <v>0</v>
      </c>
      <c r="F6" s="93"/>
      <c r="H6" s="88">
        <v>30352030</v>
      </c>
      <c r="I6" s="88" t="s">
        <v>139</v>
      </c>
      <c r="K6" s="98">
        <v>0</v>
      </c>
      <c r="L6" s="99">
        <v>0.02</v>
      </c>
      <c r="M6" s="98">
        <v>622</v>
      </c>
      <c r="N6" s="99">
        <v>0.06</v>
      </c>
    </row>
    <row r="7" spans="1:21" x14ac:dyDescent="0.25">
      <c r="A7" s="88">
        <v>30352033</v>
      </c>
      <c r="B7" s="89" t="str">
        <f t="shared" si="0"/>
        <v>Aline Santos</v>
      </c>
      <c r="C7" s="90">
        <v>5000</v>
      </c>
      <c r="D7" s="91"/>
      <c r="E7" s="92">
        <f t="shared" ref="E7:E26" si="1">C7*D7</f>
        <v>0</v>
      </c>
      <c r="F7" s="93"/>
      <c r="H7" s="88">
        <v>30352032</v>
      </c>
      <c r="I7" s="88" t="s">
        <v>140</v>
      </c>
      <c r="K7" s="98">
        <v>5000</v>
      </c>
      <c r="L7" s="99">
        <v>0.04</v>
      </c>
      <c r="M7" s="98">
        <f>M6*5%+M6</f>
        <v>653.1</v>
      </c>
      <c r="N7" s="99">
        <v>0.1</v>
      </c>
    </row>
    <row r="8" spans="1:21" x14ac:dyDescent="0.25">
      <c r="A8" s="88">
        <v>30352031</v>
      </c>
      <c r="B8" s="89" t="str">
        <f t="shared" si="0"/>
        <v>Camila Putini</v>
      </c>
      <c r="C8" s="90">
        <v>11000</v>
      </c>
      <c r="D8" s="91"/>
      <c r="E8" s="92">
        <f t="shared" si="1"/>
        <v>0</v>
      </c>
      <c r="F8" s="93"/>
      <c r="H8" s="88">
        <v>30352033</v>
      </c>
      <c r="I8" s="88" t="s">
        <v>148</v>
      </c>
      <c r="K8" s="98">
        <v>6500</v>
      </c>
      <c r="L8" s="99">
        <v>0.05</v>
      </c>
      <c r="M8" s="98">
        <f>M7*10%+M7</f>
        <v>718.41000000000008</v>
      </c>
      <c r="N8" s="99">
        <v>0.11</v>
      </c>
    </row>
    <row r="9" spans="1:21" x14ac:dyDescent="0.25">
      <c r="A9" s="88">
        <v>30352030</v>
      </c>
      <c r="B9" s="89" t="str">
        <f t="shared" si="0"/>
        <v>Ana Paula</v>
      </c>
      <c r="C9" s="90">
        <v>18000</v>
      </c>
      <c r="D9" s="91"/>
      <c r="E9" s="92">
        <f t="shared" si="1"/>
        <v>0</v>
      </c>
      <c r="F9" s="93"/>
      <c r="H9" s="88">
        <v>30352031</v>
      </c>
      <c r="I9" s="88" t="s">
        <v>149</v>
      </c>
      <c r="K9" s="98">
        <v>10000</v>
      </c>
      <c r="L9" s="99">
        <v>0.06</v>
      </c>
      <c r="M9" s="98">
        <f>M8*15%+M8</f>
        <v>826.17150000000015</v>
      </c>
      <c r="N9" s="99">
        <v>0.12</v>
      </c>
    </row>
    <row r="10" spans="1:21" x14ac:dyDescent="0.25">
      <c r="A10" s="88">
        <v>30352038</v>
      </c>
      <c r="B10" s="89" t="str">
        <f t="shared" si="0"/>
        <v>Andréia Cavalcante</v>
      </c>
      <c r="C10" s="90">
        <v>10000</v>
      </c>
      <c r="D10" s="91"/>
      <c r="E10" s="92">
        <f t="shared" si="1"/>
        <v>0</v>
      </c>
      <c r="F10" s="93"/>
      <c r="H10" s="88">
        <v>30352034</v>
      </c>
      <c r="I10" s="88" t="s">
        <v>143</v>
      </c>
      <c r="K10" s="98">
        <v>15500</v>
      </c>
      <c r="L10" s="99">
        <v>7.0000000000000007E-2</v>
      </c>
      <c r="M10" s="98">
        <f>M9*20%+M9</f>
        <v>991.40580000000023</v>
      </c>
      <c r="N10" s="99">
        <v>0.13</v>
      </c>
    </row>
    <row r="11" spans="1:21" x14ac:dyDescent="0.25">
      <c r="A11" s="88">
        <v>30352046</v>
      </c>
      <c r="B11" s="89" t="str">
        <f t="shared" si="0"/>
        <v>Andréia Dalló</v>
      </c>
      <c r="C11" s="90">
        <v>14500</v>
      </c>
      <c r="D11" s="91"/>
      <c r="E11" s="92">
        <f t="shared" si="1"/>
        <v>0</v>
      </c>
      <c r="F11" s="93"/>
      <c r="H11" s="88">
        <v>30352035</v>
      </c>
      <c r="I11" s="88" t="s">
        <v>144</v>
      </c>
      <c r="K11" s="98">
        <v>30000</v>
      </c>
      <c r="L11" s="99">
        <v>0.08</v>
      </c>
      <c r="M11" s="98">
        <f>M10*25%+M10</f>
        <v>1239.2572500000003</v>
      </c>
      <c r="N11" s="99">
        <v>0.14000000000000001</v>
      </c>
    </row>
    <row r="12" spans="1:21" x14ac:dyDescent="0.25">
      <c r="A12" s="88">
        <v>30352048</v>
      </c>
      <c r="B12" s="89" t="str">
        <f t="shared" si="0"/>
        <v>Andréia Pereira</v>
      </c>
      <c r="C12" s="90">
        <v>4500</v>
      </c>
      <c r="D12" s="91"/>
      <c r="E12" s="92">
        <f t="shared" si="1"/>
        <v>0</v>
      </c>
      <c r="F12" s="93"/>
      <c r="H12" s="88">
        <v>30352036</v>
      </c>
      <c r="I12" s="88" t="s">
        <v>141</v>
      </c>
    </row>
    <row r="13" spans="1:21" x14ac:dyDescent="0.25">
      <c r="A13" s="88">
        <v>30352036</v>
      </c>
      <c r="B13" s="89" t="str">
        <f t="shared" si="0"/>
        <v>Beatriz Carvalho</v>
      </c>
      <c r="C13" s="90">
        <v>12500</v>
      </c>
      <c r="D13" s="91"/>
      <c r="E13" s="92">
        <f t="shared" si="1"/>
        <v>0</v>
      </c>
      <c r="F13" s="93"/>
      <c r="H13" s="88">
        <v>30352037</v>
      </c>
      <c r="I13" s="88" t="s">
        <v>142</v>
      </c>
    </row>
    <row r="14" spans="1:21" ht="30" x14ac:dyDescent="0.25">
      <c r="A14" s="88">
        <v>30352045</v>
      </c>
      <c r="B14" s="89" t="str">
        <f t="shared" si="0"/>
        <v>Bruna Vilela</v>
      </c>
      <c r="C14" s="90">
        <v>20000</v>
      </c>
      <c r="D14" s="91"/>
      <c r="E14" s="92">
        <f t="shared" si="1"/>
        <v>0</v>
      </c>
      <c r="F14" s="93"/>
      <c r="H14" s="88">
        <v>30352038</v>
      </c>
      <c r="I14" s="88" t="s">
        <v>147</v>
      </c>
      <c r="K14" s="95" t="s">
        <v>184</v>
      </c>
      <c r="L14" s="97">
        <v>0</v>
      </c>
      <c r="M14" s="97">
        <v>6500</v>
      </c>
      <c r="N14" s="97">
        <v>10000</v>
      </c>
      <c r="O14" s="97">
        <v>15500</v>
      </c>
    </row>
    <row r="15" spans="1:21" x14ac:dyDescent="0.25">
      <c r="A15" s="88">
        <v>30352035</v>
      </c>
      <c r="B15" s="89" t="str">
        <f t="shared" si="0"/>
        <v>Bruno Ferraz</v>
      </c>
      <c r="C15" s="90">
        <v>8000</v>
      </c>
      <c r="D15" s="91"/>
      <c r="E15" s="92">
        <f t="shared" si="1"/>
        <v>0</v>
      </c>
      <c r="F15" s="93"/>
      <c r="H15" s="88">
        <v>30352039</v>
      </c>
      <c r="I15" s="88" t="s">
        <v>145</v>
      </c>
      <c r="K15" s="95" t="s">
        <v>185</v>
      </c>
      <c r="L15" s="100" t="s">
        <v>168</v>
      </c>
      <c r="M15" s="100" t="s">
        <v>173</v>
      </c>
      <c r="N15" s="100" t="s">
        <v>167</v>
      </c>
      <c r="O15" s="100" t="s">
        <v>169</v>
      </c>
    </row>
    <row r="16" spans="1:21" x14ac:dyDescent="0.25">
      <c r="A16" s="88">
        <v>30352050</v>
      </c>
      <c r="B16" s="89" t="str">
        <f t="shared" si="0"/>
        <v>Camila Valéria</v>
      </c>
      <c r="C16" s="90">
        <v>12000</v>
      </c>
      <c r="D16" s="91"/>
      <c r="E16" s="92">
        <f t="shared" si="1"/>
        <v>0</v>
      </c>
      <c r="F16" s="93"/>
      <c r="H16" s="88">
        <v>30352040</v>
      </c>
      <c r="I16" s="88" t="s">
        <v>146</v>
      </c>
    </row>
    <row r="17" spans="1:9" x14ac:dyDescent="0.25">
      <c r="A17" s="88">
        <v>30352034</v>
      </c>
      <c r="B17" s="89" t="str">
        <f t="shared" si="0"/>
        <v>Daniele Brito</v>
      </c>
      <c r="C17" s="90">
        <v>8500</v>
      </c>
      <c r="D17" s="91"/>
      <c r="E17" s="92">
        <f t="shared" si="1"/>
        <v>0</v>
      </c>
      <c r="F17" s="93"/>
      <c r="H17" s="88">
        <v>30352042</v>
      </c>
      <c r="I17" s="88" t="s">
        <v>179</v>
      </c>
    </row>
    <row r="18" spans="1:9" x14ac:dyDescent="0.25">
      <c r="A18" s="88">
        <v>30352040</v>
      </c>
      <c r="B18" s="89" t="str">
        <f t="shared" si="0"/>
        <v>Giovana Torres</v>
      </c>
      <c r="C18" s="90">
        <v>16000</v>
      </c>
      <c r="D18" s="91"/>
      <c r="E18" s="92">
        <f t="shared" si="1"/>
        <v>0</v>
      </c>
      <c r="F18" s="93"/>
      <c r="H18" s="88">
        <v>30352043</v>
      </c>
      <c r="I18" s="88" t="s">
        <v>176</v>
      </c>
    </row>
    <row r="19" spans="1:9" x14ac:dyDescent="0.25">
      <c r="A19" s="88">
        <v>30352039</v>
      </c>
      <c r="B19" s="89" t="str">
        <f t="shared" si="0"/>
        <v>Gustavo Almeida</v>
      </c>
      <c r="C19" s="90">
        <v>8900</v>
      </c>
      <c r="D19" s="91"/>
      <c r="E19" s="92">
        <f t="shared" si="1"/>
        <v>0</v>
      </c>
      <c r="F19" s="93"/>
      <c r="H19" s="88">
        <v>30352043</v>
      </c>
      <c r="I19" s="88" t="s">
        <v>186</v>
      </c>
    </row>
    <row r="20" spans="1:9" x14ac:dyDescent="0.25">
      <c r="A20" s="88">
        <v>30352053</v>
      </c>
      <c r="B20" s="89" t="str">
        <f t="shared" si="0"/>
        <v>Gustavo Flores</v>
      </c>
      <c r="C20" s="90">
        <v>5000</v>
      </c>
      <c r="D20" s="91"/>
      <c r="E20" s="92">
        <f t="shared" si="1"/>
        <v>0</v>
      </c>
      <c r="F20" s="93"/>
      <c r="H20" s="88">
        <v>30352044</v>
      </c>
      <c r="I20" s="88" t="s">
        <v>177</v>
      </c>
    </row>
    <row r="21" spans="1:9" x14ac:dyDescent="0.25">
      <c r="A21" s="88">
        <v>30352032</v>
      </c>
      <c r="B21" s="89" t="str">
        <f t="shared" si="0"/>
        <v>Juliana Gouveia</v>
      </c>
      <c r="C21" s="90">
        <v>7000</v>
      </c>
      <c r="D21" s="91"/>
      <c r="E21" s="92">
        <f t="shared" si="1"/>
        <v>0</v>
      </c>
      <c r="F21" s="93"/>
      <c r="H21" s="88">
        <v>30352045</v>
      </c>
      <c r="I21" s="88" t="s">
        <v>172</v>
      </c>
    </row>
    <row r="22" spans="1:9" x14ac:dyDescent="0.25">
      <c r="A22" s="88">
        <v>30352043</v>
      </c>
      <c r="B22" s="89" t="str">
        <f t="shared" si="0"/>
        <v>Juliana Leão</v>
      </c>
      <c r="C22" s="90">
        <v>15000</v>
      </c>
      <c r="D22" s="91"/>
      <c r="E22" s="92">
        <f t="shared" si="1"/>
        <v>0</v>
      </c>
      <c r="F22" s="93"/>
      <c r="H22" s="88">
        <v>30352046</v>
      </c>
      <c r="I22" s="88" t="s">
        <v>170</v>
      </c>
    </row>
    <row r="23" spans="1:9" x14ac:dyDescent="0.25">
      <c r="A23" s="88">
        <v>30352044</v>
      </c>
      <c r="B23" s="89" t="str">
        <f t="shared" si="0"/>
        <v>Marcelo Almeida</v>
      </c>
      <c r="C23" s="90">
        <v>7300</v>
      </c>
      <c r="D23" s="91"/>
      <c r="E23" s="92">
        <f t="shared" si="1"/>
        <v>0</v>
      </c>
      <c r="F23" s="93"/>
      <c r="H23" s="88">
        <v>30352047</v>
      </c>
      <c r="I23" s="88" t="s">
        <v>166</v>
      </c>
    </row>
    <row r="24" spans="1:9" x14ac:dyDescent="0.25">
      <c r="A24" s="88">
        <v>30352037</v>
      </c>
      <c r="B24" s="89" t="str">
        <f t="shared" si="0"/>
        <v>Marcos Rocha</v>
      </c>
      <c r="C24" s="90">
        <v>2500</v>
      </c>
      <c r="D24" s="91"/>
      <c r="E24" s="92">
        <f t="shared" si="1"/>
        <v>0</v>
      </c>
      <c r="F24" s="93"/>
      <c r="H24" s="88">
        <v>30352048</v>
      </c>
      <c r="I24" s="88" t="s">
        <v>171</v>
      </c>
    </row>
    <row r="25" spans="1:9" x14ac:dyDescent="0.25">
      <c r="A25" s="88">
        <v>30352049</v>
      </c>
      <c r="B25" s="89" t="str">
        <f t="shared" si="0"/>
        <v>Maria Fernanda</v>
      </c>
      <c r="C25" s="90">
        <v>9500</v>
      </c>
      <c r="D25" s="91"/>
      <c r="E25" s="92">
        <f t="shared" si="1"/>
        <v>0</v>
      </c>
      <c r="F25" s="93"/>
      <c r="H25" s="88">
        <v>30352049</v>
      </c>
      <c r="I25" s="88" t="s">
        <v>178</v>
      </c>
    </row>
    <row r="26" spans="1:9" x14ac:dyDescent="0.25">
      <c r="A26" s="88">
        <v>30352042</v>
      </c>
      <c r="B26" s="89" t="str">
        <f t="shared" si="0"/>
        <v>Paulo Gonçalves</v>
      </c>
      <c r="C26" s="90">
        <v>21000</v>
      </c>
      <c r="D26" s="91"/>
      <c r="E26" s="92">
        <f t="shared" si="1"/>
        <v>0</v>
      </c>
      <c r="F26" s="93"/>
      <c r="H26" s="88">
        <v>30352050</v>
      </c>
      <c r="I26" s="88" t="s">
        <v>174</v>
      </c>
    </row>
    <row r="27" spans="1:9" x14ac:dyDescent="0.25">
      <c r="H27" s="88">
        <v>30352053</v>
      </c>
      <c r="I27" s="88" t="s">
        <v>175</v>
      </c>
    </row>
    <row r="28" spans="1:9" hidden="1" x14ac:dyDescent="0.25">
      <c r="A28" s="110" t="s">
        <v>165</v>
      </c>
      <c r="B28" s="110"/>
      <c r="C28" s="110"/>
      <c r="D28" s="110"/>
      <c r="E28" s="110"/>
      <c r="F28" s="110"/>
    </row>
    <row r="29" spans="1:9" ht="30" hidden="1" x14ac:dyDescent="0.25">
      <c r="A29" s="87" t="s">
        <v>160</v>
      </c>
      <c r="B29" s="87" t="s">
        <v>129</v>
      </c>
      <c r="C29" s="87" t="s">
        <v>161</v>
      </c>
      <c r="D29" s="87" t="s">
        <v>162</v>
      </c>
      <c r="E29" s="87" t="s">
        <v>163</v>
      </c>
      <c r="F29" s="87" t="s">
        <v>164</v>
      </c>
    </row>
    <row r="30" spans="1:9" hidden="1" x14ac:dyDescent="0.25">
      <c r="A30" s="88">
        <v>30352047</v>
      </c>
      <c r="B30" s="89" t="s">
        <v>166</v>
      </c>
      <c r="C30" s="90">
        <v>15000</v>
      </c>
      <c r="D30" s="91">
        <v>0.06</v>
      </c>
      <c r="E30" s="92">
        <v>900</v>
      </c>
      <c r="F30" s="93" t="s">
        <v>167</v>
      </c>
    </row>
    <row r="31" spans="1:9" hidden="1" x14ac:dyDescent="0.25">
      <c r="A31" s="88">
        <v>30352033</v>
      </c>
      <c r="B31" s="89" t="s">
        <v>148</v>
      </c>
      <c r="C31" s="90">
        <v>5000</v>
      </c>
      <c r="D31" s="91">
        <v>0.04</v>
      </c>
      <c r="E31" s="92">
        <v>200</v>
      </c>
      <c r="F31" s="93" t="s">
        <v>168</v>
      </c>
    </row>
    <row r="32" spans="1:9" hidden="1" x14ac:dyDescent="0.25">
      <c r="A32" s="88">
        <v>30352031</v>
      </c>
      <c r="B32" s="89" t="s">
        <v>149</v>
      </c>
      <c r="C32" s="90">
        <v>11000</v>
      </c>
      <c r="D32" s="91">
        <v>0.06</v>
      </c>
      <c r="E32" s="92">
        <v>660</v>
      </c>
      <c r="F32" s="93" t="s">
        <v>167</v>
      </c>
    </row>
    <row r="33" spans="1:6" hidden="1" x14ac:dyDescent="0.25">
      <c r="A33" s="88">
        <v>30352030</v>
      </c>
      <c r="B33" s="89" t="s">
        <v>139</v>
      </c>
      <c r="C33" s="90">
        <v>18000</v>
      </c>
      <c r="D33" s="91">
        <v>7.0000000000000007E-2</v>
      </c>
      <c r="E33" s="92">
        <v>1260.0000000000002</v>
      </c>
      <c r="F33" s="93" t="s">
        <v>169</v>
      </c>
    </row>
    <row r="34" spans="1:6" hidden="1" x14ac:dyDescent="0.25">
      <c r="A34" s="88">
        <v>30352038</v>
      </c>
      <c r="B34" s="89" t="s">
        <v>147</v>
      </c>
      <c r="C34" s="90">
        <v>10000</v>
      </c>
      <c r="D34" s="91">
        <v>0.06</v>
      </c>
      <c r="E34" s="92">
        <v>600</v>
      </c>
      <c r="F34" s="93" t="s">
        <v>167</v>
      </c>
    </row>
    <row r="35" spans="1:6" hidden="1" x14ac:dyDescent="0.25">
      <c r="A35" s="88">
        <v>30352046</v>
      </c>
      <c r="B35" s="89" t="s">
        <v>170</v>
      </c>
      <c r="C35" s="90">
        <v>14500</v>
      </c>
      <c r="D35" s="91">
        <v>0.06</v>
      </c>
      <c r="E35" s="92">
        <v>870</v>
      </c>
      <c r="F35" s="93" t="s">
        <v>167</v>
      </c>
    </row>
    <row r="36" spans="1:6" hidden="1" x14ac:dyDescent="0.25">
      <c r="A36" s="88">
        <v>30352048</v>
      </c>
      <c r="B36" s="89" t="s">
        <v>171</v>
      </c>
      <c r="C36" s="90">
        <v>4500</v>
      </c>
      <c r="D36" s="91">
        <v>0.02</v>
      </c>
      <c r="E36" s="92">
        <v>90</v>
      </c>
      <c r="F36" s="93" t="s">
        <v>168</v>
      </c>
    </row>
    <row r="37" spans="1:6" hidden="1" x14ac:dyDescent="0.25">
      <c r="A37" s="88">
        <v>30352036</v>
      </c>
      <c r="B37" s="89" t="s">
        <v>141</v>
      </c>
      <c r="C37" s="90">
        <v>12500</v>
      </c>
      <c r="D37" s="91">
        <v>0.06</v>
      </c>
      <c r="E37" s="92">
        <v>750</v>
      </c>
      <c r="F37" s="93" t="s">
        <v>167</v>
      </c>
    </row>
    <row r="38" spans="1:6" hidden="1" x14ac:dyDescent="0.25">
      <c r="A38" s="88">
        <v>30352045</v>
      </c>
      <c r="B38" s="89" t="s">
        <v>172</v>
      </c>
      <c r="C38" s="90">
        <v>20000</v>
      </c>
      <c r="D38" s="91">
        <v>7.0000000000000007E-2</v>
      </c>
      <c r="E38" s="92">
        <v>1400.0000000000002</v>
      </c>
      <c r="F38" s="93" t="s">
        <v>169</v>
      </c>
    </row>
    <row r="39" spans="1:6" hidden="1" x14ac:dyDescent="0.25">
      <c r="A39" s="88">
        <v>30352035</v>
      </c>
      <c r="B39" s="89" t="s">
        <v>144</v>
      </c>
      <c r="C39" s="90">
        <v>8000</v>
      </c>
      <c r="D39" s="91">
        <v>0.05</v>
      </c>
      <c r="E39" s="92">
        <v>400</v>
      </c>
      <c r="F39" s="93" t="s">
        <v>173</v>
      </c>
    </row>
    <row r="40" spans="1:6" hidden="1" x14ac:dyDescent="0.25">
      <c r="A40" s="88">
        <v>30352050</v>
      </c>
      <c r="B40" s="89" t="s">
        <v>174</v>
      </c>
      <c r="C40" s="90">
        <v>12000</v>
      </c>
      <c r="D40" s="91">
        <v>0.06</v>
      </c>
      <c r="E40" s="92">
        <v>720</v>
      </c>
      <c r="F40" s="93" t="s">
        <v>167</v>
      </c>
    </row>
    <row r="41" spans="1:6" hidden="1" x14ac:dyDescent="0.25">
      <c r="A41" s="88">
        <v>30352034</v>
      </c>
      <c r="B41" s="89" t="s">
        <v>143</v>
      </c>
      <c r="C41" s="90">
        <v>8500</v>
      </c>
      <c r="D41" s="91">
        <v>0.05</v>
      </c>
      <c r="E41" s="92">
        <v>425</v>
      </c>
      <c r="F41" s="93" t="s">
        <v>173</v>
      </c>
    </row>
    <row r="42" spans="1:6" hidden="1" x14ac:dyDescent="0.25">
      <c r="A42" s="88">
        <v>30352040</v>
      </c>
      <c r="B42" s="89" t="s">
        <v>146</v>
      </c>
      <c r="C42" s="90">
        <v>16000</v>
      </c>
      <c r="D42" s="91">
        <v>7.0000000000000007E-2</v>
      </c>
      <c r="E42" s="92">
        <v>1120</v>
      </c>
      <c r="F42" s="93" t="s">
        <v>169</v>
      </c>
    </row>
    <row r="43" spans="1:6" hidden="1" x14ac:dyDescent="0.25">
      <c r="A43" s="88">
        <v>30352039</v>
      </c>
      <c r="B43" s="89" t="s">
        <v>145</v>
      </c>
      <c r="C43" s="90">
        <v>8900</v>
      </c>
      <c r="D43" s="91">
        <v>0.05</v>
      </c>
      <c r="E43" s="92">
        <v>445</v>
      </c>
      <c r="F43" s="93" t="s">
        <v>173</v>
      </c>
    </row>
    <row r="44" spans="1:6" hidden="1" x14ac:dyDescent="0.25">
      <c r="A44" s="88">
        <v>30352053</v>
      </c>
      <c r="B44" s="89" t="s">
        <v>175</v>
      </c>
      <c r="C44" s="90">
        <v>5000</v>
      </c>
      <c r="D44" s="91">
        <v>0.04</v>
      </c>
      <c r="E44" s="92">
        <v>200</v>
      </c>
      <c r="F44" s="93" t="s">
        <v>168</v>
      </c>
    </row>
    <row r="45" spans="1:6" hidden="1" x14ac:dyDescent="0.25">
      <c r="A45" s="88">
        <v>30352032</v>
      </c>
      <c r="B45" s="89" t="s">
        <v>140</v>
      </c>
      <c r="C45" s="90">
        <v>7000</v>
      </c>
      <c r="D45" s="91">
        <v>0.05</v>
      </c>
      <c r="E45" s="92">
        <v>350</v>
      </c>
      <c r="F45" s="93" t="s">
        <v>173</v>
      </c>
    </row>
    <row r="46" spans="1:6" hidden="1" x14ac:dyDescent="0.25">
      <c r="A46" s="88">
        <v>30352043</v>
      </c>
      <c r="B46" s="89" t="s">
        <v>176</v>
      </c>
      <c r="C46" s="90">
        <v>15000</v>
      </c>
      <c r="D46" s="91">
        <v>0.06</v>
      </c>
      <c r="E46" s="92">
        <v>900</v>
      </c>
      <c r="F46" s="93" t="s">
        <v>167</v>
      </c>
    </row>
    <row r="47" spans="1:6" hidden="1" x14ac:dyDescent="0.25">
      <c r="A47" s="88">
        <v>30352044</v>
      </c>
      <c r="B47" s="89" t="s">
        <v>177</v>
      </c>
      <c r="C47" s="90">
        <v>7300</v>
      </c>
      <c r="D47" s="91">
        <v>0.05</v>
      </c>
      <c r="E47" s="92">
        <v>365</v>
      </c>
      <c r="F47" s="93" t="s">
        <v>173</v>
      </c>
    </row>
    <row r="48" spans="1:6" hidden="1" x14ac:dyDescent="0.25">
      <c r="A48" s="88">
        <v>30352037</v>
      </c>
      <c r="B48" s="89" t="s">
        <v>142</v>
      </c>
      <c r="C48" s="90">
        <v>2500</v>
      </c>
      <c r="D48" s="91">
        <v>0.02</v>
      </c>
      <c r="E48" s="92">
        <v>50</v>
      </c>
      <c r="F48" s="93" t="s">
        <v>168</v>
      </c>
    </row>
    <row r="49" spans="1:6" hidden="1" x14ac:dyDescent="0.25">
      <c r="A49" s="88">
        <v>30352049</v>
      </c>
      <c r="B49" s="89" t="s">
        <v>178</v>
      </c>
      <c r="C49" s="90">
        <v>9500</v>
      </c>
      <c r="D49" s="91">
        <v>0.05</v>
      </c>
      <c r="E49" s="92">
        <v>475</v>
      </c>
      <c r="F49" s="93" t="s">
        <v>173</v>
      </c>
    </row>
    <row r="50" spans="1:6" hidden="1" x14ac:dyDescent="0.25">
      <c r="A50" s="88">
        <v>30352042</v>
      </c>
      <c r="B50" s="89" t="s">
        <v>179</v>
      </c>
      <c r="C50" s="90">
        <v>21000</v>
      </c>
      <c r="D50" s="91">
        <v>7.0000000000000007E-2</v>
      </c>
      <c r="E50" s="92">
        <v>1470.0000000000002</v>
      </c>
      <c r="F50" s="93" t="s">
        <v>169</v>
      </c>
    </row>
    <row r="51" spans="1:6" hidden="1" x14ac:dyDescent="0.25"/>
  </sheetData>
  <mergeCells count="1">
    <mergeCell ref="A28:F28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4"/>
  <sheetViews>
    <sheetView workbookViewId="0">
      <selection activeCell="N24" sqref="A1:N24"/>
    </sheetView>
  </sheetViews>
  <sheetFormatPr defaultColWidth="0" defaultRowHeight="15" zeroHeight="1" x14ac:dyDescent="0.25"/>
  <cols>
    <col min="1" max="1" width="11.42578125" bestFit="1" customWidth="1"/>
    <col min="2" max="2" width="18.28515625" bestFit="1" customWidth="1"/>
    <col min="3" max="3" width="4.85546875" customWidth="1"/>
    <col min="4" max="4" width="13.28515625" bestFit="1" customWidth="1"/>
    <col min="5" max="5" width="12.140625" bestFit="1" customWidth="1"/>
    <col min="6" max="7" width="13.28515625" bestFit="1" customWidth="1"/>
    <col min="8" max="8" width="5.42578125" customWidth="1"/>
    <col min="9" max="9" width="14.28515625" customWidth="1"/>
    <col min="10" max="10" width="7.7109375" bestFit="1" customWidth="1"/>
    <col min="11" max="11" width="12.140625" bestFit="1" customWidth="1"/>
    <col min="12" max="13" width="13.28515625" bestFit="1" customWidth="1"/>
    <col min="14" max="14" width="2.7109375" customWidth="1"/>
    <col min="15" max="16384" width="9.140625" hidden="1"/>
  </cols>
  <sheetData>
    <row r="1" spans="1:13" s="96" customFormat="1" ht="30" x14ac:dyDescent="0.25">
      <c r="A1" s="95" t="s">
        <v>160</v>
      </c>
      <c r="B1" s="95" t="s">
        <v>129</v>
      </c>
      <c r="D1" s="95" t="s">
        <v>180</v>
      </c>
      <c r="E1" s="95" t="s">
        <v>181</v>
      </c>
      <c r="F1" s="95" t="s">
        <v>182</v>
      </c>
      <c r="G1" s="95" t="s">
        <v>183</v>
      </c>
      <c r="I1" s="95" t="s">
        <v>184</v>
      </c>
      <c r="J1" s="97">
        <v>0</v>
      </c>
      <c r="K1" s="97">
        <v>6500</v>
      </c>
      <c r="L1" s="97">
        <v>10000</v>
      </c>
      <c r="M1" s="97">
        <v>15500</v>
      </c>
    </row>
    <row r="2" spans="1:13" x14ac:dyDescent="0.25">
      <c r="A2" s="88">
        <v>30352030</v>
      </c>
      <c r="B2" s="88" t="s">
        <v>139</v>
      </c>
      <c r="D2" s="98">
        <v>0</v>
      </c>
      <c r="E2" s="99">
        <v>0.02</v>
      </c>
      <c r="F2" s="98">
        <v>622</v>
      </c>
      <c r="G2" s="99">
        <v>0.06</v>
      </c>
      <c r="I2" s="95" t="s">
        <v>185</v>
      </c>
      <c r="J2" s="100" t="s">
        <v>168</v>
      </c>
      <c r="K2" s="100" t="s">
        <v>173</v>
      </c>
      <c r="L2" s="100" t="s">
        <v>167</v>
      </c>
      <c r="M2" s="100" t="s">
        <v>169</v>
      </c>
    </row>
    <row r="3" spans="1:13" x14ac:dyDescent="0.25">
      <c r="A3" s="88">
        <v>30352032</v>
      </c>
      <c r="B3" s="88" t="s">
        <v>140</v>
      </c>
      <c r="D3" s="98">
        <v>5000</v>
      </c>
      <c r="E3" s="99">
        <v>0.04</v>
      </c>
      <c r="F3" s="98">
        <f>F2*5%+F2</f>
        <v>653.1</v>
      </c>
      <c r="G3" s="99">
        <v>0.1</v>
      </c>
    </row>
    <row r="4" spans="1:13" x14ac:dyDescent="0.25">
      <c r="A4" s="88">
        <v>30352033</v>
      </c>
      <c r="B4" s="88" t="s">
        <v>148</v>
      </c>
      <c r="D4" s="98">
        <v>6500</v>
      </c>
      <c r="E4" s="99">
        <v>0.05</v>
      </c>
      <c r="F4" s="98">
        <f>F3*10%+F3</f>
        <v>718.41000000000008</v>
      </c>
      <c r="G4" s="99">
        <v>0.11</v>
      </c>
    </row>
    <row r="5" spans="1:13" x14ac:dyDescent="0.25">
      <c r="A5" s="88">
        <v>30352031</v>
      </c>
      <c r="B5" s="88" t="s">
        <v>149</v>
      </c>
      <c r="D5" s="98">
        <v>10000</v>
      </c>
      <c r="E5" s="99">
        <v>0.06</v>
      </c>
      <c r="F5" s="98">
        <f>F4*15%+F4</f>
        <v>826.17150000000015</v>
      </c>
      <c r="G5" s="99">
        <v>0.12</v>
      </c>
    </row>
    <row r="6" spans="1:13" x14ac:dyDescent="0.25">
      <c r="A6" s="88">
        <v>30352034</v>
      </c>
      <c r="B6" s="88" t="s">
        <v>143</v>
      </c>
      <c r="D6" s="98">
        <v>15500</v>
      </c>
      <c r="E6" s="99">
        <v>7.0000000000000007E-2</v>
      </c>
      <c r="F6" s="98">
        <f>F5*20%+F5</f>
        <v>991.40580000000023</v>
      </c>
      <c r="G6" s="99">
        <v>0.13</v>
      </c>
    </row>
    <row r="7" spans="1:13" x14ac:dyDescent="0.25">
      <c r="A7" s="88">
        <v>30352035</v>
      </c>
      <c r="B7" s="88" t="s">
        <v>144</v>
      </c>
      <c r="D7" s="98">
        <v>30000</v>
      </c>
      <c r="E7" s="99">
        <v>0.08</v>
      </c>
      <c r="F7" s="98">
        <f>F6*25%+F6</f>
        <v>1239.2572500000003</v>
      </c>
      <c r="G7" s="99">
        <v>0.14000000000000001</v>
      </c>
    </row>
    <row r="8" spans="1:13" x14ac:dyDescent="0.25">
      <c r="A8" s="88">
        <v>30352036</v>
      </c>
      <c r="B8" s="88" t="s">
        <v>141</v>
      </c>
    </row>
    <row r="9" spans="1:13" x14ac:dyDescent="0.25">
      <c r="A9" s="88">
        <v>30352037</v>
      </c>
      <c r="B9" s="88" t="s">
        <v>142</v>
      </c>
    </row>
    <row r="10" spans="1:13" x14ac:dyDescent="0.25">
      <c r="A10" s="88">
        <v>30352038</v>
      </c>
      <c r="B10" s="88" t="s">
        <v>147</v>
      </c>
    </row>
    <row r="11" spans="1:13" x14ac:dyDescent="0.25">
      <c r="A11" s="88">
        <v>30352039</v>
      </c>
      <c r="B11" s="88" t="s">
        <v>145</v>
      </c>
    </row>
    <row r="12" spans="1:13" x14ac:dyDescent="0.25">
      <c r="A12" s="88">
        <v>30352040</v>
      </c>
      <c r="B12" s="88" t="s">
        <v>146</v>
      </c>
    </row>
    <row r="13" spans="1:13" x14ac:dyDescent="0.25">
      <c r="A13" s="88">
        <v>30352042</v>
      </c>
      <c r="B13" s="88" t="s">
        <v>179</v>
      </c>
    </row>
    <row r="14" spans="1:13" x14ac:dyDescent="0.25">
      <c r="A14" s="88">
        <v>30352043</v>
      </c>
      <c r="B14" s="88" t="s">
        <v>176</v>
      </c>
    </row>
    <row r="15" spans="1:13" x14ac:dyDescent="0.25">
      <c r="A15" s="88">
        <v>30352043</v>
      </c>
      <c r="B15" s="88" t="s">
        <v>186</v>
      </c>
    </row>
    <row r="16" spans="1:13" x14ac:dyDescent="0.25">
      <c r="A16" s="88">
        <v>30352044</v>
      </c>
      <c r="B16" s="88" t="s">
        <v>177</v>
      </c>
    </row>
    <row r="17" spans="1:2" x14ac:dyDescent="0.25">
      <c r="A17" s="88">
        <v>30352045</v>
      </c>
      <c r="B17" s="88" t="s">
        <v>172</v>
      </c>
    </row>
    <row r="18" spans="1:2" x14ac:dyDescent="0.25">
      <c r="A18" s="88">
        <v>30352046</v>
      </c>
      <c r="B18" s="88" t="s">
        <v>170</v>
      </c>
    </row>
    <row r="19" spans="1:2" x14ac:dyDescent="0.25">
      <c r="A19" s="88">
        <v>30352047</v>
      </c>
      <c r="B19" s="88" t="s">
        <v>166</v>
      </c>
    </row>
    <row r="20" spans="1:2" x14ac:dyDescent="0.25">
      <c r="A20" s="88">
        <v>30352048</v>
      </c>
      <c r="B20" s="88" t="s">
        <v>171</v>
      </c>
    </row>
    <row r="21" spans="1:2" x14ac:dyDescent="0.25">
      <c r="A21" s="88">
        <v>30352049</v>
      </c>
      <c r="B21" s="88" t="s">
        <v>178</v>
      </c>
    </row>
    <row r="22" spans="1:2" x14ac:dyDescent="0.25">
      <c r="A22" s="88">
        <v>30352050</v>
      </c>
      <c r="B22" s="88" t="s">
        <v>174</v>
      </c>
    </row>
    <row r="23" spans="1:2" x14ac:dyDescent="0.25">
      <c r="A23" s="88">
        <v>30352053</v>
      </c>
      <c r="B23" s="88" t="s">
        <v>175</v>
      </c>
    </row>
    <row r="24" spans="1:2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PROCV I</vt:lpstr>
      <vt:lpstr>PROCV II</vt:lpstr>
      <vt:lpstr>PROCV III</vt:lpstr>
      <vt:lpstr>PROCV IV</vt:lpstr>
      <vt:lpstr>Planilha 3D</vt:lpstr>
      <vt:lpstr>Auxiliar</vt:lpstr>
      <vt:lpstr>aluno</vt:lpstr>
      <vt:lpstr>funcionario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Inacio Monteiro</dc:creator>
  <cp:lastModifiedBy>userlocal</cp:lastModifiedBy>
  <dcterms:created xsi:type="dcterms:W3CDTF">2018-10-09T18:09:12Z</dcterms:created>
  <dcterms:modified xsi:type="dcterms:W3CDTF">2024-06-13T21:00:25Z</dcterms:modified>
</cp:coreProperties>
</file>