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egas Motoboy" sheetId="1" r:id="rId3"/>
    <sheet state="visible" name="Centrais" sheetId="2" r:id="rId4"/>
    <sheet state="visible" name="Desvio Padrão" sheetId="3" r:id="rId5"/>
    <sheet state="visible" name="Crescimento" sheetId="4" r:id="rId6"/>
    <sheet state="visible" name="Médias" sheetId="5" r:id="rId7"/>
    <sheet state="visible" name="Média" sheetId="6" r:id="rId8"/>
    <sheet state="visible" name="Churn" sheetId="7" r:id="rId9"/>
    <sheet state="visible" name="Cohort" sheetId="8" r:id="rId10"/>
    <sheet state="hidden" name="__Solver__" sheetId="9" r:id="rId11"/>
    <sheet state="visible" name="D1" sheetId="10" r:id="rId12"/>
    <sheet state="visible" name="D2" sheetId="11" r:id="rId13"/>
  </sheets>
  <definedNames/>
  <calcPr/>
</workbook>
</file>

<file path=xl/sharedStrings.xml><?xml version="1.0" encoding="utf-8"?>
<sst xmlns="http://schemas.openxmlformats.org/spreadsheetml/2006/main" count="80" uniqueCount="54">
  <si>
    <t>A</t>
  </si>
  <si>
    <t>B</t>
  </si>
  <si>
    <t>C</t>
  </si>
  <si>
    <t>Valor mínimo</t>
  </si>
  <si>
    <t>1 Quartil</t>
  </si>
  <si>
    <t>2 Quartil</t>
  </si>
  <si>
    <t>Mediana</t>
  </si>
  <si>
    <t>3 Quartil</t>
  </si>
  <si>
    <t>Valor máximo</t>
  </si>
  <si>
    <t>1o Quartil</t>
  </si>
  <si>
    <t>2o Quartil</t>
  </si>
  <si>
    <t>3o Quartil</t>
  </si>
  <si>
    <t>Média</t>
  </si>
  <si>
    <t>Desvio Padrão</t>
  </si>
  <si>
    <t>Moda</t>
  </si>
  <si>
    <t>70 e 90</t>
  </si>
  <si>
    <t>Variância</t>
  </si>
  <si>
    <t xml:space="preserve">A </t>
  </si>
  <si>
    <t>Média Aritimética</t>
  </si>
  <si>
    <t>Média Geométrica</t>
  </si>
  <si>
    <t>Média Harmônica</t>
  </si>
  <si>
    <t>Média ARITIMÉTICA</t>
  </si>
  <si>
    <t>Valores:</t>
  </si>
  <si>
    <t>Média aritimética:</t>
  </si>
  <si>
    <t>Acumulativo:</t>
  </si>
  <si>
    <t>Acumulado (média)</t>
  </si>
  <si>
    <t>A Jumping Cats cresceu em 2014:</t>
  </si>
  <si>
    <t>Mês:</t>
  </si>
  <si>
    <t>Vendas (R$)</t>
  </si>
  <si>
    <t>Média GEOMÉTRICA</t>
  </si>
  <si>
    <t>Crescimento:</t>
  </si>
  <si>
    <t>Teste:</t>
  </si>
  <si>
    <t>Quanto a Jumping Cats cresceu EM MÉDIA em 2014 ?</t>
  </si>
  <si>
    <t>Produto</t>
  </si>
  <si>
    <t>Meses</t>
  </si>
  <si>
    <t>Clientes Ativos (Cohort relativo à novos clientes de jan/2014)</t>
  </si>
  <si>
    <t>Simulação</t>
  </si>
  <si>
    <t>Churn Médio</t>
  </si>
  <si>
    <t>Tempo Médio</t>
  </si>
  <si>
    <t>Novos Clientes</t>
  </si>
  <si>
    <t>Clientes Ativos</t>
  </si>
  <si>
    <t>Churn(Clientes)</t>
  </si>
  <si>
    <t>Churn(%)</t>
  </si>
  <si>
    <t>20158241443123610230</t>
  </si>
  <si>
    <t>dGCyXUmmZGElXcub</t>
  </si>
  <si>
    <t>KBc=</t>
  </si>
  <si>
    <t>VGlzSWhlXVx2dmlcdFJZUkp3c0lreV1Ba3d1QGhPRUxUcHZVa2VBXHZ3</t>
  </si>
  <si>
    <t>V3Y=</t>
  </si>
  <si>
    <t>Distancia (km)</t>
  </si>
  <si>
    <t>Tempo (minutos)</t>
  </si>
  <si>
    <t>Velocidade (KM/minuto)</t>
  </si>
  <si>
    <t>Velocidade (KM/h)</t>
  </si>
  <si>
    <t>Velocidade (km/h)</t>
  </si>
  <si>
    <t>2o Quartil /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</si>
</sst>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0.00000000000000%"/>
    <numFmt numFmtId="166" formatCode="0.000"/>
    <numFmt numFmtId="167" formatCode="0.0"/>
    <numFmt numFmtId="168" formatCode="d&quot;-&quot;mmm&quot;-&quot;yyyy"/>
  </numFmts>
  <fonts count="4">
    <font>
      <sz val="10.0"/>
      <color rgb="FF000000"/>
      <name val="Arial"/>
    </font>
    <font/>
    <font>
      <b/>
    </font>
    <font>
      <sz val="10.0"/>
    </font>
  </fonts>
  <fills count="2">
    <fill>
      <patternFill patternType="none"/>
    </fill>
    <fill>
      <patternFill patternType="lightGray"/>
    </fill>
  </fills>
  <borders count="9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" xfId="0" applyFont="1" applyNumberFormat="1"/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1" numFmtId="2" xfId="0" applyFont="1" applyNumberFormat="1"/>
    <xf borderId="0" fillId="0" fontId="1" numFmtId="14" xfId="0" applyFont="1" applyNumberFormat="1"/>
    <xf borderId="0" fillId="0" fontId="1" numFmtId="3" xfId="0" applyFont="1" applyNumberFormat="1"/>
    <xf borderId="0" fillId="0" fontId="2" numFmtId="3" xfId="0" applyFont="1" applyNumberFormat="1"/>
    <xf borderId="0" fillId="0" fontId="1" numFmtId="164" xfId="0" applyFont="1" applyNumberFormat="1"/>
    <xf borderId="0" fillId="0" fontId="1" numFmtId="10" xfId="0" applyFont="1" applyNumberFormat="1"/>
    <xf borderId="0" fillId="0" fontId="1" numFmtId="11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Font="1" applyNumberFormat="1"/>
    <xf borderId="1" fillId="0" fontId="2" numFmtId="0" xfId="0" applyBorder="1" applyFont="1"/>
    <xf borderId="2" fillId="0" fontId="2" numFmtId="167" xfId="0" applyBorder="1" applyFont="1" applyNumberFormat="1"/>
    <xf borderId="3" fillId="0" fontId="1" numFmtId="167" xfId="0" applyBorder="1" applyFont="1" applyNumberFormat="1"/>
    <xf borderId="3" fillId="0" fontId="1" numFmtId="1" xfId="0" applyBorder="1" applyFont="1" applyNumberFormat="1"/>
    <xf borderId="4" fillId="0" fontId="1" numFmtId="167" xfId="0" applyBorder="1" applyFont="1" applyNumberFormat="1"/>
    <xf borderId="5" fillId="0" fontId="1" numFmtId="167" xfId="0" applyBorder="1" applyFont="1" applyNumberFormat="1"/>
    <xf borderId="6" fillId="0" fontId="1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57"/>
    <col customWidth="1" min="2" max="2" width="17.86"/>
    <col customWidth="1" hidden="1" min="3" max="3" width="22.14"/>
    <col customWidth="1" min="4" max="4" width="17.57"/>
    <col customWidth="1" min="5" max="5" width="13.71"/>
    <col customWidth="1" min="6" max="6" width="18.86"/>
    <col customWidth="1" min="7" max="7" width="16.86"/>
    <col customWidth="1" min="8" max="8" width="16.0"/>
    <col customWidth="1" min="9" max="9" width="17.0"/>
  </cols>
  <sheetData>
    <row r="1" ht="15.75" customHeight="1">
      <c r="A1" s="3" t="s">
        <v>48</v>
      </c>
      <c r="B1" s="3" t="s">
        <v>49</v>
      </c>
      <c r="C1" s="17" t="s">
        <v>50</v>
      </c>
      <c r="D1" s="18" t="s">
        <v>51</v>
      </c>
    </row>
    <row r="2" ht="15.75" customHeight="1">
      <c r="A2" s="1">
        <v>29.0</v>
      </c>
      <c r="B2" s="16">
        <v>78.40629625774558</v>
      </c>
      <c r="C2" s="19">
        <f t="shared" ref="C2:C251" si="1">A2/B2</f>
        <v>0.3698682553</v>
      </c>
      <c r="D2" s="20">
        <f t="shared" ref="D2:D251" si="2">(C2*60)</f>
        <v>22.19209532</v>
      </c>
    </row>
    <row r="3" ht="15.75" customHeight="1">
      <c r="A3" s="1">
        <v>27.0</v>
      </c>
      <c r="B3" s="16">
        <v>32.42212761353445</v>
      </c>
      <c r="C3" s="19">
        <f t="shared" si="1"/>
        <v>0.8327645959</v>
      </c>
      <c r="D3" s="20">
        <f t="shared" si="2"/>
        <v>49.96587575</v>
      </c>
    </row>
    <row r="4" ht="15.75" customHeight="1">
      <c r="A4" s="1">
        <v>105.0</v>
      </c>
      <c r="B4" s="16">
        <v>119.93294220322456</v>
      </c>
      <c r="C4" s="19">
        <f t="shared" si="1"/>
        <v>0.8754892365</v>
      </c>
      <c r="D4" s="20">
        <f t="shared" si="2"/>
        <v>52.52935419</v>
      </c>
    </row>
    <row r="5" ht="15.75" customHeight="1">
      <c r="A5" s="1">
        <v>70.0</v>
      </c>
      <c r="B5" s="16">
        <v>143.50290702902325</v>
      </c>
      <c r="C5" s="19">
        <f t="shared" si="1"/>
        <v>0.4877949963</v>
      </c>
      <c r="D5" s="20">
        <f t="shared" si="2"/>
        <v>29.26769978</v>
      </c>
    </row>
    <row r="6" ht="15.75" customHeight="1">
      <c r="A6" s="1">
        <v>120.0</v>
      </c>
      <c r="B6" s="16">
        <v>115.85278257454229</v>
      </c>
      <c r="C6" s="19">
        <f t="shared" si="1"/>
        <v>1.035797305</v>
      </c>
      <c r="D6" s="20">
        <f t="shared" si="2"/>
        <v>62.14783832</v>
      </c>
    </row>
    <row r="7" ht="15.75" customHeight="1">
      <c r="A7" s="1">
        <v>85.0</v>
      </c>
      <c r="B7" s="16">
        <v>118.97834811618638</v>
      </c>
      <c r="C7" s="19">
        <f t="shared" si="1"/>
        <v>0.7144157012</v>
      </c>
      <c r="D7" s="20">
        <f t="shared" si="2"/>
        <v>42.86494207</v>
      </c>
    </row>
    <row r="8" ht="15.75" customHeight="1">
      <c r="A8" s="1">
        <v>38.0</v>
      </c>
      <c r="B8" s="16">
        <v>42.70946338722203</v>
      </c>
      <c r="C8" s="19">
        <f t="shared" si="1"/>
        <v>0.8897325554</v>
      </c>
      <c r="D8" s="20">
        <f t="shared" si="2"/>
        <v>53.38395333</v>
      </c>
    </row>
    <row r="9" ht="15.75" customHeight="1">
      <c r="A9" s="1">
        <v>26.0</v>
      </c>
      <c r="B9" s="16">
        <v>36.20581609008828</v>
      </c>
      <c r="C9" s="19">
        <f t="shared" si="1"/>
        <v>0.7181166676</v>
      </c>
      <c r="D9" s="20">
        <f t="shared" si="2"/>
        <v>43.08700006</v>
      </c>
    </row>
    <row r="10" ht="15.75" customHeight="1">
      <c r="A10" s="1">
        <v>24.0</v>
      </c>
      <c r="B10" s="16">
        <v>30.58692312842119</v>
      </c>
      <c r="C10" s="19">
        <f t="shared" si="1"/>
        <v>0.7846490443</v>
      </c>
      <c r="D10" s="20">
        <f t="shared" si="2"/>
        <v>47.07894266</v>
      </c>
    </row>
    <row r="11" ht="15.75" customHeight="1">
      <c r="A11" s="1">
        <v>21.0</v>
      </c>
      <c r="B11" s="16">
        <v>37.637345636428705</v>
      </c>
      <c r="C11" s="19">
        <f t="shared" si="1"/>
        <v>0.5579564564</v>
      </c>
      <c r="D11" s="20">
        <f t="shared" si="2"/>
        <v>33.47738738</v>
      </c>
    </row>
    <row r="12" ht="15.75" customHeight="1">
      <c r="A12" s="1">
        <v>33.0</v>
      </c>
      <c r="B12" s="16">
        <v>39.14224596020674</v>
      </c>
      <c r="C12" s="19">
        <f t="shared" si="1"/>
        <v>0.8430788574</v>
      </c>
      <c r="D12" s="20">
        <f t="shared" si="2"/>
        <v>50.58473144</v>
      </c>
      <c r="E12" s="1"/>
      <c r="F12" s="1"/>
      <c r="G12" s="1"/>
    </row>
    <row r="13" ht="15.75" customHeight="1">
      <c r="A13" s="1">
        <v>32.0</v>
      </c>
      <c r="B13" s="16">
        <v>35.80979647076947</v>
      </c>
      <c r="C13" s="19">
        <f t="shared" si="1"/>
        <v>0.8936102171</v>
      </c>
      <c r="D13" s="20">
        <f t="shared" si="2"/>
        <v>53.61661303</v>
      </c>
    </row>
    <row r="14" ht="15.75" customHeight="1">
      <c r="A14" s="1">
        <v>52.0</v>
      </c>
      <c r="B14" s="16">
        <v>79.45917126672602</v>
      </c>
      <c r="C14" s="19">
        <f t="shared" si="1"/>
        <v>0.6544241422</v>
      </c>
      <c r="D14" s="20">
        <f t="shared" si="2"/>
        <v>39.26544853</v>
      </c>
    </row>
    <row r="15" ht="15.75" customHeight="1">
      <c r="A15" s="1">
        <v>36.0</v>
      </c>
      <c r="B15" s="16">
        <v>56.28034239356151</v>
      </c>
      <c r="C15" s="19">
        <f t="shared" si="1"/>
        <v>0.6396549571</v>
      </c>
      <c r="D15" s="20">
        <f t="shared" si="2"/>
        <v>38.37929743</v>
      </c>
    </row>
    <row r="16" ht="15.75" customHeight="1">
      <c r="A16" s="1">
        <v>53.0</v>
      </c>
      <c r="B16" s="16">
        <v>56.01426498490198</v>
      </c>
      <c r="C16" s="19">
        <f t="shared" si="1"/>
        <v>0.9461875473</v>
      </c>
      <c r="D16" s="20">
        <f t="shared" si="2"/>
        <v>56.77125284</v>
      </c>
    </row>
    <row r="17" ht="15.75" customHeight="1">
      <c r="A17" s="1">
        <v>18.0</v>
      </c>
      <c r="B17" s="16">
        <v>20.284410659920464</v>
      </c>
      <c r="C17" s="19">
        <f t="shared" si="1"/>
        <v>0.8873809696</v>
      </c>
      <c r="D17" s="20">
        <f t="shared" si="2"/>
        <v>53.24285818</v>
      </c>
    </row>
    <row r="18" ht="15.75" customHeight="1">
      <c r="A18" s="1">
        <v>13.0</v>
      </c>
      <c r="B18" s="16">
        <v>14.899161503880936</v>
      </c>
      <c r="C18" s="19">
        <f t="shared" si="1"/>
        <v>0.8725323232</v>
      </c>
      <c r="D18" s="20">
        <f t="shared" si="2"/>
        <v>52.35193939</v>
      </c>
    </row>
    <row r="19" ht="15.75" customHeight="1">
      <c r="A19" s="1">
        <v>68.0</v>
      </c>
      <c r="B19" s="16">
        <v>97.8691982602061</v>
      </c>
      <c r="C19" s="19">
        <f t="shared" si="1"/>
        <v>0.6948049152</v>
      </c>
      <c r="D19" s="20">
        <f t="shared" si="2"/>
        <v>41.68829491</v>
      </c>
    </row>
    <row r="20" ht="15.75" customHeight="1">
      <c r="A20" s="1">
        <v>77.0</v>
      </c>
      <c r="B20" s="16">
        <v>71.03709122471871</v>
      </c>
      <c r="C20" s="19">
        <f t="shared" si="1"/>
        <v>1.083940779</v>
      </c>
      <c r="D20" s="20">
        <f t="shared" si="2"/>
        <v>65.03644674</v>
      </c>
    </row>
    <row r="21" ht="15.75" customHeight="1">
      <c r="A21" s="1">
        <v>66.0</v>
      </c>
      <c r="B21" s="16">
        <v>73.0318659319759</v>
      </c>
      <c r="C21" s="19">
        <f t="shared" si="1"/>
        <v>0.9037150997</v>
      </c>
      <c r="D21" s="20">
        <f t="shared" si="2"/>
        <v>54.22290598</v>
      </c>
    </row>
    <row r="22" ht="15.75" customHeight="1">
      <c r="A22" s="1">
        <v>51.0</v>
      </c>
      <c r="B22" s="16">
        <v>56.476416722727755</v>
      </c>
      <c r="C22" s="19">
        <f t="shared" si="1"/>
        <v>0.9030317956</v>
      </c>
      <c r="D22" s="20">
        <f t="shared" si="2"/>
        <v>54.18190773</v>
      </c>
    </row>
    <row r="23" ht="15.75" customHeight="1">
      <c r="A23" s="1">
        <v>94.0</v>
      </c>
      <c r="B23" s="16">
        <v>90.1068700829291</v>
      </c>
      <c r="C23" s="19">
        <f t="shared" si="1"/>
        <v>1.043205695</v>
      </c>
      <c r="D23" s="20">
        <f t="shared" si="2"/>
        <v>62.59234168</v>
      </c>
    </row>
    <row r="24" ht="15.75" customHeight="1">
      <c r="A24" s="1">
        <v>51.0</v>
      </c>
      <c r="B24" s="16">
        <v>52.313616969296085</v>
      </c>
      <c r="C24" s="19">
        <f t="shared" si="1"/>
        <v>0.9748895786</v>
      </c>
      <c r="D24" s="20">
        <f t="shared" si="2"/>
        <v>58.49337471</v>
      </c>
    </row>
    <row r="25" ht="15.75" customHeight="1">
      <c r="A25" s="1">
        <v>99.0</v>
      </c>
      <c r="B25" s="16">
        <v>113.14373819057361</v>
      </c>
      <c r="C25" s="19">
        <f t="shared" si="1"/>
        <v>0.8749931864</v>
      </c>
      <c r="D25" s="20">
        <f t="shared" si="2"/>
        <v>52.49959118</v>
      </c>
    </row>
    <row r="26" ht="15.75" customHeight="1">
      <c r="A26" s="1">
        <v>44.0</v>
      </c>
      <c r="B26" s="16">
        <v>56.490407013023024</v>
      </c>
      <c r="C26" s="19">
        <f t="shared" si="1"/>
        <v>0.7788933082</v>
      </c>
      <c r="D26" s="20">
        <f t="shared" si="2"/>
        <v>46.73359849</v>
      </c>
    </row>
    <row r="27" ht="15.75" customHeight="1">
      <c r="A27" s="1">
        <v>50.0</v>
      </c>
      <c r="B27" s="16">
        <v>183.00921655396036</v>
      </c>
      <c r="C27" s="19">
        <f t="shared" si="1"/>
        <v>0.2732102838</v>
      </c>
      <c r="D27" s="20">
        <f t="shared" si="2"/>
        <v>16.39261703</v>
      </c>
    </row>
    <row r="28" ht="15.75" customHeight="1">
      <c r="A28" s="1">
        <v>11.0</v>
      </c>
      <c r="B28" s="16">
        <v>10.33941062879018</v>
      </c>
      <c r="C28" s="19">
        <f t="shared" si="1"/>
        <v>1.063890428</v>
      </c>
      <c r="D28" s="20">
        <f t="shared" si="2"/>
        <v>63.83342569</v>
      </c>
    </row>
    <row r="29" ht="15.75" customHeight="1">
      <c r="A29" s="1">
        <v>87.0</v>
      </c>
      <c r="B29" s="16">
        <v>98.13853923941528</v>
      </c>
      <c r="C29" s="19">
        <f t="shared" si="1"/>
        <v>0.8865018847</v>
      </c>
      <c r="D29" s="20">
        <f t="shared" si="2"/>
        <v>53.19011308</v>
      </c>
    </row>
    <row r="30" ht="15.75" customHeight="1">
      <c r="A30" s="1">
        <v>55.0</v>
      </c>
      <c r="B30" s="16">
        <v>50.49638685486087</v>
      </c>
      <c r="C30" s="19">
        <f t="shared" si="1"/>
        <v>1.089186839</v>
      </c>
      <c r="D30" s="20">
        <f t="shared" si="2"/>
        <v>65.35121036</v>
      </c>
    </row>
    <row r="31" ht="15.75" customHeight="1">
      <c r="A31" s="1">
        <v>21.0</v>
      </c>
      <c r="B31" s="16">
        <v>22.54726923254712</v>
      </c>
      <c r="C31" s="19">
        <f t="shared" si="1"/>
        <v>0.9313766463</v>
      </c>
      <c r="D31" s="20">
        <f t="shared" si="2"/>
        <v>55.88259878</v>
      </c>
    </row>
    <row r="32" ht="15.75" customHeight="1">
      <c r="A32" s="1">
        <v>33.0</v>
      </c>
      <c r="B32" s="16">
        <v>43.593943843048315</v>
      </c>
      <c r="C32" s="19">
        <f t="shared" si="1"/>
        <v>0.7569858813</v>
      </c>
      <c r="D32" s="20">
        <f t="shared" si="2"/>
        <v>45.41915288</v>
      </c>
    </row>
    <row r="33" ht="15.75" customHeight="1">
      <c r="A33" s="1">
        <v>96.0</v>
      </c>
      <c r="B33" s="16">
        <v>140.1008199574476</v>
      </c>
      <c r="C33" s="19">
        <f t="shared" si="1"/>
        <v>0.685220829</v>
      </c>
      <c r="D33" s="20">
        <f t="shared" si="2"/>
        <v>41.11324974</v>
      </c>
    </row>
    <row r="34" ht="15.75" customHeight="1">
      <c r="A34" s="1">
        <v>16.0</v>
      </c>
      <c r="B34" s="16">
        <v>18.88726122749047</v>
      </c>
      <c r="C34" s="19">
        <f t="shared" si="1"/>
        <v>0.8471318211</v>
      </c>
      <c r="D34" s="20">
        <f t="shared" si="2"/>
        <v>50.82790927</v>
      </c>
    </row>
    <row r="35" ht="15.75" customHeight="1">
      <c r="A35" s="1">
        <v>103.0</v>
      </c>
      <c r="B35" s="16">
        <v>148.92368106835082</v>
      </c>
      <c r="C35" s="19">
        <f t="shared" si="1"/>
        <v>0.6916294256</v>
      </c>
      <c r="D35" s="20">
        <f t="shared" si="2"/>
        <v>41.49776554</v>
      </c>
    </row>
    <row r="36" ht="15.75" customHeight="1">
      <c r="A36" s="1">
        <v>21.0</v>
      </c>
      <c r="B36" s="16">
        <v>33.29659813624804</v>
      </c>
      <c r="C36" s="19">
        <f t="shared" si="1"/>
        <v>0.6306950612</v>
      </c>
      <c r="D36" s="20">
        <f t="shared" si="2"/>
        <v>37.84170367</v>
      </c>
    </row>
    <row r="37" ht="15.75" customHeight="1">
      <c r="A37" s="1">
        <v>43.0</v>
      </c>
      <c r="B37" s="16">
        <v>65.89485622923566</v>
      </c>
      <c r="C37" s="19">
        <f t="shared" si="1"/>
        <v>0.6525547283</v>
      </c>
      <c r="D37" s="20">
        <f t="shared" si="2"/>
        <v>39.1532837</v>
      </c>
    </row>
    <row r="38" ht="15.75" customHeight="1">
      <c r="A38" s="1">
        <v>72.0</v>
      </c>
      <c r="B38" s="16">
        <v>85.51959303319222</v>
      </c>
      <c r="C38" s="19">
        <f t="shared" si="1"/>
        <v>0.841912332</v>
      </c>
      <c r="D38" s="20">
        <f t="shared" si="2"/>
        <v>50.51473992</v>
      </c>
    </row>
    <row r="39" ht="15.75" customHeight="1">
      <c r="A39" s="1">
        <v>64.0</v>
      </c>
      <c r="B39" s="16">
        <v>64.9063047624558</v>
      </c>
      <c r="C39" s="19">
        <f t="shared" si="1"/>
        <v>0.9860367222</v>
      </c>
      <c r="D39" s="20">
        <f t="shared" si="2"/>
        <v>59.16220333</v>
      </c>
    </row>
    <row r="40" ht="15.75" customHeight="1">
      <c r="A40" s="1">
        <v>18.0</v>
      </c>
      <c r="B40" s="16">
        <v>21.361992361015773</v>
      </c>
      <c r="C40" s="19">
        <f t="shared" si="1"/>
        <v>0.8426180337</v>
      </c>
      <c r="D40" s="20">
        <f t="shared" si="2"/>
        <v>50.55708202</v>
      </c>
    </row>
    <row r="41" ht="15.75" customHeight="1">
      <c r="A41" s="1">
        <v>43.0</v>
      </c>
      <c r="B41" s="16">
        <v>71.50068238650393</v>
      </c>
      <c r="C41" s="19">
        <f t="shared" si="1"/>
        <v>0.6013928618</v>
      </c>
      <c r="D41" s="20">
        <f t="shared" si="2"/>
        <v>36.08357171</v>
      </c>
    </row>
    <row r="42" ht="15.75" customHeight="1">
      <c r="A42" s="1">
        <v>72.0</v>
      </c>
      <c r="B42" s="16">
        <v>85.71741696325765</v>
      </c>
      <c r="C42" s="19">
        <f t="shared" si="1"/>
        <v>0.8399693149</v>
      </c>
      <c r="D42" s="20">
        <f t="shared" si="2"/>
        <v>50.39815889</v>
      </c>
    </row>
    <row r="43" ht="15.75" customHeight="1">
      <c r="A43" s="1">
        <v>26.0</v>
      </c>
      <c r="B43" s="16">
        <v>34.820756554380395</v>
      </c>
      <c r="C43" s="19">
        <f t="shared" si="1"/>
        <v>0.7466810768</v>
      </c>
      <c r="D43" s="20">
        <f t="shared" si="2"/>
        <v>44.80086461</v>
      </c>
      <c r="E43" s="21"/>
      <c r="F43" s="21"/>
      <c r="G43" s="22"/>
    </row>
    <row r="44" ht="15.75" customHeight="1">
      <c r="A44" s="1">
        <v>60.0</v>
      </c>
      <c r="B44" s="16">
        <v>79.25158868272511</v>
      </c>
      <c r="C44" s="19">
        <f t="shared" si="1"/>
        <v>0.757082615</v>
      </c>
      <c r="D44" s="20">
        <f t="shared" si="2"/>
        <v>45.4249569</v>
      </c>
      <c r="E44" s="1"/>
      <c r="F44" s="20"/>
      <c r="G44" s="23"/>
    </row>
    <row r="45" ht="15.75" customHeight="1">
      <c r="A45" s="1">
        <v>45.0</v>
      </c>
      <c r="B45" s="16">
        <v>63.173735312116186</v>
      </c>
      <c r="C45" s="19">
        <f t="shared" si="1"/>
        <v>0.7123213433</v>
      </c>
      <c r="D45" s="20">
        <f t="shared" si="2"/>
        <v>42.7392806</v>
      </c>
      <c r="E45" s="16"/>
      <c r="F45" s="20"/>
      <c r="G45" s="24"/>
    </row>
    <row r="46" ht="15.75" customHeight="1">
      <c r="A46" s="1">
        <v>100.0</v>
      </c>
      <c r="B46" s="16">
        <v>111.65420337011747</v>
      </c>
      <c r="C46" s="19">
        <f t="shared" si="1"/>
        <v>0.8956223499</v>
      </c>
      <c r="D46" s="20">
        <f t="shared" si="2"/>
        <v>53.73734099</v>
      </c>
      <c r="E46" s="16"/>
      <c r="F46" s="20"/>
      <c r="G46" s="24"/>
      <c r="H46" s="1"/>
    </row>
    <row r="47" ht="15.75" customHeight="1">
      <c r="A47" s="1">
        <v>78.0</v>
      </c>
      <c r="B47" s="16">
        <v>89.87636553434234</v>
      </c>
      <c r="C47" s="19">
        <f t="shared" si="1"/>
        <v>0.8678588585</v>
      </c>
      <c r="D47" s="20">
        <f t="shared" si="2"/>
        <v>52.07153151</v>
      </c>
      <c r="E47" s="16"/>
      <c r="F47" s="20"/>
      <c r="G47" s="24"/>
    </row>
    <row r="48" ht="15.75" customHeight="1">
      <c r="A48" s="1">
        <v>60.0</v>
      </c>
      <c r="B48" s="16">
        <v>80.16182993399713</v>
      </c>
      <c r="C48" s="19">
        <f t="shared" si="1"/>
        <v>0.7484859072</v>
      </c>
      <c r="D48" s="20">
        <f t="shared" si="2"/>
        <v>44.90915443</v>
      </c>
      <c r="E48" s="1"/>
      <c r="F48" s="20"/>
      <c r="G48" s="23"/>
    </row>
    <row r="49" ht="15.75" customHeight="1">
      <c r="A49" s="1">
        <v>71.0</v>
      </c>
      <c r="B49" s="16">
        <v>67.1409344287175</v>
      </c>
      <c r="C49" s="19">
        <f t="shared" si="1"/>
        <v>1.057477091</v>
      </c>
      <c r="D49" s="20">
        <f t="shared" si="2"/>
        <v>63.44862544</v>
      </c>
      <c r="E49" s="1"/>
      <c r="F49" s="20"/>
      <c r="G49" s="23"/>
    </row>
    <row r="50" ht="15.75" customHeight="1">
      <c r="A50" s="1">
        <v>108.0</v>
      </c>
      <c r="B50" s="16">
        <v>98.62656137349894</v>
      </c>
      <c r="C50" s="19">
        <f t="shared" si="1"/>
        <v>1.095039698</v>
      </c>
      <c r="D50" s="20">
        <f t="shared" si="2"/>
        <v>65.70238189</v>
      </c>
      <c r="E50" s="25"/>
      <c r="F50" s="25"/>
      <c r="G50" s="26"/>
    </row>
    <row r="51" ht="15.75" customHeight="1">
      <c r="A51" s="1">
        <v>37.0</v>
      </c>
      <c r="B51" s="16">
        <v>47.07537339305157</v>
      </c>
      <c r="C51" s="19">
        <f t="shared" si="1"/>
        <v>0.7859735852</v>
      </c>
      <c r="D51" s="20">
        <f t="shared" si="2"/>
        <v>47.15841511</v>
      </c>
      <c r="E51" s="1"/>
    </row>
    <row r="52" ht="15.75" customHeight="1">
      <c r="A52" s="1">
        <v>23.0</v>
      </c>
      <c r="B52" s="16">
        <v>27.353573676582158</v>
      </c>
      <c r="C52" s="19">
        <f t="shared" si="1"/>
        <v>0.8408407717</v>
      </c>
      <c r="D52" s="20">
        <f t="shared" si="2"/>
        <v>50.4504463</v>
      </c>
    </row>
    <row r="53" ht="15.75" customHeight="1">
      <c r="A53" s="1">
        <v>69.0</v>
      </c>
      <c r="B53" s="16">
        <v>99.4711680008477</v>
      </c>
      <c r="C53" s="19">
        <f t="shared" si="1"/>
        <v>0.6936683402</v>
      </c>
      <c r="D53" s="20">
        <f t="shared" si="2"/>
        <v>41.62010041</v>
      </c>
    </row>
    <row r="54" ht="15.75" customHeight="1">
      <c r="A54" s="1">
        <v>89.0</v>
      </c>
      <c r="B54" s="16">
        <v>116.6772279528957</v>
      </c>
      <c r="C54" s="19">
        <f t="shared" si="1"/>
        <v>0.7627880912</v>
      </c>
      <c r="D54" s="20">
        <f t="shared" si="2"/>
        <v>45.76728547</v>
      </c>
    </row>
    <row r="55" ht="15.75" customHeight="1">
      <c r="A55" s="1">
        <v>107.0</v>
      </c>
      <c r="B55" s="16">
        <v>117.586003447458</v>
      </c>
      <c r="C55" s="19">
        <f t="shared" si="1"/>
        <v>0.9099722489</v>
      </c>
      <c r="D55" s="20">
        <f t="shared" si="2"/>
        <v>54.59833494</v>
      </c>
    </row>
    <row r="56" ht="15.75" customHeight="1">
      <c r="A56" s="1">
        <v>48.0</v>
      </c>
      <c r="B56" s="16">
        <v>52.03776990317688</v>
      </c>
      <c r="C56" s="19">
        <f t="shared" si="1"/>
        <v>0.9224069381</v>
      </c>
      <c r="D56" s="20">
        <f t="shared" si="2"/>
        <v>55.34441628</v>
      </c>
    </row>
    <row r="57" ht="15.75" customHeight="1">
      <c r="A57" s="1">
        <v>87.0</v>
      </c>
      <c r="B57" s="16">
        <v>117.42635001762002</v>
      </c>
      <c r="C57" s="19">
        <f t="shared" si="1"/>
        <v>0.7408899279</v>
      </c>
      <c r="D57" s="20">
        <f t="shared" si="2"/>
        <v>44.45339567</v>
      </c>
      <c r="F57" s="27"/>
      <c r="G57" s="28" t="s">
        <v>48</v>
      </c>
      <c r="H57" s="28" t="s">
        <v>49</v>
      </c>
      <c r="I57" s="29" t="s">
        <v>52</v>
      </c>
    </row>
    <row r="58" ht="15.75" customHeight="1">
      <c r="A58" s="1">
        <v>50.0</v>
      </c>
      <c r="B58" s="16">
        <v>157.53637702597203</v>
      </c>
      <c r="C58" s="19">
        <f t="shared" si="1"/>
        <v>0.3173870121</v>
      </c>
      <c r="D58" s="20">
        <f t="shared" si="2"/>
        <v>19.04322073</v>
      </c>
      <c r="F58" s="30" t="s">
        <v>3</v>
      </c>
      <c r="G58">
        <f t="shared" ref="G58:H58" si="3">MIN(A:A)</f>
        <v>10</v>
      </c>
      <c r="H58" s="20">
        <f t="shared" si="3"/>
        <v>8.768051115</v>
      </c>
      <c r="I58" s="23">
        <f>MIN(D:D)</f>
        <v>14.80273812</v>
      </c>
    </row>
    <row r="59" ht="15.75" customHeight="1">
      <c r="A59" s="1">
        <v>82.0</v>
      </c>
      <c r="B59" s="16">
        <v>105.64035360470677</v>
      </c>
      <c r="C59" s="19">
        <f t="shared" si="1"/>
        <v>0.7762185302</v>
      </c>
      <c r="D59" s="20">
        <f t="shared" si="2"/>
        <v>46.57311181</v>
      </c>
      <c r="F59" s="30" t="s">
        <v>9</v>
      </c>
      <c r="G59" s="16">
        <f t="shared" ref="G59:H59" si="4">QUARTILE(A:A,1)</f>
        <v>35.25</v>
      </c>
      <c r="H59" s="20">
        <f t="shared" si="4"/>
        <v>47.46745412</v>
      </c>
      <c r="I59" s="24">
        <f>QUARTILE(D:D,1)</f>
        <v>40.46002122</v>
      </c>
    </row>
    <row r="60" ht="15.75" customHeight="1">
      <c r="A60" s="1">
        <v>26.0</v>
      </c>
      <c r="B60" s="16">
        <v>32.29391017970047</v>
      </c>
      <c r="C60" s="19">
        <f t="shared" si="1"/>
        <v>0.8051053544</v>
      </c>
      <c r="D60" s="20">
        <f t="shared" si="2"/>
        <v>48.30632126</v>
      </c>
      <c r="F60" s="31" t="s">
        <v>53</v>
      </c>
      <c r="G60" s="16">
        <f t="shared" ref="G60:H60" si="5">QUARTILE(A:A,2)</f>
        <v>60.5</v>
      </c>
      <c r="H60" s="20">
        <f t="shared" si="5"/>
        <v>77.45595542</v>
      </c>
      <c r="I60" s="24">
        <f>QUARTILE(D:D,2)</f>
        <v>48.98451166</v>
      </c>
    </row>
    <row r="61" ht="15.75" customHeight="1">
      <c r="A61" s="1">
        <v>69.0</v>
      </c>
      <c r="B61" s="16">
        <v>67.9932071684524</v>
      </c>
      <c r="C61" s="19">
        <f t="shared" si="1"/>
        <v>1.014807256</v>
      </c>
      <c r="D61" s="20">
        <f t="shared" si="2"/>
        <v>60.88843537</v>
      </c>
      <c r="F61" s="30" t="s">
        <v>11</v>
      </c>
      <c r="G61" s="16">
        <f t="shared" ref="G61:H61" si="6">QUARTILE(A:A,3)</f>
        <v>91.5</v>
      </c>
      <c r="H61" s="20">
        <f t="shared" si="6"/>
        <v>117.2390695</v>
      </c>
      <c r="I61" s="24">
        <f>QUARTILE(D:D,3)</f>
        <v>55.44554145</v>
      </c>
    </row>
    <row r="62" ht="15.75" customHeight="1">
      <c r="A62" s="1">
        <v>76.0</v>
      </c>
      <c r="B62" s="16">
        <v>76.36949154280076</v>
      </c>
      <c r="C62" s="19">
        <f t="shared" si="1"/>
        <v>0.9951617912</v>
      </c>
      <c r="D62" s="20">
        <f t="shared" si="2"/>
        <v>59.70970747</v>
      </c>
      <c r="F62" s="30" t="s">
        <v>8</v>
      </c>
      <c r="G62">
        <f t="shared" ref="G62:H62" si="7">MAX(A:A)</f>
        <v>120</v>
      </c>
      <c r="H62" s="20">
        <f t="shared" si="7"/>
        <v>336.1500183</v>
      </c>
      <c r="I62" s="24">
        <f>MAX(D:D)</f>
        <v>75.95847018</v>
      </c>
    </row>
    <row r="63" ht="15.75" customHeight="1">
      <c r="A63" s="1">
        <v>50.0</v>
      </c>
      <c r="B63" s="16">
        <v>50.81395161783691</v>
      </c>
      <c r="C63" s="19">
        <f t="shared" si="1"/>
        <v>0.9839817296</v>
      </c>
      <c r="D63" s="20">
        <f t="shared" si="2"/>
        <v>59.03890378</v>
      </c>
      <c r="F63" s="30" t="s">
        <v>12</v>
      </c>
      <c r="G63">
        <f t="shared" ref="G63:H63" si="8">AVERAGE(A:A)</f>
        <v>63.48</v>
      </c>
      <c r="H63" s="20">
        <f t="shared" si="8"/>
        <v>86.2258983</v>
      </c>
      <c r="I63" s="23">
        <f>AVERAGE(D:D)</f>
        <v>47.82735856</v>
      </c>
    </row>
    <row r="64" ht="15.75" customHeight="1">
      <c r="A64" s="1">
        <v>63.0</v>
      </c>
      <c r="B64" s="16">
        <v>73.59366155772165</v>
      </c>
      <c r="C64" s="19">
        <f t="shared" si="1"/>
        <v>0.8560519842</v>
      </c>
      <c r="D64" s="20">
        <f t="shared" si="2"/>
        <v>51.36311905</v>
      </c>
      <c r="F64" s="32" t="s">
        <v>13</v>
      </c>
      <c r="G64" s="25">
        <f t="shared" ref="G64:H64" si="9">STDEV(A:A)</f>
        <v>31.64108457</v>
      </c>
      <c r="H64" s="25">
        <f t="shared" si="9"/>
        <v>53.11803403</v>
      </c>
      <c r="I64" s="26">
        <f>STDEV(D:D)</f>
        <v>11.62270189</v>
      </c>
    </row>
    <row r="65" ht="15.75" customHeight="1">
      <c r="A65" s="1">
        <v>100.0</v>
      </c>
      <c r="B65" s="16">
        <v>135.7837958252793</v>
      </c>
      <c r="C65" s="19">
        <f t="shared" si="1"/>
        <v>0.7364649028</v>
      </c>
      <c r="D65" s="20">
        <f t="shared" si="2"/>
        <v>44.18789417</v>
      </c>
    </row>
    <row r="66" ht="15.75" customHeight="1">
      <c r="A66" s="1">
        <v>93.0</v>
      </c>
      <c r="B66" s="16">
        <v>109.88102265420541</v>
      </c>
      <c r="C66" s="19">
        <f t="shared" si="1"/>
        <v>0.8463699896</v>
      </c>
      <c r="D66" s="20">
        <f t="shared" si="2"/>
        <v>50.78219938</v>
      </c>
    </row>
    <row r="67" ht="15.75" customHeight="1">
      <c r="A67" s="1">
        <v>83.0</v>
      </c>
      <c r="B67" s="16">
        <v>112.1537092410547</v>
      </c>
      <c r="C67" s="19">
        <f t="shared" si="1"/>
        <v>0.7400557731</v>
      </c>
      <c r="D67" s="20">
        <f t="shared" si="2"/>
        <v>44.40334639</v>
      </c>
    </row>
    <row r="68" ht="15.75" customHeight="1">
      <c r="A68" s="1">
        <v>90.0</v>
      </c>
      <c r="B68" s="16">
        <v>121.55426895723436</v>
      </c>
      <c r="C68" s="19">
        <f t="shared" si="1"/>
        <v>0.7404100306</v>
      </c>
      <c r="D68" s="20">
        <f t="shared" si="2"/>
        <v>44.42460184</v>
      </c>
    </row>
    <row r="69" ht="15.75" customHeight="1">
      <c r="A69" s="1">
        <v>89.0</v>
      </c>
      <c r="B69" s="16">
        <v>120.98179403767324</v>
      </c>
      <c r="C69" s="19">
        <f t="shared" si="1"/>
        <v>0.7356478775</v>
      </c>
      <c r="D69" s="20">
        <f t="shared" si="2"/>
        <v>44.13887265</v>
      </c>
    </row>
    <row r="70" ht="15.75" customHeight="1">
      <c r="A70" s="1">
        <v>117.0</v>
      </c>
      <c r="B70" s="16">
        <v>120.39637280815828</v>
      </c>
      <c r="C70" s="19">
        <f t="shared" si="1"/>
        <v>0.9717900737</v>
      </c>
      <c r="D70" s="20">
        <f t="shared" si="2"/>
        <v>58.30740442</v>
      </c>
    </row>
    <row r="71" ht="15.75" customHeight="1">
      <c r="A71" s="1">
        <v>66.0</v>
      </c>
      <c r="B71" s="16">
        <v>61.27353957892287</v>
      </c>
      <c r="C71" s="19">
        <f t="shared" si="1"/>
        <v>1.077137055</v>
      </c>
      <c r="D71" s="20">
        <f t="shared" si="2"/>
        <v>64.62822333</v>
      </c>
    </row>
    <row r="72" ht="15.75" customHeight="1">
      <c r="A72" s="1">
        <v>24.0</v>
      </c>
      <c r="B72" s="16">
        <v>40.57964990495043</v>
      </c>
      <c r="C72" s="19">
        <f t="shared" si="1"/>
        <v>0.5914294494</v>
      </c>
      <c r="D72" s="20">
        <f t="shared" si="2"/>
        <v>35.48576696</v>
      </c>
    </row>
    <row r="73" ht="15.75" customHeight="1">
      <c r="A73" s="1">
        <v>10.0</v>
      </c>
      <c r="B73" s="16">
        <v>12.448425380292813</v>
      </c>
      <c r="C73" s="19">
        <f t="shared" si="1"/>
        <v>0.803314451</v>
      </c>
      <c r="D73" s="20">
        <f t="shared" si="2"/>
        <v>48.19886706</v>
      </c>
    </row>
    <row r="74" ht="15.75" customHeight="1">
      <c r="A74" s="1">
        <v>33.0</v>
      </c>
      <c r="B74" s="16">
        <v>45.65463761618394</v>
      </c>
      <c r="C74" s="19">
        <f t="shared" si="1"/>
        <v>0.7228181347</v>
      </c>
      <c r="D74" s="20">
        <f t="shared" si="2"/>
        <v>43.36908808</v>
      </c>
    </row>
    <row r="75" ht="15.75" customHeight="1">
      <c r="A75" s="1">
        <v>26.0</v>
      </c>
      <c r="B75" s="16">
        <v>54.98880274548296</v>
      </c>
      <c r="C75" s="19">
        <f t="shared" si="1"/>
        <v>0.4728235332</v>
      </c>
      <c r="D75" s="20">
        <f t="shared" si="2"/>
        <v>28.36941199</v>
      </c>
    </row>
    <row r="76" ht="15.75" customHeight="1">
      <c r="A76" s="1">
        <v>115.0</v>
      </c>
      <c r="B76" s="16">
        <v>257.278941036937</v>
      </c>
      <c r="C76" s="19">
        <f t="shared" si="1"/>
        <v>0.4469856706</v>
      </c>
      <c r="D76" s="20">
        <f t="shared" si="2"/>
        <v>26.81914024</v>
      </c>
    </row>
    <row r="77" ht="15.75" customHeight="1">
      <c r="A77" s="1">
        <v>32.0</v>
      </c>
      <c r="B77" s="16">
        <v>31.85864343895624</v>
      </c>
      <c r="C77" s="19">
        <f t="shared" si="1"/>
        <v>1.004436992</v>
      </c>
      <c r="D77" s="20">
        <f t="shared" si="2"/>
        <v>60.26621955</v>
      </c>
    </row>
    <row r="78" ht="15.75" customHeight="1">
      <c r="A78" s="1">
        <v>99.0</v>
      </c>
      <c r="B78" s="16">
        <v>135.21651748584415</v>
      </c>
      <c r="C78" s="19">
        <f t="shared" si="1"/>
        <v>0.7321590723</v>
      </c>
      <c r="D78" s="20">
        <f t="shared" si="2"/>
        <v>43.92954434</v>
      </c>
    </row>
    <row r="79" ht="15.75" customHeight="1">
      <c r="A79" s="1">
        <v>51.0</v>
      </c>
      <c r="B79" s="16">
        <v>83.09246797361305</v>
      </c>
      <c r="C79" s="19">
        <f t="shared" si="1"/>
        <v>0.6137740429</v>
      </c>
      <c r="D79" s="20">
        <f t="shared" si="2"/>
        <v>36.82644257</v>
      </c>
    </row>
    <row r="80" ht="15.75" customHeight="1">
      <c r="A80" s="1">
        <v>116.0</v>
      </c>
      <c r="B80" s="16">
        <v>198.2105465207341</v>
      </c>
      <c r="C80" s="19">
        <f t="shared" si="1"/>
        <v>0.5852362654</v>
      </c>
      <c r="D80" s="20">
        <f t="shared" si="2"/>
        <v>35.11417592</v>
      </c>
    </row>
    <row r="81" ht="15.75" customHeight="1">
      <c r="A81" s="1">
        <v>105.0</v>
      </c>
      <c r="B81" s="16">
        <v>110.90085055115341</v>
      </c>
      <c r="C81" s="19">
        <f t="shared" si="1"/>
        <v>0.9467916565</v>
      </c>
      <c r="D81" s="20">
        <f t="shared" si="2"/>
        <v>56.80749939</v>
      </c>
    </row>
    <row r="82" ht="15.75" customHeight="1">
      <c r="A82" s="1">
        <v>94.0</v>
      </c>
      <c r="B82" s="16">
        <v>105.25843114993096</v>
      </c>
      <c r="C82" s="19">
        <f t="shared" si="1"/>
        <v>0.8930401011</v>
      </c>
      <c r="D82" s="20">
        <f t="shared" si="2"/>
        <v>53.58240607</v>
      </c>
    </row>
    <row r="83" ht="15.75" customHeight="1">
      <c r="A83" s="1">
        <v>114.0</v>
      </c>
      <c r="B83" s="16">
        <v>110.14836142303851</v>
      </c>
      <c r="C83" s="19">
        <f t="shared" si="1"/>
        <v>1.034967734</v>
      </c>
      <c r="D83" s="20">
        <f t="shared" si="2"/>
        <v>62.09806403</v>
      </c>
    </row>
    <row r="84" ht="15.75" customHeight="1">
      <c r="A84" s="1">
        <v>65.0</v>
      </c>
      <c r="B84" s="16">
        <v>69.17485554619942</v>
      </c>
      <c r="C84" s="19">
        <f t="shared" si="1"/>
        <v>0.939647788</v>
      </c>
      <c r="D84" s="20">
        <f t="shared" si="2"/>
        <v>56.37886728</v>
      </c>
    </row>
    <row r="85" ht="15.75" customHeight="1">
      <c r="A85" s="1">
        <v>81.0</v>
      </c>
      <c r="B85" s="16">
        <v>100.51490418133628</v>
      </c>
      <c r="C85" s="19">
        <f t="shared" si="1"/>
        <v>0.8058506414</v>
      </c>
      <c r="D85" s="20">
        <f t="shared" si="2"/>
        <v>48.35103848</v>
      </c>
    </row>
    <row r="86" ht="15.75" customHeight="1">
      <c r="A86" s="1">
        <v>113.0</v>
      </c>
      <c r="B86" s="16">
        <v>165.74904016594718</v>
      </c>
      <c r="C86" s="19">
        <f t="shared" si="1"/>
        <v>0.6817535709</v>
      </c>
      <c r="D86" s="20">
        <f t="shared" si="2"/>
        <v>40.90521425</v>
      </c>
    </row>
    <row r="87" ht="15.75" customHeight="1">
      <c r="A87" s="1">
        <v>119.0</v>
      </c>
      <c r="B87" s="16">
        <v>124.14527211055454</v>
      </c>
      <c r="C87" s="19">
        <f t="shared" si="1"/>
        <v>0.9585544256</v>
      </c>
      <c r="D87" s="20">
        <f t="shared" si="2"/>
        <v>57.51326554</v>
      </c>
    </row>
    <row r="88" ht="15.75" customHeight="1">
      <c r="A88" s="1">
        <v>100.0</v>
      </c>
      <c r="B88" s="16">
        <v>104.94594524115969</v>
      </c>
      <c r="C88" s="19">
        <f t="shared" si="1"/>
        <v>0.9528714975</v>
      </c>
      <c r="D88" s="20">
        <f t="shared" si="2"/>
        <v>57.17228985</v>
      </c>
    </row>
    <row r="89" ht="15.75" customHeight="1">
      <c r="A89" s="1">
        <v>24.0</v>
      </c>
      <c r="B89" s="16">
        <v>21.115605081939194</v>
      </c>
      <c r="C89" s="19">
        <f t="shared" si="1"/>
        <v>1.136600155</v>
      </c>
      <c r="D89" s="20">
        <f t="shared" si="2"/>
        <v>68.19600927</v>
      </c>
    </row>
    <row r="90" ht="15.75" customHeight="1">
      <c r="A90" s="1">
        <v>76.0</v>
      </c>
      <c r="B90" s="16">
        <v>88.57503345378814</v>
      </c>
      <c r="C90" s="19">
        <f t="shared" si="1"/>
        <v>0.8580295941</v>
      </c>
      <c r="D90" s="20">
        <f t="shared" si="2"/>
        <v>51.48177564</v>
      </c>
    </row>
    <row r="91" ht="15.75" customHeight="1">
      <c r="A91" s="1">
        <v>66.0</v>
      </c>
      <c r="B91" s="16">
        <v>94.60631383347078</v>
      </c>
      <c r="C91" s="19">
        <f t="shared" si="1"/>
        <v>0.6976278572</v>
      </c>
      <c r="D91" s="20">
        <f t="shared" si="2"/>
        <v>41.85767143</v>
      </c>
    </row>
    <row r="92" ht="15.75" customHeight="1">
      <c r="A92" s="1">
        <v>81.0</v>
      </c>
      <c r="B92" s="16">
        <v>98.52758571636679</v>
      </c>
      <c r="C92" s="19">
        <f t="shared" si="1"/>
        <v>0.8221047883</v>
      </c>
      <c r="D92" s="20">
        <f t="shared" si="2"/>
        <v>49.3262873</v>
      </c>
    </row>
    <row r="93" ht="15.75" customHeight="1">
      <c r="A93" s="1">
        <v>29.0</v>
      </c>
      <c r="B93" s="16">
        <v>61.7729064804143</v>
      </c>
      <c r="C93" s="19">
        <f t="shared" si="1"/>
        <v>0.4694614784</v>
      </c>
      <c r="D93" s="20">
        <f t="shared" si="2"/>
        <v>28.1676887</v>
      </c>
    </row>
    <row r="94" ht="15.75" customHeight="1">
      <c r="A94" s="1">
        <v>76.0</v>
      </c>
      <c r="B94" s="16">
        <v>115.7642078540642</v>
      </c>
      <c r="C94" s="19">
        <f t="shared" si="1"/>
        <v>0.6565068894</v>
      </c>
      <c r="D94" s="20">
        <f t="shared" si="2"/>
        <v>39.39041336</v>
      </c>
    </row>
    <row r="95" ht="15.75" customHeight="1">
      <c r="A95" s="1">
        <v>40.0</v>
      </c>
      <c r="B95" s="16">
        <v>57.22317594289843</v>
      </c>
      <c r="C95" s="19">
        <f t="shared" si="1"/>
        <v>0.6990174757</v>
      </c>
      <c r="D95" s="20">
        <f t="shared" si="2"/>
        <v>41.94104854</v>
      </c>
    </row>
    <row r="96" ht="15.75" customHeight="1">
      <c r="A96" s="1">
        <v>84.0</v>
      </c>
      <c r="B96" s="16">
        <v>164.8187180033077</v>
      </c>
      <c r="C96" s="19">
        <f t="shared" si="1"/>
        <v>0.5096508517</v>
      </c>
      <c r="D96" s="20">
        <f t="shared" si="2"/>
        <v>30.5790511</v>
      </c>
    </row>
    <row r="97" ht="15.75" customHeight="1">
      <c r="A97" s="1">
        <v>48.0</v>
      </c>
      <c r="B97" s="16">
        <v>52.36860063874369</v>
      </c>
      <c r="C97" s="19">
        <f t="shared" si="1"/>
        <v>0.9165797714</v>
      </c>
      <c r="D97" s="20">
        <f t="shared" si="2"/>
        <v>54.99478628</v>
      </c>
    </row>
    <row r="98" ht="15.75" customHeight="1">
      <c r="A98" s="1">
        <v>54.0</v>
      </c>
      <c r="B98" s="16">
        <v>57.19223343397416</v>
      </c>
      <c r="C98" s="19">
        <f t="shared" si="1"/>
        <v>0.9441841446</v>
      </c>
      <c r="D98" s="20">
        <f t="shared" si="2"/>
        <v>56.65104867</v>
      </c>
    </row>
    <row r="99" ht="15.75" customHeight="1">
      <c r="A99" s="1">
        <v>45.0</v>
      </c>
      <c r="B99" s="16">
        <v>76.82014118015873</v>
      </c>
      <c r="C99" s="19">
        <f t="shared" si="1"/>
        <v>0.5857838753</v>
      </c>
      <c r="D99" s="20">
        <f t="shared" si="2"/>
        <v>35.14703252</v>
      </c>
    </row>
    <row r="100" ht="15.75" customHeight="1">
      <c r="A100" s="1">
        <v>48.0</v>
      </c>
      <c r="B100" s="16">
        <v>76.90909032119654</v>
      </c>
      <c r="C100" s="19">
        <f t="shared" si="1"/>
        <v>0.6241134799</v>
      </c>
      <c r="D100" s="20">
        <f t="shared" si="2"/>
        <v>37.4468088</v>
      </c>
    </row>
    <row r="101" ht="15.75" customHeight="1">
      <c r="A101" s="1">
        <v>119.0</v>
      </c>
      <c r="B101" s="16">
        <v>129.14913961922676</v>
      </c>
      <c r="C101" s="19">
        <f t="shared" si="1"/>
        <v>0.9214153524</v>
      </c>
      <c r="D101" s="20">
        <f t="shared" si="2"/>
        <v>55.28492115</v>
      </c>
    </row>
    <row r="102" ht="15.75" customHeight="1">
      <c r="A102" s="1">
        <v>11.0</v>
      </c>
      <c r="B102" s="16">
        <v>15.266417053127029</v>
      </c>
      <c r="C102" s="19">
        <f t="shared" si="1"/>
        <v>0.7205357984</v>
      </c>
      <c r="D102" s="20">
        <f t="shared" si="2"/>
        <v>43.2321479</v>
      </c>
    </row>
    <row r="103" ht="15.75" customHeight="1">
      <c r="A103" s="1">
        <v>55.0</v>
      </c>
      <c r="B103" s="16">
        <v>59.66460571350002</v>
      </c>
      <c r="C103" s="19">
        <f t="shared" si="1"/>
        <v>0.9218195502</v>
      </c>
      <c r="D103" s="20">
        <f t="shared" si="2"/>
        <v>55.30917301</v>
      </c>
    </row>
    <row r="104" ht="15.75" customHeight="1">
      <c r="A104" s="1">
        <v>112.0</v>
      </c>
      <c r="B104" s="16">
        <v>101.23702549547758</v>
      </c>
      <c r="C104" s="19">
        <f t="shared" si="1"/>
        <v>1.106314606</v>
      </c>
      <c r="D104" s="20">
        <f t="shared" si="2"/>
        <v>66.37887638</v>
      </c>
    </row>
    <row r="105" ht="15.75" customHeight="1">
      <c r="A105" s="1">
        <v>75.0</v>
      </c>
      <c r="B105" s="16">
        <v>118.78468650752069</v>
      </c>
      <c r="C105" s="19">
        <f t="shared" si="1"/>
        <v>0.631394519</v>
      </c>
      <c r="D105" s="20">
        <f t="shared" si="2"/>
        <v>37.88367114</v>
      </c>
    </row>
    <row r="106" ht="15.75" customHeight="1">
      <c r="A106" s="1">
        <v>85.0</v>
      </c>
      <c r="B106" s="16">
        <v>107.08315851828944</v>
      </c>
      <c r="C106" s="19">
        <f t="shared" si="1"/>
        <v>0.7937756149</v>
      </c>
      <c r="D106" s="20">
        <f t="shared" si="2"/>
        <v>47.62653689</v>
      </c>
    </row>
    <row r="107" ht="15.75" customHeight="1">
      <c r="A107" s="1">
        <v>36.0</v>
      </c>
      <c r="B107" s="16">
        <v>40.1215897206319</v>
      </c>
      <c r="C107" s="19">
        <f t="shared" si="1"/>
        <v>0.8972725221</v>
      </c>
      <c r="D107" s="20">
        <f t="shared" si="2"/>
        <v>53.83635133</v>
      </c>
    </row>
    <row r="108" ht="15.75" customHeight="1">
      <c r="A108" s="1">
        <v>64.0</v>
      </c>
      <c r="B108" s="16">
        <v>73.99252162254784</v>
      </c>
      <c r="C108" s="19">
        <f t="shared" si="1"/>
        <v>0.8649522762</v>
      </c>
      <c r="D108" s="20">
        <f t="shared" si="2"/>
        <v>51.89713657</v>
      </c>
    </row>
    <row r="109" ht="15.75" customHeight="1">
      <c r="A109" s="1">
        <v>56.0</v>
      </c>
      <c r="B109" s="16">
        <v>134.69724016059965</v>
      </c>
      <c r="C109" s="19">
        <f t="shared" si="1"/>
        <v>0.4157471967</v>
      </c>
      <c r="D109" s="20">
        <f t="shared" si="2"/>
        <v>24.9448318</v>
      </c>
    </row>
    <row r="110" ht="15.75" customHeight="1">
      <c r="A110" s="1">
        <v>60.0</v>
      </c>
      <c r="B110" s="16">
        <v>70.0455907949978</v>
      </c>
      <c r="C110" s="19">
        <f t="shared" si="1"/>
        <v>0.8565849659</v>
      </c>
      <c r="D110" s="20">
        <f t="shared" si="2"/>
        <v>51.39509795</v>
      </c>
    </row>
    <row r="111" ht="15.75" customHeight="1">
      <c r="A111" s="1">
        <v>84.0</v>
      </c>
      <c r="B111" s="16">
        <v>98.98188418941442</v>
      </c>
      <c r="C111" s="19">
        <f t="shared" si="1"/>
        <v>0.8486401394</v>
      </c>
      <c r="D111" s="20">
        <f t="shared" si="2"/>
        <v>50.91840837</v>
      </c>
    </row>
    <row r="112" ht="15.75" customHeight="1">
      <c r="A112" s="1">
        <v>97.0</v>
      </c>
      <c r="B112" s="16">
        <v>293.52944315905967</v>
      </c>
      <c r="C112" s="19">
        <f t="shared" si="1"/>
        <v>0.3304608865</v>
      </c>
      <c r="D112" s="20">
        <f t="shared" si="2"/>
        <v>19.82765319</v>
      </c>
    </row>
    <row r="113" ht="15.75" customHeight="1">
      <c r="A113" s="1">
        <v>104.0</v>
      </c>
      <c r="B113" s="16">
        <v>145.70637701930417</v>
      </c>
      <c r="C113" s="19">
        <f t="shared" si="1"/>
        <v>0.71376423</v>
      </c>
      <c r="D113" s="20">
        <f t="shared" si="2"/>
        <v>42.8258538</v>
      </c>
    </row>
    <row r="114" ht="15.75" customHeight="1">
      <c r="A114" s="1">
        <v>94.0</v>
      </c>
      <c r="B114" s="16">
        <v>100.32201275830863</v>
      </c>
      <c r="C114" s="19">
        <f t="shared" si="1"/>
        <v>0.9369827959</v>
      </c>
      <c r="D114" s="20">
        <f t="shared" si="2"/>
        <v>56.21896775</v>
      </c>
    </row>
    <row r="115" ht="15.75" customHeight="1">
      <c r="A115" s="1">
        <v>88.0</v>
      </c>
      <c r="B115" s="16">
        <v>109.15052785691016</v>
      </c>
      <c r="C115" s="19">
        <f t="shared" si="1"/>
        <v>0.8062260598</v>
      </c>
      <c r="D115" s="20">
        <f t="shared" si="2"/>
        <v>48.37356359</v>
      </c>
    </row>
    <row r="116" ht="15.75" customHeight="1">
      <c r="A116" s="1">
        <v>51.0</v>
      </c>
      <c r="B116" s="16">
        <v>70.44117457732908</v>
      </c>
      <c r="C116" s="19">
        <f t="shared" si="1"/>
        <v>0.7240083702</v>
      </c>
      <c r="D116" s="20">
        <f t="shared" si="2"/>
        <v>43.44050221</v>
      </c>
    </row>
    <row r="117" ht="15.75" customHeight="1">
      <c r="A117" s="1">
        <v>59.0</v>
      </c>
      <c r="B117" s="16">
        <v>72.06735222195874</v>
      </c>
      <c r="C117" s="19">
        <f t="shared" si="1"/>
        <v>0.8186786136</v>
      </c>
      <c r="D117" s="20">
        <f t="shared" si="2"/>
        <v>49.12071681</v>
      </c>
    </row>
    <row r="118" ht="15.75" customHeight="1">
      <c r="A118" s="1">
        <v>24.0</v>
      </c>
      <c r="B118" s="16">
        <v>28.282450312546118</v>
      </c>
      <c r="C118" s="19">
        <f t="shared" si="1"/>
        <v>0.848582769</v>
      </c>
      <c r="D118" s="20">
        <f t="shared" si="2"/>
        <v>50.91496614</v>
      </c>
    </row>
    <row r="119" ht="15.75" customHeight="1">
      <c r="A119" s="1">
        <v>30.0</v>
      </c>
      <c r="B119" s="16">
        <v>30.893788530308797</v>
      </c>
      <c r="C119" s="19">
        <f t="shared" si="1"/>
        <v>0.9710689892</v>
      </c>
      <c r="D119" s="20">
        <f t="shared" si="2"/>
        <v>58.26413935</v>
      </c>
    </row>
    <row r="120" ht="15.75" customHeight="1">
      <c r="A120" s="1">
        <v>73.0</v>
      </c>
      <c r="B120" s="16">
        <v>82.33675914362252</v>
      </c>
      <c r="C120" s="19">
        <f t="shared" si="1"/>
        <v>0.8866027854</v>
      </c>
      <c r="D120" s="20">
        <f t="shared" si="2"/>
        <v>53.19616713</v>
      </c>
    </row>
    <row r="121" ht="15.75" customHeight="1">
      <c r="A121" s="1">
        <v>65.0</v>
      </c>
      <c r="B121" s="16">
        <v>89.82240830162257</v>
      </c>
      <c r="C121" s="19">
        <f t="shared" si="1"/>
        <v>0.7236501585</v>
      </c>
      <c r="D121" s="20">
        <f t="shared" si="2"/>
        <v>43.41900951</v>
      </c>
    </row>
    <row r="122" ht="15.75" customHeight="1">
      <c r="A122" s="1">
        <v>100.0</v>
      </c>
      <c r="B122" s="16">
        <v>132.69461390942064</v>
      </c>
      <c r="C122" s="19">
        <f t="shared" si="1"/>
        <v>0.7536100905</v>
      </c>
      <c r="D122" s="20">
        <f t="shared" si="2"/>
        <v>45.21660543</v>
      </c>
    </row>
    <row r="123" ht="15.75" customHeight="1">
      <c r="A123" s="1">
        <v>78.0</v>
      </c>
      <c r="B123" s="16">
        <v>119.59714441746615</v>
      </c>
      <c r="C123" s="19">
        <f t="shared" si="1"/>
        <v>0.6521894848</v>
      </c>
      <c r="D123" s="20">
        <f t="shared" si="2"/>
        <v>39.13136909</v>
      </c>
    </row>
    <row r="124" ht="15.75" customHeight="1">
      <c r="A124" s="1">
        <v>20.0</v>
      </c>
      <c r="B124" s="16">
        <v>18.414685952014974</v>
      </c>
      <c r="C124" s="19">
        <f t="shared" si="1"/>
        <v>1.08608966</v>
      </c>
      <c r="D124" s="20">
        <f t="shared" si="2"/>
        <v>65.16537958</v>
      </c>
    </row>
    <row r="125" ht="15.75" customHeight="1">
      <c r="A125" s="1">
        <v>109.0</v>
      </c>
      <c r="B125" s="16">
        <v>174.40157442176255</v>
      </c>
      <c r="C125" s="19">
        <f t="shared" si="1"/>
        <v>0.6249943578</v>
      </c>
      <c r="D125" s="20">
        <f t="shared" si="2"/>
        <v>37.49966147</v>
      </c>
    </row>
    <row r="126" ht="15.75" customHeight="1">
      <c r="A126" s="1">
        <v>14.0</v>
      </c>
      <c r="B126" s="16">
        <v>17.11801967728843</v>
      </c>
      <c r="C126" s="19">
        <f t="shared" si="1"/>
        <v>0.8178516127</v>
      </c>
      <c r="D126" s="20">
        <f t="shared" si="2"/>
        <v>49.07109676</v>
      </c>
    </row>
    <row r="127" ht="15.75" customHeight="1">
      <c r="A127" s="1">
        <v>18.0</v>
      </c>
      <c r="B127" s="16">
        <v>16.349378729681067</v>
      </c>
      <c r="C127" s="19">
        <f t="shared" si="1"/>
        <v>1.100959266</v>
      </c>
      <c r="D127" s="20">
        <f t="shared" si="2"/>
        <v>66.05755594</v>
      </c>
    </row>
    <row r="128" ht="15.75" customHeight="1">
      <c r="A128" s="1">
        <v>15.0</v>
      </c>
      <c r="B128" s="16">
        <v>14.958936316617164</v>
      </c>
      <c r="C128" s="19">
        <f t="shared" si="1"/>
        <v>1.002745094</v>
      </c>
      <c r="D128" s="20">
        <f t="shared" si="2"/>
        <v>60.16470563</v>
      </c>
    </row>
    <row r="129" ht="15.75" customHeight="1">
      <c r="A129" s="1">
        <v>109.0</v>
      </c>
      <c r="B129" s="16">
        <v>209.4134829424487</v>
      </c>
      <c r="C129" s="19">
        <f t="shared" si="1"/>
        <v>0.5205013472</v>
      </c>
      <c r="D129" s="20">
        <f t="shared" si="2"/>
        <v>31.23008083</v>
      </c>
    </row>
    <row r="130" ht="15.75" customHeight="1">
      <c r="A130" s="1">
        <v>25.0</v>
      </c>
      <c r="B130" s="16">
        <v>25.89043734393938</v>
      </c>
      <c r="C130" s="19">
        <f t="shared" si="1"/>
        <v>0.9656074816</v>
      </c>
      <c r="D130" s="20">
        <f t="shared" si="2"/>
        <v>57.93644889</v>
      </c>
    </row>
    <row r="131" ht="15.75" customHeight="1">
      <c r="A131" s="1">
        <v>33.0</v>
      </c>
      <c r="B131" s="16">
        <v>36.924266542745265</v>
      </c>
      <c r="C131" s="19">
        <f t="shared" si="1"/>
        <v>0.8937212053</v>
      </c>
      <c r="D131" s="20">
        <f t="shared" si="2"/>
        <v>53.62327232</v>
      </c>
    </row>
    <row r="132" ht="15.75" customHeight="1">
      <c r="A132" s="1">
        <v>52.0</v>
      </c>
      <c r="B132" s="16">
        <v>52.69307321375132</v>
      </c>
      <c r="C132" s="19">
        <f t="shared" si="1"/>
        <v>0.9868469768</v>
      </c>
      <c r="D132" s="20">
        <f t="shared" si="2"/>
        <v>59.21081861</v>
      </c>
    </row>
    <row r="133" ht="15.75" customHeight="1">
      <c r="A133" s="1">
        <v>120.0</v>
      </c>
      <c r="B133" s="16">
        <v>209.92154950762614</v>
      </c>
      <c r="C133" s="19">
        <f t="shared" si="1"/>
        <v>0.5716421219</v>
      </c>
      <c r="D133" s="20">
        <f t="shared" si="2"/>
        <v>34.29852732</v>
      </c>
    </row>
    <row r="134" ht="15.75" customHeight="1">
      <c r="A134" s="1">
        <v>50.0</v>
      </c>
      <c r="B134" s="16">
        <v>61.9682242697451</v>
      </c>
      <c r="C134" s="19">
        <f t="shared" si="1"/>
        <v>0.8068651408</v>
      </c>
      <c r="D134" s="20">
        <f t="shared" si="2"/>
        <v>48.41190845</v>
      </c>
    </row>
    <row r="135" ht="15.75" customHeight="1">
      <c r="A135" s="1">
        <v>104.0</v>
      </c>
      <c r="B135" s="16">
        <v>157.5688514965347</v>
      </c>
      <c r="C135" s="19">
        <f t="shared" si="1"/>
        <v>0.6600289271</v>
      </c>
      <c r="D135" s="20">
        <f t="shared" si="2"/>
        <v>39.60173563</v>
      </c>
    </row>
    <row r="136" ht="15.75" customHeight="1">
      <c r="A136" s="1">
        <v>20.0</v>
      </c>
      <c r="B136" s="16">
        <v>24.158668074239237</v>
      </c>
      <c r="C136" s="19">
        <f t="shared" si="1"/>
        <v>0.827860209</v>
      </c>
      <c r="D136" s="20">
        <f t="shared" si="2"/>
        <v>49.67161254</v>
      </c>
    </row>
    <row r="137" ht="15.75" customHeight="1">
      <c r="A137" s="1">
        <v>34.0</v>
      </c>
      <c r="B137" s="16">
        <v>137.81234144539079</v>
      </c>
      <c r="C137" s="19">
        <f t="shared" si="1"/>
        <v>0.246712302</v>
      </c>
      <c r="D137" s="20">
        <f t="shared" si="2"/>
        <v>14.80273812</v>
      </c>
    </row>
    <row r="138" ht="15.75" customHeight="1">
      <c r="A138" s="1">
        <v>85.0</v>
      </c>
      <c r="B138" s="16">
        <v>76.36897161402834</v>
      </c>
      <c r="C138" s="19">
        <f t="shared" si="1"/>
        <v>1.113017476</v>
      </c>
      <c r="D138" s="20">
        <f t="shared" si="2"/>
        <v>66.78104854</v>
      </c>
    </row>
    <row r="139" ht="15.75" customHeight="1">
      <c r="A139" s="1">
        <v>41.0</v>
      </c>
      <c r="B139" s="16">
        <v>58.66183077506229</v>
      </c>
      <c r="C139" s="19">
        <f t="shared" si="1"/>
        <v>0.6989212484</v>
      </c>
      <c r="D139" s="20">
        <f t="shared" si="2"/>
        <v>41.93527491</v>
      </c>
    </row>
    <row r="140" ht="15.75" customHeight="1">
      <c r="A140" s="1">
        <v>19.0</v>
      </c>
      <c r="B140" s="16">
        <v>30.42092194153117</v>
      </c>
      <c r="C140" s="19">
        <f t="shared" si="1"/>
        <v>0.6245701572</v>
      </c>
      <c r="D140" s="20">
        <f t="shared" si="2"/>
        <v>37.47420943</v>
      </c>
    </row>
    <row r="141" ht="15.75" customHeight="1">
      <c r="A141" s="1">
        <v>99.0</v>
      </c>
      <c r="B141" s="16">
        <v>107.01863250687853</v>
      </c>
      <c r="C141" s="19">
        <f t="shared" si="1"/>
        <v>0.9250725568</v>
      </c>
      <c r="D141" s="20">
        <f t="shared" si="2"/>
        <v>55.50435341</v>
      </c>
    </row>
    <row r="142" ht="15.75" customHeight="1">
      <c r="A142" s="1">
        <v>35.0</v>
      </c>
      <c r="B142" s="16">
        <v>43.21710548074817</v>
      </c>
      <c r="C142" s="19">
        <f t="shared" si="1"/>
        <v>0.8098645111</v>
      </c>
      <c r="D142" s="20">
        <f t="shared" si="2"/>
        <v>48.59187066</v>
      </c>
    </row>
    <row r="143" ht="15.75" customHeight="1">
      <c r="A143" s="1">
        <v>27.0</v>
      </c>
      <c r="B143" s="16">
        <v>30.577883201483242</v>
      </c>
      <c r="C143" s="19">
        <f t="shared" si="1"/>
        <v>0.8829911417</v>
      </c>
      <c r="D143" s="20">
        <f t="shared" si="2"/>
        <v>52.9794685</v>
      </c>
    </row>
    <row r="144" ht="15.75" customHeight="1">
      <c r="A144" s="1">
        <v>62.0</v>
      </c>
      <c r="B144" s="16">
        <v>91.34188423654201</v>
      </c>
      <c r="C144" s="19">
        <f t="shared" si="1"/>
        <v>0.6787685684</v>
      </c>
      <c r="D144" s="20">
        <f t="shared" si="2"/>
        <v>40.72611411</v>
      </c>
    </row>
    <row r="145" ht="15.75" customHeight="1">
      <c r="A145" s="1">
        <v>110.0</v>
      </c>
      <c r="B145" s="16">
        <v>168.2024297128266</v>
      </c>
      <c r="C145" s="19">
        <f t="shared" si="1"/>
        <v>0.6539739062</v>
      </c>
      <c r="D145" s="20">
        <f t="shared" si="2"/>
        <v>39.23843437</v>
      </c>
    </row>
    <row r="146" ht="15.75" customHeight="1">
      <c r="A146" s="1">
        <v>42.0</v>
      </c>
      <c r="B146" s="16">
        <v>44.85622020080525</v>
      </c>
      <c r="C146" s="19">
        <f t="shared" si="1"/>
        <v>0.9363249915</v>
      </c>
      <c r="D146" s="20">
        <f t="shared" si="2"/>
        <v>56.17949949</v>
      </c>
    </row>
    <row r="147" ht="15.75" customHeight="1">
      <c r="A147" s="1">
        <v>69.0</v>
      </c>
      <c r="B147" s="16">
        <v>76.70736875743977</v>
      </c>
      <c r="C147" s="19">
        <f t="shared" si="1"/>
        <v>0.8995224464</v>
      </c>
      <c r="D147" s="20">
        <f t="shared" si="2"/>
        <v>53.97134678</v>
      </c>
    </row>
    <row r="148" ht="15.75" customHeight="1">
      <c r="A148" s="1">
        <v>51.0</v>
      </c>
      <c r="B148" s="16">
        <v>82.81068570735849</v>
      </c>
      <c r="C148" s="19">
        <f t="shared" si="1"/>
        <v>0.6158625492</v>
      </c>
      <c r="D148" s="20">
        <f t="shared" si="2"/>
        <v>36.95175295</v>
      </c>
    </row>
    <row r="149" ht="15.75" customHeight="1">
      <c r="A149" s="1">
        <v>101.0</v>
      </c>
      <c r="B149" s="16">
        <v>113.07024569844816</v>
      </c>
      <c r="C149" s="19">
        <f t="shared" si="1"/>
        <v>0.8932500268</v>
      </c>
      <c r="D149" s="20">
        <f t="shared" si="2"/>
        <v>53.59500161</v>
      </c>
    </row>
    <row r="150" ht="15.75" customHeight="1">
      <c r="A150" s="1">
        <v>113.0</v>
      </c>
      <c r="B150" s="16">
        <v>143.52355392655673</v>
      </c>
      <c r="C150" s="19">
        <f t="shared" si="1"/>
        <v>0.787327215</v>
      </c>
      <c r="D150" s="20">
        <f t="shared" si="2"/>
        <v>47.2396329</v>
      </c>
    </row>
    <row r="151" ht="15.75" customHeight="1">
      <c r="A151" s="1">
        <v>34.0</v>
      </c>
      <c r="B151" s="16">
        <v>44.45458221166088</v>
      </c>
      <c r="C151" s="19">
        <f t="shared" si="1"/>
        <v>0.7648255435</v>
      </c>
      <c r="D151" s="20">
        <f t="shared" si="2"/>
        <v>45.88953261</v>
      </c>
    </row>
    <row r="152" ht="15.75" customHeight="1">
      <c r="A152" s="1">
        <v>49.0</v>
      </c>
      <c r="B152" s="16">
        <v>59.45303783495289</v>
      </c>
      <c r="C152" s="19">
        <f t="shared" si="1"/>
        <v>0.8241799206</v>
      </c>
      <c r="D152" s="20">
        <f t="shared" si="2"/>
        <v>49.45079523</v>
      </c>
    </row>
    <row r="153" ht="15.75" customHeight="1">
      <c r="A153" s="1">
        <v>47.0</v>
      </c>
      <c r="B153" s="16">
        <v>46.358799334807784</v>
      </c>
      <c r="C153" s="19">
        <f t="shared" si="1"/>
        <v>1.013831261</v>
      </c>
      <c r="D153" s="20">
        <f t="shared" si="2"/>
        <v>60.82987568</v>
      </c>
    </row>
    <row r="154" ht="15.75" customHeight="1">
      <c r="A154" s="1">
        <v>56.0</v>
      </c>
      <c r="B154" s="16">
        <v>49.249087629740586</v>
      </c>
      <c r="C154" s="19">
        <f t="shared" si="1"/>
        <v>1.137076902</v>
      </c>
      <c r="D154" s="20">
        <f t="shared" si="2"/>
        <v>68.22461413</v>
      </c>
    </row>
    <row r="155" ht="15.75" customHeight="1">
      <c r="A155" s="1">
        <v>120.0</v>
      </c>
      <c r="B155" s="16">
        <v>150.65913105901558</v>
      </c>
      <c r="C155" s="19">
        <f t="shared" si="1"/>
        <v>0.796500014</v>
      </c>
      <c r="D155" s="20">
        <f t="shared" si="2"/>
        <v>47.79000084</v>
      </c>
    </row>
    <row r="156" ht="15.75" customHeight="1">
      <c r="A156" s="1">
        <v>30.0</v>
      </c>
      <c r="B156" s="16">
        <v>95.04812774926293</v>
      </c>
      <c r="C156" s="19">
        <f t="shared" si="1"/>
        <v>0.3156295733</v>
      </c>
      <c r="D156" s="20">
        <f t="shared" si="2"/>
        <v>18.9377744</v>
      </c>
    </row>
    <row r="157" ht="15.75" customHeight="1">
      <c r="A157" s="1">
        <v>95.0</v>
      </c>
      <c r="B157" s="16">
        <v>81.16636791720481</v>
      </c>
      <c r="C157" s="19">
        <f t="shared" si="1"/>
        <v>1.17043552</v>
      </c>
      <c r="D157" s="20">
        <f t="shared" si="2"/>
        <v>70.22613117</v>
      </c>
    </row>
    <row r="158" ht="15.75" customHeight="1">
      <c r="A158" s="1">
        <v>93.0</v>
      </c>
      <c r="B158" s="16">
        <v>112.17124701836629</v>
      </c>
      <c r="C158" s="19">
        <f t="shared" si="1"/>
        <v>0.8290894723</v>
      </c>
      <c r="D158" s="20">
        <f t="shared" si="2"/>
        <v>49.74536834</v>
      </c>
    </row>
    <row r="159" ht="15.75" customHeight="1">
      <c r="A159" s="1">
        <v>68.0</v>
      </c>
      <c r="B159" s="16">
        <v>105.46175252887693</v>
      </c>
      <c r="C159" s="19">
        <f t="shared" si="1"/>
        <v>0.6447835198</v>
      </c>
      <c r="D159" s="20">
        <f t="shared" si="2"/>
        <v>38.68701119</v>
      </c>
    </row>
    <row r="160" ht="15.75" customHeight="1">
      <c r="A160" s="1">
        <v>114.0</v>
      </c>
      <c r="B160" s="16">
        <v>139.88323191711663</v>
      </c>
      <c r="C160" s="19">
        <f t="shared" si="1"/>
        <v>0.8149654425</v>
      </c>
      <c r="D160" s="20">
        <f t="shared" si="2"/>
        <v>48.89792655</v>
      </c>
    </row>
    <row r="161" ht="15.75" customHeight="1">
      <c r="A161" s="1">
        <v>92.0</v>
      </c>
      <c r="B161" s="16">
        <v>132.65060005062404</v>
      </c>
      <c r="C161" s="19">
        <f t="shared" si="1"/>
        <v>0.6935513293</v>
      </c>
      <c r="D161" s="20">
        <f t="shared" si="2"/>
        <v>41.61307976</v>
      </c>
    </row>
    <row r="162" ht="15.75" customHeight="1">
      <c r="A162" s="1">
        <v>17.0</v>
      </c>
      <c r="B162" s="16">
        <v>18.752475929216445</v>
      </c>
      <c r="C162" s="19">
        <f t="shared" si="1"/>
        <v>0.9065469575</v>
      </c>
      <c r="D162" s="20">
        <f t="shared" si="2"/>
        <v>54.39281745</v>
      </c>
    </row>
    <row r="163" ht="15.75" customHeight="1">
      <c r="A163" s="1">
        <v>80.0</v>
      </c>
      <c r="B163" s="16">
        <v>116.46538862729194</v>
      </c>
      <c r="C163" s="19">
        <f t="shared" si="1"/>
        <v>0.6868993522</v>
      </c>
      <c r="D163" s="20">
        <f t="shared" si="2"/>
        <v>41.21396113</v>
      </c>
    </row>
    <row r="164" ht="15.75" customHeight="1">
      <c r="A164" s="1">
        <v>92.0</v>
      </c>
      <c r="B164" s="16">
        <v>85.17362499496036</v>
      </c>
      <c r="C164" s="19">
        <f t="shared" si="1"/>
        <v>1.080146583</v>
      </c>
      <c r="D164" s="20">
        <f t="shared" si="2"/>
        <v>64.80879498</v>
      </c>
    </row>
    <row r="165" ht="15.75" customHeight="1">
      <c r="A165" s="1">
        <v>43.0</v>
      </c>
      <c r="B165" s="16">
        <v>59.9917329346695</v>
      </c>
      <c r="C165" s="19">
        <f t="shared" si="1"/>
        <v>0.7167654258</v>
      </c>
      <c r="D165" s="20">
        <f t="shared" si="2"/>
        <v>43.00592555</v>
      </c>
    </row>
    <row r="166" ht="15.75" customHeight="1">
      <c r="A166" s="1">
        <v>26.0</v>
      </c>
      <c r="B166" s="16">
        <v>34.39193320585906</v>
      </c>
      <c r="C166" s="19">
        <f t="shared" si="1"/>
        <v>0.7559912333</v>
      </c>
      <c r="D166" s="20">
        <f t="shared" si="2"/>
        <v>45.359474</v>
      </c>
    </row>
    <row r="167" ht="15.75" customHeight="1">
      <c r="A167" s="1">
        <v>73.0</v>
      </c>
      <c r="B167" s="16">
        <v>72.34090592895292</v>
      </c>
      <c r="C167" s="19">
        <f t="shared" si="1"/>
        <v>1.009110946</v>
      </c>
      <c r="D167" s="20">
        <f t="shared" si="2"/>
        <v>60.54665675</v>
      </c>
    </row>
    <row r="168" ht="15.75" customHeight="1">
      <c r="A168" s="1">
        <v>45.0</v>
      </c>
      <c r="B168" s="16">
        <v>67.2946510526417</v>
      </c>
      <c r="C168" s="19">
        <f t="shared" si="1"/>
        <v>0.6687009933</v>
      </c>
      <c r="D168" s="20">
        <f t="shared" si="2"/>
        <v>40.1220596</v>
      </c>
    </row>
    <row r="169" ht="15.75" customHeight="1">
      <c r="A169" s="1">
        <v>45.0</v>
      </c>
      <c r="B169" s="16">
        <v>52.23764472212385</v>
      </c>
      <c r="C169" s="19">
        <f t="shared" si="1"/>
        <v>0.8614477211</v>
      </c>
      <c r="D169" s="20">
        <f t="shared" si="2"/>
        <v>51.68686326</v>
      </c>
    </row>
    <row r="170" ht="15.75" customHeight="1">
      <c r="A170" s="1">
        <v>43.0</v>
      </c>
      <c r="B170" s="16">
        <v>80.14742953993166</v>
      </c>
      <c r="C170" s="19">
        <f t="shared" si="1"/>
        <v>0.5365112799</v>
      </c>
      <c r="D170" s="20">
        <f t="shared" si="2"/>
        <v>32.19067679</v>
      </c>
    </row>
    <row r="171" ht="15.75" customHeight="1">
      <c r="A171" s="1">
        <v>102.0</v>
      </c>
      <c r="B171" s="16">
        <v>279.03769965800836</v>
      </c>
      <c r="C171" s="19">
        <f t="shared" si="1"/>
        <v>0.3655420043</v>
      </c>
      <c r="D171" s="20">
        <f t="shared" si="2"/>
        <v>21.93252026</v>
      </c>
    </row>
    <row r="172" ht="15.75" customHeight="1">
      <c r="A172" s="1">
        <v>11.0</v>
      </c>
      <c r="B172" s="16">
        <v>12.961436765872731</v>
      </c>
      <c r="C172" s="19">
        <f t="shared" si="1"/>
        <v>0.8486713471</v>
      </c>
      <c r="D172" s="20">
        <f t="shared" si="2"/>
        <v>50.92028082</v>
      </c>
    </row>
    <row r="173" ht="15.75" customHeight="1">
      <c r="A173" s="1">
        <v>40.0</v>
      </c>
      <c r="B173" s="16">
        <v>48.6436963085186</v>
      </c>
      <c r="C173" s="19">
        <f t="shared" si="1"/>
        <v>0.8223059314</v>
      </c>
      <c r="D173" s="20">
        <f t="shared" si="2"/>
        <v>49.33835588</v>
      </c>
    </row>
    <row r="174" ht="15.75" customHeight="1">
      <c r="A174" s="1">
        <v>117.0</v>
      </c>
      <c r="B174" s="16">
        <v>231.62081378371101</v>
      </c>
      <c r="C174" s="19">
        <f t="shared" si="1"/>
        <v>0.5051359508</v>
      </c>
      <c r="D174" s="20">
        <f t="shared" si="2"/>
        <v>30.30815705</v>
      </c>
    </row>
    <row r="175" ht="15.75" customHeight="1">
      <c r="A175" s="1">
        <v>102.0</v>
      </c>
      <c r="B175" s="16">
        <v>336.15001826307497</v>
      </c>
      <c r="C175" s="19">
        <f t="shared" si="1"/>
        <v>0.3034359496</v>
      </c>
      <c r="D175" s="20">
        <f t="shared" si="2"/>
        <v>18.20615698</v>
      </c>
    </row>
    <row r="176" ht="15.75" customHeight="1">
      <c r="A176" s="1">
        <v>47.0</v>
      </c>
      <c r="B176" s="16">
        <v>45.25171693518168</v>
      </c>
      <c r="C176" s="19">
        <f t="shared" si="1"/>
        <v>1.038634624</v>
      </c>
      <c r="D176" s="20">
        <f t="shared" si="2"/>
        <v>62.31807743</v>
      </c>
    </row>
    <row r="177" ht="15.75" customHeight="1">
      <c r="A177" s="1">
        <v>27.0</v>
      </c>
      <c r="B177" s="16">
        <v>21.327443747439574</v>
      </c>
      <c r="C177" s="19">
        <f t="shared" si="1"/>
        <v>1.265974503</v>
      </c>
      <c r="D177" s="20">
        <f t="shared" si="2"/>
        <v>75.95847018</v>
      </c>
    </row>
    <row r="178" ht="15.75" customHeight="1">
      <c r="A178" s="1">
        <v>88.0</v>
      </c>
      <c r="B178" s="16">
        <v>236.44639080886512</v>
      </c>
      <c r="C178" s="19">
        <f t="shared" si="1"/>
        <v>0.3721773874</v>
      </c>
      <c r="D178" s="20">
        <f t="shared" si="2"/>
        <v>22.33064325</v>
      </c>
    </row>
    <row r="179" ht="15.75" customHeight="1">
      <c r="A179" s="1">
        <v>26.0</v>
      </c>
      <c r="B179" s="16">
        <v>50.024660419697945</v>
      </c>
      <c r="C179" s="19">
        <f t="shared" si="1"/>
        <v>0.5197436581</v>
      </c>
      <c r="D179" s="20">
        <f t="shared" si="2"/>
        <v>31.18461948</v>
      </c>
    </row>
    <row r="180" ht="15.75" customHeight="1">
      <c r="A180" s="1">
        <v>58.0</v>
      </c>
      <c r="B180" s="16">
        <v>59.956466834695796</v>
      </c>
      <c r="C180" s="19">
        <f t="shared" si="1"/>
        <v>0.9673685436</v>
      </c>
      <c r="D180" s="20">
        <f t="shared" si="2"/>
        <v>58.04211261</v>
      </c>
    </row>
    <row r="181" ht="15.75" customHeight="1">
      <c r="A181" s="1">
        <v>76.0</v>
      </c>
      <c r="B181" s="16">
        <v>107.71197933652715</v>
      </c>
      <c r="C181" s="19">
        <f t="shared" si="1"/>
        <v>0.7055853998</v>
      </c>
      <c r="D181" s="20">
        <f t="shared" si="2"/>
        <v>42.33512399</v>
      </c>
    </row>
    <row r="182" ht="15.75" customHeight="1">
      <c r="A182" s="1">
        <v>90.0</v>
      </c>
      <c r="B182" s="16">
        <v>101.80766147751999</v>
      </c>
      <c r="C182" s="19">
        <f t="shared" si="1"/>
        <v>0.8840199126</v>
      </c>
      <c r="D182" s="20">
        <f t="shared" si="2"/>
        <v>53.04119476</v>
      </c>
    </row>
    <row r="183" ht="15.75" customHeight="1">
      <c r="A183" s="1">
        <v>29.0</v>
      </c>
      <c r="B183" s="16">
        <v>36.56562450520261</v>
      </c>
      <c r="C183" s="19">
        <f t="shared" si="1"/>
        <v>0.793094618</v>
      </c>
      <c r="D183" s="20">
        <f t="shared" si="2"/>
        <v>47.58567708</v>
      </c>
    </row>
    <row r="184" ht="15.75" customHeight="1">
      <c r="A184" s="1">
        <v>42.0</v>
      </c>
      <c r="B184" s="16">
        <v>63.638242384251114</v>
      </c>
      <c r="C184" s="19">
        <f t="shared" si="1"/>
        <v>0.6599805153</v>
      </c>
      <c r="D184" s="20">
        <f t="shared" si="2"/>
        <v>39.59883092</v>
      </c>
      <c r="E184" s="13"/>
    </row>
    <row r="185" ht="15.75" customHeight="1">
      <c r="A185" s="1">
        <v>54.0</v>
      </c>
      <c r="B185" s="16">
        <v>61.126591343138855</v>
      </c>
      <c r="C185" s="19">
        <f t="shared" si="1"/>
        <v>0.8834125838</v>
      </c>
      <c r="D185" s="20">
        <f t="shared" si="2"/>
        <v>53.00475503</v>
      </c>
      <c r="E185" s="13"/>
    </row>
    <row r="186" ht="15.75" customHeight="1">
      <c r="A186" s="1">
        <v>50.0</v>
      </c>
      <c r="B186" s="16">
        <v>100.6875734991151</v>
      </c>
      <c r="C186" s="19">
        <f t="shared" si="1"/>
        <v>0.496585609</v>
      </c>
      <c r="D186" s="20">
        <f t="shared" si="2"/>
        <v>29.79513654</v>
      </c>
      <c r="E186" s="13"/>
    </row>
    <row r="187" ht="15.75" customHeight="1">
      <c r="A187" s="1">
        <v>70.0</v>
      </c>
      <c r="B187" s="16">
        <v>102.82768695285482</v>
      </c>
      <c r="C187" s="19">
        <f t="shared" si="1"/>
        <v>0.6807505067</v>
      </c>
      <c r="D187" s="20">
        <f t="shared" si="2"/>
        <v>40.8450304</v>
      </c>
      <c r="E187" s="13"/>
    </row>
    <row r="188" ht="15.75" customHeight="1">
      <c r="A188" s="1">
        <v>46.0</v>
      </c>
      <c r="B188" s="16">
        <v>69.64977351952598</v>
      </c>
      <c r="C188" s="19">
        <f t="shared" si="1"/>
        <v>0.6604472301</v>
      </c>
      <c r="D188" s="20">
        <f t="shared" si="2"/>
        <v>39.62683381</v>
      </c>
      <c r="E188" s="13"/>
    </row>
    <row r="189" ht="15.75" customHeight="1">
      <c r="A189" s="1">
        <v>17.0</v>
      </c>
      <c r="B189" s="16">
        <v>33.0323002748507</v>
      </c>
      <c r="C189" s="19">
        <f t="shared" si="1"/>
        <v>0.5146477799</v>
      </c>
      <c r="D189" s="20">
        <f t="shared" si="2"/>
        <v>30.87886679</v>
      </c>
      <c r="E189" s="13"/>
    </row>
    <row r="190" ht="15.75" customHeight="1">
      <c r="A190" s="1">
        <v>49.0</v>
      </c>
      <c r="B190" s="16">
        <v>72.2439659992833</v>
      </c>
      <c r="C190" s="19">
        <f t="shared" si="1"/>
        <v>0.6782573371</v>
      </c>
      <c r="D190" s="20">
        <f t="shared" si="2"/>
        <v>40.69544023</v>
      </c>
      <c r="E190" s="13"/>
    </row>
    <row r="191" ht="15.75" customHeight="1">
      <c r="A191" s="1">
        <v>56.0</v>
      </c>
      <c r="B191" s="16">
        <v>50.087848452543945</v>
      </c>
      <c r="C191" s="19">
        <f t="shared" si="1"/>
        <v>1.118035646</v>
      </c>
      <c r="D191" s="20">
        <f t="shared" si="2"/>
        <v>67.08213876</v>
      </c>
      <c r="E191" s="13"/>
    </row>
    <row r="192" ht="15.75" customHeight="1">
      <c r="A192" s="1">
        <v>69.0</v>
      </c>
      <c r="B192" s="16">
        <v>95.41856252849908</v>
      </c>
      <c r="C192" s="19">
        <f t="shared" si="1"/>
        <v>0.7231297367</v>
      </c>
      <c r="D192" s="20">
        <f t="shared" si="2"/>
        <v>43.3877842</v>
      </c>
      <c r="E192" s="13"/>
    </row>
    <row r="193" ht="15.75" customHeight="1">
      <c r="A193" s="1">
        <v>93.0</v>
      </c>
      <c r="B193" s="16">
        <v>144.66596876335907</v>
      </c>
      <c r="C193" s="19">
        <f t="shared" si="1"/>
        <v>0.6428602442</v>
      </c>
      <c r="D193" s="20">
        <f t="shared" si="2"/>
        <v>38.57161465</v>
      </c>
      <c r="E193" s="13"/>
    </row>
    <row r="194" ht="15.75" customHeight="1">
      <c r="A194" s="1">
        <v>64.0</v>
      </c>
      <c r="B194" s="16">
        <v>81.92375747368588</v>
      </c>
      <c r="C194" s="19">
        <f t="shared" si="1"/>
        <v>0.7812141676</v>
      </c>
      <c r="D194" s="20">
        <f t="shared" si="2"/>
        <v>46.87285005</v>
      </c>
      <c r="E194" s="13"/>
    </row>
    <row r="195" ht="15.75" customHeight="1">
      <c r="A195" s="1">
        <v>33.0</v>
      </c>
      <c r="B195" s="16">
        <v>65.87344411422511</v>
      </c>
      <c r="C195" s="19">
        <f t="shared" si="1"/>
        <v>0.5009605987</v>
      </c>
      <c r="D195" s="20">
        <f t="shared" si="2"/>
        <v>30.05763592</v>
      </c>
      <c r="E195" s="13"/>
    </row>
    <row r="196" ht="15.75" customHeight="1">
      <c r="A196" s="1">
        <v>98.0</v>
      </c>
      <c r="B196" s="16">
        <v>79.13905952902802</v>
      </c>
      <c r="C196" s="19">
        <f t="shared" si="1"/>
        <v>1.238326568</v>
      </c>
      <c r="D196" s="20">
        <f t="shared" si="2"/>
        <v>74.29959409</v>
      </c>
      <c r="E196" s="13"/>
    </row>
    <row r="197" ht="15.75" customHeight="1">
      <c r="A197" s="1">
        <v>59.0</v>
      </c>
      <c r="B197" s="16">
        <v>66.90866809549384</v>
      </c>
      <c r="C197" s="19">
        <f t="shared" si="1"/>
        <v>0.8817990505</v>
      </c>
      <c r="D197" s="20">
        <f t="shared" si="2"/>
        <v>52.90794303</v>
      </c>
      <c r="E197" s="13"/>
    </row>
    <row r="198" ht="15.75" customHeight="1">
      <c r="A198" s="1">
        <v>112.0</v>
      </c>
      <c r="B198" s="16">
        <v>141.92364988803547</v>
      </c>
      <c r="C198" s="19">
        <f t="shared" si="1"/>
        <v>0.7891567057</v>
      </c>
      <c r="D198" s="20">
        <f t="shared" si="2"/>
        <v>47.34940234</v>
      </c>
      <c r="E198" s="13"/>
    </row>
    <row r="199" ht="15.75" customHeight="1">
      <c r="A199" s="1">
        <v>94.0</v>
      </c>
      <c r="B199" s="16">
        <v>156.2472118867105</v>
      </c>
      <c r="C199" s="19">
        <f t="shared" si="1"/>
        <v>0.6016107351</v>
      </c>
      <c r="D199" s="20">
        <f t="shared" si="2"/>
        <v>36.09664411</v>
      </c>
      <c r="E199" s="13"/>
    </row>
    <row r="200" ht="15.75" customHeight="1">
      <c r="A200" s="1">
        <v>52.0</v>
      </c>
      <c r="B200" s="16">
        <v>53.59085852437542</v>
      </c>
      <c r="C200" s="19">
        <f t="shared" si="1"/>
        <v>0.9703147408</v>
      </c>
      <c r="D200" s="20">
        <f t="shared" si="2"/>
        <v>58.21888445</v>
      </c>
      <c r="E200" s="13"/>
    </row>
    <row r="201" ht="15.75" customHeight="1">
      <c r="A201" s="1">
        <v>39.0</v>
      </c>
      <c r="B201" s="16">
        <v>34.808204858833676</v>
      </c>
      <c r="C201" s="19">
        <f t="shared" si="1"/>
        <v>1.12042549</v>
      </c>
      <c r="D201" s="20">
        <f t="shared" si="2"/>
        <v>67.22552943</v>
      </c>
      <c r="E201" s="13"/>
    </row>
    <row r="202" ht="15.75" customHeight="1">
      <c r="A202" s="1">
        <v>80.0</v>
      </c>
      <c r="B202" s="16">
        <v>125.86070334663903</v>
      </c>
      <c r="C202" s="19">
        <f t="shared" si="1"/>
        <v>0.6356233349</v>
      </c>
      <c r="D202" s="20">
        <f t="shared" si="2"/>
        <v>38.1374001</v>
      </c>
      <c r="E202" s="13"/>
    </row>
    <row r="203" ht="15.75" customHeight="1">
      <c r="A203" s="1">
        <v>53.0</v>
      </c>
      <c r="B203" s="16">
        <v>45.59113717140629</v>
      </c>
      <c r="C203" s="19">
        <f t="shared" si="1"/>
        <v>1.162506647</v>
      </c>
      <c r="D203" s="20">
        <f t="shared" si="2"/>
        <v>69.75039881</v>
      </c>
      <c r="E203" s="13"/>
    </row>
    <row r="204" ht="15.75" customHeight="1">
      <c r="A204" s="1">
        <v>14.0</v>
      </c>
      <c r="B204" s="16">
        <v>13.974828538108122</v>
      </c>
      <c r="C204" s="19">
        <f t="shared" si="1"/>
        <v>1.0018012</v>
      </c>
      <c r="D204" s="20">
        <f t="shared" si="2"/>
        <v>60.108072</v>
      </c>
      <c r="E204" s="13"/>
    </row>
    <row r="205" ht="15.75" customHeight="1">
      <c r="A205" s="1">
        <v>107.0</v>
      </c>
      <c r="B205" s="16">
        <v>121.63977489375132</v>
      </c>
      <c r="C205" s="19">
        <f t="shared" si="1"/>
        <v>0.8796464815</v>
      </c>
      <c r="D205" s="20">
        <f t="shared" si="2"/>
        <v>52.77878889</v>
      </c>
      <c r="E205" s="13"/>
    </row>
    <row r="206" ht="15.75" customHeight="1">
      <c r="A206" s="1">
        <v>16.0</v>
      </c>
      <c r="B206" s="16">
        <v>20.45782545360687</v>
      </c>
      <c r="C206" s="19">
        <f t="shared" si="1"/>
        <v>0.7820968087</v>
      </c>
      <c r="D206" s="20">
        <f t="shared" si="2"/>
        <v>46.92580852</v>
      </c>
      <c r="E206" s="13"/>
    </row>
    <row r="207" ht="15.75" customHeight="1">
      <c r="A207" s="1">
        <v>35.0</v>
      </c>
      <c r="B207" s="16">
        <v>52.92625678272128</v>
      </c>
      <c r="C207" s="19">
        <f t="shared" si="1"/>
        <v>0.6612974755</v>
      </c>
      <c r="D207" s="20">
        <f t="shared" si="2"/>
        <v>39.67784853</v>
      </c>
      <c r="E207" s="13"/>
    </row>
    <row r="208" ht="15.75" customHeight="1">
      <c r="A208" s="1">
        <v>113.0</v>
      </c>
      <c r="B208" s="16">
        <v>188.43577083028157</v>
      </c>
      <c r="C208" s="19">
        <f t="shared" si="1"/>
        <v>0.5996738279</v>
      </c>
      <c r="D208" s="20">
        <f t="shared" si="2"/>
        <v>35.98042967</v>
      </c>
      <c r="E208" s="13"/>
    </row>
    <row r="209" ht="15.75" customHeight="1">
      <c r="A209" s="1">
        <v>118.0</v>
      </c>
      <c r="B209" s="16">
        <v>140.9584239392308</v>
      </c>
      <c r="C209" s="19">
        <f t="shared" si="1"/>
        <v>0.8371262724</v>
      </c>
      <c r="D209" s="20">
        <f t="shared" si="2"/>
        <v>50.22757635</v>
      </c>
      <c r="E209" s="13"/>
    </row>
    <row r="210" ht="15.75" customHeight="1">
      <c r="A210" s="1">
        <v>25.0</v>
      </c>
      <c r="B210" s="16">
        <v>24.137619005278243</v>
      </c>
      <c r="C210" s="19">
        <f t="shared" si="1"/>
        <v>1.035727674</v>
      </c>
      <c r="D210" s="20">
        <f t="shared" si="2"/>
        <v>62.14366047</v>
      </c>
      <c r="E210" s="13"/>
    </row>
    <row r="211" ht="15.75" customHeight="1">
      <c r="A211" s="1">
        <v>10.0</v>
      </c>
      <c r="B211" s="16">
        <v>8.768051114630936</v>
      </c>
      <c r="C211" s="19">
        <f t="shared" si="1"/>
        <v>1.1405043</v>
      </c>
      <c r="D211" s="20">
        <f t="shared" si="2"/>
        <v>68.43025801</v>
      </c>
      <c r="E211" s="13"/>
    </row>
    <row r="212" ht="15.75" customHeight="1">
      <c r="A212" s="1">
        <v>54.0</v>
      </c>
      <c r="B212" s="16">
        <v>63.34081811991633</v>
      </c>
      <c r="C212" s="19">
        <f t="shared" si="1"/>
        <v>0.8525308261</v>
      </c>
      <c r="D212" s="20">
        <f t="shared" si="2"/>
        <v>51.15184957</v>
      </c>
      <c r="E212" s="13"/>
    </row>
    <row r="213" ht="15.75" customHeight="1">
      <c r="A213" s="1">
        <v>56.0</v>
      </c>
      <c r="B213" s="16">
        <v>98.3633504789673</v>
      </c>
      <c r="C213" s="19">
        <f t="shared" si="1"/>
        <v>0.569317736</v>
      </c>
      <c r="D213" s="20">
        <f t="shared" si="2"/>
        <v>34.15906416</v>
      </c>
      <c r="E213" s="13"/>
    </row>
    <row r="214" ht="15.75" customHeight="1">
      <c r="A214" s="1">
        <v>34.0</v>
      </c>
      <c r="B214" s="16">
        <v>36.9107708150378</v>
      </c>
      <c r="C214" s="19">
        <f t="shared" si="1"/>
        <v>0.9211403406</v>
      </c>
      <c r="D214" s="20">
        <f t="shared" si="2"/>
        <v>55.26842044</v>
      </c>
      <c r="E214" s="13"/>
    </row>
    <row r="215" ht="15.75" customHeight="1">
      <c r="A215" s="1">
        <v>61.0</v>
      </c>
      <c r="B215" s="16">
        <v>83.45721905401601</v>
      </c>
      <c r="C215" s="19">
        <f t="shared" si="1"/>
        <v>0.7309134032</v>
      </c>
      <c r="D215" s="20">
        <f t="shared" si="2"/>
        <v>43.85480419</v>
      </c>
      <c r="E215" s="13"/>
    </row>
    <row r="216" ht="15.75" customHeight="1">
      <c r="A216" s="1">
        <v>84.0</v>
      </c>
      <c r="B216" s="16">
        <v>90.80379316603978</v>
      </c>
      <c r="C216" s="19">
        <f t="shared" si="1"/>
        <v>0.9250714873</v>
      </c>
      <c r="D216" s="20">
        <f t="shared" si="2"/>
        <v>55.50428924</v>
      </c>
      <c r="E216" s="13"/>
    </row>
    <row r="217" ht="15.75" customHeight="1">
      <c r="A217" s="1">
        <v>112.0</v>
      </c>
      <c r="B217" s="16">
        <v>121.12636742581694</v>
      </c>
      <c r="C217" s="19">
        <f t="shared" si="1"/>
        <v>0.9246541639</v>
      </c>
      <c r="D217" s="20">
        <f t="shared" si="2"/>
        <v>55.47924983</v>
      </c>
      <c r="E217" s="13"/>
    </row>
    <row r="218" ht="15.75" customHeight="1">
      <c r="A218" s="1">
        <v>44.0</v>
      </c>
      <c r="B218" s="16">
        <v>42.91006435989667</v>
      </c>
      <c r="C218" s="19">
        <f t="shared" si="1"/>
        <v>1.025400466</v>
      </c>
      <c r="D218" s="20">
        <f t="shared" si="2"/>
        <v>61.52402797</v>
      </c>
      <c r="E218" s="13"/>
    </row>
    <row r="219" ht="15.75" customHeight="1">
      <c r="A219" s="1">
        <v>11.0</v>
      </c>
      <c r="B219" s="16">
        <v>16.49663750048868</v>
      </c>
      <c r="C219" s="19">
        <f t="shared" si="1"/>
        <v>0.6668025529</v>
      </c>
      <c r="D219" s="20">
        <f t="shared" si="2"/>
        <v>40.00815318</v>
      </c>
      <c r="E219" s="13"/>
    </row>
    <row r="220" ht="15.75" customHeight="1">
      <c r="A220" s="1">
        <v>69.0</v>
      </c>
      <c r="B220" s="16">
        <v>141.6610799880828</v>
      </c>
      <c r="C220" s="19">
        <f t="shared" si="1"/>
        <v>0.4870780316</v>
      </c>
      <c r="D220" s="20">
        <f t="shared" si="2"/>
        <v>29.2246819</v>
      </c>
      <c r="E220" s="13"/>
    </row>
    <row r="221" ht="15.75" customHeight="1">
      <c r="A221" s="1">
        <v>120.0</v>
      </c>
      <c r="B221" s="16">
        <v>128.10973225216082</v>
      </c>
      <c r="C221" s="19">
        <f t="shared" si="1"/>
        <v>0.9366969854</v>
      </c>
      <c r="D221" s="20">
        <f t="shared" si="2"/>
        <v>56.20181912</v>
      </c>
      <c r="E221" s="13"/>
    </row>
    <row r="222" ht="15.75" customHeight="1">
      <c r="A222" s="1">
        <v>23.0</v>
      </c>
      <c r="B222" s="16">
        <v>24.426523636788485</v>
      </c>
      <c r="C222" s="19">
        <f t="shared" si="1"/>
        <v>0.9415994</v>
      </c>
      <c r="D222" s="20">
        <f t="shared" si="2"/>
        <v>56.495964</v>
      </c>
      <c r="E222" s="13"/>
    </row>
    <row r="223" ht="15.75" customHeight="1">
      <c r="A223" s="1">
        <v>51.0</v>
      </c>
      <c r="B223" s="16">
        <v>48.853216850547625</v>
      </c>
      <c r="C223" s="19">
        <f t="shared" si="1"/>
        <v>1.043943537</v>
      </c>
      <c r="D223" s="20">
        <f t="shared" si="2"/>
        <v>62.63661223</v>
      </c>
      <c r="E223" s="13"/>
    </row>
    <row r="224" ht="15.75" customHeight="1">
      <c r="A224" s="1">
        <v>110.0</v>
      </c>
      <c r="B224" s="16">
        <v>142.36148283421807</v>
      </c>
      <c r="C224" s="19">
        <f t="shared" si="1"/>
        <v>0.7726809093</v>
      </c>
      <c r="D224" s="20">
        <f t="shared" si="2"/>
        <v>46.36085456</v>
      </c>
      <c r="E224" s="13"/>
    </row>
    <row r="225" ht="15.75" customHeight="1">
      <c r="A225" s="1">
        <v>66.0</v>
      </c>
      <c r="B225" s="16">
        <v>63.86111798674991</v>
      </c>
      <c r="C225" s="19">
        <f t="shared" si="1"/>
        <v>1.033492712</v>
      </c>
      <c r="D225" s="20">
        <f t="shared" si="2"/>
        <v>62.0095627</v>
      </c>
      <c r="E225" s="13"/>
    </row>
    <row r="226" ht="15.75" customHeight="1">
      <c r="A226" s="1">
        <v>57.0</v>
      </c>
      <c r="B226" s="16">
        <v>54.26565376230361</v>
      </c>
      <c r="C226" s="19">
        <f t="shared" si="1"/>
        <v>1.050388156</v>
      </c>
      <c r="D226" s="20">
        <f t="shared" si="2"/>
        <v>63.02328937</v>
      </c>
      <c r="E226" s="13"/>
    </row>
    <row r="227" ht="15.75" customHeight="1">
      <c r="A227" s="1">
        <v>78.0</v>
      </c>
      <c r="B227" s="16">
        <v>78.00282051286517</v>
      </c>
      <c r="C227" s="19">
        <f t="shared" si="1"/>
        <v>0.9999638409</v>
      </c>
      <c r="D227" s="20">
        <f t="shared" si="2"/>
        <v>59.99783045</v>
      </c>
      <c r="E227" s="13"/>
    </row>
    <row r="228" ht="15.75" customHeight="1">
      <c r="A228" s="1">
        <v>70.0</v>
      </c>
      <c r="B228" s="16">
        <v>122.30391691171721</v>
      </c>
      <c r="C228" s="19">
        <f t="shared" si="1"/>
        <v>0.5723447112</v>
      </c>
      <c r="D228" s="20">
        <f t="shared" si="2"/>
        <v>34.34068267</v>
      </c>
      <c r="E228" s="13"/>
    </row>
    <row r="229" ht="15.75" customHeight="1">
      <c r="A229" s="1">
        <v>59.0</v>
      </c>
      <c r="B229" s="16">
        <v>63.14799650411928</v>
      </c>
      <c r="C229" s="19">
        <f t="shared" si="1"/>
        <v>0.9343130941</v>
      </c>
      <c r="D229" s="20">
        <f t="shared" si="2"/>
        <v>56.05878565</v>
      </c>
      <c r="E229" s="13"/>
    </row>
    <row r="230" ht="15.75" customHeight="1">
      <c r="A230" s="1">
        <v>93.0</v>
      </c>
      <c r="B230" s="16">
        <v>138.18192332515824</v>
      </c>
      <c r="C230" s="19">
        <f t="shared" si="1"/>
        <v>0.6730258037</v>
      </c>
      <c r="D230" s="20">
        <f t="shared" si="2"/>
        <v>40.38154822</v>
      </c>
      <c r="E230" s="13"/>
    </row>
    <row r="231" ht="15.75" customHeight="1">
      <c r="A231" s="1">
        <v>78.0</v>
      </c>
      <c r="B231" s="16">
        <v>202.2351013066523</v>
      </c>
      <c r="C231" s="19">
        <f t="shared" si="1"/>
        <v>0.385689722</v>
      </c>
      <c r="D231" s="20">
        <f t="shared" si="2"/>
        <v>23.14138332</v>
      </c>
      <c r="E231" s="13"/>
    </row>
    <row r="232" ht="15.75" customHeight="1">
      <c r="A232" s="1">
        <v>72.0</v>
      </c>
      <c r="B232" s="16">
        <v>85.30521613418408</v>
      </c>
      <c r="C232" s="19">
        <f t="shared" si="1"/>
        <v>0.8440281059</v>
      </c>
      <c r="D232" s="20">
        <f t="shared" si="2"/>
        <v>50.64168636</v>
      </c>
      <c r="E232" s="13"/>
    </row>
    <row r="233" ht="15.75" customHeight="1">
      <c r="A233" s="1">
        <v>45.0</v>
      </c>
      <c r="B233" s="16">
        <v>54.38755716167372</v>
      </c>
      <c r="C233" s="19">
        <f t="shared" si="1"/>
        <v>0.8273951313</v>
      </c>
      <c r="D233" s="20">
        <f t="shared" si="2"/>
        <v>49.64370788</v>
      </c>
      <c r="E233" s="13"/>
    </row>
    <row r="234" ht="15.75" customHeight="1">
      <c r="A234" s="1">
        <v>68.0</v>
      </c>
      <c r="B234" s="16">
        <v>123.59200762628133</v>
      </c>
      <c r="C234" s="19">
        <f t="shared" si="1"/>
        <v>0.5501973898</v>
      </c>
      <c r="D234" s="20">
        <f t="shared" si="2"/>
        <v>33.01184339</v>
      </c>
      <c r="E234" s="13"/>
    </row>
    <row r="235" ht="15.75" customHeight="1">
      <c r="A235" s="1">
        <v>113.0</v>
      </c>
      <c r="B235" s="16">
        <v>136.08074800283526</v>
      </c>
      <c r="C235" s="19">
        <f t="shared" si="1"/>
        <v>0.8303893215</v>
      </c>
      <c r="D235" s="20">
        <f t="shared" si="2"/>
        <v>49.82335929</v>
      </c>
      <c r="E235" s="13"/>
    </row>
    <row r="236" ht="15.75" customHeight="1">
      <c r="A236" s="1">
        <v>114.0</v>
      </c>
      <c r="B236" s="16">
        <v>135.57619767774455</v>
      </c>
      <c r="C236" s="19">
        <f t="shared" si="1"/>
        <v>0.8408555628</v>
      </c>
      <c r="D236" s="20">
        <f t="shared" si="2"/>
        <v>50.45133377</v>
      </c>
      <c r="E236" s="13"/>
    </row>
    <row r="237" ht="15.75" customHeight="1">
      <c r="A237" s="1">
        <v>33.0</v>
      </c>
      <c r="B237" s="16">
        <v>75.68005085313297</v>
      </c>
      <c r="C237" s="19">
        <f t="shared" si="1"/>
        <v>0.4360462186</v>
      </c>
      <c r="D237" s="20">
        <f t="shared" si="2"/>
        <v>26.16277312</v>
      </c>
      <c r="E237" s="13"/>
    </row>
    <row r="238" ht="15.75" customHeight="1">
      <c r="A238" s="1">
        <v>110.0</v>
      </c>
      <c r="B238" s="16">
        <v>119.59708347146801</v>
      </c>
      <c r="C238" s="19">
        <f t="shared" si="1"/>
        <v>0.9197548703</v>
      </c>
      <c r="D238" s="20">
        <f t="shared" si="2"/>
        <v>55.18529222</v>
      </c>
      <c r="E238" s="13"/>
    </row>
    <row r="239" ht="15.75" customHeight="1">
      <c r="A239" s="1">
        <v>101.0</v>
      </c>
      <c r="B239" s="16">
        <v>143.4344709010428</v>
      </c>
      <c r="C239" s="19">
        <f t="shared" si="1"/>
        <v>0.7041543038</v>
      </c>
      <c r="D239" s="20">
        <f t="shared" si="2"/>
        <v>42.24925823</v>
      </c>
      <c r="E239" s="13"/>
    </row>
    <row r="240" ht="15.75" customHeight="1">
      <c r="A240" s="1">
        <v>88.0</v>
      </c>
      <c r="B240" s="16">
        <v>97.35247012108587</v>
      </c>
      <c r="C240" s="19">
        <f t="shared" si="1"/>
        <v>0.9039318662</v>
      </c>
      <c r="D240" s="20">
        <f t="shared" si="2"/>
        <v>54.23591197</v>
      </c>
      <c r="E240" s="13"/>
    </row>
    <row r="241" ht="15.75" customHeight="1">
      <c r="A241" s="1">
        <v>92.0</v>
      </c>
      <c r="B241" s="16">
        <v>144.66823971367444</v>
      </c>
      <c r="C241" s="19">
        <f t="shared" si="1"/>
        <v>0.6359377855</v>
      </c>
      <c r="D241" s="20">
        <f t="shared" si="2"/>
        <v>38.15626713</v>
      </c>
      <c r="E241" s="13"/>
    </row>
    <row r="242" ht="15.75" customHeight="1">
      <c r="A242" s="1">
        <v>83.0</v>
      </c>
      <c r="B242" s="16">
        <v>134.27056274391276</v>
      </c>
      <c r="C242" s="19">
        <f t="shared" si="1"/>
        <v>0.6181548532</v>
      </c>
      <c r="D242" s="20">
        <f t="shared" si="2"/>
        <v>37.08929119</v>
      </c>
      <c r="E242" s="13"/>
    </row>
    <row r="243" ht="15.75" customHeight="1">
      <c r="A243" s="1">
        <v>87.0</v>
      </c>
      <c r="B243" s="16">
        <v>95.56400490561094</v>
      </c>
      <c r="C243" s="19">
        <f t="shared" si="1"/>
        <v>0.9103846169</v>
      </c>
      <c r="D243" s="20">
        <f t="shared" si="2"/>
        <v>54.62307702</v>
      </c>
      <c r="E243" s="13"/>
    </row>
    <row r="244" ht="15.75" customHeight="1">
      <c r="A244" s="1">
        <v>99.0</v>
      </c>
      <c r="B244" s="16">
        <v>167.5195884003377</v>
      </c>
      <c r="C244" s="19">
        <f t="shared" si="1"/>
        <v>0.5909756641</v>
      </c>
      <c r="D244" s="20">
        <f t="shared" si="2"/>
        <v>35.45853984</v>
      </c>
      <c r="E244" s="13"/>
    </row>
    <row r="245" ht="15.75" customHeight="1">
      <c r="A245" s="1">
        <v>105.0</v>
      </c>
      <c r="B245" s="16">
        <v>129.32287808104806</v>
      </c>
      <c r="C245" s="19">
        <f t="shared" si="1"/>
        <v>0.8119213055</v>
      </c>
      <c r="D245" s="20">
        <f t="shared" si="2"/>
        <v>48.71527833</v>
      </c>
      <c r="E245" s="13"/>
    </row>
    <row r="246" ht="15.75" customHeight="1">
      <c r="A246" s="1">
        <v>35.0</v>
      </c>
      <c r="B246" s="16">
        <v>44.69901395932739</v>
      </c>
      <c r="C246" s="19">
        <f t="shared" si="1"/>
        <v>0.7830150355</v>
      </c>
      <c r="D246" s="20">
        <f t="shared" si="2"/>
        <v>46.98090213</v>
      </c>
      <c r="E246" s="13"/>
    </row>
    <row r="247" ht="15.75" customHeight="1">
      <c r="A247" s="1">
        <v>15.0</v>
      </c>
      <c r="B247" s="16">
        <v>16.576788662324997</v>
      </c>
      <c r="C247" s="19">
        <f t="shared" si="1"/>
        <v>0.904879727</v>
      </c>
      <c r="D247" s="20">
        <f t="shared" si="2"/>
        <v>54.29278362</v>
      </c>
      <c r="E247" s="13"/>
    </row>
    <row r="248" ht="15.75" customHeight="1">
      <c r="A248" s="1">
        <v>109.0</v>
      </c>
      <c r="B248" s="16">
        <v>101.81875954994042</v>
      </c>
      <c r="C248" s="19">
        <f t="shared" si="1"/>
        <v>1.07052964</v>
      </c>
      <c r="D248" s="20">
        <f t="shared" si="2"/>
        <v>64.2317784</v>
      </c>
      <c r="E248" s="13"/>
    </row>
    <row r="249" ht="15.75" customHeight="1">
      <c r="A249" s="1">
        <v>33.0</v>
      </c>
      <c r="B249" s="16">
        <v>29.489684692849707</v>
      </c>
      <c r="C249" s="19">
        <f t="shared" si="1"/>
        <v>1.119035362</v>
      </c>
      <c r="D249" s="20">
        <f t="shared" si="2"/>
        <v>67.14212175</v>
      </c>
      <c r="E249" s="13"/>
    </row>
    <row r="250" ht="15.75" customHeight="1">
      <c r="A250" s="1">
        <v>17.0</v>
      </c>
      <c r="B250" s="16">
        <v>29.345066622642364</v>
      </c>
      <c r="C250" s="19">
        <f t="shared" si="1"/>
        <v>0.5793137299</v>
      </c>
      <c r="D250" s="20">
        <f t="shared" si="2"/>
        <v>34.7588238</v>
      </c>
      <c r="E250" s="13"/>
    </row>
    <row r="251" ht="15.75" customHeight="1">
      <c r="A251" s="1">
        <v>14.0</v>
      </c>
      <c r="B251" s="16">
        <v>18.448018608881316</v>
      </c>
      <c r="C251" s="19">
        <f t="shared" si="1"/>
        <v>0.7588890871</v>
      </c>
      <c r="D251" s="20">
        <f t="shared" si="2"/>
        <v>45.53334522</v>
      </c>
      <c r="E251" s="13"/>
    </row>
    <row r="252" ht="15.75" customHeight="1">
      <c r="A252" s="33"/>
      <c r="B252" s="1"/>
      <c r="C252" s="19"/>
      <c r="D252" s="20"/>
      <c r="E252" s="13"/>
    </row>
    <row r="253" ht="15.75" customHeight="1">
      <c r="A253" s="33"/>
      <c r="B253" s="1"/>
      <c r="C253" s="19"/>
      <c r="D253" s="20"/>
    </row>
    <row r="254" ht="15.75" customHeight="1">
      <c r="A254" s="33"/>
      <c r="B254" s="1"/>
      <c r="C254" s="19"/>
      <c r="D254" s="20"/>
    </row>
    <row r="255" ht="15.75" customHeight="1">
      <c r="A255" s="33"/>
      <c r="B255" s="1"/>
      <c r="C255" s="19"/>
      <c r="D255" s="20"/>
    </row>
    <row r="256" ht="15.75" customHeight="1">
      <c r="A256" s="33"/>
      <c r="B256" s="1"/>
      <c r="C256" s="19"/>
      <c r="D256" s="20"/>
    </row>
    <row r="257" ht="15.75" customHeight="1">
      <c r="A257" s="33"/>
      <c r="B257" s="1"/>
      <c r="C257" s="19"/>
      <c r="D257" s="20"/>
    </row>
    <row r="258" ht="15.75" customHeight="1">
      <c r="A258" s="33"/>
      <c r="B258" s="1"/>
      <c r="C258" s="19"/>
      <c r="D258" s="20"/>
    </row>
    <row r="259" ht="15.75" customHeight="1">
      <c r="A259" s="33"/>
      <c r="B259" s="1"/>
      <c r="C259" s="19"/>
      <c r="D259" s="20"/>
    </row>
    <row r="260" ht="15.75" customHeight="1">
      <c r="A260" s="33"/>
      <c r="B260" s="1"/>
      <c r="C260" s="19"/>
      <c r="D260" s="20"/>
    </row>
    <row r="261" ht="15.75" customHeight="1">
      <c r="A261" s="33"/>
      <c r="B261" s="1"/>
      <c r="C261" s="19"/>
      <c r="D261" s="20"/>
    </row>
    <row r="262" ht="15.75" customHeight="1">
      <c r="A262" s="33"/>
      <c r="B262" s="1"/>
      <c r="C262" s="19"/>
      <c r="D262" s="20"/>
    </row>
    <row r="263" ht="15.75" customHeight="1">
      <c r="A263" s="33"/>
      <c r="B263" s="1"/>
      <c r="C263" s="19"/>
      <c r="D263" s="20"/>
    </row>
    <row r="264" ht="15.75" customHeight="1">
      <c r="A264" s="33"/>
      <c r="B264" s="1"/>
      <c r="C264" s="19"/>
      <c r="D264" s="20"/>
    </row>
    <row r="265" ht="15.75" customHeight="1">
      <c r="A265" s="33"/>
      <c r="B265" s="1"/>
      <c r="C265" s="19"/>
      <c r="D265" s="20"/>
    </row>
    <row r="266" ht="15.75" customHeight="1">
      <c r="A266" s="33"/>
      <c r="B266" s="1"/>
      <c r="C266" s="19"/>
      <c r="D266" s="20"/>
    </row>
    <row r="267" ht="15.75" customHeight="1">
      <c r="A267" s="33"/>
      <c r="B267" s="1"/>
      <c r="C267" s="19"/>
      <c r="D267" s="20"/>
    </row>
    <row r="268" ht="15.75" customHeight="1">
      <c r="A268" s="33"/>
      <c r="B268" s="1"/>
      <c r="C268" s="19"/>
      <c r="D268" s="20"/>
    </row>
    <row r="269" ht="15.75" customHeight="1">
      <c r="A269" s="33"/>
      <c r="B269" s="1"/>
      <c r="C269" s="19"/>
      <c r="D269" s="20"/>
    </row>
    <row r="270" ht="15.75" customHeight="1">
      <c r="A270" s="33"/>
      <c r="B270" s="1"/>
      <c r="C270" s="19"/>
      <c r="D270" s="20"/>
    </row>
    <row r="271" ht="15.75" customHeight="1">
      <c r="A271" s="33"/>
      <c r="B271" s="1"/>
      <c r="C271" s="19"/>
      <c r="D271" s="20"/>
    </row>
    <row r="272" ht="15.75" customHeight="1">
      <c r="A272" s="33"/>
      <c r="B272" s="1"/>
      <c r="C272" s="19"/>
      <c r="D272" s="20"/>
    </row>
    <row r="273" ht="15.75" customHeight="1">
      <c r="A273" s="33"/>
      <c r="B273" s="1"/>
      <c r="C273" s="19"/>
      <c r="D273" s="20"/>
    </row>
    <row r="274" ht="15.75" customHeight="1">
      <c r="A274" s="33"/>
      <c r="B274" s="1"/>
      <c r="C274" s="19"/>
      <c r="D274" s="20"/>
    </row>
    <row r="275" ht="15.75" customHeight="1">
      <c r="A275" s="33"/>
      <c r="B275" s="1"/>
      <c r="C275" s="19"/>
      <c r="D275" s="20"/>
    </row>
    <row r="276" ht="15.75" customHeight="1">
      <c r="A276" s="33"/>
      <c r="B276" s="1"/>
      <c r="C276" s="19"/>
      <c r="D276" s="20"/>
    </row>
    <row r="277" ht="15.75" customHeight="1">
      <c r="A277" s="33"/>
      <c r="B277" s="1"/>
      <c r="C277" s="19"/>
      <c r="D277" s="20"/>
    </row>
    <row r="278" ht="15.75" customHeight="1">
      <c r="A278" s="33"/>
      <c r="B278" s="1"/>
      <c r="C278" s="19"/>
      <c r="D278" s="20"/>
    </row>
    <row r="279" ht="15.75" customHeight="1">
      <c r="A279" s="33"/>
      <c r="B279" s="1"/>
      <c r="C279" s="19"/>
      <c r="D279" s="20"/>
    </row>
    <row r="280" ht="15.75" customHeight="1">
      <c r="A280" s="33"/>
      <c r="B280" s="1"/>
      <c r="C280" s="19"/>
      <c r="D280" s="20"/>
    </row>
    <row r="281" ht="15.75" customHeight="1">
      <c r="A281" s="33"/>
      <c r="B281" s="1"/>
      <c r="C281" s="19"/>
      <c r="D281" s="20"/>
    </row>
    <row r="282" ht="15.75" customHeight="1">
      <c r="A282" s="33"/>
      <c r="B282" s="1"/>
      <c r="C282" s="19"/>
      <c r="D282" s="20"/>
    </row>
    <row r="283" ht="15.75" customHeight="1">
      <c r="A283" s="33"/>
      <c r="B283" s="1"/>
      <c r="C283" s="19"/>
      <c r="D283" s="20"/>
    </row>
    <row r="284" ht="15.75" customHeight="1">
      <c r="A284" s="33"/>
      <c r="B284" s="1"/>
      <c r="C284" s="19"/>
      <c r="D284" s="20"/>
    </row>
    <row r="285" ht="15.75" customHeight="1">
      <c r="A285" s="33"/>
      <c r="B285" s="1"/>
      <c r="C285" s="19"/>
      <c r="D285" s="20"/>
    </row>
    <row r="286" ht="15.75" customHeight="1">
      <c r="A286" s="33"/>
      <c r="B286" s="1"/>
      <c r="C286" s="19"/>
      <c r="D286" s="20"/>
    </row>
    <row r="287" ht="15.75" customHeight="1">
      <c r="A287" s="33"/>
      <c r="B287" s="1"/>
      <c r="C287" s="19"/>
      <c r="D287" s="20"/>
    </row>
    <row r="288" ht="15.75" customHeight="1">
      <c r="A288" s="33"/>
      <c r="B288" s="1"/>
      <c r="C288" s="19"/>
      <c r="D288" s="20"/>
    </row>
    <row r="289" ht="15.75" customHeight="1">
      <c r="A289" s="33"/>
      <c r="B289" s="1"/>
      <c r="C289" s="19"/>
      <c r="D289" s="20"/>
    </row>
    <row r="290" ht="15.75" customHeight="1">
      <c r="A290" s="33"/>
      <c r="B290" s="1"/>
      <c r="C290" s="19"/>
      <c r="D290" s="20"/>
    </row>
    <row r="291" ht="15.75" customHeight="1">
      <c r="A291" s="33"/>
      <c r="B291" s="1"/>
      <c r="C291" s="19"/>
      <c r="D291" s="20"/>
    </row>
    <row r="292" ht="15.75" customHeight="1">
      <c r="A292" s="33"/>
      <c r="B292" s="1"/>
      <c r="C292" s="19"/>
      <c r="D292" s="20"/>
    </row>
    <row r="293" ht="15.75" customHeight="1">
      <c r="A293" s="33"/>
      <c r="B293" s="1"/>
      <c r="C293" s="19"/>
      <c r="D293" s="20"/>
    </row>
    <row r="294" ht="15.75" customHeight="1">
      <c r="A294" s="33"/>
      <c r="B294" s="1"/>
      <c r="C294" s="19"/>
      <c r="D294" s="20"/>
    </row>
    <row r="295" ht="15.75" customHeight="1">
      <c r="A295" s="33"/>
      <c r="B295" s="1"/>
      <c r="C295" s="19"/>
      <c r="D295" s="20"/>
    </row>
    <row r="296" ht="15.75" customHeight="1">
      <c r="A296" s="33"/>
      <c r="B296" s="1"/>
      <c r="C296" s="19"/>
      <c r="D296" s="20"/>
    </row>
    <row r="297" ht="15.75" customHeight="1">
      <c r="A297" s="33"/>
      <c r="B297" s="1"/>
      <c r="C297" s="19"/>
      <c r="D297" s="20"/>
    </row>
    <row r="298" ht="15.75" customHeight="1">
      <c r="A298" s="33"/>
      <c r="B298" s="1"/>
      <c r="C298" s="19"/>
      <c r="D298" s="20"/>
    </row>
    <row r="299" ht="15.75" customHeight="1">
      <c r="A299" s="33"/>
      <c r="B299" s="1"/>
      <c r="C299" s="19"/>
      <c r="D299" s="20"/>
    </row>
    <row r="300" ht="15.75" customHeight="1">
      <c r="A300" s="33"/>
      <c r="B300" s="1"/>
      <c r="C300" s="19"/>
      <c r="D300" s="20"/>
    </row>
    <row r="301" ht="15.75" customHeight="1">
      <c r="A301" s="33"/>
      <c r="B301" s="1"/>
      <c r="C301" s="19"/>
      <c r="D301" s="20"/>
    </row>
    <row r="302" ht="15.75" customHeight="1">
      <c r="A302" s="33"/>
      <c r="B302" s="1"/>
      <c r="C302" s="19"/>
      <c r="D302" s="20"/>
    </row>
    <row r="303" ht="15.75" customHeight="1">
      <c r="A303" s="33"/>
      <c r="B303" s="1"/>
      <c r="C303" s="19"/>
      <c r="D303" s="20"/>
    </row>
    <row r="304" ht="15.75" customHeight="1">
      <c r="A304" s="33"/>
      <c r="B304" s="1"/>
      <c r="C304" s="19"/>
      <c r="D304" s="20"/>
    </row>
    <row r="305" ht="15.75" customHeight="1">
      <c r="A305" s="33"/>
      <c r="B305" s="1"/>
      <c r="C305" s="19"/>
      <c r="D305" s="20"/>
    </row>
    <row r="306" ht="15.75" customHeight="1">
      <c r="A306" s="33"/>
      <c r="B306" s="1"/>
      <c r="C306" s="19"/>
      <c r="D306" s="20"/>
    </row>
    <row r="307" ht="15.75" customHeight="1">
      <c r="A307" s="33"/>
      <c r="B307" s="1"/>
      <c r="C307" s="19"/>
      <c r="D307" s="20"/>
    </row>
    <row r="308" ht="15.75" customHeight="1">
      <c r="A308" s="33"/>
      <c r="B308" s="1"/>
      <c r="C308" s="19"/>
      <c r="D308" s="20"/>
    </row>
    <row r="309" ht="15.75" customHeight="1">
      <c r="A309" s="33"/>
      <c r="B309" s="1"/>
      <c r="C309" s="19"/>
      <c r="D309" s="20"/>
    </row>
    <row r="310" ht="15.75" customHeight="1">
      <c r="A310" s="33"/>
      <c r="B310" s="1"/>
      <c r="C310" s="19"/>
      <c r="D310" s="20"/>
    </row>
    <row r="311" ht="15.75" customHeight="1">
      <c r="A311" s="33"/>
      <c r="B311" s="1"/>
      <c r="C311" s="19"/>
      <c r="D311" s="20"/>
    </row>
    <row r="312" ht="15.75" customHeight="1">
      <c r="A312" s="33"/>
      <c r="B312" s="1"/>
      <c r="C312" s="19"/>
      <c r="D312" s="20"/>
    </row>
    <row r="313" ht="15.75" customHeight="1">
      <c r="A313" s="33"/>
      <c r="B313" s="1"/>
      <c r="C313" s="19"/>
      <c r="D313" s="20"/>
    </row>
    <row r="314" ht="15.75" customHeight="1">
      <c r="A314" s="33"/>
      <c r="B314" s="1"/>
      <c r="C314" s="19"/>
      <c r="D314" s="20"/>
    </row>
    <row r="315" ht="15.75" customHeight="1">
      <c r="A315" s="33"/>
      <c r="B315" s="1"/>
      <c r="C315" s="19"/>
      <c r="D315" s="20"/>
    </row>
    <row r="316" ht="15.75" customHeight="1">
      <c r="A316" s="33"/>
      <c r="B316" s="1"/>
      <c r="C316" s="19"/>
      <c r="D316" s="20"/>
    </row>
    <row r="317" ht="15.75" customHeight="1">
      <c r="A317" s="33"/>
      <c r="B317" s="1"/>
      <c r="C317" s="19"/>
      <c r="D317" s="20"/>
    </row>
    <row r="318" ht="15.75" customHeight="1">
      <c r="A318" s="33"/>
      <c r="B318" s="1"/>
      <c r="C318" s="19"/>
      <c r="D318" s="20"/>
    </row>
    <row r="319" ht="15.75" customHeight="1">
      <c r="A319" s="33"/>
      <c r="B319" s="1"/>
      <c r="C319" s="19"/>
      <c r="D319" s="20"/>
    </row>
    <row r="320" ht="15.75" customHeight="1">
      <c r="A320" s="33"/>
      <c r="B320" s="1"/>
      <c r="C320" s="19"/>
      <c r="D320" s="20"/>
    </row>
    <row r="321" ht="15.75" customHeight="1">
      <c r="A321" s="33"/>
      <c r="B321" s="1"/>
      <c r="C321" s="19"/>
      <c r="D321" s="20"/>
    </row>
    <row r="322" ht="15.75" customHeight="1">
      <c r="A322" s="33"/>
      <c r="B322" s="1"/>
      <c r="C322" s="19"/>
      <c r="D322" s="20"/>
    </row>
    <row r="323" ht="15.75" customHeight="1">
      <c r="A323" s="33"/>
      <c r="B323" s="1"/>
      <c r="C323" s="19"/>
      <c r="D323" s="20"/>
    </row>
    <row r="324" ht="15.75" customHeight="1">
      <c r="A324" s="33"/>
      <c r="B324" s="1"/>
      <c r="C324" s="19"/>
      <c r="D324" s="20"/>
    </row>
    <row r="325" ht="15.75" customHeight="1">
      <c r="A325" s="33"/>
      <c r="B325" s="1"/>
      <c r="C325" s="19"/>
      <c r="D325" s="20"/>
    </row>
    <row r="326" ht="15.75" customHeight="1">
      <c r="A326" s="33"/>
      <c r="B326" s="1"/>
      <c r="C326" s="19"/>
      <c r="D326" s="20"/>
    </row>
    <row r="327" ht="15.75" customHeight="1">
      <c r="A327" s="33"/>
      <c r="B327" s="1"/>
      <c r="C327" s="19"/>
      <c r="D327" s="20"/>
    </row>
    <row r="328" ht="15.75" customHeight="1">
      <c r="A328" s="33"/>
      <c r="B328" s="1"/>
      <c r="C328" s="19"/>
      <c r="D328" s="20"/>
    </row>
    <row r="329" ht="15.75" customHeight="1">
      <c r="A329" s="33"/>
      <c r="B329" s="1"/>
      <c r="C329" s="19"/>
      <c r="D329" s="20"/>
    </row>
    <row r="330" ht="15.75" customHeight="1">
      <c r="A330" s="33"/>
      <c r="B330" s="1"/>
      <c r="C330" s="19"/>
      <c r="D330" s="20"/>
    </row>
    <row r="331" ht="15.75" customHeight="1">
      <c r="A331" s="33"/>
      <c r="B331" s="1"/>
      <c r="C331" s="19"/>
      <c r="D331" s="20"/>
    </row>
    <row r="332" ht="15.75" customHeight="1">
      <c r="A332" s="33"/>
      <c r="B332" s="1"/>
      <c r="C332" s="19"/>
      <c r="D332" s="20"/>
    </row>
    <row r="333" ht="15.75" customHeight="1">
      <c r="A333" s="33"/>
      <c r="B333" s="1"/>
      <c r="C333" s="19"/>
      <c r="D333" s="20"/>
    </row>
    <row r="334" ht="15.75" customHeight="1">
      <c r="A334" s="33"/>
      <c r="B334" s="1"/>
      <c r="C334" s="19"/>
      <c r="D334" s="20"/>
    </row>
    <row r="335" ht="15.75" customHeight="1">
      <c r="A335" s="33"/>
      <c r="B335" s="1"/>
      <c r="C335" s="19"/>
      <c r="D335" s="20"/>
    </row>
    <row r="336" ht="15.75" customHeight="1">
      <c r="A336" s="33"/>
      <c r="B336" s="1"/>
      <c r="C336" s="19"/>
      <c r="D336" s="20"/>
    </row>
    <row r="337" ht="15.75" customHeight="1">
      <c r="A337" s="33"/>
      <c r="B337" s="1"/>
      <c r="C337" s="19"/>
      <c r="D337" s="20"/>
    </row>
    <row r="338" ht="15.75" customHeight="1">
      <c r="A338" s="33"/>
      <c r="B338" s="1"/>
      <c r="C338" s="19"/>
      <c r="D338" s="20"/>
    </row>
    <row r="339" ht="15.75" customHeight="1">
      <c r="A339" s="33"/>
      <c r="B339" s="1"/>
      <c r="C339" s="19"/>
      <c r="D339" s="20"/>
    </row>
    <row r="340" ht="15.75" customHeight="1">
      <c r="A340" s="33"/>
      <c r="B340" s="1"/>
      <c r="C340" s="19"/>
      <c r="D340" s="20"/>
    </row>
    <row r="341" ht="15.75" customHeight="1">
      <c r="A341" s="33"/>
      <c r="B341" s="1"/>
      <c r="C341" s="19"/>
      <c r="D341" s="20"/>
    </row>
    <row r="342" ht="15.75" customHeight="1">
      <c r="A342" s="33"/>
      <c r="B342" s="1"/>
      <c r="C342" s="19"/>
      <c r="D342" s="20"/>
    </row>
    <row r="343" ht="15.75" customHeight="1">
      <c r="A343" s="33"/>
      <c r="B343" s="1"/>
      <c r="C343" s="19"/>
      <c r="D343" s="20"/>
    </row>
    <row r="344" ht="15.75" customHeight="1">
      <c r="A344" s="33"/>
      <c r="B344" s="1"/>
      <c r="C344" s="19"/>
      <c r="D344" s="20"/>
    </row>
    <row r="345" ht="15.75" customHeight="1">
      <c r="A345" s="33"/>
      <c r="B345" s="1"/>
      <c r="C345" s="19"/>
      <c r="D345" s="20"/>
    </row>
    <row r="346" ht="15.75" customHeight="1">
      <c r="A346" s="33"/>
      <c r="B346" s="1"/>
      <c r="C346" s="19"/>
      <c r="D346" s="20"/>
    </row>
    <row r="347" ht="15.75" customHeight="1">
      <c r="A347" s="33"/>
      <c r="B347" s="1"/>
      <c r="C347" s="19"/>
      <c r="D347" s="20"/>
    </row>
    <row r="348" ht="15.75" customHeight="1">
      <c r="A348" s="33"/>
      <c r="B348" s="1"/>
      <c r="C348" s="19"/>
      <c r="D348" s="20"/>
    </row>
    <row r="349" ht="15.75" customHeight="1">
      <c r="A349" s="33"/>
      <c r="B349" s="1"/>
      <c r="C349" s="19"/>
      <c r="D349" s="20"/>
    </row>
    <row r="350" ht="15.75" customHeight="1">
      <c r="A350" s="33"/>
      <c r="B350" s="1"/>
      <c r="C350" s="19"/>
      <c r="D350" s="20"/>
    </row>
    <row r="351" ht="15.75" customHeight="1">
      <c r="A351" s="33"/>
      <c r="B351" s="1"/>
      <c r="C351" s="19"/>
      <c r="D351" s="20"/>
    </row>
    <row r="352" ht="15.75" customHeight="1">
      <c r="A352" s="33"/>
      <c r="B352" s="1"/>
      <c r="C352" s="19"/>
      <c r="D352" s="20"/>
    </row>
    <row r="353" ht="15.75" customHeight="1">
      <c r="A353" s="33"/>
      <c r="B353" s="1"/>
      <c r="C353" s="19"/>
      <c r="D353" s="20"/>
    </row>
    <row r="354" ht="15.75" customHeight="1">
      <c r="A354" s="33"/>
      <c r="B354" s="1"/>
      <c r="C354" s="19"/>
      <c r="D354" s="20"/>
    </row>
    <row r="355" ht="15.75" customHeight="1">
      <c r="A355" s="33"/>
      <c r="B355" s="1"/>
      <c r="C355" s="19"/>
      <c r="D355" s="20"/>
    </row>
    <row r="356" ht="15.75" customHeight="1">
      <c r="A356" s="33"/>
      <c r="B356" s="1"/>
      <c r="C356" s="19"/>
      <c r="D356" s="20"/>
    </row>
    <row r="357" ht="15.75" customHeight="1">
      <c r="A357" s="33"/>
      <c r="B357" s="1"/>
      <c r="C357" s="19"/>
      <c r="D357" s="20"/>
    </row>
    <row r="358" ht="15.75" customHeight="1">
      <c r="A358" s="33"/>
      <c r="B358" s="1"/>
      <c r="C358" s="19"/>
      <c r="D358" s="20"/>
    </row>
    <row r="359" ht="15.75" customHeight="1">
      <c r="A359" s="33"/>
      <c r="B359" s="1"/>
      <c r="C359" s="19"/>
      <c r="D359" s="20"/>
    </row>
    <row r="360" ht="15.75" customHeight="1">
      <c r="A360" s="33"/>
      <c r="B360" s="1"/>
      <c r="C360" s="19"/>
      <c r="D360" s="20"/>
    </row>
    <row r="361" ht="15.75" customHeight="1">
      <c r="A361" s="33"/>
      <c r="B361" s="1"/>
      <c r="C361" s="19"/>
      <c r="D361" s="20"/>
    </row>
    <row r="362" ht="15.75" customHeight="1">
      <c r="A362" s="33"/>
      <c r="B362" s="1"/>
      <c r="C362" s="19"/>
      <c r="D362" s="20"/>
    </row>
    <row r="363" ht="15.75" customHeight="1">
      <c r="A363" s="33"/>
      <c r="B363" s="1"/>
      <c r="C363" s="19"/>
      <c r="D363" s="20"/>
    </row>
    <row r="364" ht="15.75" customHeight="1">
      <c r="A364" s="33"/>
      <c r="B364" s="1"/>
      <c r="C364" s="19"/>
      <c r="D364" s="20"/>
    </row>
    <row r="365" ht="15.75" customHeight="1">
      <c r="A365" s="33"/>
      <c r="B365" s="1"/>
      <c r="C365" s="19"/>
      <c r="D365" s="20"/>
    </row>
    <row r="366" ht="15.75" customHeight="1">
      <c r="A366" s="33"/>
      <c r="B366" s="1"/>
      <c r="C366" s="19"/>
      <c r="D366" s="20"/>
    </row>
    <row r="367" ht="15.75" customHeight="1">
      <c r="A367" s="33"/>
      <c r="B367" s="1"/>
      <c r="C367" s="19"/>
      <c r="D367" s="20"/>
    </row>
    <row r="368" ht="15.75" customHeight="1">
      <c r="A368" s="33"/>
      <c r="B368" s="1"/>
      <c r="C368" s="19"/>
      <c r="D368" s="20"/>
    </row>
    <row r="369" ht="15.75" customHeight="1">
      <c r="A369" s="33"/>
      <c r="B369" s="1"/>
      <c r="C369" s="19"/>
      <c r="D369" s="20"/>
    </row>
    <row r="370" ht="15.75" customHeight="1">
      <c r="A370" s="33"/>
      <c r="B370" s="1"/>
      <c r="C370" s="19"/>
      <c r="D370" s="20"/>
    </row>
    <row r="371" ht="15.75" customHeight="1">
      <c r="A371" s="33"/>
      <c r="B371" s="1"/>
      <c r="C371" s="19"/>
      <c r="D371" s="20"/>
    </row>
    <row r="372" ht="15.75" customHeight="1">
      <c r="A372" s="33"/>
      <c r="B372" s="1"/>
      <c r="C372" s="19"/>
      <c r="D372" s="20"/>
    </row>
    <row r="373" ht="15.75" customHeight="1">
      <c r="A373" s="33"/>
      <c r="B373" s="1"/>
      <c r="C373" s="19"/>
      <c r="D373" s="20"/>
    </row>
    <row r="374" ht="15.75" customHeight="1">
      <c r="A374" s="33"/>
      <c r="B374" s="1"/>
      <c r="C374" s="19"/>
      <c r="D374" s="20"/>
    </row>
    <row r="375" ht="15.75" customHeight="1">
      <c r="A375" s="33"/>
      <c r="B375" s="1"/>
      <c r="C375" s="19"/>
      <c r="D375" s="20"/>
    </row>
    <row r="376" ht="15.75" customHeight="1">
      <c r="A376" s="33"/>
      <c r="B376" s="1"/>
      <c r="C376" s="19"/>
      <c r="D376" s="20"/>
    </row>
    <row r="377" ht="15.75" customHeight="1">
      <c r="A377" s="33"/>
      <c r="B377" s="1"/>
      <c r="C377" s="19"/>
      <c r="D377" s="20"/>
    </row>
    <row r="378" ht="15.75" customHeight="1">
      <c r="A378" s="33"/>
      <c r="B378" s="1"/>
      <c r="C378" s="19"/>
      <c r="D378" s="20"/>
    </row>
    <row r="379" ht="15.75" customHeight="1">
      <c r="A379" s="33"/>
      <c r="B379" s="1"/>
      <c r="C379" s="19"/>
      <c r="D379" s="20"/>
    </row>
    <row r="380" ht="15.75" customHeight="1">
      <c r="A380" s="33"/>
      <c r="B380" s="1"/>
      <c r="C380" s="19"/>
      <c r="D380" s="20"/>
    </row>
    <row r="381" ht="15.75" customHeight="1">
      <c r="A381" s="33"/>
      <c r="B381" s="1"/>
      <c r="C381" s="19"/>
      <c r="D381" s="20"/>
    </row>
    <row r="382" ht="15.75" customHeight="1">
      <c r="A382" s="33"/>
      <c r="B382" s="1"/>
      <c r="C382" s="19"/>
      <c r="D382" s="20"/>
    </row>
    <row r="383" ht="15.75" customHeight="1">
      <c r="A383" s="33"/>
      <c r="B383" s="1"/>
      <c r="C383" s="19"/>
      <c r="D383" s="20"/>
    </row>
    <row r="384" ht="15.75" customHeight="1">
      <c r="A384" s="33"/>
      <c r="B384" s="1"/>
      <c r="C384" s="19"/>
      <c r="D384" s="20"/>
    </row>
    <row r="385" ht="15.75" customHeight="1">
      <c r="A385" s="33"/>
      <c r="B385" s="1"/>
      <c r="C385" s="19"/>
      <c r="D385" s="20"/>
    </row>
    <row r="386" ht="15.75" customHeight="1">
      <c r="A386" s="33"/>
      <c r="B386" s="1"/>
      <c r="C386" s="19"/>
      <c r="D386" s="20"/>
    </row>
    <row r="387" ht="15.75" customHeight="1">
      <c r="A387" s="33"/>
      <c r="B387" s="1"/>
      <c r="C387" s="19"/>
      <c r="D387" s="20"/>
    </row>
    <row r="388" ht="15.75" customHeight="1">
      <c r="A388" s="33"/>
      <c r="B388" s="1"/>
      <c r="C388" s="19"/>
      <c r="D388" s="20"/>
    </row>
    <row r="389" ht="15.75" customHeight="1">
      <c r="A389" s="33"/>
      <c r="B389" s="1"/>
      <c r="C389" s="19"/>
      <c r="D389" s="20"/>
    </row>
    <row r="390" ht="15.75" customHeight="1">
      <c r="A390" s="33"/>
      <c r="B390" s="1"/>
      <c r="C390" s="19"/>
      <c r="D390" s="20"/>
    </row>
    <row r="391" ht="15.75" customHeight="1">
      <c r="A391" s="33"/>
      <c r="B391" s="1"/>
      <c r="C391" s="19"/>
      <c r="D391" s="20"/>
    </row>
    <row r="392" ht="15.75" customHeight="1">
      <c r="A392" s="33"/>
      <c r="B392" s="1"/>
      <c r="C392" s="19"/>
      <c r="D392" s="20"/>
    </row>
    <row r="393" ht="15.75" customHeight="1">
      <c r="A393" s="33"/>
      <c r="B393" s="1"/>
      <c r="C393" s="19"/>
      <c r="D393" s="20"/>
    </row>
    <row r="394" ht="15.75" customHeight="1">
      <c r="A394" s="33"/>
      <c r="B394" s="1"/>
      <c r="C394" s="19"/>
      <c r="D394" s="20"/>
    </row>
    <row r="395" ht="15.75" customHeight="1">
      <c r="A395" s="33"/>
      <c r="B395" s="1"/>
      <c r="C395" s="19"/>
      <c r="D395" s="20"/>
    </row>
    <row r="396" ht="15.75" customHeight="1">
      <c r="A396" s="33"/>
      <c r="B396" s="1"/>
      <c r="C396" s="19"/>
      <c r="D396" s="20"/>
    </row>
    <row r="397" ht="15.75" customHeight="1">
      <c r="A397" s="33"/>
      <c r="B397" s="1"/>
      <c r="C397" s="19"/>
      <c r="D397" s="20"/>
    </row>
    <row r="398" ht="15.75" customHeight="1">
      <c r="A398" s="33"/>
      <c r="B398" s="1"/>
      <c r="C398" s="19"/>
      <c r="D398" s="20"/>
    </row>
    <row r="399" ht="15.75" customHeight="1">
      <c r="A399" s="33"/>
      <c r="B399" s="1"/>
      <c r="C399" s="19"/>
      <c r="D399" s="20"/>
    </row>
    <row r="400" ht="15.75" customHeight="1">
      <c r="A400" s="33"/>
      <c r="B400" s="1"/>
      <c r="C400" s="19"/>
      <c r="D400" s="20"/>
    </row>
    <row r="401" ht="15.75" customHeight="1">
      <c r="A401" s="33"/>
      <c r="B401" s="1"/>
      <c r="C401" s="19"/>
      <c r="D401" s="20"/>
    </row>
    <row r="402" ht="15.75" customHeight="1">
      <c r="A402" s="33"/>
      <c r="B402" s="1"/>
      <c r="C402" s="19"/>
      <c r="D402" s="20"/>
    </row>
    <row r="403" ht="15.75" customHeight="1">
      <c r="A403" s="33"/>
      <c r="B403" s="1"/>
      <c r="C403" s="19"/>
      <c r="D403" s="20"/>
    </row>
    <row r="404" ht="15.75" customHeight="1">
      <c r="A404" s="33"/>
      <c r="B404" s="1"/>
      <c r="C404" s="19"/>
      <c r="D404" s="20"/>
    </row>
    <row r="405" ht="15.75" customHeight="1">
      <c r="A405" s="33"/>
      <c r="B405" s="1"/>
      <c r="C405" s="19"/>
      <c r="D405" s="20"/>
    </row>
    <row r="406" ht="15.75" customHeight="1">
      <c r="A406" s="33"/>
      <c r="B406" s="1"/>
      <c r="C406" s="19"/>
      <c r="D406" s="20"/>
    </row>
    <row r="407" ht="15.75" customHeight="1">
      <c r="A407" s="33"/>
      <c r="B407" s="1"/>
      <c r="C407" s="19"/>
      <c r="D407" s="20"/>
    </row>
    <row r="408" ht="15.75" customHeight="1">
      <c r="A408" s="33"/>
      <c r="B408" s="1"/>
      <c r="C408" s="19"/>
      <c r="D408" s="20"/>
    </row>
    <row r="409" ht="15.75" customHeight="1">
      <c r="A409" s="33"/>
      <c r="B409" s="1"/>
      <c r="C409" s="19"/>
      <c r="D409" s="20"/>
    </row>
    <row r="410" ht="15.75" customHeight="1">
      <c r="A410" s="33"/>
      <c r="B410" s="1"/>
      <c r="C410" s="19"/>
      <c r="D410" s="20"/>
    </row>
    <row r="411" ht="15.75" customHeight="1">
      <c r="A411" s="33"/>
      <c r="B411" s="1"/>
      <c r="C411" s="19"/>
      <c r="D411" s="20"/>
    </row>
    <row r="412" ht="15.75" customHeight="1">
      <c r="A412" s="33"/>
      <c r="B412" s="1"/>
      <c r="C412" s="19"/>
      <c r="D412" s="20"/>
    </row>
    <row r="413" ht="15.75" customHeight="1">
      <c r="A413" s="33"/>
      <c r="B413" s="1"/>
      <c r="C413" s="19"/>
      <c r="D413" s="20"/>
    </row>
    <row r="414" ht="15.75" customHeight="1">
      <c r="A414" s="33"/>
      <c r="B414" s="1"/>
      <c r="C414" s="19"/>
      <c r="D414" s="20"/>
    </row>
    <row r="415" ht="15.75" customHeight="1">
      <c r="A415" s="33"/>
      <c r="B415" s="1"/>
      <c r="C415" s="19"/>
      <c r="D415" s="20"/>
    </row>
    <row r="416" ht="15.75" customHeight="1">
      <c r="A416" s="33"/>
      <c r="B416" s="1"/>
      <c r="C416" s="19"/>
      <c r="D416" s="20"/>
    </row>
    <row r="417" ht="15.75" customHeight="1">
      <c r="A417" s="33"/>
      <c r="B417" s="1"/>
      <c r="C417" s="19"/>
      <c r="D417" s="20"/>
    </row>
    <row r="418" ht="15.75" customHeight="1">
      <c r="A418" s="33"/>
      <c r="B418" s="1"/>
      <c r="C418" s="19"/>
      <c r="D418" s="20"/>
    </row>
    <row r="419" ht="15.75" customHeight="1">
      <c r="A419" s="33"/>
      <c r="B419" s="1"/>
      <c r="C419" s="19"/>
      <c r="D419" s="20"/>
    </row>
    <row r="420" ht="15.75" customHeight="1">
      <c r="A420" s="33"/>
      <c r="B420" s="1"/>
      <c r="C420" s="19"/>
      <c r="D420" s="20"/>
    </row>
    <row r="421" ht="15.75" customHeight="1">
      <c r="A421" s="33"/>
      <c r="B421" s="1"/>
      <c r="C421" s="19"/>
      <c r="D421" s="20"/>
    </row>
    <row r="422" ht="15.75" customHeight="1">
      <c r="A422" s="33"/>
      <c r="B422" s="1"/>
      <c r="C422" s="19"/>
      <c r="D422" s="20"/>
    </row>
    <row r="423" ht="15.75" customHeight="1">
      <c r="A423" s="33"/>
      <c r="B423" s="1"/>
      <c r="C423" s="19"/>
      <c r="D423" s="20"/>
    </row>
    <row r="424" ht="15.75" customHeight="1">
      <c r="A424" s="33"/>
      <c r="B424" s="1"/>
      <c r="C424" s="19"/>
      <c r="D424" s="20"/>
    </row>
    <row r="425" ht="15.75" customHeight="1">
      <c r="A425" s="33"/>
      <c r="B425" s="1"/>
      <c r="C425" s="19"/>
      <c r="D425" s="20"/>
    </row>
    <row r="426" ht="15.75" customHeight="1">
      <c r="A426" s="33"/>
      <c r="B426" s="1"/>
      <c r="C426" s="19"/>
      <c r="D426" s="20"/>
    </row>
    <row r="427" ht="15.75" customHeight="1">
      <c r="A427" s="33"/>
      <c r="B427" s="1"/>
      <c r="C427" s="19"/>
      <c r="D427" s="20"/>
    </row>
    <row r="428" ht="15.75" customHeight="1">
      <c r="A428" s="33"/>
      <c r="B428" s="1"/>
      <c r="C428" s="19"/>
      <c r="D428" s="20"/>
    </row>
    <row r="429" ht="15.75" customHeight="1">
      <c r="A429" s="33"/>
      <c r="B429" s="1"/>
      <c r="C429" s="19"/>
      <c r="D429" s="20"/>
    </row>
    <row r="430" ht="15.75" customHeight="1">
      <c r="A430" s="33"/>
      <c r="B430" s="1"/>
      <c r="C430" s="19"/>
      <c r="D430" s="20"/>
    </row>
    <row r="431" ht="15.75" customHeight="1">
      <c r="A431" s="33"/>
      <c r="B431" s="1"/>
      <c r="C431" s="19"/>
      <c r="D431" s="20"/>
    </row>
    <row r="432" ht="15.75" customHeight="1">
      <c r="A432" s="33"/>
      <c r="B432" s="1"/>
      <c r="C432" s="19"/>
      <c r="D432" s="20"/>
    </row>
    <row r="433" ht="15.75" customHeight="1">
      <c r="A433" s="33"/>
      <c r="B433" s="1"/>
      <c r="C433" s="19"/>
      <c r="D433" s="20"/>
    </row>
    <row r="434" ht="15.75" customHeight="1">
      <c r="A434" s="33"/>
      <c r="B434" s="1"/>
      <c r="C434" s="19"/>
      <c r="D434" s="20"/>
    </row>
    <row r="435" ht="15.75" customHeight="1">
      <c r="A435" s="33"/>
      <c r="B435" s="1"/>
      <c r="C435" s="19"/>
      <c r="D435" s="20"/>
    </row>
    <row r="436" ht="15.75" customHeight="1">
      <c r="A436" s="33"/>
      <c r="B436" s="1"/>
      <c r="C436" s="19"/>
      <c r="D436" s="20"/>
    </row>
    <row r="437" ht="15.75" customHeight="1">
      <c r="A437" s="33"/>
      <c r="B437" s="1"/>
      <c r="C437" s="19"/>
      <c r="D437" s="20"/>
    </row>
    <row r="438" ht="15.75" customHeight="1">
      <c r="A438" s="33"/>
      <c r="B438" s="1"/>
      <c r="C438" s="19"/>
      <c r="D438" s="20"/>
    </row>
    <row r="439" ht="15.75" customHeight="1">
      <c r="A439" s="33"/>
      <c r="B439" s="1"/>
      <c r="C439" s="19"/>
      <c r="D439" s="20"/>
    </row>
    <row r="440" ht="15.75" customHeight="1">
      <c r="A440" s="33"/>
      <c r="B440" s="1"/>
      <c r="C440" s="19"/>
      <c r="D440" s="20"/>
    </row>
    <row r="441" ht="15.75" customHeight="1">
      <c r="A441" s="33"/>
      <c r="B441" s="1"/>
      <c r="C441" s="19"/>
      <c r="D441" s="20"/>
    </row>
    <row r="442" ht="15.75" customHeight="1">
      <c r="A442" s="33"/>
      <c r="B442" s="1"/>
      <c r="C442" s="19"/>
      <c r="D442" s="20"/>
    </row>
    <row r="443" ht="15.75" customHeight="1">
      <c r="A443" s="33"/>
      <c r="B443" s="1"/>
      <c r="C443" s="19"/>
      <c r="D443" s="20"/>
    </row>
    <row r="444" ht="15.75" customHeight="1">
      <c r="A444" s="33"/>
      <c r="B444" s="1"/>
      <c r="C444" s="19"/>
      <c r="D444" s="20"/>
    </row>
    <row r="445" ht="15.75" customHeight="1">
      <c r="A445" s="33"/>
      <c r="B445" s="1"/>
      <c r="C445" s="19"/>
      <c r="D445" s="20"/>
    </row>
    <row r="446" ht="15.75" customHeight="1">
      <c r="A446" s="33"/>
      <c r="B446" s="1"/>
      <c r="C446" s="19"/>
      <c r="D446" s="20"/>
    </row>
    <row r="447" ht="15.75" customHeight="1">
      <c r="A447" s="33"/>
      <c r="B447" s="1"/>
      <c r="C447" s="19"/>
      <c r="D447" s="20"/>
    </row>
    <row r="448" ht="15.75" customHeight="1">
      <c r="A448" s="33"/>
      <c r="B448" s="1"/>
      <c r="C448" s="19"/>
      <c r="D448" s="20"/>
    </row>
    <row r="449" ht="15.75" customHeight="1">
      <c r="A449" s="33"/>
      <c r="B449" s="1"/>
      <c r="C449" s="19"/>
      <c r="D449" s="20"/>
    </row>
    <row r="450" ht="15.75" customHeight="1">
      <c r="A450" s="33"/>
      <c r="B450" s="1"/>
      <c r="C450" s="19"/>
      <c r="D450" s="20"/>
    </row>
    <row r="451" ht="15.75" customHeight="1">
      <c r="A451" s="33"/>
      <c r="B451" s="1"/>
      <c r="C451" s="19"/>
      <c r="D451" s="20"/>
    </row>
    <row r="452" ht="15.75" customHeight="1">
      <c r="D452" s="20"/>
    </row>
    <row r="453" ht="15.75" customHeight="1">
      <c r="D453" s="20"/>
    </row>
    <row r="454" ht="15.75" customHeight="1">
      <c r="D454" s="20"/>
    </row>
    <row r="455" ht="15.75" customHeight="1">
      <c r="D455" s="20"/>
    </row>
    <row r="456" ht="15.75" customHeight="1">
      <c r="D456" s="20"/>
    </row>
    <row r="457" ht="15.75" customHeight="1">
      <c r="D457" s="20"/>
    </row>
    <row r="458" ht="15.75" customHeight="1">
      <c r="D458" s="20"/>
    </row>
    <row r="459" ht="15.75" customHeight="1">
      <c r="D459" s="20"/>
    </row>
    <row r="460" ht="15.75" customHeight="1">
      <c r="D460" s="20"/>
    </row>
    <row r="461" ht="15.75" customHeight="1">
      <c r="D461" s="20"/>
    </row>
    <row r="462" ht="15.75" customHeight="1">
      <c r="D462" s="20"/>
    </row>
    <row r="463" ht="15.75" customHeight="1">
      <c r="D463" s="20"/>
    </row>
    <row r="464" ht="15.75" customHeight="1">
      <c r="D464" s="20"/>
    </row>
    <row r="465" ht="15.75" customHeight="1">
      <c r="D465" s="20"/>
    </row>
    <row r="466" ht="15.75" customHeight="1">
      <c r="D466" s="20"/>
    </row>
    <row r="467" ht="15.75" customHeight="1">
      <c r="D467" s="20"/>
    </row>
    <row r="468" ht="15.75" customHeight="1">
      <c r="D468" s="20"/>
    </row>
    <row r="469" ht="15.75" customHeight="1">
      <c r="D469" s="20"/>
    </row>
    <row r="470" ht="15.75" customHeight="1">
      <c r="D470" s="20"/>
    </row>
    <row r="471" ht="15.75" customHeight="1">
      <c r="D471" s="20"/>
    </row>
    <row r="472" ht="15.75" customHeight="1">
      <c r="D472" s="20"/>
    </row>
    <row r="473" ht="15.75" customHeight="1">
      <c r="D473" s="20"/>
    </row>
    <row r="474" ht="15.75" customHeight="1">
      <c r="D474" s="20"/>
    </row>
    <row r="475" ht="15.75" customHeight="1">
      <c r="D475" s="20"/>
    </row>
    <row r="476" ht="15.75" customHeight="1">
      <c r="D476" s="20"/>
    </row>
    <row r="477" ht="15.75" customHeight="1">
      <c r="D477" s="20"/>
    </row>
    <row r="478" ht="15.75" customHeight="1">
      <c r="D478" s="20"/>
    </row>
    <row r="479" ht="15.75" customHeight="1">
      <c r="D479" s="20"/>
    </row>
    <row r="480" ht="15.75" customHeight="1">
      <c r="D480" s="20"/>
    </row>
    <row r="481" ht="15.75" customHeight="1">
      <c r="D481" s="20"/>
    </row>
    <row r="482" ht="15.75" customHeight="1">
      <c r="D482" s="20"/>
    </row>
    <row r="483" ht="15.75" customHeight="1">
      <c r="D483" s="20"/>
    </row>
    <row r="484" ht="15.75" customHeight="1">
      <c r="D484" s="20"/>
    </row>
    <row r="485" ht="15.75" customHeight="1">
      <c r="D485" s="20"/>
    </row>
    <row r="486" ht="15.75" customHeight="1">
      <c r="D486" s="20"/>
    </row>
    <row r="487" ht="15.75" customHeight="1">
      <c r="D487" s="20"/>
    </row>
    <row r="488" ht="15.75" customHeight="1">
      <c r="D488" s="20"/>
    </row>
    <row r="489" ht="15.75" customHeight="1">
      <c r="D489" s="20"/>
    </row>
    <row r="490" ht="15.75" customHeight="1">
      <c r="D490" s="20"/>
    </row>
    <row r="491" ht="15.75" customHeight="1">
      <c r="D491" s="20"/>
    </row>
    <row r="492" ht="15.75" customHeight="1">
      <c r="D492" s="20"/>
    </row>
    <row r="493" ht="15.75" customHeight="1">
      <c r="D493" s="20"/>
    </row>
    <row r="494" ht="15.75" customHeight="1">
      <c r="D494" s="20"/>
    </row>
    <row r="495" ht="15.75" customHeight="1">
      <c r="D495" s="20"/>
    </row>
    <row r="496" ht="15.75" customHeight="1">
      <c r="D496" s="20"/>
    </row>
    <row r="497" ht="15.75" customHeight="1">
      <c r="D497" s="20"/>
    </row>
    <row r="498" ht="15.75" customHeight="1">
      <c r="D498" s="20"/>
    </row>
    <row r="499" ht="15.75" customHeight="1">
      <c r="D499" s="20"/>
    </row>
    <row r="500" ht="15.75" customHeight="1">
      <c r="D500" s="20"/>
    </row>
    <row r="501" ht="15.75" customHeight="1">
      <c r="D501" s="20"/>
    </row>
    <row r="502" ht="15.75" customHeight="1">
      <c r="D502" s="20"/>
    </row>
    <row r="503" ht="15.75" customHeight="1">
      <c r="D503" s="20"/>
    </row>
    <row r="504" ht="15.75" customHeight="1">
      <c r="D504" s="20"/>
    </row>
    <row r="505" ht="15.75" customHeight="1">
      <c r="D505" s="20"/>
    </row>
    <row r="506" ht="15.75" customHeight="1">
      <c r="D506" s="20"/>
    </row>
    <row r="507" ht="15.75" customHeight="1">
      <c r="D507" s="20"/>
    </row>
    <row r="508" ht="15.75" customHeight="1">
      <c r="D508" s="20"/>
    </row>
    <row r="509" ht="15.75" customHeight="1">
      <c r="D509" s="20"/>
    </row>
    <row r="510" ht="15.75" customHeight="1">
      <c r="D510" s="20"/>
    </row>
    <row r="511" ht="15.75" customHeight="1">
      <c r="D511" s="20"/>
    </row>
    <row r="512" ht="15.75" customHeight="1">
      <c r="D512" s="20"/>
    </row>
    <row r="513" ht="15.75" customHeight="1">
      <c r="D513" s="20"/>
    </row>
    <row r="514" ht="15.75" customHeight="1">
      <c r="D514" s="20"/>
    </row>
    <row r="515" ht="15.75" customHeight="1">
      <c r="D515" s="20"/>
    </row>
    <row r="516" ht="15.75" customHeight="1">
      <c r="D516" s="20"/>
    </row>
    <row r="517" ht="15.75" customHeight="1">
      <c r="D517" s="20"/>
    </row>
    <row r="518" ht="15.75" customHeight="1">
      <c r="D518" s="20"/>
    </row>
    <row r="519" ht="15.75" customHeight="1">
      <c r="D519" s="20"/>
    </row>
    <row r="520" ht="15.75" customHeight="1">
      <c r="D520" s="20"/>
    </row>
    <row r="521" ht="15.75" customHeight="1">
      <c r="D521" s="20"/>
    </row>
    <row r="522" ht="15.75" customHeight="1">
      <c r="D522" s="20"/>
    </row>
    <row r="523" ht="15.75" customHeight="1">
      <c r="D523" s="20"/>
    </row>
    <row r="524" ht="15.75" customHeight="1">
      <c r="D524" s="20"/>
    </row>
    <row r="525" ht="15.75" customHeight="1">
      <c r="D525" s="20"/>
    </row>
    <row r="526" ht="15.75" customHeight="1">
      <c r="D526" s="20"/>
    </row>
    <row r="527" ht="15.75" customHeight="1">
      <c r="D527" s="20"/>
    </row>
    <row r="528" ht="15.75" customHeight="1">
      <c r="D528" s="20"/>
    </row>
    <row r="529" ht="15.75" customHeight="1">
      <c r="D529" s="20"/>
    </row>
    <row r="530" ht="15.75" customHeight="1">
      <c r="D530" s="20"/>
    </row>
    <row r="531" ht="15.75" customHeight="1">
      <c r="D531" s="20"/>
    </row>
    <row r="532" ht="15.75" customHeight="1">
      <c r="D532" s="20"/>
    </row>
    <row r="533" ht="15.75" customHeight="1">
      <c r="D533" s="20"/>
    </row>
    <row r="534" ht="15.75" customHeight="1">
      <c r="D534" s="20"/>
    </row>
    <row r="535" ht="15.75" customHeight="1">
      <c r="D535" s="20"/>
    </row>
    <row r="536" ht="15.75" customHeight="1">
      <c r="D536" s="20"/>
    </row>
    <row r="537" ht="15.75" customHeight="1">
      <c r="D537" s="20"/>
    </row>
    <row r="538" ht="15.75" customHeight="1">
      <c r="D538" s="20"/>
    </row>
    <row r="539" ht="15.75" customHeight="1">
      <c r="D539" s="20"/>
    </row>
    <row r="540" ht="15.75" customHeight="1">
      <c r="D540" s="20"/>
    </row>
    <row r="541" ht="15.75" customHeight="1">
      <c r="D541" s="20"/>
    </row>
    <row r="542" ht="15.75" customHeight="1">
      <c r="D542" s="20"/>
    </row>
    <row r="543" ht="15.75" customHeight="1">
      <c r="D543" s="20"/>
    </row>
    <row r="544" ht="15.75" customHeight="1">
      <c r="D544" s="20"/>
    </row>
    <row r="545" ht="15.75" customHeight="1">
      <c r="D545" s="20"/>
    </row>
    <row r="546" ht="15.75" customHeight="1">
      <c r="D546" s="20"/>
    </row>
    <row r="547" ht="15.75" customHeight="1">
      <c r="D547" s="20"/>
    </row>
    <row r="548" ht="15.75" customHeight="1">
      <c r="D548" s="20"/>
    </row>
    <row r="549" ht="15.75" customHeight="1">
      <c r="D549" s="20"/>
    </row>
    <row r="550" ht="15.75" customHeight="1">
      <c r="D550" s="20"/>
    </row>
    <row r="551" ht="15.75" customHeight="1">
      <c r="D551" s="20"/>
    </row>
    <row r="552" ht="15.75" customHeight="1">
      <c r="D552" s="20"/>
    </row>
    <row r="553" ht="15.75" customHeight="1">
      <c r="D553" s="20"/>
    </row>
    <row r="554" ht="15.75" customHeight="1">
      <c r="D554" s="20"/>
    </row>
    <row r="555" ht="15.75" customHeight="1">
      <c r="D555" s="20"/>
    </row>
    <row r="556" ht="15.75" customHeight="1">
      <c r="D556" s="20"/>
    </row>
    <row r="557" ht="15.75" customHeight="1">
      <c r="D557" s="20"/>
    </row>
    <row r="558" ht="15.75" customHeight="1">
      <c r="D558" s="20"/>
    </row>
    <row r="559" ht="15.75" customHeight="1">
      <c r="D559" s="20"/>
    </row>
    <row r="560" ht="15.75" customHeight="1">
      <c r="D560" s="20"/>
    </row>
    <row r="561" ht="15.75" customHeight="1">
      <c r="D561" s="20"/>
    </row>
    <row r="562" ht="15.75" customHeight="1">
      <c r="D562" s="20"/>
    </row>
    <row r="563" ht="15.75" customHeight="1">
      <c r="D563" s="20"/>
    </row>
    <row r="564" ht="15.75" customHeight="1">
      <c r="D564" s="20"/>
    </row>
    <row r="565" ht="15.75" customHeight="1">
      <c r="D565" s="20"/>
    </row>
    <row r="566" ht="15.75" customHeight="1">
      <c r="D566" s="20"/>
    </row>
    <row r="567" ht="15.75" customHeight="1">
      <c r="D567" s="20"/>
    </row>
    <row r="568" ht="15.75" customHeight="1">
      <c r="D568" s="20"/>
    </row>
    <row r="569" ht="15.75" customHeight="1">
      <c r="D569" s="20"/>
    </row>
    <row r="570" ht="15.75" customHeight="1">
      <c r="D570" s="20"/>
    </row>
    <row r="571" ht="15.75" customHeight="1">
      <c r="D571" s="20"/>
    </row>
    <row r="572" ht="15.75" customHeight="1">
      <c r="D572" s="20"/>
    </row>
    <row r="573" ht="15.75" customHeight="1">
      <c r="D573" s="20"/>
    </row>
    <row r="574" ht="15.75" customHeight="1">
      <c r="D574" s="20"/>
    </row>
    <row r="575" ht="15.75" customHeight="1">
      <c r="D575" s="20"/>
    </row>
    <row r="576" ht="15.75" customHeight="1">
      <c r="D576" s="20"/>
    </row>
    <row r="577" ht="15.75" customHeight="1">
      <c r="D577" s="20"/>
    </row>
    <row r="578" ht="15.75" customHeight="1">
      <c r="D578" s="20"/>
    </row>
    <row r="579" ht="15.75" customHeight="1">
      <c r="D579" s="20"/>
    </row>
    <row r="580" ht="15.75" customHeight="1">
      <c r="D580" s="20"/>
    </row>
    <row r="581" ht="15.75" customHeight="1">
      <c r="D581" s="20"/>
    </row>
    <row r="582" ht="15.75" customHeight="1">
      <c r="D582" s="20"/>
    </row>
    <row r="583" ht="15.75" customHeight="1">
      <c r="D583" s="20"/>
    </row>
    <row r="584" ht="15.75" customHeight="1">
      <c r="D584" s="20"/>
    </row>
    <row r="585" ht="15.75" customHeight="1">
      <c r="D585" s="20"/>
    </row>
    <row r="586" ht="15.75" customHeight="1">
      <c r="D586" s="20"/>
    </row>
    <row r="587" ht="15.75" customHeight="1">
      <c r="D587" s="20"/>
    </row>
    <row r="588" ht="15.75" customHeight="1">
      <c r="D588" s="20"/>
    </row>
    <row r="589" ht="15.75" customHeight="1">
      <c r="D589" s="20"/>
    </row>
    <row r="590" ht="15.75" customHeight="1">
      <c r="D590" s="20"/>
    </row>
    <row r="591" ht="15.75" customHeight="1">
      <c r="D591" s="20"/>
    </row>
    <row r="592" ht="15.75" customHeight="1">
      <c r="D592" s="20"/>
    </row>
    <row r="593" ht="15.75" customHeight="1">
      <c r="D593" s="20"/>
    </row>
    <row r="594" ht="15.75" customHeight="1">
      <c r="D594" s="20"/>
    </row>
    <row r="595" ht="15.75" customHeight="1">
      <c r="D595" s="20"/>
    </row>
    <row r="596" ht="15.75" customHeight="1">
      <c r="D596" s="20"/>
    </row>
    <row r="597" ht="15.75" customHeight="1">
      <c r="D597" s="20"/>
    </row>
    <row r="598" ht="15.75" customHeight="1">
      <c r="D598" s="20"/>
    </row>
    <row r="599" ht="15.75" customHeight="1">
      <c r="D599" s="20"/>
    </row>
    <row r="600" ht="15.75" customHeight="1">
      <c r="D600" s="20"/>
    </row>
    <row r="601" ht="15.75" customHeight="1">
      <c r="D601" s="20"/>
    </row>
    <row r="602" ht="15.75" customHeight="1">
      <c r="D602" s="20"/>
    </row>
    <row r="603" ht="15.75" customHeight="1">
      <c r="D603" s="20"/>
    </row>
    <row r="604" ht="15.75" customHeight="1">
      <c r="D604" s="20"/>
    </row>
    <row r="605" ht="15.75" customHeight="1">
      <c r="D605" s="20"/>
    </row>
    <row r="606" ht="15.75" customHeight="1">
      <c r="D606" s="20"/>
    </row>
    <row r="607" ht="15.75" customHeight="1">
      <c r="D607" s="20"/>
    </row>
    <row r="608" ht="15.75" customHeight="1">
      <c r="D608" s="20"/>
    </row>
    <row r="609" ht="15.75" customHeight="1">
      <c r="D609" s="20"/>
    </row>
    <row r="610" ht="15.75" customHeight="1">
      <c r="D610" s="20"/>
    </row>
    <row r="611" ht="15.75" customHeight="1">
      <c r="D611" s="20"/>
    </row>
    <row r="612" ht="15.75" customHeight="1">
      <c r="D612" s="20"/>
    </row>
    <row r="613" ht="15.75" customHeight="1">
      <c r="D613" s="20"/>
    </row>
    <row r="614" ht="15.75" customHeight="1">
      <c r="D614" s="20"/>
    </row>
    <row r="615" ht="15.75" customHeight="1">
      <c r="D615" s="20"/>
    </row>
    <row r="616" ht="15.75" customHeight="1">
      <c r="D616" s="20"/>
    </row>
    <row r="617" ht="15.75" customHeight="1">
      <c r="D617" s="20"/>
    </row>
    <row r="618" ht="15.75" customHeight="1">
      <c r="D618" s="20"/>
    </row>
    <row r="619" ht="15.75" customHeight="1">
      <c r="D619" s="20"/>
    </row>
    <row r="620" ht="15.75" customHeight="1">
      <c r="D620" s="20"/>
    </row>
    <row r="621" ht="15.75" customHeight="1">
      <c r="D621" s="20"/>
    </row>
    <row r="622" ht="15.75" customHeight="1">
      <c r="D622" s="20"/>
    </row>
    <row r="623" ht="15.75" customHeight="1">
      <c r="D623" s="20"/>
    </row>
    <row r="624" ht="15.75" customHeight="1">
      <c r="D624" s="20"/>
    </row>
    <row r="625" ht="15.75" customHeight="1">
      <c r="D625" s="20"/>
    </row>
    <row r="626" ht="15.75" customHeight="1">
      <c r="D626" s="20"/>
    </row>
    <row r="627" ht="15.75" customHeight="1">
      <c r="D627" s="20"/>
    </row>
    <row r="628" ht="15.75" customHeight="1">
      <c r="D628" s="20"/>
    </row>
    <row r="629" ht="15.75" customHeight="1">
      <c r="D629" s="20"/>
    </row>
    <row r="630" ht="15.75" customHeight="1">
      <c r="D630" s="20"/>
    </row>
    <row r="631" ht="15.75" customHeight="1">
      <c r="D631" s="20"/>
    </row>
    <row r="632" ht="15.75" customHeight="1">
      <c r="D632" s="20"/>
    </row>
    <row r="633" ht="15.75" customHeight="1">
      <c r="D633" s="20"/>
    </row>
    <row r="634" ht="15.75" customHeight="1">
      <c r="D634" s="20"/>
    </row>
    <row r="635" ht="15.75" customHeight="1">
      <c r="D635" s="20"/>
    </row>
    <row r="636" ht="15.75" customHeight="1">
      <c r="D636" s="20"/>
    </row>
    <row r="637" ht="15.75" customHeight="1">
      <c r="D637" s="20"/>
    </row>
    <row r="638" ht="15.75" customHeight="1">
      <c r="D638" s="20"/>
    </row>
    <row r="639" ht="15.75" customHeight="1">
      <c r="D639" s="20"/>
    </row>
    <row r="640" ht="15.75" customHeight="1">
      <c r="D640" s="20"/>
    </row>
    <row r="641" ht="15.75" customHeight="1">
      <c r="D641" s="20"/>
    </row>
    <row r="642" ht="15.75" customHeight="1">
      <c r="D642" s="20"/>
    </row>
    <row r="643" ht="15.75" customHeight="1">
      <c r="D643" s="20"/>
    </row>
    <row r="644" ht="15.75" customHeight="1">
      <c r="D644" s="20"/>
    </row>
    <row r="645" ht="15.75" customHeight="1">
      <c r="D645" s="20"/>
    </row>
    <row r="646" ht="15.75" customHeight="1">
      <c r="D646" s="20"/>
    </row>
    <row r="647" ht="15.75" customHeight="1">
      <c r="D647" s="20"/>
    </row>
    <row r="648" ht="15.75" customHeight="1">
      <c r="D648" s="20"/>
    </row>
    <row r="649" ht="15.75" customHeight="1">
      <c r="D649" s="20"/>
    </row>
    <row r="650" ht="15.75" customHeight="1">
      <c r="D650" s="20"/>
    </row>
    <row r="651" ht="15.75" customHeight="1">
      <c r="D651" s="20"/>
    </row>
    <row r="652" ht="15.75" customHeight="1">
      <c r="D652" s="20"/>
    </row>
    <row r="653" ht="15.75" customHeight="1">
      <c r="D653" s="20"/>
    </row>
    <row r="654" ht="15.75" customHeight="1">
      <c r="D654" s="20"/>
    </row>
    <row r="655" ht="15.75" customHeight="1">
      <c r="D655" s="20"/>
    </row>
    <row r="656" ht="15.75" customHeight="1">
      <c r="D656" s="20"/>
    </row>
    <row r="657" ht="15.75" customHeight="1">
      <c r="D657" s="20"/>
    </row>
    <row r="658" ht="15.75" customHeight="1">
      <c r="D658" s="20"/>
    </row>
    <row r="659" ht="15.75" customHeight="1">
      <c r="D659" s="20"/>
    </row>
    <row r="660" ht="15.75" customHeight="1">
      <c r="D660" s="20"/>
    </row>
    <row r="661" ht="15.75" customHeight="1">
      <c r="D661" s="20"/>
    </row>
    <row r="662" ht="15.75" customHeight="1">
      <c r="D662" s="20"/>
    </row>
    <row r="663" ht="15.75" customHeight="1">
      <c r="D663" s="20"/>
    </row>
    <row r="664" ht="15.75" customHeight="1">
      <c r="D664" s="20"/>
    </row>
    <row r="665" ht="15.75" customHeight="1">
      <c r="D665" s="20"/>
    </row>
    <row r="666" ht="15.75" customHeight="1">
      <c r="D666" s="20"/>
    </row>
    <row r="667" ht="15.75" customHeight="1">
      <c r="D667" s="20"/>
    </row>
    <row r="668" ht="15.75" customHeight="1">
      <c r="D668" s="20"/>
    </row>
    <row r="669" ht="15.75" customHeight="1">
      <c r="D669" s="20"/>
    </row>
    <row r="670" ht="15.75" customHeight="1">
      <c r="D670" s="20"/>
    </row>
    <row r="671" ht="15.75" customHeight="1">
      <c r="D671" s="20"/>
    </row>
    <row r="672" ht="15.75" customHeight="1">
      <c r="D672" s="20"/>
    </row>
    <row r="673" ht="15.75" customHeight="1">
      <c r="D673" s="20"/>
    </row>
    <row r="674" ht="15.75" customHeight="1">
      <c r="D674" s="20"/>
    </row>
    <row r="675" ht="15.75" customHeight="1">
      <c r="D675" s="20"/>
    </row>
    <row r="676" ht="15.75" customHeight="1">
      <c r="D676" s="20"/>
    </row>
    <row r="677" ht="15.75" customHeight="1">
      <c r="D677" s="20"/>
    </row>
    <row r="678" ht="15.75" customHeight="1">
      <c r="D678" s="20"/>
    </row>
    <row r="679" ht="15.75" customHeight="1">
      <c r="D679" s="20"/>
    </row>
    <row r="680" ht="15.75" customHeight="1">
      <c r="D680" s="20"/>
    </row>
    <row r="681" ht="15.75" customHeight="1">
      <c r="D681" s="20"/>
    </row>
    <row r="682" ht="15.75" customHeight="1">
      <c r="D682" s="20"/>
    </row>
    <row r="683" ht="15.75" customHeight="1">
      <c r="D683" s="20"/>
    </row>
    <row r="684" ht="15.75" customHeight="1">
      <c r="D684" s="20"/>
    </row>
    <row r="685" ht="15.75" customHeight="1">
      <c r="D685" s="20"/>
    </row>
    <row r="686" ht="15.75" customHeight="1">
      <c r="D686" s="20"/>
    </row>
    <row r="687" ht="15.75" customHeight="1">
      <c r="D687" s="20"/>
    </row>
    <row r="688" ht="15.75" customHeight="1">
      <c r="D688" s="20"/>
    </row>
    <row r="689" ht="15.75" customHeight="1">
      <c r="D689" s="20"/>
    </row>
    <row r="690" ht="15.75" customHeight="1">
      <c r="D690" s="20"/>
    </row>
    <row r="691" ht="15.75" customHeight="1">
      <c r="D691" s="20"/>
    </row>
    <row r="692" ht="15.75" customHeight="1">
      <c r="D692" s="20"/>
    </row>
    <row r="693" ht="15.75" customHeight="1">
      <c r="D693" s="20"/>
    </row>
    <row r="694" ht="15.75" customHeight="1">
      <c r="D694" s="20"/>
    </row>
    <row r="695" ht="15.75" customHeight="1">
      <c r="D695" s="20"/>
    </row>
    <row r="696" ht="15.75" customHeight="1">
      <c r="D696" s="20"/>
    </row>
    <row r="697" ht="15.75" customHeight="1">
      <c r="D697" s="20"/>
    </row>
    <row r="698" ht="15.75" customHeight="1">
      <c r="D698" s="20"/>
    </row>
    <row r="699" ht="15.75" customHeight="1">
      <c r="D699" s="20"/>
    </row>
    <row r="700" ht="15.75" customHeight="1">
      <c r="D700" s="20"/>
    </row>
    <row r="701" ht="15.75" customHeight="1">
      <c r="D701" s="20"/>
    </row>
    <row r="702" ht="15.75" customHeight="1">
      <c r="D702" s="20"/>
    </row>
    <row r="703" ht="15.75" customHeight="1">
      <c r="D703" s="20"/>
    </row>
    <row r="704" ht="15.75" customHeight="1">
      <c r="D704" s="20"/>
    </row>
    <row r="705" ht="15.75" customHeight="1">
      <c r="D705" s="20"/>
    </row>
    <row r="706" ht="15.75" customHeight="1">
      <c r="D706" s="20"/>
    </row>
    <row r="707" ht="15.75" customHeight="1">
      <c r="D707" s="20"/>
    </row>
    <row r="708" ht="15.75" customHeight="1">
      <c r="D708" s="20"/>
    </row>
    <row r="709" ht="15.75" customHeight="1">
      <c r="D709" s="20"/>
    </row>
    <row r="710" ht="15.75" customHeight="1">
      <c r="D710" s="20"/>
    </row>
    <row r="711" ht="15.75" customHeight="1">
      <c r="D711" s="20"/>
    </row>
    <row r="712" ht="15.75" customHeight="1">
      <c r="D712" s="20"/>
    </row>
    <row r="713" ht="15.75" customHeight="1">
      <c r="D713" s="20"/>
    </row>
    <row r="714" ht="15.75" customHeight="1">
      <c r="D714" s="20"/>
    </row>
    <row r="715" ht="15.75" customHeight="1">
      <c r="D715" s="20"/>
    </row>
    <row r="716" ht="15.75" customHeight="1">
      <c r="D716" s="20"/>
    </row>
    <row r="717" ht="15.75" customHeight="1">
      <c r="D717" s="20"/>
    </row>
    <row r="718" ht="15.75" customHeight="1">
      <c r="D718" s="20"/>
    </row>
    <row r="719" ht="15.75" customHeight="1">
      <c r="D719" s="20"/>
    </row>
    <row r="720" ht="15.75" customHeight="1">
      <c r="D720" s="20"/>
    </row>
    <row r="721" ht="15.75" customHeight="1">
      <c r="D721" s="20"/>
    </row>
    <row r="722" ht="15.75" customHeight="1">
      <c r="D722" s="20"/>
    </row>
    <row r="723" ht="15.75" customHeight="1">
      <c r="D723" s="20"/>
    </row>
    <row r="724" ht="15.75" customHeight="1">
      <c r="D724" s="20"/>
    </row>
    <row r="725" ht="15.75" customHeight="1">
      <c r="D725" s="20"/>
    </row>
    <row r="726" ht="15.75" customHeight="1">
      <c r="D726" s="20"/>
    </row>
    <row r="727" ht="15.75" customHeight="1">
      <c r="D727" s="20"/>
    </row>
    <row r="728" ht="15.75" customHeight="1">
      <c r="D728" s="20"/>
    </row>
    <row r="729" ht="15.75" customHeight="1">
      <c r="D729" s="20"/>
    </row>
    <row r="730" ht="15.75" customHeight="1">
      <c r="D730" s="20"/>
    </row>
    <row r="731" ht="15.75" customHeight="1">
      <c r="D731" s="20"/>
    </row>
    <row r="732" ht="15.75" customHeight="1">
      <c r="D732" s="20"/>
    </row>
    <row r="733" ht="15.75" customHeight="1">
      <c r="D733" s="20"/>
    </row>
    <row r="734" ht="15.75" customHeight="1">
      <c r="D734" s="20"/>
    </row>
    <row r="735" ht="15.75" customHeight="1">
      <c r="D735" s="20"/>
    </row>
    <row r="736" ht="15.75" customHeight="1">
      <c r="D736" s="20"/>
    </row>
    <row r="737" ht="15.75" customHeight="1">
      <c r="D737" s="20"/>
    </row>
    <row r="738" ht="15.75" customHeight="1">
      <c r="D738" s="20"/>
    </row>
    <row r="739" ht="15.75" customHeight="1">
      <c r="D739" s="20"/>
    </row>
    <row r="740" ht="15.75" customHeight="1">
      <c r="D740" s="20"/>
    </row>
    <row r="741" ht="15.75" customHeight="1">
      <c r="D741" s="20"/>
    </row>
    <row r="742" ht="15.75" customHeight="1">
      <c r="D742" s="20"/>
    </row>
    <row r="743" ht="15.75" customHeight="1">
      <c r="D743" s="20"/>
    </row>
    <row r="744" ht="15.75" customHeight="1">
      <c r="D744" s="20"/>
    </row>
    <row r="745" ht="15.75" customHeight="1">
      <c r="D745" s="20"/>
    </row>
    <row r="746" ht="15.75" customHeight="1">
      <c r="D746" s="20"/>
    </row>
    <row r="747" ht="15.75" customHeight="1">
      <c r="D747" s="20"/>
    </row>
    <row r="748" ht="15.75" customHeight="1">
      <c r="D748" s="20"/>
    </row>
    <row r="749" ht="15.75" customHeight="1">
      <c r="D749" s="20"/>
    </row>
    <row r="750" ht="15.75" customHeight="1">
      <c r="D750" s="20"/>
    </row>
    <row r="751" ht="15.75" customHeight="1">
      <c r="D751" s="20"/>
    </row>
    <row r="752" ht="15.75" customHeight="1">
      <c r="D752" s="20"/>
    </row>
    <row r="753" ht="15.75" customHeight="1">
      <c r="D753" s="20"/>
    </row>
    <row r="754" ht="15.75" customHeight="1">
      <c r="D754" s="20"/>
    </row>
    <row r="755" ht="15.75" customHeight="1">
      <c r="D755" s="20"/>
    </row>
    <row r="756" ht="15.75" customHeight="1">
      <c r="D756" s="20"/>
    </row>
    <row r="757" ht="15.75" customHeight="1">
      <c r="D757" s="20"/>
    </row>
    <row r="758" ht="15.75" customHeight="1">
      <c r="D758" s="20"/>
    </row>
    <row r="759" ht="15.75" customHeight="1">
      <c r="D759" s="20"/>
    </row>
    <row r="760" ht="15.75" customHeight="1">
      <c r="D760" s="20"/>
    </row>
    <row r="761" ht="15.75" customHeight="1">
      <c r="D761" s="20"/>
    </row>
    <row r="762" ht="15.75" customHeight="1">
      <c r="D762" s="20"/>
    </row>
    <row r="763" ht="15.75" customHeight="1">
      <c r="D763" s="20"/>
    </row>
    <row r="764" ht="15.75" customHeight="1">
      <c r="D764" s="20"/>
    </row>
    <row r="765" ht="15.75" customHeight="1">
      <c r="D765" s="20"/>
    </row>
    <row r="766" ht="15.75" customHeight="1">
      <c r="D766" s="20"/>
    </row>
    <row r="767" ht="15.75" customHeight="1">
      <c r="D767" s="20"/>
    </row>
    <row r="768" ht="15.75" customHeight="1">
      <c r="D768" s="20"/>
    </row>
    <row r="769" ht="15.75" customHeight="1">
      <c r="D769" s="20"/>
    </row>
    <row r="770" ht="15.75" customHeight="1">
      <c r="D770" s="20"/>
    </row>
    <row r="771" ht="15.75" customHeight="1">
      <c r="D771" s="20"/>
    </row>
    <row r="772" ht="15.75" customHeight="1">
      <c r="D772" s="20"/>
    </row>
    <row r="773" ht="15.75" customHeight="1">
      <c r="D773" s="20"/>
    </row>
    <row r="774" ht="15.75" customHeight="1">
      <c r="D774" s="20"/>
    </row>
    <row r="775" ht="15.75" customHeight="1">
      <c r="D775" s="20"/>
    </row>
    <row r="776" ht="15.75" customHeight="1">
      <c r="D776" s="20"/>
    </row>
    <row r="777" ht="15.75" customHeight="1">
      <c r="D777" s="20"/>
    </row>
    <row r="778" ht="15.75" customHeight="1">
      <c r="D778" s="20"/>
    </row>
    <row r="779" ht="15.75" customHeight="1">
      <c r="D779" s="20"/>
    </row>
    <row r="780" ht="15.75" customHeight="1">
      <c r="D780" s="20"/>
    </row>
    <row r="781" ht="15.75" customHeight="1">
      <c r="D781" s="20"/>
    </row>
    <row r="782" ht="15.75" customHeight="1">
      <c r="D782" s="20"/>
    </row>
    <row r="783" ht="15.75" customHeight="1">
      <c r="D783" s="20"/>
    </row>
    <row r="784" ht="15.75" customHeight="1">
      <c r="D784" s="20"/>
    </row>
    <row r="785" ht="15.75" customHeight="1">
      <c r="D785" s="20"/>
    </row>
    <row r="786" ht="15.75" customHeight="1">
      <c r="D786" s="20"/>
    </row>
    <row r="787" ht="15.75" customHeight="1">
      <c r="D787" s="20"/>
    </row>
    <row r="788" ht="15.75" customHeight="1">
      <c r="D788" s="20"/>
    </row>
    <row r="789" ht="15.75" customHeight="1">
      <c r="D789" s="20"/>
    </row>
    <row r="790" ht="15.75" customHeight="1">
      <c r="D790" s="20"/>
    </row>
    <row r="791" ht="15.75" customHeight="1">
      <c r="D791" s="20"/>
    </row>
    <row r="792" ht="15.75" customHeight="1">
      <c r="D792" s="20"/>
    </row>
    <row r="793" ht="15.75" customHeight="1">
      <c r="D793" s="20"/>
    </row>
    <row r="794" ht="15.75" customHeight="1">
      <c r="D794" s="20"/>
    </row>
    <row r="795" ht="15.75" customHeight="1">
      <c r="D795" s="20"/>
    </row>
    <row r="796" ht="15.75" customHeight="1">
      <c r="D796" s="20"/>
    </row>
    <row r="797" ht="15.75" customHeight="1">
      <c r="D797" s="20"/>
    </row>
    <row r="798" ht="15.75" customHeight="1">
      <c r="D798" s="20"/>
    </row>
    <row r="799" ht="15.75" customHeight="1">
      <c r="D799" s="20"/>
    </row>
    <row r="800" ht="15.75" customHeight="1">
      <c r="D800" s="20"/>
    </row>
    <row r="801" ht="15.75" customHeight="1">
      <c r="D801" s="20"/>
    </row>
    <row r="802" ht="15.75" customHeight="1">
      <c r="D802" s="20"/>
    </row>
    <row r="803" ht="15.75" customHeight="1">
      <c r="D803" s="20"/>
    </row>
    <row r="804" ht="15.75" customHeight="1">
      <c r="D804" s="20"/>
    </row>
    <row r="805" ht="15.75" customHeight="1">
      <c r="D805" s="20"/>
    </row>
    <row r="806" ht="15.75" customHeight="1">
      <c r="D806" s="20"/>
    </row>
    <row r="807" ht="15.75" customHeight="1">
      <c r="D807" s="20"/>
    </row>
    <row r="808" ht="15.75" customHeight="1">
      <c r="D808" s="20"/>
    </row>
    <row r="809" ht="15.75" customHeight="1">
      <c r="D809" s="20"/>
    </row>
    <row r="810" ht="15.75" customHeight="1">
      <c r="D810" s="20"/>
    </row>
    <row r="811" ht="15.75" customHeight="1">
      <c r="D811" s="20"/>
    </row>
    <row r="812" ht="15.75" customHeight="1">
      <c r="D812" s="20"/>
    </row>
    <row r="813" ht="15.75" customHeight="1">
      <c r="D813" s="20"/>
    </row>
    <row r="814" ht="15.75" customHeight="1">
      <c r="D814" s="20"/>
    </row>
    <row r="815" ht="15.75" customHeight="1">
      <c r="D815" s="20"/>
    </row>
    <row r="816" ht="15.75" customHeight="1">
      <c r="D816" s="20"/>
    </row>
    <row r="817" ht="15.75" customHeight="1">
      <c r="D817" s="20"/>
    </row>
    <row r="818" ht="15.75" customHeight="1">
      <c r="D818" s="20"/>
    </row>
    <row r="819" ht="15.75" customHeight="1">
      <c r="D819" s="20"/>
    </row>
    <row r="820" ht="15.75" customHeight="1">
      <c r="D820" s="20"/>
    </row>
    <row r="821" ht="15.75" customHeight="1">
      <c r="D821" s="20"/>
    </row>
    <row r="822" ht="15.75" customHeight="1">
      <c r="D822" s="20"/>
    </row>
    <row r="823" ht="15.75" customHeight="1">
      <c r="D823" s="20"/>
    </row>
    <row r="824" ht="15.75" customHeight="1">
      <c r="D824" s="20"/>
    </row>
    <row r="825" ht="15.75" customHeight="1">
      <c r="D825" s="20"/>
    </row>
    <row r="826" ht="15.75" customHeight="1">
      <c r="D826" s="20"/>
    </row>
    <row r="827" ht="15.75" customHeight="1">
      <c r="D827" s="20"/>
    </row>
    <row r="828" ht="15.75" customHeight="1">
      <c r="D828" s="20"/>
    </row>
    <row r="829" ht="15.75" customHeight="1">
      <c r="D829" s="20"/>
    </row>
    <row r="830" ht="15.75" customHeight="1">
      <c r="D830" s="20"/>
    </row>
    <row r="831" ht="15.75" customHeight="1">
      <c r="D831" s="20"/>
    </row>
    <row r="832" ht="15.75" customHeight="1">
      <c r="D832" s="20"/>
    </row>
    <row r="833" ht="15.75" customHeight="1">
      <c r="D833" s="20"/>
    </row>
    <row r="834" ht="15.75" customHeight="1">
      <c r="D834" s="20"/>
    </row>
    <row r="835" ht="15.75" customHeight="1">
      <c r="D835" s="20"/>
    </row>
    <row r="836" ht="15.75" customHeight="1">
      <c r="D836" s="20"/>
    </row>
    <row r="837" ht="15.75" customHeight="1">
      <c r="D837" s="20"/>
    </row>
    <row r="838" ht="15.75" customHeight="1">
      <c r="D838" s="20"/>
    </row>
    <row r="839" ht="15.75" customHeight="1">
      <c r="D839" s="20"/>
    </row>
    <row r="840" ht="15.75" customHeight="1">
      <c r="D840" s="20"/>
    </row>
    <row r="841" ht="15.75" customHeight="1">
      <c r="D841" s="20"/>
    </row>
    <row r="842" ht="15.75" customHeight="1">
      <c r="D842" s="20"/>
    </row>
    <row r="843" ht="15.75" customHeight="1">
      <c r="D843" s="20"/>
    </row>
    <row r="844" ht="15.75" customHeight="1">
      <c r="D844" s="20"/>
    </row>
    <row r="845" ht="15.75" customHeight="1">
      <c r="D845" s="20"/>
    </row>
    <row r="846" ht="15.75" customHeight="1">
      <c r="D846" s="20"/>
    </row>
    <row r="847" ht="15.75" customHeight="1">
      <c r="D847" s="20"/>
    </row>
    <row r="848" ht="15.75" customHeight="1">
      <c r="D848" s="20"/>
    </row>
    <row r="849" ht="15.75" customHeight="1">
      <c r="D849" s="20"/>
    </row>
    <row r="850" ht="15.75" customHeight="1">
      <c r="D850" s="20"/>
    </row>
    <row r="851" ht="15.75" customHeight="1">
      <c r="D851" s="20"/>
    </row>
    <row r="852" ht="15.75" customHeight="1">
      <c r="D852" s="20"/>
    </row>
    <row r="853" ht="15.75" customHeight="1">
      <c r="D853" s="20"/>
    </row>
    <row r="854" ht="15.75" customHeight="1">
      <c r="D854" s="20"/>
    </row>
    <row r="855" ht="15.75" customHeight="1">
      <c r="D855" s="20"/>
    </row>
    <row r="856" ht="15.75" customHeight="1">
      <c r="D856" s="20"/>
    </row>
    <row r="857" ht="15.75" customHeight="1">
      <c r="D857" s="20"/>
    </row>
    <row r="858" ht="15.75" customHeight="1">
      <c r="D858" s="20"/>
    </row>
    <row r="859" ht="15.75" customHeight="1">
      <c r="D859" s="20"/>
    </row>
    <row r="860" ht="15.75" customHeight="1">
      <c r="D860" s="20"/>
    </row>
    <row r="861" ht="15.75" customHeight="1">
      <c r="D861" s="20"/>
    </row>
    <row r="862" ht="15.75" customHeight="1">
      <c r="D862" s="20"/>
    </row>
    <row r="863" ht="15.75" customHeight="1">
      <c r="D863" s="20"/>
    </row>
    <row r="864" ht="15.75" customHeight="1">
      <c r="D864" s="20"/>
    </row>
    <row r="865" ht="15.75" customHeight="1">
      <c r="D865" s="20"/>
    </row>
    <row r="866" ht="15.75" customHeight="1">
      <c r="D866" s="20"/>
    </row>
    <row r="867" ht="15.75" customHeight="1">
      <c r="D867" s="20"/>
    </row>
    <row r="868" ht="15.75" customHeight="1">
      <c r="D868" s="20"/>
    </row>
    <row r="869" ht="15.75" customHeight="1">
      <c r="D869" s="20"/>
    </row>
    <row r="870" ht="15.75" customHeight="1">
      <c r="D870" s="20"/>
    </row>
    <row r="871" ht="15.75" customHeight="1">
      <c r="D871" s="20"/>
    </row>
    <row r="872" ht="15.75" customHeight="1">
      <c r="D872" s="20"/>
    </row>
    <row r="873" ht="15.75" customHeight="1">
      <c r="D873" s="20"/>
    </row>
    <row r="874" ht="15.75" customHeight="1">
      <c r="D874" s="20"/>
    </row>
    <row r="875" ht="15.75" customHeight="1">
      <c r="D875" s="20"/>
    </row>
    <row r="876" ht="15.75" customHeight="1">
      <c r="D876" s="20"/>
    </row>
    <row r="877" ht="15.75" customHeight="1">
      <c r="D877" s="20"/>
    </row>
    <row r="878" ht="15.75" customHeight="1">
      <c r="D878" s="20"/>
    </row>
    <row r="879" ht="15.75" customHeight="1">
      <c r="D879" s="20"/>
    </row>
    <row r="880" ht="15.75" customHeight="1">
      <c r="D880" s="20"/>
    </row>
    <row r="881" ht="15.75" customHeight="1">
      <c r="D881" s="20"/>
    </row>
    <row r="882" ht="15.75" customHeight="1">
      <c r="D882" s="20"/>
    </row>
    <row r="883" ht="15.75" customHeight="1">
      <c r="D883" s="20"/>
    </row>
    <row r="884" ht="15.75" customHeight="1">
      <c r="D884" s="20"/>
    </row>
    <row r="885" ht="15.75" customHeight="1">
      <c r="D885" s="20"/>
    </row>
    <row r="886" ht="15.75" customHeight="1">
      <c r="D886" s="20"/>
    </row>
    <row r="887" ht="15.75" customHeight="1">
      <c r="D887" s="20"/>
    </row>
    <row r="888" ht="15.75" customHeight="1">
      <c r="D888" s="20"/>
    </row>
    <row r="889" ht="15.75" customHeight="1">
      <c r="D889" s="20"/>
    </row>
    <row r="890" ht="15.75" customHeight="1">
      <c r="D890" s="20"/>
    </row>
    <row r="891" ht="15.75" customHeight="1">
      <c r="D891" s="20"/>
    </row>
    <row r="892" ht="15.75" customHeight="1">
      <c r="D892" s="20"/>
    </row>
    <row r="893" ht="15.75" customHeight="1">
      <c r="D893" s="20"/>
    </row>
    <row r="894" ht="15.75" customHeight="1">
      <c r="D894" s="20"/>
    </row>
    <row r="895" ht="15.75" customHeight="1">
      <c r="D895" s="20"/>
    </row>
    <row r="896" ht="15.75" customHeight="1">
      <c r="D896" s="20"/>
    </row>
    <row r="897" ht="15.75" customHeight="1">
      <c r="D897" s="20"/>
    </row>
    <row r="898" ht="15.75" customHeight="1">
      <c r="D898" s="20"/>
    </row>
    <row r="899" ht="15.75" customHeight="1">
      <c r="D899" s="20"/>
    </row>
    <row r="900" ht="15.75" customHeight="1">
      <c r="D900" s="20"/>
    </row>
    <row r="901" ht="15.75" customHeight="1">
      <c r="D901" s="20"/>
    </row>
    <row r="902" ht="15.75" customHeight="1">
      <c r="D902" s="20"/>
    </row>
    <row r="903" ht="15.75" customHeight="1">
      <c r="D903" s="20"/>
    </row>
    <row r="904" ht="15.75" customHeight="1">
      <c r="D904" s="20"/>
    </row>
    <row r="905" ht="15.75" customHeight="1">
      <c r="D905" s="20"/>
    </row>
    <row r="906" ht="15.75" customHeight="1">
      <c r="D906" s="20"/>
    </row>
    <row r="907" ht="15.75" customHeight="1">
      <c r="D907" s="20"/>
    </row>
    <row r="908" ht="15.75" customHeight="1">
      <c r="D908" s="20"/>
    </row>
    <row r="909" ht="15.75" customHeight="1">
      <c r="D909" s="20"/>
    </row>
    <row r="910" ht="15.75" customHeight="1">
      <c r="D910" s="20"/>
    </row>
    <row r="911" ht="15.75" customHeight="1">
      <c r="D911" s="20"/>
    </row>
    <row r="912" ht="15.75" customHeight="1">
      <c r="D912" s="20"/>
    </row>
    <row r="913" ht="15.75" customHeight="1">
      <c r="D913" s="20"/>
    </row>
    <row r="914" ht="15.75" customHeight="1">
      <c r="D914" s="20"/>
    </row>
    <row r="915" ht="15.75" customHeight="1">
      <c r="D915" s="20"/>
    </row>
    <row r="916" ht="15.75" customHeight="1">
      <c r="D916" s="20"/>
    </row>
    <row r="917" ht="15.75" customHeight="1">
      <c r="D917" s="20"/>
    </row>
    <row r="918" ht="15.75" customHeight="1">
      <c r="D918" s="20"/>
    </row>
    <row r="919" ht="15.75" customHeight="1">
      <c r="D919" s="20"/>
    </row>
    <row r="920" ht="15.75" customHeight="1">
      <c r="D920" s="20"/>
    </row>
    <row r="921" ht="15.75" customHeight="1">
      <c r="D921" s="20"/>
    </row>
    <row r="922" ht="15.75" customHeight="1">
      <c r="D922" s="20"/>
    </row>
    <row r="923" ht="15.75" customHeight="1">
      <c r="D923" s="20"/>
    </row>
    <row r="924" ht="15.75" customHeight="1">
      <c r="D924" s="20"/>
    </row>
    <row r="925" ht="15.75" customHeight="1">
      <c r="D925" s="20"/>
    </row>
    <row r="926" ht="15.75" customHeight="1">
      <c r="D926" s="20"/>
    </row>
    <row r="927" ht="15.75" customHeight="1">
      <c r="D927" s="20"/>
    </row>
    <row r="928" ht="15.75" customHeight="1">
      <c r="D928" s="20"/>
    </row>
    <row r="929" ht="15.75" customHeight="1">
      <c r="D929" s="20"/>
    </row>
    <row r="930" ht="15.75" customHeight="1">
      <c r="D930" s="20"/>
    </row>
    <row r="931" ht="15.75" customHeight="1">
      <c r="D931" s="20"/>
    </row>
    <row r="932" ht="15.75" customHeight="1">
      <c r="D932" s="20"/>
    </row>
    <row r="933" ht="15.75" customHeight="1">
      <c r="D933" s="20"/>
    </row>
    <row r="934" ht="15.75" customHeight="1">
      <c r="D934" s="20"/>
    </row>
    <row r="935" ht="15.75" customHeight="1">
      <c r="D935" s="20"/>
    </row>
    <row r="936" ht="15.75" customHeight="1">
      <c r="D936" s="20"/>
    </row>
    <row r="937" ht="15.75" customHeight="1">
      <c r="D937" s="20"/>
    </row>
    <row r="938" ht="15.75" customHeight="1">
      <c r="D938" s="20"/>
    </row>
    <row r="939" ht="15.75" customHeight="1">
      <c r="D939" s="20"/>
    </row>
    <row r="940" ht="15.75" customHeight="1">
      <c r="D940" s="20"/>
    </row>
    <row r="941" ht="15.75" customHeight="1">
      <c r="D941" s="20"/>
    </row>
    <row r="942" ht="15.75" customHeight="1">
      <c r="D942" s="20"/>
    </row>
    <row r="943" ht="15.75" customHeight="1">
      <c r="D943" s="20"/>
    </row>
    <row r="944" ht="15.75" customHeight="1">
      <c r="D944" s="20"/>
    </row>
    <row r="945" ht="15.75" customHeight="1">
      <c r="D945" s="20"/>
    </row>
    <row r="946" ht="15.75" customHeight="1">
      <c r="D946" s="20"/>
    </row>
    <row r="947" ht="15.75" customHeight="1">
      <c r="D947" s="20"/>
    </row>
    <row r="948" ht="15.75" customHeight="1">
      <c r="D948" s="20"/>
    </row>
    <row r="949" ht="15.75" customHeight="1">
      <c r="D949" s="20"/>
    </row>
    <row r="950" ht="15.75" customHeight="1">
      <c r="D950" s="20"/>
    </row>
    <row r="951" ht="15.75" customHeight="1">
      <c r="D951" s="20"/>
    </row>
    <row r="952" ht="15.75" customHeight="1">
      <c r="D952" s="20"/>
    </row>
    <row r="953" ht="15.75" customHeight="1">
      <c r="D953" s="20"/>
    </row>
    <row r="954" ht="15.75" customHeight="1">
      <c r="D954" s="20"/>
    </row>
    <row r="955" ht="15.75" customHeight="1">
      <c r="D955" s="20"/>
    </row>
    <row r="956" ht="15.75" customHeight="1">
      <c r="D956" s="20"/>
    </row>
    <row r="957" ht="15.75" customHeight="1">
      <c r="D957" s="20"/>
    </row>
    <row r="958" ht="15.75" customHeight="1">
      <c r="D958" s="20"/>
    </row>
    <row r="959" ht="15.75" customHeight="1">
      <c r="D959" s="20"/>
    </row>
    <row r="960" ht="15.75" customHeight="1">
      <c r="D960" s="20"/>
    </row>
    <row r="961" ht="15.75" customHeight="1">
      <c r="D961" s="20"/>
    </row>
    <row r="962" ht="15.75" customHeight="1">
      <c r="D962" s="20"/>
    </row>
    <row r="963" ht="15.75" customHeight="1">
      <c r="D963" s="20"/>
    </row>
    <row r="964" ht="15.75" customHeight="1">
      <c r="D964" s="20"/>
    </row>
    <row r="965" ht="15.75" customHeight="1">
      <c r="D965" s="20"/>
    </row>
    <row r="966" ht="15.75" customHeight="1">
      <c r="D966" s="20"/>
    </row>
    <row r="967" ht="15.75" customHeight="1">
      <c r="D967" s="20"/>
    </row>
    <row r="968" ht="15.75" customHeight="1">
      <c r="D968" s="20"/>
    </row>
    <row r="969" ht="15.75" customHeight="1">
      <c r="D969" s="20"/>
    </row>
    <row r="970" ht="15.75" customHeight="1">
      <c r="D970" s="20"/>
    </row>
    <row r="971" ht="15.75" customHeight="1">
      <c r="D971" s="20"/>
    </row>
    <row r="972" ht="15.75" customHeight="1">
      <c r="D972" s="20"/>
    </row>
    <row r="973" ht="15.75" customHeight="1">
      <c r="D973" s="20"/>
    </row>
    <row r="974" ht="15.75" customHeight="1">
      <c r="D974" s="20"/>
    </row>
    <row r="975" ht="15.75" customHeight="1">
      <c r="D975" s="20"/>
    </row>
    <row r="976" ht="15.75" customHeight="1">
      <c r="D976" s="20"/>
    </row>
    <row r="977" ht="15.75" customHeight="1">
      <c r="D977" s="20"/>
    </row>
    <row r="978" ht="15.75" customHeight="1">
      <c r="D978" s="20"/>
    </row>
    <row r="979" ht="15.75" customHeight="1">
      <c r="D979" s="20"/>
    </row>
    <row r="980" ht="15.75" customHeight="1">
      <c r="D980" s="20"/>
    </row>
    <row r="981" ht="15.75" customHeight="1">
      <c r="D981" s="20"/>
    </row>
    <row r="982" ht="15.75" customHeight="1">
      <c r="D982" s="20"/>
    </row>
    <row r="983" ht="15.75" customHeight="1">
      <c r="D983" s="20"/>
    </row>
    <row r="984" ht="15.75" customHeight="1">
      <c r="D984" s="20"/>
    </row>
    <row r="985" ht="15.75" customHeight="1">
      <c r="D985" s="20"/>
    </row>
    <row r="986" ht="15.75" customHeight="1">
      <c r="D986" s="20"/>
    </row>
    <row r="987" ht="15.75" customHeight="1">
      <c r="D987" s="20"/>
    </row>
    <row r="988" ht="15.75" customHeight="1">
      <c r="D988" s="20"/>
    </row>
    <row r="989" ht="15.75" customHeight="1">
      <c r="D989" s="20"/>
    </row>
    <row r="990" ht="15.75" customHeight="1">
      <c r="D990" s="20"/>
    </row>
    <row r="991" ht="15.75" customHeight="1">
      <c r="D991" s="20"/>
    </row>
    <row r="992" ht="15.75" customHeight="1">
      <c r="D992" s="20"/>
    </row>
    <row r="993" ht="15.75" customHeight="1">
      <c r="D993" s="20"/>
    </row>
    <row r="994" ht="15.75" customHeight="1">
      <c r="D994" s="20"/>
    </row>
    <row r="995" ht="15.75" customHeight="1">
      <c r="D995" s="20"/>
    </row>
    <row r="996" ht="15.75" customHeight="1">
      <c r="D996" s="20"/>
    </row>
    <row r="997" ht="15.75" customHeight="1">
      <c r="D997" s="20"/>
    </row>
    <row r="998" ht="15.75" customHeight="1">
      <c r="D998" s="20"/>
    </row>
    <row r="999" ht="15.75" customHeight="1">
      <c r="D999" s="20"/>
    </row>
    <row r="1000" ht="15.75" customHeight="1">
      <c r="D1000" s="2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34</v>
      </c>
      <c r="B1" s="1" t="s">
        <v>40</v>
      </c>
    </row>
    <row r="2" ht="15.75" customHeight="1">
      <c r="A2" s="9">
        <v>41640.0</v>
      </c>
      <c r="B2" s="1">
        <v>1729.0</v>
      </c>
      <c r="C2">
        <f>0.8+(rand()*0.1)</f>
        <v>0.8335228329</v>
      </c>
    </row>
    <row r="3" ht="15.75" customHeight="1">
      <c r="A3" s="9">
        <v>41641.0</v>
      </c>
      <c r="B3">
        <f t="shared" ref="B3:B22" si="1">B2*0.85</f>
        <v>1469.65</v>
      </c>
      <c r="C3" s="1"/>
    </row>
    <row r="4" ht="15.75" customHeight="1">
      <c r="A4" s="9">
        <v>41642.0</v>
      </c>
      <c r="B4">
        <f t="shared" si="1"/>
        <v>1249.2025</v>
      </c>
      <c r="C4" s="1"/>
    </row>
    <row r="5" ht="15.75" customHeight="1">
      <c r="A5" s="9">
        <v>41643.0</v>
      </c>
      <c r="B5">
        <f t="shared" si="1"/>
        <v>1061.822125</v>
      </c>
      <c r="C5" s="1"/>
    </row>
    <row r="6" ht="15.75" customHeight="1">
      <c r="A6" s="9">
        <v>41644.0</v>
      </c>
      <c r="B6">
        <f t="shared" si="1"/>
        <v>902.5488063</v>
      </c>
      <c r="C6" s="1"/>
    </row>
    <row r="7" ht="15.75" customHeight="1">
      <c r="A7" s="9">
        <v>41645.0</v>
      </c>
      <c r="B7">
        <f t="shared" si="1"/>
        <v>767.1664853</v>
      </c>
      <c r="C7" s="1"/>
    </row>
    <row r="8" ht="15.75" customHeight="1">
      <c r="A8" s="9">
        <v>41646.0</v>
      </c>
      <c r="B8">
        <f t="shared" si="1"/>
        <v>652.0915125</v>
      </c>
      <c r="C8" s="1"/>
    </row>
    <row r="9" ht="15.75" customHeight="1">
      <c r="A9" s="9">
        <v>41647.0</v>
      </c>
      <c r="B9">
        <f t="shared" si="1"/>
        <v>554.2777856</v>
      </c>
      <c r="C9" s="1"/>
    </row>
    <row r="10" ht="15.75" customHeight="1">
      <c r="A10" s="9">
        <v>41648.0</v>
      </c>
      <c r="B10">
        <f t="shared" si="1"/>
        <v>471.1361178</v>
      </c>
      <c r="C10" s="1"/>
    </row>
    <row r="11" ht="15.75" customHeight="1">
      <c r="A11" s="9">
        <v>41649.0</v>
      </c>
      <c r="B11">
        <f t="shared" si="1"/>
        <v>400.4657001</v>
      </c>
      <c r="C11" s="1">
        <v>0.840640564686605</v>
      </c>
    </row>
    <row r="12" ht="15.75" customHeight="1">
      <c r="A12" s="9">
        <v>41650.0</v>
      </c>
      <c r="B12">
        <f t="shared" si="1"/>
        <v>340.3958451</v>
      </c>
      <c r="C12" s="1">
        <v>0.8120924338065232</v>
      </c>
    </row>
    <row r="13" ht="15.75" customHeight="1">
      <c r="A13" s="9">
        <v>41651.0</v>
      </c>
      <c r="B13">
        <f t="shared" si="1"/>
        <v>289.3364683</v>
      </c>
      <c r="C13" s="1">
        <v>0.8397426905409576</v>
      </c>
    </row>
    <row r="14" ht="15.75" customHeight="1">
      <c r="A14" s="9">
        <v>42005.0</v>
      </c>
      <c r="B14">
        <f t="shared" si="1"/>
        <v>245.9359981</v>
      </c>
      <c r="C14" s="1">
        <v>0.8665994896522844</v>
      </c>
    </row>
    <row r="15" ht="15.75" customHeight="1">
      <c r="A15" s="9">
        <v>42006.0</v>
      </c>
      <c r="B15">
        <f t="shared" si="1"/>
        <v>209.0455984</v>
      </c>
      <c r="C15" s="1">
        <v>0.8728377104205218</v>
      </c>
    </row>
    <row r="16" ht="15.75" customHeight="1">
      <c r="A16" s="9">
        <v>42007.0</v>
      </c>
      <c r="B16">
        <f t="shared" si="1"/>
        <v>177.6887586</v>
      </c>
      <c r="C16" s="1">
        <v>0.8384746249236523</v>
      </c>
    </row>
    <row r="17" ht="15.75" customHeight="1">
      <c r="A17" s="9">
        <v>42008.0</v>
      </c>
      <c r="B17">
        <f t="shared" si="1"/>
        <v>151.0354448</v>
      </c>
      <c r="C17" s="1">
        <v>0.897122425227442</v>
      </c>
    </row>
    <row r="18" ht="15.75" customHeight="1">
      <c r="A18" s="9">
        <v>42009.0</v>
      </c>
      <c r="B18">
        <f t="shared" si="1"/>
        <v>128.3801281</v>
      </c>
      <c r="C18" s="1">
        <v>0.8504132634945307</v>
      </c>
    </row>
    <row r="19" ht="15.75" customHeight="1">
      <c r="A19" s="9">
        <v>42010.0</v>
      </c>
      <c r="B19">
        <f t="shared" si="1"/>
        <v>109.1231089</v>
      </c>
      <c r="C19" s="1">
        <v>0.8306252868166671</v>
      </c>
    </row>
    <row r="20" ht="15.75" customHeight="1">
      <c r="A20" s="9">
        <v>42011.0</v>
      </c>
      <c r="B20">
        <f t="shared" si="1"/>
        <v>92.75464255</v>
      </c>
      <c r="C20" s="1">
        <v>0.8746057037198744</v>
      </c>
    </row>
    <row r="21" ht="15.75" customHeight="1">
      <c r="A21" s="9">
        <v>42012.0</v>
      </c>
      <c r="B21">
        <f t="shared" si="1"/>
        <v>78.84144617</v>
      </c>
      <c r="C21" s="1">
        <v>0.8188740084153701</v>
      </c>
    </row>
    <row r="22" ht="15.75" customHeight="1">
      <c r="A22" s="9">
        <v>42013.0</v>
      </c>
      <c r="B22">
        <f t="shared" si="1"/>
        <v>67.01522925</v>
      </c>
      <c r="C22" s="1">
        <v>0.8478076022135504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34</v>
      </c>
      <c r="B1" s="1" t="s">
        <v>39</v>
      </c>
      <c r="C1" s="1" t="s">
        <v>40</v>
      </c>
      <c r="D1" s="1" t="s">
        <v>42</v>
      </c>
    </row>
    <row r="2" ht="15.75" customHeight="1">
      <c r="A2" s="9">
        <v>41640.0</v>
      </c>
      <c r="B2" s="10">
        <f t="shared" ref="B2:B22" si="1">round(2500+(rand()*1000))</f>
        <v>3459</v>
      </c>
      <c r="C2" s="10">
        <v>14765.0</v>
      </c>
      <c r="D2">
        <f t="shared" ref="D2:D22" si="2">0.9+(rand()*0.05)</f>
        <v>0.9281300682</v>
      </c>
      <c r="E2">
        <f t="shared" ref="E2:E22" si="3">round(C2*(1-D2))</f>
        <v>1061</v>
      </c>
    </row>
    <row r="3" ht="15.75" customHeight="1">
      <c r="A3" s="9">
        <v>41641.0</v>
      </c>
      <c r="B3" s="10">
        <f t="shared" si="1"/>
        <v>3193</v>
      </c>
      <c r="C3" s="10">
        <f t="shared" ref="C3:C22" si="4">C2+B3-E2</f>
        <v>16897</v>
      </c>
      <c r="D3">
        <f t="shared" si="2"/>
        <v>0.9204705976</v>
      </c>
      <c r="E3">
        <f t="shared" si="3"/>
        <v>1344</v>
      </c>
    </row>
    <row r="4" ht="15.75" customHeight="1">
      <c r="A4" s="9">
        <v>41642.0</v>
      </c>
      <c r="B4" s="10">
        <f t="shared" si="1"/>
        <v>2694</v>
      </c>
      <c r="C4" s="10">
        <f t="shared" si="4"/>
        <v>18247</v>
      </c>
      <c r="D4">
        <f t="shared" si="2"/>
        <v>0.905837716</v>
      </c>
      <c r="E4">
        <f t="shared" si="3"/>
        <v>1718</v>
      </c>
    </row>
    <row r="5" ht="15.75" customHeight="1">
      <c r="A5" s="9">
        <v>41643.0</v>
      </c>
      <c r="B5" s="10">
        <f t="shared" si="1"/>
        <v>3433</v>
      </c>
      <c r="C5" s="10">
        <f t="shared" si="4"/>
        <v>19962</v>
      </c>
      <c r="D5">
        <f t="shared" si="2"/>
        <v>0.9039978477</v>
      </c>
      <c r="E5">
        <f t="shared" si="3"/>
        <v>1916</v>
      </c>
    </row>
    <row r="6" ht="15.75" customHeight="1">
      <c r="A6" s="9">
        <v>41644.0</v>
      </c>
      <c r="B6" s="10">
        <f t="shared" si="1"/>
        <v>2806</v>
      </c>
      <c r="C6" s="10">
        <f t="shared" si="4"/>
        <v>20852</v>
      </c>
      <c r="D6">
        <f t="shared" si="2"/>
        <v>0.9346145064</v>
      </c>
      <c r="E6">
        <f t="shared" si="3"/>
        <v>1363</v>
      </c>
    </row>
    <row r="7" ht="15.75" customHeight="1">
      <c r="A7" s="9">
        <v>41645.0</v>
      </c>
      <c r="B7" s="10">
        <f t="shared" si="1"/>
        <v>3482</v>
      </c>
      <c r="C7" s="10">
        <f t="shared" si="4"/>
        <v>22971</v>
      </c>
      <c r="D7">
        <f t="shared" si="2"/>
        <v>0.9105502522</v>
      </c>
      <c r="E7">
        <f t="shared" si="3"/>
        <v>2055</v>
      </c>
    </row>
    <row r="8" ht="15.75" customHeight="1">
      <c r="A8" s="9">
        <v>41646.0</v>
      </c>
      <c r="B8" s="10">
        <f t="shared" si="1"/>
        <v>2809</v>
      </c>
      <c r="C8" s="10">
        <f t="shared" si="4"/>
        <v>23725</v>
      </c>
      <c r="D8">
        <f t="shared" si="2"/>
        <v>0.94356093</v>
      </c>
      <c r="E8">
        <f t="shared" si="3"/>
        <v>1339</v>
      </c>
    </row>
    <row r="9" ht="15.75" customHeight="1">
      <c r="A9" s="9">
        <v>41647.0</v>
      </c>
      <c r="B9" s="10">
        <f t="shared" si="1"/>
        <v>2913</v>
      </c>
      <c r="C9" s="10">
        <f t="shared" si="4"/>
        <v>25299</v>
      </c>
      <c r="D9">
        <f t="shared" si="2"/>
        <v>0.9018674205</v>
      </c>
      <c r="E9">
        <f t="shared" si="3"/>
        <v>2483</v>
      </c>
    </row>
    <row r="10" ht="15.75" customHeight="1">
      <c r="A10" s="9">
        <v>41648.0</v>
      </c>
      <c r="B10" s="10">
        <f t="shared" si="1"/>
        <v>2871</v>
      </c>
      <c r="C10" s="10">
        <f t="shared" si="4"/>
        <v>25687</v>
      </c>
      <c r="D10">
        <f t="shared" si="2"/>
        <v>0.9350237473</v>
      </c>
      <c r="E10">
        <f t="shared" si="3"/>
        <v>1669</v>
      </c>
    </row>
    <row r="11" ht="15.75" customHeight="1">
      <c r="A11" s="9">
        <v>41649.0</v>
      </c>
      <c r="B11" s="10">
        <f t="shared" si="1"/>
        <v>2739</v>
      </c>
      <c r="C11" s="10">
        <f t="shared" si="4"/>
        <v>26757</v>
      </c>
      <c r="D11">
        <f t="shared" si="2"/>
        <v>0.9243277885</v>
      </c>
      <c r="E11">
        <f t="shared" si="3"/>
        <v>2025</v>
      </c>
    </row>
    <row r="12" ht="15.75" customHeight="1">
      <c r="A12" s="9">
        <v>41650.0</v>
      </c>
      <c r="B12" s="10">
        <f t="shared" si="1"/>
        <v>2727</v>
      </c>
      <c r="C12" s="10">
        <f t="shared" si="4"/>
        <v>27459</v>
      </c>
      <c r="D12">
        <f t="shared" si="2"/>
        <v>0.9191931243</v>
      </c>
      <c r="E12">
        <f t="shared" si="3"/>
        <v>2219</v>
      </c>
    </row>
    <row r="13" ht="15.75" customHeight="1">
      <c r="A13" s="9">
        <v>41651.0</v>
      </c>
      <c r="B13" s="10">
        <f t="shared" si="1"/>
        <v>3087</v>
      </c>
      <c r="C13" s="10">
        <f t="shared" si="4"/>
        <v>28327</v>
      </c>
      <c r="D13">
        <f t="shared" si="2"/>
        <v>0.9137145045</v>
      </c>
      <c r="E13">
        <f t="shared" si="3"/>
        <v>2444</v>
      </c>
    </row>
    <row r="14" ht="15.75" customHeight="1">
      <c r="A14" s="9">
        <v>42005.0</v>
      </c>
      <c r="B14" s="10">
        <f t="shared" si="1"/>
        <v>3183</v>
      </c>
      <c r="C14" s="10">
        <f t="shared" si="4"/>
        <v>29066</v>
      </c>
      <c r="D14">
        <f t="shared" si="2"/>
        <v>0.9240887494</v>
      </c>
      <c r="E14">
        <f t="shared" si="3"/>
        <v>2206</v>
      </c>
    </row>
    <row r="15" ht="15.75" customHeight="1">
      <c r="A15" s="9">
        <v>42006.0</v>
      </c>
      <c r="B15" s="10">
        <f t="shared" si="1"/>
        <v>2740</v>
      </c>
      <c r="C15" s="10">
        <f t="shared" si="4"/>
        <v>29600</v>
      </c>
      <c r="D15">
        <f t="shared" si="2"/>
        <v>0.9413340423</v>
      </c>
      <c r="E15">
        <f t="shared" si="3"/>
        <v>1737</v>
      </c>
    </row>
    <row r="16" ht="15.75" customHeight="1">
      <c r="A16" s="9">
        <v>42007.0</v>
      </c>
      <c r="B16" s="10">
        <f t="shared" si="1"/>
        <v>3090</v>
      </c>
      <c r="C16" s="10">
        <f t="shared" si="4"/>
        <v>30953</v>
      </c>
      <c r="D16">
        <f t="shared" si="2"/>
        <v>0.9277317615</v>
      </c>
      <c r="E16">
        <f t="shared" si="3"/>
        <v>2237</v>
      </c>
    </row>
    <row r="17" ht="15.75" customHeight="1">
      <c r="A17" s="9">
        <v>42008.0</v>
      </c>
      <c r="B17" s="10">
        <f t="shared" si="1"/>
        <v>3034</v>
      </c>
      <c r="C17" s="10">
        <f t="shared" si="4"/>
        <v>31750</v>
      </c>
      <c r="D17">
        <f t="shared" si="2"/>
        <v>0.9399878524</v>
      </c>
      <c r="E17">
        <f t="shared" si="3"/>
        <v>1905</v>
      </c>
    </row>
    <row r="18" ht="15.75" customHeight="1">
      <c r="A18" s="9">
        <v>42009.0</v>
      </c>
      <c r="B18" s="10">
        <f t="shared" si="1"/>
        <v>2753</v>
      </c>
      <c r="C18" s="10">
        <f t="shared" si="4"/>
        <v>32598</v>
      </c>
      <c r="D18">
        <f t="shared" si="2"/>
        <v>0.9408577015</v>
      </c>
      <c r="E18">
        <f t="shared" si="3"/>
        <v>1928</v>
      </c>
    </row>
    <row r="19" ht="15.75" customHeight="1">
      <c r="A19" s="9">
        <v>42010.0</v>
      </c>
      <c r="B19" s="10">
        <f t="shared" si="1"/>
        <v>2816</v>
      </c>
      <c r="C19" s="10">
        <f t="shared" si="4"/>
        <v>33486</v>
      </c>
      <c r="D19">
        <f t="shared" si="2"/>
        <v>0.9014820729</v>
      </c>
      <c r="E19">
        <f t="shared" si="3"/>
        <v>3299</v>
      </c>
    </row>
    <row r="20" ht="15.75" customHeight="1">
      <c r="A20" s="9">
        <v>42011.0</v>
      </c>
      <c r="B20" s="10">
        <f t="shared" si="1"/>
        <v>2614</v>
      </c>
      <c r="C20" s="10">
        <f t="shared" si="4"/>
        <v>32801</v>
      </c>
      <c r="D20">
        <f t="shared" si="2"/>
        <v>0.9057512661</v>
      </c>
      <c r="E20">
        <f t="shared" si="3"/>
        <v>3091</v>
      </c>
    </row>
    <row r="21" ht="15.75" customHeight="1">
      <c r="A21" s="9">
        <v>42012.0</v>
      </c>
      <c r="B21" s="10">
        <f t="shared" si="1"/>
        <v>2843</v>
      </c>
      <c r="C21" s="10">
        <f t="shared" si="4"/>
        <v>32553</v>
      </c>
      <c r="D21">
        <f t="shared" si="2"/>
        <v>0.9434045277</v>
      </c>
      <c r="E21">
        <f t="shared" si="3"/>
        <v>1842</v>
      </c>
    </row>
    <row r="22" ht="15.75" customHeight="1">
      <c r="A22" s="9">
        <v>42013.0</v>
      </c>
      <c r="B22" s="10">
        <f t="shared" si="1"/>
        <v>3009</v>
      </c>
      <c r="C22" s="10">
        <f t="shared" si="4"/>
        <v>33720</v>
      </c>
      <c r="D22">
        <f t="shared" si="2"/>
        <v>0.9345688371</v>
      </c>
      <c r="E22">
        <f t="shared" si="3"/>
        <v>2206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hidden="1" min="2" max="2" width="10.14"/>
    <col customWidth="1" min="3" max="6" width="14.43"/>
  </cols>
  <sheetData>
    <row r="1" ht="15.75" customHeight="1">
      <c r="A1" s="1">
        <v>1.0</v>
      </c>
      <c r="C1" s="3">
        <v>11.0</v>
      </c>
      <c r="D1" s="1"/>
      <c r="E1" s="1" t="s">
        <v>3</v>
      </c>
      <c r="H1" s="1"/>
    </row>
    <row r="2" ht="15.75" customHeight="1">
      <c r="A2" s="1">
        <v>2.0</v>
      </c>
      <c r="C2" s="3">
        <v>13.0</v>
      </c>
      <c r="H2" s="1"/>
    </row>
    <row r="3" ht="15.75" customHeight="1">
      <c r="A3" s="1">
        <v>3.0</v>
      </c>
      <c r="C3" s="3">
        <v>19.0</v>
      </c>
      <c r="H3" s="1"/>
    </row>
    <row r="4" ht="15.75" customHeight="1">
      <c r="A4" s="1">
        <v>4.0</v>
      </c>
      <c r="C4" s="3">
        <v>25.0</v>
      </c>
      <c r="D4" s="5" t="s">
        <v>4</v>
      </c>
      <c r="H4" s="1"/>
    </row>
    <row r="5" ht="15.75" customHeight="1">
      <c r="A5" s="1">
        <v>5.0</v>
      </c>
      <c r="C5" s="3">
        <v>41.0</v>
      </c>
      <c r="G5" s="1"/>
      <c r="H5" s="1"/>
    </row>
    <row r="6" ht="15.75" customHeight="1">
      <c r="A6" s="1">
        <v>6.0</v>
      </c>
      <c r="C6" s="3">
        <v>52.0</v>
      </c>
    </row>
    <row r="7" ht="15.75" customHeight="1">
      <c r="A7" s="1">
        <v>7.0</v>
      </c>
      <c r="C7" s="3">
        <v>56.0</v>
      </c>
    </row>
    <row r="8" ht="15.75" customHeight="1">
      <c r="A8" s="1">
        <v>8.0</v>
      </c>
      <c r="C8" s="3">
        <v>62.0</v>
      </c>
      <c r="D8" s="5" t="s">
        <v>5</v>
      </c>
      <c r="E8" s="5" t="s">
        <v>6</v>
      </c>
    </row>
    <row r="9" ht="15.75" customHeight="1">
      <c r="A9" s="1">
        <v>9.0</v>
      </c>
      <c r="C9" s="3">
        <v>70.0</v>
      </c>
    </row>
    <row r="10" ht="15.75" customHeight="1">
      <c r="A10" s="1">
        <v>10.0</v>
      </c>
      <c r="C10" s="3">
        <v>70.0</v>
      </c>
    </row>
    <row r="11" ht="15.75" customHeight="1">
      <c r="A11" s="1">
        <v>11.0</v>
      </c>
      <c r="C11" s="3">
        <v>73.0</v>
      </c>
    </row>
    <row r="12" ht="15.75" customHeight="1">
      <c r="A12" s="1">
        <v>12.0</v>
      </c>
      <c r="C12" s="3">
        <v>80.0</v>
      </c>
      <c r="D12" s="5" t="s">
        <v>7</v>
      </c>
    </row>
    <row r="13" ht="15.75" customHeight="1">
      <c r="A13" s="1">
        <v>13.0</v>
      </c>
      <c r="C13" s="3">
        <v>82.0</v>
      </c>
    </row>
    <row r="14" ht="15.75" customHeight="1">
      <c r="A14" s="1">
        <v>14.0</v>
      </c>
      <c r="C14" s="3">
        <v>90.0</v>
      </c>
    </row>
    <row r="15" ht="15.75" customHeight="1">
      <c r="A15" s="1">
        <v>15.0</v>
      </c>
      <c r="C15" s="3">
        <v>90.0</v>
      </c>
      <c r="D15" s="1"/>
      <c r="E15" s="1" t="s">
        <v>8</v>
      </c>
    </row>
    <row r="16" ht="15.75" customHeight="1"/>
    <row r="17" ht="15.75" customHeight="1">
      <c r="A17" s="1"/>
      <c r="C17" s="1"/>
    </row>
    <row r="18" ht="15.75" customHeight="1">
      <c r="A18" s="1"/>
      <c r="C18" s="1"/>
      <c r="E18" s="1"/>
    </row>
    <row r="19" ht="15.75" customHeight="1">
      <c r="A19" s="1" t="s">
        <v>3</v>
      </c>
      <c r="B19" s="5">
        <v>11.0</v>
      </c>
      <c r="C19" s="5">
        <v>11.0</v>
      </c>
    </row>
    <row r="20" ht="15.75" customHeight="1">
      <c r="A20" s="1" t="s">
        <v>9</v>
      </c>
      <c r="B20" s="5">
        <v>25.0</v>
      </c>
      <c r="C20" s="5">
        <v>25.0</v>
      </c>
    </row>
    <row r="21" ht="15.75" customHeight="1">
      <c r="A21" s="1" t="s">
        <v>10</v>
      </c>
      <c r="B21" s="5">
        <v>62.0</v>
      </c>
      <c r="C21" s="5">
        <v>62.0</v>
      </c>
    </row>
    <row r="22" ht="15.75" customHeight="1">
      <c r="A22" s="1" t="s">
        <v>11</v>
      </c>
      <c r="B22" s="5">
        <v>80.0</v>
      </c>
      <c r="C22" s="6">
        <v>80.0</v>
      </c>
    </row>
    <row r="23" ht="15.75" customHeight="1">
      <c r="A23" s="1" t="s">
        <v>8</v>
      </c>
      <c r="B23" s="5">
        <v>90.0</v>
      </c>
      <c r="C23" s="5">
        <v>90.0</v>
      </c>
    </row>
    <row r="24" ht="15.75" customHeight="1">
      <c r="A24" s="1" t="s">
        <v>12</v>
      </c>
      <c r="C24">
        <f>SUM(C1:C15)/15</f>
        <v>55.6</v>
      </c>
    </row>
    <row r="25" ht="15.75" customHeight="1">
      <c r="A25" s="5" t="s">
        <v>14</v>
      </c>
      <c r="C25" s="5" t="s">
        <v>15</v>
      </c>
    </row>
    <row r="26" ht="15.75" customHeight="1">
      <c r="A26" s="5" t="s">
        <v>16</v>
      </c>
      <c r="B26" s="1"/>
      <c r="C26">
        <f>VAR(C1:C15)</f>
        <v>765.9714286</v>
      </c>
    </row>
    <row r="27" ht="15.75" customHeight="1">
      <c r="A27" s="5" t="s">
        <v>13</v>
      </c>
      <c r="C27">
        <f>STDEV(C1:C15)</f>
        <v>27.67618884</v>
      </c>
      <c r="D27">
        <f>SQRT(C26)</f>
        <v>27.67618884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/>
      <c r="B1" s="2" t="s">
        <v>0</v>
      </c>
      <c r="C1" s="2" t="s">
        <v>1</v>
      </c>
      <c r="D1" s="2" t="s">
        <v>2</v>
      </c>
    </row>
    <row r="2" ht="15.75" customHeight="1">
      <c r="A2" s="4"/>
      <c r="B2" s="4">
        <v>42.52969488008013</v>
      </c>
      <c r="C2" s="4">
        <v>33.939543567649935</v>
      </c>
      <c r="D2" s="4">
        <v>-67.48296218443733</v>
      </c>
    </row>
    <row r="3" ht="15.75" customHeight="1">
      <c r="A3" s="4"/>
      <c r="B3" s="4">
        <v>45.994653452643675</v>
      </c>
      <c r="C3" s="4">
        <v>131.82554270335078</v>
      </c>
      <c r="D3" s="4">
        <v>48.03344637430358</v>
      </c>
    </row>
    <row r="4" ht="15.75" customHeight="1">
      <c r="A4" s="4"/>
      <c r="B4" s="4">
        <v>46.940900496643835</v>
      </c>
      <c r="C4" s="4">
        <v>48.51592545343215</v>
      </c>
      <c r="D4" s="4">
        <v>45.81786110977082</v>
      </c>
    </row>
    <row r="5" ht="15.75" customHeight="1">
      <c r="A5" s="4"/>
      <c r="B5" s="4">
        <v>56.8063640957629</v>
      </c>
      <c r="C5" s="4">
        <v>105.30393237702904</v>
      </c>
      <c r="D5" s="4">
        <v>66.63750775379533</v>
      </c>
    </row>
    <row r="6" ht="15.75" customHeight="1">
      <c r="A6" s="4"/>
      <c r="B6" s="4">
        <v>65.41830625310372</v>
      </c>
      <c r="C6" s="4">
        <v>47.526420146814935</v>
      </c>
      <c r="D6" s="4">
        <v>92.3570532790751</v>
      </c>
    </row>
    <row r="7" ht="15.75" customHeight="1">
      <c r="A7" s="4"/>
      <c r="B7" s="4">
        <v>49.19559417167815</v>
      </c>
      <c r="C7" s="4">
        <v>22.297659614488875</v>
      </c>
      <c r="D7" s="4">
        <v>6.592593225082027</v>
      </c>
    </row>
    <row r="8" ht="15.75" customHeight="1">
      <c r="A8" s="4"/>
      <c r="B8" s="4">
        <v>50.536165382875396</v>
      </c>
      <c r="C8" s="4">
        <v>59.64785673626626</v>
      </c>
      <c r="D8" s="4">
        <v>-16.860193313854282</v>
      </c>
    </row>
    <row r="9" ht="15.75" customHeight="1">
      <c r="A9" s="4"/>
      <c r="B9" s="4">
        <v>47.868654346659405</v>
      </c>
      <c r="C9" s="4">
        <v>32.54981044375397</v>
      </c>
      <c r="D9" s="4">
        <v>47.18446743073918</v>
      </c>
    </row>
    <row r="10" ht="15.75" customHeight="1">
      <c r="A10" s="4"/>
      <c r="B10" s="4">
        <v>58.277455932803015</v>
      </c>
      <c r="C10" s="4">
        <v>46.0306078815426</v>
      </c>
      <c r="D10" s="4">
        <v>32.08338382269347</v>
      </c>
    </row>
    <row r="11" ht="15.75" customHeight="1">
      <c r="A11" s="4"/>
      <c r="B11" s="4">
        <v>68.47447078638737</v>
      </c>
      <c r="C11" s="4">
        <v>35.08071306402267</v>
      </c>
      <c r="D11" s="4">
        <v>14.86518477878721</v>
      </c>
    </row>
    <row r="12" ht="15.75" customHeight="1">
      <c r="A12" s="4"/>
      <c r="B12" s="4">
        <v>49.78329012666058</v>
      </c>
      <c r="C12" s="4">
        <v>58.08849782621302</v>
      </c>
      <c r="D12" s="4">
        <v>70.61646316431859</v>
      </c>
    </row>
    <row r="13" ht="15.75" customHeight="1">
      <c r="A13" s="4"/>
      <c r="B13" s="4">
        <v>55.01687159001651</v>
      </c>
      <c r="C13" s="4">
        <v>25.751536123263215</v>
      </c>
      <c r="D13" s="4">
        <v>33.223205013578934</v>
      </c>
      <c r="E13" s="1"/>
    </row>
    <row r="14" ht="15.75" customHeight="1">
      <c r="A14" s="4"/>
      <c r="B14" s="4">
        <v>51.39379307298033</v>
      </c>
      <c r="C14" s="4">
        <v>66.47406672024196</v>
      </c>
      <c r="D14" s="4">
        <v>-33.46526636076436</v>
      </c>
    </row>
    <row r="15" ht="15.75" customHeight="1">
      <c r="A15" s="4"/>
      <c r="B15" s="4">
        <v>44.9951083074412</v>
      </c>
      <c r="C15" s="4">
        <v>60.44758400085626</v>
      </c>
      <c r="D15" s="4">
        <v>146.15545132201643</v>
      </c>
    </row>
    <row r="16" ht="15.75" customHeight="1">
      <c r="A16" s="4"/>
      <c r="B16" s="4">
        <v>27.99235358145077</v>
      </c>
      <c r="C16" s="4">
        <v>18.052238430523513</v>
      </c>
      <c r="D16" s="4">
        <v>132.89793787201398</v>
      </c>
    </row>
    <row r="17" ht="15.75" customHeight="1">
      <c r="A17" s="4"/>
      <c r="B17" s="4">
        <v>60.162279107897085</v>
      </c>
      <c r="C17" s="4">
        <v>56.858260763847824</v>
      </c>
      <c r="D17" s="4">
        <v>127.47861515275628</v>
      </c>
    </row>
    <row r="18" ht="15.75" customHeight="1">
      <c r="A18" s="4"/>
      <c r="B18" s="4">
        <v>50.98938458539873</v>
      </c>
      <c r="C18" s="4">
        <v>35.13522370850919</v>
      </c>
      <c r="D18" s="4">
        <v>42.50284908408327</v>
      </c>
    </row>
    <row r="19" ht="15.75" customHeight="1">
      <c r="A19" s="4"/>
      <c r="B19" s="4">
        <v>44.33675358906804</v>
      </c>
      <c r="C19" s="4">
        <v>87.94169506914047</v>
      </c>
      <c r="D19" s="4">
        <v>9.132387318042312</v>
      </c>
    </row>
    <row r="20" ht="15.75" customHeight="1"/>
    <row r="21" ht="15.75" customHeight="1">
      <c r="A21" s="1" t="s">
        <v>12</v>
      </c>
    </row>
    <row r="22" ht="15.75" customHeight="1">
      <c r="A22" s="1" t="s">
        <v>13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6.0"/>
    <col customWidth="1" min="3" max="3" width="10.29"/>
    <col customWidth="1" min="4" max="4" width="8.29"/>
    <col customWidth="1" min="5" max="5" width="8.57"/>
    <col customWidth="1" min="6" max="6" width="8.29"/>
    <col customWidth="1" min="7" max="7" width="12.14"/>
    <col customWidth="1" min="8" max="11" width="8.29"/>
    <col customWidth="1" min="12" max="14" width="9.29"/>
  </cols>
  <sheetData>
    <row r="1" ht="15.75" customHeight="1">
      <c r="B1" s="3" t="s">
        <v>26</v>
      </c>
    </row>
    <row r="2" ht="15.75" customHeight="1">
      <c r="B2" s="1"/>
    </row>
    <row r="3" ht="15.75" customHeight="1">
      <c r="A3" s="1" t="s">
        <v>27</v>
      </c>
      <c r="B3" s="9">
        <v>41286.0</v>
      </c>
      <c r="C3" s="9">
        <v>41640.0</v>
      </c>
      <c r="D3" s="9">
        <v>41641.0</v>
      </c>
      <c r="E3" s="9">
        <v>41642.0</v>
      </c>
      <c r="F3" s="9">
        <v>41643.0</v>
      </c>
      <c r="G3" s="9">
        <v>41644.0</v>
      </c>
      <c r="H3" s="9">
        <v>41645.0</v>
      </c>
      <c r="I3" s="9">
        <v>41646.0</v>
      </c>
      <c r="J3" s="9">
        <v>41647.0</v>
      </c>
      <c r="K3" s="9">
        <v>41648.0</v>
      </c>
      <c r="L3" s="9">
        <v>41649.0</v>
      </c>
      <c r="M3" s="9">
        <v>41650.0</v>
      </c>
      <c r="N3" s="9">
        <v>41651.0</v>
      </c>
    </row>
    <row r="4" ht="15.75" customHeight="1">
      <c r="A4" s="1" t="s">
        <v>28</v>
      </c>
      <c r="B4" s="10">
        <v>11729.0</v>
      </c>
      <c r="C4" s="10">
        <v>12315.45</v>
      </c>
      <c r="D4" s="10">
        <v>13670.149500000001</v>
      </c>
      <c r="E4" s="10">
        <v>15310.567440000003</v>
      </c>
      <c r="F4" s="10">
        <v>17300.9412072</v>
      </c>
      <c r="G4" s="10">
        <v>19723.072976208005</v>
      </c>
      <c r="H4" s="10">
        <v>21695.380273828807</v>
      </c>
      <c r="I4" s="10">
        <v>25600.54872311799</v>
      </c>
      <c r="J4" s="10">
        <v>27136.58164650507</v>
      </c>
      <c r="K4" s="10">
        <v>29578.87399469053</v>
      </c>
      <c r="L4" s="10">
        <v>33719.91635394721</v>
      </c>
      <c r="M4" s="10">
        <v>39452.30213411823</v>
      </c>
      <c r="N4" s="11">
        <v>43003.009326188876</v>
      </c>
    </row>
    <row r="5" ht="15.75" customHeight="1">
      <c r="A5" s="1" t="s">
        <v>30</v>
      </c>
      <c r="C5" s="12">
        <f t="shared" ref="C5:N5" si="1">(C4-B4)/B4</f>
        <v>0.05</v>
      </c>
      <c r="D5" s="12">
        <f t="shared" si="1"/>
        <v>0.11</v>
      </c>
      <c r="E5" s="12">
        <f t="shared" si="1"/>
        <v>0.12</v>
      </c>
      <c r="F5" s="12">
        <f t="shared" si="1"/>
        <v>0.13</v>
      </c>
      <c r="G5" s="12">
        <f t="shared" si="1"/>
        <v>0.14</v>
      </c>
      <c r="H5" s="12">
        <f t="shared" si="1"/>
        <v>0.1</v>
      </c>
      <c r="I5" s="12">
        <f t="shared" si="1"/>
        <v>0.18</v>
      </c>
      <c r="J5" s="12">
        <f t="shared" si="1"/>
        <v>0.06</v>
      </c>
      <c r="K5" s="12">
        <f t="shared" si="1"/>
        <v>0.09</v>
      </c>
      <c r="L5" s="12">
        <f t="shared" si="1"/>
        <v>0.14</v>
      </c>
      <c r="M5" s="12">
        <f t="shared" si="1"/>
        <v>0.17</v>
      </c>
      <c r="N5" s="12">
        <f t="shared" si="1"/>
        <v>0.09</v>
      </c>
    </row>
    <row r="6" ht="15.75" customHeight="1">
      <c r="C6" s="12">
        <f t="shared" ref="C6:N6" si="2">C5+1</f>
        <v>1.05</v>
      </c>
      <c r="D6" s="12">
        <f t="shared" si="2"/>
        <v>1.11</v>
      </c>
      <c r="E6" s="12">
        <f t="shared" si="2"/>
        <v>1.12</v>
      </c>
      <c r="F6" s="12">
        <f t="shared" si="2"/>
        <v>1.13</v>
      </c>
      <c r="G6" s="12">
        <f t="shared" si="2"/>
        <v>1.14</v>
      </c>
      <c r="H6" s="12">
        <f t="shared" si="2"/>
        <v>1.1</v>
      </c>
      <c r="I6" s="12">
        <f t="shared" si="2"/>
        <v>1.18</v>
      </c>
      <c r="J6" s="12">
        <f t="shared" si="2"/>
        <v>1.06</v>
      </c>
      <c r="K6" s="12">
        <f t="shared" si="2"/>
        <v>1.09</v>
      </c>
      <c r="L6" s="12">
        <f t="shared" si="2"/>
        <v>1.14</v>
      </c>
      <c r="M6" s="12">
        <f t="shared" si="2"/>
        <v>1.17</v>
      </c>
      <c r="N6" s="12">
        <f t="shared" si="2"/>
        <v>1.09</v>
      </c>
    </row>
    <row r="7" ht="15.75" customHeight="1">
      <c r="A7" s="1"/>
    </row>
    <row r="8" ht="15.75" customHeight="1">
      <c r="A8" s="1" t="s">
        <v>31</v>
      </c>
      <c r="C8" s="13">
        <f t="shared" ref="C8:N8" si="3">$B$16</f>
        <v>0.1143453928</v>
      </c>
      <c r="D8" s="13">
        <f t="shared" si="3"/>
        <v>0.1143453928</v>
      </c>
      <c r="E8" s="13">
        <f t="shared" si="3"/>
        <v>0.1143453928</v>
      </c>
      <c r="F8" s="13">
        <f t="shared" si="3"/>
        <v>0.1143453928</v>
      </c>
      <c r="G8" s="13">
        <f t="shared" si="3"/>
        <v>0.1143453928</v>
      </c>
      <c r="H8" s="13">
        <f t="shared" si="3"/>
        <v>0.1143453928</v>
      </c>
      <c r="I8" s="13">
        <f t="shared" si="3"/>
        <v>0.1143453928</v>
      </c>
      <c r="J8" s="13">
        <f t="shared" si="3"/>
        <v>0.1143453928</v>
      </c>
      <c r="K8" s="13">
        <f t="shared" si="3"/>
        <v>0.1143453928</v>
      </c>
      <c r="L8" s="13">
        <f t="shared" si="3"/>
        <v>0.1143453928</v>
      </c>
      <c r="M8" s="13">
        <f t="shared" si="3"/>
        <v>0.1143453928</v>
      </c>
      <c r="N8" s="13">
        <f t="shared" si="3"/>
        <v>0.1143453928</v>
      </c>
    </row>
    <row r="9" ht="15.75" customHeight="1">
      <c r="A9" s="1" t="s">
        <v>27</v>
      </c>
      <c r="B9" s="9">
        <v>41286.0</v>
      </c>
      <c r="C9" s="9">
        <v>41640.0</v>
      </c>
      <c r="D9" s="9">
        <v>41641.0</v>
      </c>
      <c r="E9" s="9">
        <v>41642.0</v>
      </c>
      <c r="F9" s="9">
        <v>41643.0</v>
      </c>
      <c r="G9" s="9">
        <v>41644.0</v>
      </c>
      <c r="H9" s="9">
        <v>41645.0</v>
      </c>
      <c r="I9" s="9">
        <v>41646.0</v>
      </c>
      <c r="J9" s="9">
        <v>41647.0</v>
      </c>
      <c r="K9" s="9">
        <v>41648.0</v>
      </c>
      <c r="L9" s="9">
        <v>41649.0</v>
      </c>
      <c r="M9" s="9">
        <v>41650.0</v>
      </c>
      <c r="N9" s="9">
        <v>41651.0</v>
      </c>
    </row>
    <row r="10" ht="15.75" customHeight="1">
      <c r="A10" s="1" t="s">
        <v>28</v>
      </c>
      <c r="B10" s="10">
        <f>B4</f>
        <v>11729</v>
      </c>
      <c r="C10" s="10">
        <f t="shared" ref="C10:N10" si="4">B10*(1+C8)</f>
        <v>13070.15711</v>
      </c>
      <c r="D10" s="10">
        <f t="shared" si="4"/>
        <v>14564.66936</v>
      </c>
      <c r="E10" s="10">
        <f t="shared" si="4"/>
        <v>16230.0722</v>
      </c>
      <c r="F10" s="10">
        <f t="shared" si="4"/>
        <v>18085.90618</v>
      </c>
      <c r="G10" s="10">
        <f t="shared" si="4"/>
        <v>20153.94623</v>
      </c>
      <c r="H10" s="10">
        <f t="shared" si="4"/>
        <v>22458.45712</v>
      </c>
      <c r="I10" s="10">
        <f t="shared" si="4"/>
        <v>25026.47823</v>
      </c>
      <c r="J10" s="10">
        <f t="shared" si="4"/>
        <v>27888.14071</v>
      </c>
      <c r="K10" s="10">
        <f t="shared" si="4"/>
        <v>31077.02111</v>
      </c>
      <c r="L10" s="10">
        <f t="shared" si="4"/>
        <v>34630.5353</v>
      </c>
      <c r="M10" s="10">
        <f t="shared" si="4"/>
        <v>38590.37746</v>
      </c>
      <c r="N10" s="11">
        <f t="shared" si="4"/>
        <v>43003.00933</v>
      </c>
    </row>
    <row r="11" ht="15.75" customHeight="1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ht="15.75" customHeight="1"/>
    <row r="13" ht="15.75" customHeight="1">
      <c r="B13" s="3"/>
    </row>
    <row r="14" ht="15.75" customHeight="1">
      <c r="B14" s="3" t="s">
        <v>32</v>
      </c>
    </row>
    <row r="15" ht="15.75" customHeight="1">
      <c r="F15" s="1" t="s">
        <v>33</v>
      </c>
      <c r="G15" s="1" t="s">
        <v>19</v>
      </c>
    </row>
    <row r="16" ht="15.75" customHeight="1">
      <c r="B16" s="1">
        <f>H16</f>
        <v>0.1143453928</v>
      </c>
      <c r="C16" s="13"/>
      <c r="F16">
        <f>PRODUCT(C6:N6)</f>
        <v>3.666383266</v>
      </c>
      <c r="G16">
        <f>POWER(F16,1/12)</f>
        <v>1.114345393</v>
      </c>
      <c r="H16">
        <f>G16-1</f>
        <v>0.1143453928</v>
      </c>
    </row>
    <row r="17" ht="15.75" customHeight="1">
      <c r="B17" s="1"/>
      <c r="C17" s="13"/>
      <c r="E17" s="14"/>
      <c r="I17" s="1"/>
      <c r="L17" s="15"/>
    </row>
    <row r="18" ht="15.75" customHeight="1">
      <c r="L18" s="1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43"/>
    <col customWidth="1" min="3" max="3" width="5.29"/>
    <col customWidth="1" min="4" max="4" width="22.43"/>
    <col customWidth="1" min="5" max="5" width="16.71"/>
    <col customWidth="1" min="6" max="6" width="23.57"/>
    <col customWidth="1" min="7" max="7" width="4.71"/>
  </cols>
  <sheetData>
    <row r="1" ht="15.75" customHeight="1"/>
    <row r="2" ht="15.75" customHeight="1">
      <c r="C2" s="7" t="s">
        <v>17</v>
      </c>
      <c r="E2" s="1" t="s">
        <v>18</v>
      </c>
      <c r="G2" s="7" t="s">
        <v>1</v>
      </c>
    </row>
    <row r="3" ht="15.75" customHeight="1">
      <c r="C3" s="1">
        <v>50.0</v>
      </c>
      <c r="E3">
        <f>(C3+G3)/2</f>
        <v>75</v>
      </c>
      <c r="G3" s="1">
        <v>100.0</v>
      </c>
    </row>
    <row r="4" ht="15.75" customHeight="1">
      <c r="D4">
        <f>E3-C3</f>
        <v>25</v>
      </c>
      <c r="F4">
        <f>G3-E3</f>
        <v>25</v>
      </c>
    </row>
    <row r="5" ht="15.75" customHeight="1"/>
    <row r="6" ht="15.75" customHeight="1">
      <c r="E6" s="1" t="s">
        <v>19</v>
      </c>
    </row>
    <row r="7" ht="15.75" customHeight="1">
      <c r="C7" s="1">
        <v>50.0</v>
      </c>
      <c r="E7">
        <f>sqrt(C7*G7)</f>
        <v>70.71067812</v>
      </c>
      <c r="G7" s="1">
        <v>100.0</v>
      </c>
    </row>
    <row r="8" ht="15.75" customHeight="1">
      <c r="D8">
        <f>E7/C7</f>
        <v>1.414213562</v>
      </c>
      <c r="F8">
        <f>G7/E7</f>
        <v>1.414213562</v>
      </c>
    </row>
    <row r="9" ht="15.75" customHeight="1"/>
    <row r="10" ht="15.75" customHeight="1">
      <c r="E10" s="1" t="s">
        <v>20</v>
      </c>
    </row>
    <row r="11" ht="15.75" customHeight="1">
      <c r="C11" s="1">
        <v>50.0</v>
      </c>
      <c r="E11">
        <f>2/((1/C11)+(1/G11))</f>
        <v>66.66666667</v>
      </c>
      <c r="G11" s="1">
        <v>100.0</v>
      </c>
    </row>
    <row r="12" ht="15.75" customHeight="1">
      <c r="D12">
        <f>(1/C11)-(1/E11)</f>
        <v>0.005</v>
      </c>
      <c r="F12">
        <f>(1/E11)-(1/G11)</f>
        <v>0.005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14"/>
    <col customWidth="1" min="3" max="6" width="14.43"/>
    <col customWidth="1" min="15" max="15" width="16.71"/>
  </cols>
  <sheetData>
    <row r="1" ht="15.75" customHeight="1"/>
    <row r="2" ht="15.75" customHeight="1">
      <c r="B2" s="3" t="s">
        <v>21</v>
      </c>
    </row>
    <row r="3" ht="15.75" customHeight="1">
      <c r="B3" s="1" t="s">
        <v>22</v>
      </c>
      <c r="C3" s="1">
        <f t="shared" ref="C3:M3" si="1">RANDBETWEEN(8,12)</f>
        <v>12</v>
      </c>
      <c r="D3" s="1">
        <f t="shared" si="1"/>
        <v>10</v>
      </c>
      <c r="E3" s="1">
        <f t="shared" si="1"/>
        <v>8</v>
      </c>
      <c r="F3" s="1">
        <f t="shared" si="1"/>
        <v>11</v>
      </c>
      <c r="G3" s="1">
        <f t="shared" si="1"/>
        <v>8</v>
      </c>
      <c r="H3" s="1">
        <f t="shared" si="1"/>
        <v>9</v>
      </c>
      <c r="I3" s="1">
        <f t="shared" si="1"/>
        <v>9</v>
      </c>
      <c r="J3" s="1">
        <f t="shared" si="1"/>
        <v>11</v>
      </c>
      <c r="K3" s="1">
        <f t="shared" si="1"/>
        <v>11</v>
      </c>
      <c r="L3" s="1">
        <f t="shared" si="1"/>
        <v>10</v>
      </c>
      <c r="M3" s="1">
        <f t="shared" si="1"/>
        <v>9</v>
      </c>
      <c r="O3" s="1" t="s">
        <v>23</v>
      </c>
      <c r="P3">
        <f>AVERAGE(C3:M3)</f>
        <v>9.818181818</v>
      </c>
    </row>
    <row r="4" ht="15.75" customHeight="1">
      <c r="B4" s="1" t="s">
        <v>24</v>
      </c>
      <c r="C4">
        <f>C3</f>
        <v>12</v>
      </c>
      <c r="D4">
        <f t="shared" ref="D4:M4" si="2">C4+D3</f>
        <v>22</v>
      </c>
      <c r="E4">
        <f t="shared" si="2"/>
        <v>30</v>
      </c>
      <c r="F4">
        <f t="shared" si="2"/>
        <v>41</v>
      </c>
      <c r="G4">
        <f t="shared" si="2"/>
        <v>49</v>
      </c>
      <c r="H4">
        <f t="shared" si="2"/>
        <v>58</v>
      </c>
      <c r="I4">
        <f t="shared" si="2"/>
        <v>67</v>
      </c>
      <c r="J4">
        <f t="shared" si="2"/>
        <v>78</v>
      </c>
      <c r="K4">
        <f t="shared" si="2"/>
        <v>89</v>
      </c>
      <c r="L4">
        <f t="shared" si="2"/>
        <v>99</v>
      </c>
      <c r="M4">
        <f t="shared" si="2"/>
        <v>108</v>
      </c>
    </row>
    <row r="5" ht="15.75" customHeight="1">
      <c r="B5" s="1" t="s">
        <v>25</v>
      </c>
      <c r="C5" s="8">
        <f>P3</f>
        <v>9.818181818</v>
      </c>
      <c r="D5" s="8">
        <f t="shared" ref="D5:M5" si="3">C5+$P$3</f>
        <v>19.63636364</v>
      </c>
      <c r="E5" s="8">
        <f t="shared" si="3"/>
        <v>29.45454545</v>
      </c>
      <c r="F5" s="8">
        <f t="shared" si="3"/>
        <v>39.27272727</v>
      </c>
      <c r="G5" s="8">
        <f t="shared" si="3"/>
        <v>49.09090909</v>
      </c>
      <c r="H5" s="8">
        <f t="shared" si="3"/>
        <v>58.90909091</v>
      </c>
      <c r="I5" s="8">
        <f t="shared" si="3"/>
        <v>68.72727273</v>
      </c>
      <c r="J5" s="8">
        <f t="shared" si="3"/>
        <v>78.54545455</v>
      </c>
      <c r="K5" s="8">
        <f t="shared" si="3"/>
        <v>88.36363636</v>
      </c>
      <c r="L5" s="8">
        <f t="shared" si="3"/>
        <v>98.18181818</v>
      </c>
      <c r="M5" s="8">
        <f t="shared" si="3"/>
        <v>108</v>
      </c>
    </row>
    <row r="6" ht="15.75" customHeight="1"/>
    <row r="7" ht="15.75" customHeight="1"/>
    <row r="8" ht="15.75" customHeight="1">
      <c r="F8" s="1"/>
    </row>
    <row r="9" ht="15.75" customHeight="1">
      <c r="B9" s="3" t="s">
        <v>29</v>
      </c>
    </row>
    <row r="10" ht="15.75" customHeight="1">
      <c r="B10" s="1" t="s">
        <v>22</v>
      </c>
      <c r="C10" s="1">
        <f t="shared" ref="C10:M10" si="4">rand()*2</f>
        <v>0.2384736417</v>
      </c>
      <c r="D10" s="1">
        <f t="shared" si="4"/>
        <v>1.522202093</v>
      </c>
      <c r="E10" s="1">
        <f t="shared" si="4"/>
        <v>0.6764143025</v>
      </c>
      <c r="F10" s="1">
        <f t="shared" si="4"/>
        <v>0.6175935633</v>
      </c>
      <c r="G10" s="1">
        <f t="shared" si="4"/>
        <v>1.259887263</v>
      </c>
      <c r="H10" s="1">
        <f t="shared" si="4"/>
        <v>1.970659314</v>
      </c>
      <c r="I10" s="1">
        <f t="shared" si="4"/>
        <v>1.826122302</v>
      </c>
      <c r="J10" s="1">
        <f t="shared" si="4"/>
        <v>0.8865310383</v>
      </c>
      <c r="K10" s="1">
        <f t="shared" si="4"/>
        <v>1.901763299</v>
      </c>
      <c r="L10" s="1">
        <f t="shared" si="4"/>
        <v>0.9794212456</v>
      </c>
      <c r="M10" s="1">
        <f t="shared" si="4"/>
        <v>0.7161370898</v>
      </c>
      <c r="O10" s="1"/>
    </row>
    <row r="11" ht="15.75" customHeight="1">
      <c r="B11" s="1" t="s">
        <v>24</v>
      </c>
      <c r="C11">
        <f>C10</f>
        <v>0.2384736417</v>
      </c>
      <c r="D11">
        <f t="shared" ref="D11:M11" si="5">C11*D10</f>
        <v>0.3630050764</v>
      </c>
      <c r="E11">
        <f t="shared" si="5"/>
        <v>0.2455418256</v>
      </c>
      <c r="F11">
        <f t="shared" si="5"/>
        <v>0.151645051</v>
      </c>
      <c r="G11">
        <f t="shared" si="5"/>
        <v>0.1910556682</v>
      </c>
      <c r="H11">
        <f t="shared" si="5"/>
        <v>0.376505632</v>
      </c>
      <c r="I11">
        <f t="shared" si="5"/>
        <v>0.6875453316</v>
      </c>
      <c r="J11">
        <f t="shared" si="5"/>
        <v>0.6095302767</v>
      </c>
      <c r="K11">
        <f t="shared" si="5"/>
        <v>1.15918231</v>
      </c>
      <c r="L11">
        <f t="shared" si="5"/>
        <v>1.135327782</v>
      </c>
      <c r="M11">
        <f t="shared" si="5"/>
        <v>0.8130503336</v>
      </c>
    </row>
    <row r="12" ht="15.75" customHeight="1">
      <c r="B12" s="1" t="s">
        <v>25</v>
      </c>
      <c r="C12" s="8" t="str">
        <f>P10</f>
        <v/>
      </c>
      <c r="D12" s="8">
        <f t="shared" ref="D12:M12" si="6">C12+$P$10</f>
        <v>0</v>
      </c>
      <c r="E12" s="8">
        <f t="shared" si="6"/>
        <v>0</v>
      </c>
      <c r="F12" s="8">
        <f t="shared" si="6"/>
        <v>0</v>
      </c>
      <c r="G12" s="8">
        <f t="shared" si="6"/>
        <v>0</v>
      </c>
      <c r="H12" s="8">
        <f t="shared" si="6"/>
        <v>0</v>
      </c>
      <c r="I12" s="8">
        <f t="shared" si="6"/>
        <v>0</v>
      </c>
      <c r="J12" s="8">
        <f t="shared" si="6"/>
        <v>0</v>
      </c>
      <c r="K12" s="8">
        <f t="shared" si="6"/>
        <v>0</v>
      </c>
      <c r="L12" s="8">
        <f t="shared" si="6"/>
        <v>0</v>
      </c>
      <c r="M12" s="8">
        <f t="shared" si="6"/>
        <v>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34</v>
      </c>
      <c r="B1" s="1" t="s">
        <v>39</v>
      </c>
      <c r="C1" s="1" t="s">
        <v>40</v>
      </c>
      <c r="D1" s="1" t="s">
        <v>41</v>
      </c>
      <c r="E1" s="1" t="s">
        <v>42</v>
      </c>
    </row>
    <row r="2" ht="15.75" customHeight="1">
      <c r="A2" s="9">
        <v>41640.0</v>
      </c>
      <c r="B2" s="10">
        <v>2602.0</v>
      </c>
      <c r="C2" s="10">
        <v>14765.0</v>
      </c>
      <c r="D2" s="10">
        <f t="shared" ref="D2:D21" si="1">C2+B2-C3</f>
        <v>587</v>
      </c>
      <c r="E2" s="13">
        <f t="shared" ref="E2:E21" si="2">D2/C2</f>
        <v>0.03975618016</v>
      </c>
    </row>
    <row r="3" ht="15.75" customHeight="1">
      <c r="A3" s="9">
        <v>41641.0</v>
      </c>
      <c r="B3" s="10">
        <v>3177.0</v>
      </c>
      <c r="C3" s="10">
        <v>16780.0</v>
      </c>
      <c r="D3" s="10">
        <f t="shared" si="1"/>
        <v>835</v>
      </c>
      <c r="E3" s="13">
        <f t="shared" si="2"/>
        <v>0.04976162098</v>
      </c>
    </row>
    <row r="4" ht="15.75" customHeight="1">
      <c r="A4" s="9">
        <v>41642.0</v>
      </c>
      <c r="B4" s="10">
        <v>3374.0</v>
      </c>
      <c r="C4" s="10">
        <v>19122.0</v>
      </c>
      <c r="D4" s="10">
        <f t="shared" si="1"/>
        <v>1863</v>
      </c>
      <c r="E4" s="13">
        <f t="shared" si="2"/>
        <v>0.09742704738</v>
      </c>
    </row>
    <row r="5" ht="15.75" customHeight="1">
      <c r="A5" s="9">
        <v>41643.0</v>
      </c>
      <c r="B5" s="10">
        <v>2742.0</v>
      </c>
      <c r="C5" s="10">
        <v>20633.0</v>
      </c>
      <c r="D5" s="10">
        <f t="shared" si="1"/>
        <v>583</v>
      </c>
      <c r="E5" s="13">
        <f t="shared" si="2"/>
        <v>0.02825570688</v>
      </c>
    </row>
    <row r="6" ht="15.75" customHeight="1">
      <c r="A6" s="9">
        <v>41644.0</v>
      </c>
      <c r="B6" s="10">
        <v>3418.0</v>
      </c>
      <c r="C6" s="10">
        <v>22792.0</v>
      </c>
      <c r="D6" s="10">
        <f t="shared" si="1"/>
        <v>1797</v>
      </c>
      <c r="E6" s="13">
        <f t="shared" si="2"/>
        <v>0.07884345384</v>
      </c>
    </row>
    <row r="7" ht="15.75" customHeight="1">
      <c r="A7" s="9">
        <v>41645.0</v>
      </c>
      <c r="B7" s="10">
        <v>2778.0</v>
      </c>
      <c r="C7" s="10">
        <v>24413.0</v>
      </c>
      <c r="D7" s="10">
        <f t="shared" si="1"/>
        <v>1744</v>
      </c>
      <c r="E7" s="13">
        <f t="shared" si="2"/>
        <v>0.07143734895</v>
      </c>
    </row>
    <row r="8" ht="15.75" customHeight="1">
      <c r="A8" s="9">
        <v>41646.0</v>
      </c>
      <c r="B8" s="10">
        <v>2804.0</v>
      </c>
      <c r="C8" s="10">
        <v>25447.0</v>
      </c>
      <c r="D8" s="10">
        <f t="shared" si="1"/>
        <v>1440</v>
      </c>
      <c r="E8" s="13">
        <f t="shared" si="2"/>
        <v>0.05658820293</v>
      </c>
    </row>
    <row r="9" ht="15.75" customHeight="1">
      <c r="A9" s="9">
        <v>41647.0</v>
      </c>
      <c r="B9" s="10">
        <v>3190.0</v>
      </c>
      <c r="C9" s="10">
        <v>26811.0</v>
      </c>
      <c r="D9" s="10">
        <f t="shared" si="1"/>
        <v>2360</v>
      </c>
      <c r="E9" s="13">
        <f t="shared" si="2"/>
        <v>0.08802357241</v>
      </c>
    </row>
    <row r="10" ht="15.75" customHeight="1">
      <c r="A10" s="9">
        <v>41648.0</v>
      </c>
      <c r="B10" s="10">
        <v>3000.0</v>
      </c>
      <c r="C10" s="10">
        <v>27641.0</v>
      </c>
      <c r="D10" s="10">
        <f t="shared" si="1"/>
        <v>2918</v>
      </c>
      <c r="E10" s="13">
        <f t="shared" si="2"/>
        <v>0.1055678159</v>
      </c>
    </row>
    <row r="11" ht="15.75" customHeight="1">
      <c r="A11" s="9">
        <v>41649.0</v>
      </c>
      <c r="B11" s="10">
        <v>2634.0</v>
      </c>
      <c r="C11" s="10">
        <v>27723.0</v>
      </c>
      <c r="D11" s="10">
        <f t="shared" si="1"/>
        <v>2175</v>
      </c>
      <c r="E11" s="13">
        <f t="shared" si="2"/>
        <v>0.07845471269</v>
      </c>
    </row>
    <row r="12" ht="15.75" customHeight="1">
      <c r="A12" s="9">
        <v>41650.0</v>
      </c>
      <c r="B12" s="10">
        <v>2514.0</v>
      </c>
      <c r="C12" s="10">
        <v>28182.0</v>
      </c>
      <c r="D12" s="10">
        <f t="shared" si="1"/>
        <v>1970</v>
      </c>
      <c r="E12" s="13">
        <f t="shared" si="2"/>
        <v>0.06990277482</v>
      </c>
    </row>
    <row r="13" ht="15.75" customHeight="1">
      <c r="A13" s="9">
        <v>41651.0</v>
      </c>
      <c r="B13" s="10">
        <v>3200.0</v>
      </c>
      <c r="C13" s="10">
        <v>28726.0</v>
      </c>
      <c r="D13" s="10">
        <f t="shared" si="1"/>
        <v>2701</v>
      </c>
      <c r="E13" s="13">
        <f t="shared" si="2"/>
        <v>0.09402631762</v>
      </c>
    </row>
    <row r="14" ht="15.75" customHeight="1">
      <c r="A14" s="9">
        <v>42005.0</v>
      </c>
      <c r="B14" s="10">
        <v>2884.0</v>
      </c>
      <c r="C14" s="10">
        <v>29225.0</v>
      </c>
      <c r="D14" s="10">
        <f t="shared" si="1"/>
        <v>1350</v>
      </c>
      <c r="E14" s="13">
        <f t="shared" si="2"/>
        <v>0.04619332763</v>
      </c>
    </row>
    <row r="15" ht="15.75" customHeight="1">
      <c r="A15" s="9">
        <v>42006.0</v>
      </c>
      <c r="B15" s="10">
        <v>3363.0</v>
      </c>
      <c r="C15" s="10">
        <v>30759.0</v>
      </c>
      <c r="D15" s="10">
        <f t="shared" si="1"/>
        <v>1906</v>
      </c>
      <c r="E15" s="13">
        <f t="shared" si="2"/>
        <v>0.06196560356</v>
      </c>
    </row>
    <row r="16" ht="15.75" customHeight="1">
      <c r="A16" s="9">
        <v>42007.0</v>
      </c>
      <c r="B16" s="10">
        <v>3220.0</v>
      </c>
      <c r="C16" s="10">
        <v>32216.0</v>
      </c>
      <c r="D16" s="10">
        <f t="shared" si="1"/>
        <v>3326</v>
      </c>
      <c r="E16" s="13">
        <f t="shared" si="2"/>
        <v>0.1032406258</v>
      </c>
    </row>
    <row r="17" ht="15.75" customHeight="1">
      <c r="A17" s="9">
        <v>42008.0</v>
      </c>
      <c r="B17" s="10">
        <v>2908.0</v>
      </c>
      <c r="C17" s="10">
        <v>32110.0</v>
      </c>
      <c r="D17" s="10">
        <f t="shared" si="1"/>
        <v>2497</v>
      </c>
      <c r="E17" s="13">
        <f t="shared" si="2"/>
        <v>0.07776393647</v>
      </c>
    </row>
    <row r="18" ht="15.75" customHeight="1">
      <c r="A18" s="9">
        <v>42009.0</v>
      </c>
      <c r="B18" s="10">
        <v>2616.0</v>
      </c>
      <c r="C18" s="10">
        <v>32521.0</v>
      </c>
      <c r="D18" s="10">
        <f t="shared" si="1"/>
        <v>3072</v>
      </c>
      <c r="E18" s="13">
        <f t="shared" si="2"/>
        <v>0.09446203991</v>
      </c>
    </row>
    <row r="19" ht="15.75" customHeight="1">
      <c r="A19" s="9">
        <v>42010.0</v>
      </c>
      <c r="B19" s="10">
        <v>2762.0</v>
      </c>
      <c r="C19" s="10">
        <v>32065.0</v>
      </c>
      <c r="D19" s="10">
        <f t="shared" si="1"/>
        <v>1396</v>
      </c>
      <c r="E19" s="13">
        <f t="shared" si="2"/>
        <v>0.04353656635</v>
      </c>
    </row>
    <row r="20" ht="15.75" customHeight="1">
      <c r="A20" s="9">
        <v>42011.0</v>
      </c>
      <c r="B20" s="10">
        <v>3276.0</v>
      </c>
      <c r="C20" s="10">
        <v>33431.0</v>
      </c>
      <c r="D20" s="10">
        <f t="shared" si="1"/>
        <v>3046</v>
      </c>
      <c r="E20" s="13">
        <f t="shared" si="2"/>
        <v>0.0911130388</v>
      </c>
    </row>
    <row r="21" ht="15.75" customHeight="1">
      <c r="A21" s="9">
        <v>42012.0</v>
      </c>
      <c r="B21" s="10">
        <v>3401.0</v>
      </c>
      <c r="C21" s="10">
        <v>33661.0</v>
      </c>
      <c r="D21" s="10">
        <f t="shared" si="1"/>
        <v>2590</v>
      </c>
      <c r="E21" s="13">
        <f t="shared" si="2"/>
        <v>0.07694364398</v>
      </c>
    </row>
    <row r="22" ht="15.75" customHeight="1">
      <c r="A22" s="9">
        <v>42013.0</v>
      </c>
      <c r="B22" s="10">
        <v>3481.0</v>
      </c>
      <c r="C22" s="10">
        <v>34472.0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6" width="14.43"/>
  </cols>
  <sheetData>
    <row r="1" ht="15.75" customHeight="1">
      <c r="A1" s="1" t="s">
        <v>34</v>
      </c>
      <c r="B1" s="1" t="s">
        <v>35</v>
      </c>
    </row>
    <row r="2" ht="15.75" customHeight="1">
      <c r="A2" s="9">
        <v>41640.0</v>
      </c>
      <c r="B2" s="1">
        <v>1729.0</v>
      </c>
      <c r="H2" s="1" t="s">
        <v>36</v>
      </c>
      <c r="I2" s="1">
        <v>2000.0</v>
      </c>
    </row>
    <row r="3" ht="15.75" customHeight="1">
      <c r="A3" s="9">
        <v>41641.0</v>
      </c>
      <c r="B3">
        <v>1522.0</v>
      </c>
      <c r="C3" s="12">
        <f t="shared" ref="C3:C22" si="1">(B2-B3)/B2</f>
        <v>0.1197223829</v>
      </c>
      <c r="D3" s="12">
        <f t="shared" ref="D3:D22" si="2">(1-C3)</f>
        <v>0.8802776171</v>
      </c>
      <c r="E3" s="13">
        <f t="shared" ref="E3:E22" si="3">$E$24</f>
        <v>0.8547976381</v>
      </c>
      <c r="F3">
        <f>B2*E3</f>
        <v>1477.945116</v>
      </c>
      <c r="I3">
        <f t="shared" ref="I3:I31" si="4">I2*(1-0.15)</f>
        <v>1700</v>
      </c>
    </row>
    <row r="4" ht="15.75" customHeight="1">
      <c r="A4" s="9">
        <v>41642.0</v>
      </c>
      <c r="B4">
        <v>1366.0</v>
      </c>
      <c r="C4" s="12">
        <f t="shared" si="1"/>
        <v>0.1024967148</v>
      </c>
      <c r="D4" s="12">
        <f t="shared" si="2"/>
        <v>0.8975032852</v>
      </c>
      <c r="E4" s="13">
        <f t="shared" si="3"/>
        <v>0.8547976381</v>
      </c>
      <c r="F4">
        <f t="shared" ref="F4:F22" si="5">F3*E4</f>
        <v>1263.343995</v>
      </c>
      <c r="I4">
        <f t="shared" si="4"/>
        <v>1445</v>
      </c>
    </row>
    <row r="5" ht="15.75" customHeight="1">
      <c r="A5" s="9">
        <v>41643.0</v>
      </c>
      <c r="B5">
        <v>1209.0</v>
      </c>
      <c r="C5" s="12">
        <f t="shared" si="1"/>
        <v>0.1149341142</v>
      </c>
      <c r="D5" s="12">
        <f t="shared" si="2"/>
        <v>0.8850658858</v>
      </c>
      <c r="E5" s="13">
        <f t="shared" si="3"/>
        <v>0.8547976381</v>
      </c>
      <c r="F5">
        <f t="shared" si="5"/>
        <v>1079.903463</v>
      </c>
      <c r="I5" s="16">
        <f t="shared" si="4"/>
        <v>1228.25</v>
      </c>
    </row>
    <row r="6" ht="15.75" customHeight="1">
      <c r="A6" s="9">
        <v>41644.0</v>
      </c>
      <c r="B6">
        <v>972.0</v>
      </c>
      <c r="C6" s="12">
        <f t="shared" si="1"/>
        <v>0.1960297767</v>
      </c>
      <c r="D6" s="12">
        <f t="shared" si="2"/>
        <v>0.8039702233</v>
      </c>
      <c r="E6" s="13">
        <f t="shared" si="3"/>
        <v>0.8547976381</v>
      </c>
      <c r="F6">
        <f t="shared" si="5"/>
        <v>923.0989294</v>
      </c>
      <c r="I6" s="16">
        <f t="shared" si="4"/>
        <v>1044.0125</v>
      </c>
    </row>
    <row r="7" ht="15.75" customHeight="1">
      <c r="A7" s="9">
        <v>41645.0</v>
      </c>
      <c r="B7">
        <v>834.0</v>
      </c>
      <c r="C7" s="12">
        <f t="shared" si="1"/>
        <v>0.1419753086</v>
      </c>
      <c r="D7" s="12">
        <f t="shared" si="2"/>
        <v>0.8580246914</v>
      </c>
      <c r="E7" s="13">
        <f t="shared" si="3"/>
        <v>0.8547976381</v>
      </c>
      <c r="F7">
        <f t="shared" si="5"/>
        <v>789.0627846</v>
      </c>
      <c r="I7" s="16">
        <f t="shared" si="4"/>
        <v>887.410625</v>
      </c>
    </row>
    <row r="8" ht="15.75" customHeight="1">
      <c r="A8" s="9">
        <v>41646.0</v>
      </c>
      <c r="B8">
        <v>750.0</v>
      </c>
      <c r="C8" s="12">
        <f t="shared" si="1"/>
        <v>0.1007194245</v>
      </c>
      <c r="D8" s="12">
        <f t="shared" si="2"/>
        <v>0.8992805755</v>
      </c>
      <c r="E8" s="13">
        <f t="shared" si="3"/>
        <v>0.8547976381</v>
      </c>
      <c r="F8">
        <f t="shared" si="5"/>
        <v>674.4890047</v>
      </c>
      <c r="I8" s="16">
        <f t="shared" si="4"/>
        <v>754.2990313</v>
      </c>
    </row>
    <row r="9" ht="15.75" customHeight="1">
      <c r="A9" s="9">
        <v>41647.0</v>
      </c>
      <c r="B9">
        <v>661.0</v>
      </c>
      <c r="C9" s="12">
        <f t="shared" si="1"/>
        <v>0.1186666667</v>
      </c>
      <c r="D9" s="12">
        <f t="shared" si="2"/>
        <v>0.8813333333</v>
      </c>
      <c r="E9" s="13">
        <f t="shared" si="3"/>
        <v>0.8547976381</v>
      </c>
      <c r="F9">
        <f t="shared" si="5"/>
        <v>576.5516081</v>
      </c>
      <c r="I9" s="16">
        <f t="shared" si="4"/>
        <v>641.1541766</v>
      </c>
    </row>
    <row r="10" ht="15.75" customHeight="1">
      <c r="A10" s="9">
        <v>41648.0</v>
      </c>
      <c r="B10">
        <v>530.0</v>
      </c>
      <c r="C10" s="12">
        <f t="shared" si="1"/>
        <v>0.1981845688</v>
      </c>
      <c r="D10" s="12">
        <f t="shared" si="2"/>
        <v>0.8018154312</v>
      </c>
      <c r="E10" s="13">
        <f t="shared" si="3"/>
        <v>0.8547976381</v>
      </c>
      <c r="F10">
        <f t="shared" si="5"/>
        <v>492.8349529</v>
      </c>
      <c r="I10" s="16">
        <f t="shared" si="4"/>
        <v>544.9810501</v>
      </c>
    </row>
    <row r="11" ht="15.75" customHeight="1">
      <c r="A11" s="9">
        <v>41649.0</v>
      </c>
      <c r="B11">
        <v>446.0</v>
      </c>
      <c r="C11" s="12">
        <f t="shared" si="1"/>
        <v>0.158490566</v>
      </c>
      <c r="D11" s="12">
        <f t="shared" si="2"/>
        <v>0.841509434</v>
      </c>
      <c r="E11" s="13">
        <f t="shared" si="3"/>
        <v>0.8547976381</v>
      </c>
      <c r="F11">
        <f t="shared" si="5"/>
        <v>421.2741537</v>
      </c>
      <c r="I11" s="16">
        <f t="shared" si="4"/>
        <v>463.2338926</v>
      </c>
    </row>
    <row r="12" ht="15.75" customHeight="1">
      <c r="A12" s="9">
        <v>41650.0</v>
      </c>
      <c r="B12">
        <v>362.0</v>
      </c>
      <c r="C12" s="12">
        <f t="shared" si="1"/>
        <v>0.1883408072</v>
      </c>
      <c r="D12" s="12">
        <f t="shared" si="2"/>
        <v>0.8116591928</v>
      </c>
      <c r="E12" s="13">
        <f t="shared" si="3"/>
        <v>0.8547976381</v>
      </c>
      <c r="F12">
        <f t="shared" si="5"/>
        <v>360.1041516</v>
      </c>
      <c r="I12" s="16">
        <f t="shared" si="4"/>
        <v>393.7488087</v>
      </c>
    </row>
    <row r="13" ht="15.75" customHeight="1">
      <c r="A13" s="9">
        <v>41651.0</v>
      </c>
      <c r="B13">
        <v>304.0</v>
      </c>
      <c r="C13" s="12">
        <f t="shared" si="1"/>
        <v>0.1602209945</v>
      </c>
      <c r="D13" s="12">
        <f t="shared" si="2"/>
        <v>0.8397790055</v>
      </c>
      <c r="E13" s="13">
        <f t="shared" si="3"/>
        <v>0.8547976381</v>
      </c>
      <c r="F13">
        <f t="shared" si="5"/>
        <v>307.8161783</v>
      </c>
      <c r="I13" s="16">
        <f t="shared" si="4"/>
        <v>334.6864874</v>
      </c>
    </row>
    <row r="14" ht="15.75" customHeight="1">
      <c r="A14" s="9">
        <v>42005.0</v>
      </c>
      <c r="B14">
        <v>263.0</v>
      </c>
      <c r="C14" s="12">
        <f t="shared" si="1"/>
        <v>0.1348684211</v>
      </c>
      <c r="D14" s="12">
        <f t="shared" si="2"/>
        <v>0.8651315789</v>
      </c>
      <c r="E14" s="13">
        <f t="shared" si="3"/>
        <v>0.8547976381</v>
      </c>
      <c r="F14">
        <f t="shared" si="5"/>
        <v>263.1205422</v>
      </c>
      <c r="I14" s="16">
        <f t="shared" si="4"/>
        <v>284.4835143</v>
      </c>
    </row>
    <row r="15" ht="15.75" customHeight="1">
      <c r="A15" s="9">
        <v>42006.0</v>
      </c>
      <c r="B15">
        <v>230.0</v>
      </c>
      <c r="C15" s="12">
        <f t="shared" si="1"/>
        <v>0.1254752852</v>
      </c>
      <c r="D15" s="12">
        <f t="shared" si="2"/>
        <v>0.8745247148</v>
      </c>
      <c r="E15" s="13">
        <f t="shared" si="3"/>
        <v>0.8547976381</v>
      </c>
      <c r="F15">
        <f t="shared" si="5"/>
        <v>224.914818</v>
      </c>
      <c r="I15" s="16">
        <f t="shared" si="4"/>
        <v>241.8109871</v>
      </c>
    </row>
    <row r="16" ht="15.75" customHeight="1">
      <c r="A16" s="9">
        <v>42007.0</v>
      </c>
      <c r="B16">
        <v>193.0</v>
      </c>
      <c r="C16" s="12">
        <f t="shared" si="1"/>
        <v>0.1608695652</v>
      </c>
      <c r="D16" s="12">
        <f t="shared" si="2"/>
        <v>0.8391304348</v>
      </c>
      <c r="E16" s="13">
        <f t="shared" si="3"/>
        <v>0.8547976381</v>
      </c>
      <c r="F16">
        <f t="shared" si="5"/>
        <v>192.2566552</v>
      </c>
      <c r="I16" s="16">
        <f t="shared" si="4"/>
        <v>205.5393391</v>
      </c>
    </row>
    <row r="17" ht="15.75" customHeight="1">
      <c r="A17" s="9">
        <v>42008.0</v>
      </c>
      <c r="B17">
        <v>173.0</v>
      </c>
      <c r="C17" s="12">
        <f t="shared" si="1"/>
        <v>0.103626943</v>
      </c>
      <c r="D17" s="12">
        <f t="shared" si="2"/>
        <v>0.896373057</v>
      </c>
      <c r="E17" s="13">
        <f t="shared" si="3"/>
        <v>0.8547976381</v>
      </c>
      <c r="F17">
        <f t="shared" si="5"/>
        <v>164.3405348</v>
      </c>
      <c r="I17" s="16">
        <f t="shared" si="4"/>
        <v>174.7084382</v>
      </c>
    </row>
    <row r="18" ht="15.75" customHeight="1">
      <c r="A18" s="9">
        <v>42009.0</v>
      </c>
      <c r="B18">
        <v>147.0</v>
      </c>
      <c r="C18" s="12">
        <f t="shared" si="1"/>
        <v>0.1502890173</v>
      </c>
      <c r="D18" s="12">
        <f t="shared" si="2"/>
        <v>0.8497109827</v>
      </c>
      <c r="E18" s="13">
        <f t="shared" si="3"/>
        <v>0.8547976381</v>
      </c>
      <c r="F18">
        <f t="shared" si="5"/>
        <v>140.477901</v>
      </c>
      <c r="I18" s="16">
        <f t="shared" si="4"/>
        <v>148.5021725</v>
      </c>
    </row>
    <row r="19" ht="15.75" customHeight="1">
      <c r="A19" s="9">
        <v>42010.0</v>
      </c>
      <c r="B19">
        <v>122.0</v>
      </c>
      <c r="C19" s="12">
        <f t="shared" si="1"/>
        <v>0.1700680272</v>
      </c>
      <c r="D19" s="12">
        <f t="shared" si="2"/>
        <v>0.8299319728</v>
      </c>
      <c r="E19" s="13">
        <f t="shared" si="3"/>
        <v>0.8547976381</v>
      </c>
      <c r="F19">
        <f t="shared" si="5"/>
        <v>120.080178</v>
      </c>
      <c r="I19" s="16">
        <f t="shared" si="4"/>
        <v>126.2268466</v>
      </c>
    </row>
    <row r="20" ht="15.75" customHeight="1">
      <c r="A20" s="9">
        <v>42011.0</v>
      </c>
      <c r="B20">
        <v>107.0</v>
      </c>
      <c r="C20" s="12">
        <f t="shared" si="1"/>
        <v>0.1229508197</v>
      </c>
      <c r="D20" s="12">
        <f t="shared" si="2"/>
        <v>0.8770491803</v>
      </c>
      <c r="E20" s="13">
        <f t="shared" si="3"/>
        <v>0.8547976381</v>
      </c>
      <c r="F20">
        <f t="shared" si="5"/>
        <v>102.6442525</v>
      </c>
      <c r="I20" s="16">
        <f t="shared" si="4"/>
        <v>107.2928196</v>
      </c>
    </row>
    <row r="21" ht="15.75" customHeight="1">
      <c r="A21" s="9">
        <v>42012.0</v>
      </c>
      <c r="B21">
        <v>88.0</v>
      </c>
      <c r="C21" s="12">
        <f t="shared" si="1"/>
        <v>0.1775700935</v>
      </c>
      <c r="D21" s="12">
        <f t="shared" si="2"/>
        <v>0.8224299065</v>
      </c>
      <c r="E21" s="13">
        <f t="shared" si="3"/>
        <v>0.8547976381</v>
      </c>
      <c r="F21">
        <f t="shared" si="5"/>
        <v>87.74006461</v>
      </c>
      <c r="I21" s="16">
        <f t="shared" si="4"/>
        <v>91.19889667</v>
      </c>
    </row>
    <row r="22" ht="15.75" customHeight="1">
      <c r="A22" s="9">
        <v>42013.0</v>
      </c>
      <c r="B22">
        <v>75.0</v>
      </c>
      <c r="C22" s="12">
        <f t="shared" si="1"/>
        <v>0.1477272727</v>
      </c>
      <c r="D22" s="12">
        <f t="shared" si="2"/>
        <v>0.8522727273</v>
      </c>
      <c r="E22" s="13">
        <f t="shared" si="3"/>
        <v>0.8547976381</v>
      </c>
      <c r="F22">
        <f t="shared" si="5"/>
        <v>75</v>
      </c>
      <c r="I22" s="16">
        <f t="shared" si="4"/>
        <v>77.51906217</v>
      </c>
    </row>
    <row r="23" ht="15.75" customHeight="1">
      <c r="E23" s="1" t="s">
        <v>37</v>
      </c>
      <c r="G23" s="1" t="s">
        <v>38</v>
      </c>
      <c r="I23" s="16">
        <f t="shared" si="4"/>
        <v>65.89120284</v>
      </c>
    </row>
    <row r="24" ht="15.75" customHeight="1">
      <c r="D24">
        <f>PRODUCT(D3:D22)</f>
        <v>0.04337767496</v>
      </c>
      <c r="E24" s="13">
        <f>POWER(D24,1/20)</f>
        <v>0.8547976381</v>
      </c>
      <c r="F24" s="13">
        <f>1-E24</f>
        <v>0.1452023619</v>
      </c>
      <c r="G24">
        <f>1/F24</f>
        <v>6.886940316</v>
      </c>
      <c r="I24" s="16">
        <f t="shared" si="4"/>
        <v>56.00752242</v>
      </c>
    </row>
    <row r="25" ht="15.75" customHeight="1">
      <c r="I25" s="16">
        <f t="shared" si="4"/>
        <v>47.60639405</v>
      </c>
    </row>
    <row r="26" ht="15.75" customHeight="1">
      <c r="I26" s="16">
        <f t="shared" si="4"/>
        <v>40.46543495</v>
      </c>
    </row>
    <row r="27" ht="15.75" customHeight="1">
      <c r="I27" s="16">
        <f t="shared" si="4"/>
        <v>34.3956197</v>
      </c>
    </row>
    <row r="28" ht="15.75" customHeight="1">
      <c r="I28" s="16">
        <f t="shared" si="4"/>
        <v>29.23627675</v>
      </c>
    </row>
    <row r="29" ht="15.75" customHeight="1">
      <c r="I29" s="16">
        <f t="shared" si="4"/>
        <v>24.85083524</v>
      </c>
    </row>
    <row r="30" ht="15.75" customHeight="1">
      <c r="I30" s="16">
        <f t="shared" si="4"/>
        <v>21.12320995</v>
      </c>
    </row>
    <row r="31" ht="15.75" customHeight="1">
      <c r="I31" s="16">
        <f t="shared" si="4"/>
        <v>17.95472846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43</v>
      </c>
      <c r="D1" s="1" t="s">
        <v>44</v>
      </c>
      <c r="J1" s="1">
        <v>1.0</v>
      </c>
    </row>
    <row r="2" ht="15.75" customHeight="1">
      <c r="A2" t="str">
        <f>Max(ProductMix_Example!F13)</f>
        <v>#REF!</v>
      </c>
    </row>
    <row r="3" ht="15.75" customHeight="1">
      <c r="A3" t="str">
        <f>ProductMix_Example!B3:D3</f>
        <v>#REF!</v>
      </c>
    </row>
    <row r="4" ht="15.75" customHeight="1">
      <c r="A4" s="1" t="s">
        <v>45</v>
      </c>
    </row>
    <row r="5" ht="15.75" customHeight="1">
      <c r="A5" s="1" t="s">
        <v>46</v>
      </c>
    </row>
    <row r="6" ht="15.75" customHeight="1">
      <c r="A6" s="1" t="s">
        <v>47</v>
      </c>
    </row>
    <row r="7" ht="15.75" customHeight="1">
      <c r="A7" t="str">
        <f>ProductMix_Example!B3:D3 &lt;= 0</f>
        <v>#REF!</v>
      </c>
    </row>
    <row r="8" ht="15.75" customHeight="1">
      <c r="A8" t="str">
        <f>ProductMix_Example!F7:F11 &lt;= ProductMix_Example!G7:G11</f>
        <v>#REF!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