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ran.Berna/Downloads/"/>
    </mc:Choice>
  </mc:AlternateContent>
  <xr:revisionPtr revIDLastSave="0" documentId="13_ncr:1_{B858584B-643B-8A41-9E0C-5E6175A971C2}" xr6:coauthVersionLast="47" xr6:coauthVersionMax="47" xr10:uidLastSave="{00000000-0000-0000-0000-000000000000}"/>
  <bookViews>
    <workbookView xWindow="25600" yWindow="0" windowWidth="32000" windowHeight="180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4" i="1"/>
  <c r="E14" i="1" s="1"/>
  <c r="D15" i="1"/>
  <c r="E15"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H13" i="1"/>
  <c r="I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<sst xmlns="http://schemas.openxmlformats.org/spreadsheetml/2006/main" count="160" uniqueCount="99">
  <si>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</si>
  <si>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</si>
  <si>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</si>
  <si>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</si>
  <si>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</si>
  <si>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</si>
  <si>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</si>
  <si>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</si>
  <si>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</si>
  <si>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</si>
  <si>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</si>
  <si>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</si>
  <si>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</si>
  <si>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</si>
  <si>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</si>
  <si>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</si>
  <si>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</si>
  <si>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</si>
  <si>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</si>
  <si>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</si>
  <si>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</si>
  <si>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</si>
  <si>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</si>
  <si>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</si>
  <si>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</si>
  <si>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</si>
  <si>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</si>
  <si>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</si>
  <si>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</si>
  <si>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</si>
  <si>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</si>
  <si>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</si>
  <si>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</si>
  <si>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</si>
  <si>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</si>
  <si>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</si>
  <si>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</si>
  <si>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</si>
  <si>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</si>
  <si>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</si>
  <si>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</si>
  <si>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</si>
  <si>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</si>
  <si>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</si>
  <si>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</si>
  <si>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</si>
  <si>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</si>
  <si>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</si>
  <si>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</si>
  <si>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</si>
  <si>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</si>
  <si>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</si>
  <si>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</si>
  <si>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</si>
  <si>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</si>
  <si>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</si>
  <si>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</si>
  <si>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</si>
  <si>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</si>
  <si>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</si>
  <si>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</si>
  <si>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</si>
  <si>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</si>
  <si>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</si>
  <si>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</si>
  <si>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</si>
  <si>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</si>
  <si>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</si>
  <si>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</si>
  <si>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</si>
  <si>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</si>
  <si>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</si>
  <si>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</si>
  <si>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</si>
  <si>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</si>
  <si>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</si>
  <si>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</si>
  <si>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</si>
  <si>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</si>
  <si>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</si>
  <si>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</si>
  <si>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</si>
  <si>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</si>
  <si>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</si>
  <si>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</si>
  <si>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</si>
  <si>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</si>
  <si>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</si>
  <si>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</si>
  <si>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</si>
  <si>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</si>
  <si>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</si>
  <si>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</si>
  <si>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</si>
  <si>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</si>
  <si>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</si>
  <si>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Bryan Balladares</t>
  </si>
  <si>
    <t>Ignacio Estay</t>
  </si>
  <si>
    <t>Ignacio Llorens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</si>
</sst>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38" zoomScaleNormal="138" workbookViewId="0">
      <selection activeCell="G16" sqref="G1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96</v>
      </c>
      <c r="C4" s="6">
        <f>EVALUACION1!$C$24</f>
        <v>6.4</v>
      </c>
      <c r="D4" s="6">
        <f>$C$35</f>
        <v>7</v>
      </c>
      <c r="E4" s="51">
        <f>C4*C$2+D4*D$2</f>
        <v>6.5500000000000007</v>
      </c>
      <c r="G4" s="1"/>
    </row>
    <row r="5" spans="1:11" x14ac:dyDescent="0.2">
      <c r="A5" s="5">
        <v>2</v>
      </c>
      <c r="B5" s="38" t="s">
        <v>97</v>
      </c>
      <c r="C5" s="6">
        <f>EVALUACION1!$C$24</f>
        <v>6.4</v>
      </c>
      <c r="D5" s="6">
        <f>C47</f>
        <v>7</v>
      </c>
      <c r="E5" s="51">
        <f t="shared" ref="E5:E6" si="0">C5*C$2+D5*D$2</f>
        <v>6.5500000000000007</v>
      </c>
      <c r="G5" s="1"/>
    </row>
    <row r="6" spans="1:11" x14ac:dyDescent="0.2">
      <c r="A6" s="5">
        <v>3</v>
      </c>
      <c r="B6" s="38" t="s">
        <v>98</v>
      </c>
      <c r="C6" s="6">
        <f>EVALUACION1!$C$24</f>
        <v>6.4</v>
      </c>
      <c r="D6" s="6">
        <f>C58</f>
        <v>7</v>
      </c>
      <c r="E6" s="51">
        <f t="shared" si="0"/>
        <v>6.5500000000000007</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c r="E13" s="17"/>
      <c r="F13" s="17" t="s">
        <v>95</v>
      </c>
      <c r="G13" s="17">
        <v>6</v>
      </c>
      <c r="H13" s="17" t="str">
        <f t="shared" ref="H13:H16" si="1">IF($C13=ML,"X","")</f>
        <v/>
      </c>
      <c r="I13" s="17" t="str">
        <f>IF(H13="X",30*0.1,"")</f>
        <v/>
      </c>
      <c r="J13" s="17" t="str">
        <f t="shared" ref="J13:J16" si="2">IF($C13=NL,"X","")</f>
        <v/>
      </c>
      <c r="K13" s="17" t="str">
        <f t="shared" ref="K13:K16" si="3">IF($J13="X",0,"")</f>
        <v/>
      </c>
    </row>
    <row r="14" spans="1:11" ht="26.5" customHeight="1" outlineLevel="1" x14ac:dyDescent="0.2">
      <c r="A14" s="70"/>
      <c r="B14" s="41" t="str">
        <f>RUBRICA!A6</f>
        <v>2. Relaciona el Proyecto APT con las competencias del perfil de egreso de su Plan de Estudio.</v>
      </c>
      <c r="C14" s="39" t="s">
        <v>7</v>
      </c>
      <c r="D14" s="17" t="str">
        <f t="shared" ref="D13:D16" si="4">IF($C14=CL,"X","")</f>
        <v>X</v>
      </c>
      <c r="E14" s="17">
        <f t="shared" ref="E14" si="5">IF(D14="X",100*0.05,"")</f>
        <v>5</v>
      </c>
      <c r="F14" s="17" t="str">
        <f t="shared" ref="F13:F16" si="6">IF($C14=L,"X","")</f>
        <v/>
      </c>
      <c r="G14" s="17" t="str">
        <f t="shared" ref="G14" si="7">IF(F14="X",60*0.05,"")</f>
        <v/>
      </c>
      <c r="H14" s="17" t="str">
        <f t="shared" si="1"/>
        <v/>
      </c>
      <c r="I14" s="17" t="str">
        <f t="shared" ref="I14" si="8">IF(H14="X",30*0.05,"")</f>
        <v/>
      </c>
      <c r="J14" s="17" t="str">
        <f t="shared" si="2"/>
        <v/>
      </c>
      <c r="K14" s="17" t="str">
        <f t="shared" si="3"/>
        <v/>
      </c>
    </row>
    <row r="15" spans="1:11" outlineLevel="1" x14ac:dyDescent="0.2">
      <c r="A15" s="70"/>
      <c r="B15" s="41" t="str">
        <f>RUBRICA!A8</f>
        <v xml:space="preserve">4.  Argumenta por qué el proyecto es factible de realizarse en el marco de la asignatura. </v>
      </c>
      <c r="C15" s="39" t="s">
        <v>7</v>
      </c>
      <c r="D15" s="17" t="str">
        <f t="shared" si="4"/>
        <v>X</v>
      </c>
      <c r="E15" s="17">
        <f t="shared" ref="E15:E21" si="9">IF(D15="X",100*0.05,"")</f>
        <v>5</v>
      </c>
      <c r="F15" s="17" t="str">
        <f t="shared" si="6"/>
        <v/>
      </c>
      <c r="G15" s="17" t="str">
        <f t="shared" ref="G15:G21" si="10">IF(F15="X",60*0.05,"")</f>
        <v/>
      </c>
      <c r="H15" s="17" t="str">
        <f t="shared" si="1"/>
        <v/>
      </c>
      <c r="I15" s="17" t="str">
        <f t="shared" ref="I15:I21" si="11">IF(H15="X",30*0.05,"")</f>
        <v/>
      </c>
      <c r="J15" s="17" t="str">
        <f t="shared" si="2"/>
        <v/>
      </c>
      <c r="K15" s="17" t="str">
        <f t="shared" si="3"/>
        <v/>
      </c>
    </row>
    <row r="16" spans="1:11" outlineLevel="1" x14ac:dyDescent="0.2">
      <c r="A16" s="70"/>
      <c r="B16" s="41" t="str">
        <f>RUBRICA!A9</f>
        <v xml:space="preserve">5. Formula objetivos claros, concisos y coherentes con la disciplina y la situación a abordar. </v>
      </c>
      <c r="C16" s="39" t="s">
        <v>7</v>
      </c>
      <c r="D16" s="17"/>
      <c r="E16" s="17"/>
      <c r="F16" s="17" t="s">
        <v>95</v>
      </c>
      <c r="G16" s="17">
        <f>IF(F16="X",60*0.05,"")</f>
        <v>3</v>
      </c>
      <c r="H16" s="17" t="str">
        <f t="shared" si="1"/>
        <v/>
      </c>
      <c r="I16" s="17" t="str">
        <f>IF(H16="X",30*0.05,"")</f>
        <v/>
      </c>
      <c r="J16" s="17" t="str">
        <f t="shared" si="2"/>
        <v/>
      </c>
      <c r="K16" s="17" t="str">
        <f t="shared" si="3"/>
        <v/>
      </c>
    </row>
    <row r="17" spans="1:11" ht="26" outlineLevel="1" x14ac:dyDescent="0.2">
      <c r="A17" s="70"/>
      <c r="B17" s="41" t="str">
        <f>RUBRICA!A10</f>
        <v>6. Propone una metodología de trabajo que permite alcanzar los objetivos propuestos y es pertinente con los requerimientos disciplinares.</v>
      </c>
      <c r="C17" s="39" t="s">
        <v>7</v>
      </c>
      <c r="D17" s="17" t="s">
        <v>95</v>
      </c>
      <c r="E17" s="17">
        <v>10</v>
      </c>
      <c r="F17" s="17"/>
      <c r="G17" s="17" t="str">
        <f t="shared" ref="G17" si="12">IF(F17="X",60*0.1,"")</f>
        <v/>
      </c>
      <c r="H17" s="17" t="str">
        <f t="shared" ref="H17:H22" si="13">IF($C17=ML,"X","")</f>
        <v/>
      </c>
      <c r="I17" s="17" t="str">
        <f t="shared" ref="I17" si="14">IF(H17="X",30*0.1,"")</f>
        <v/>
      </c>
      <c r="J17" s="17" t="str">
        <f t="shared" ref="J17:J22" si="15">IF($C17=NL,"X","")</f>
        <v/>
      </c>
      <c r="K17" s="17" t="str">
        <f t="shared" ref="K17:K22" si="16">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ref="D17:D22" si="17">IF($C18=CL,"X","")</f>
        <v>X</v>
      </c>
      <c r="E18" s="17">
        <f t="shared" ref="E18" si="18">IF(D18="X",100*0.1,"")</f>
        <v>10</v>
      </c>
      <c r="F18" s="17" t="str">
        <f t="shared" ref="F17:F22" si="19">IF($C18=L,"X","")</f>
        <v/>
      </c>
      <c r="G18" s="17" t="str">
        <f t="shared" ref="G18" si="20">IF(F18="X",60*0.1,"")</f>
        <v/>
      </c>
      <c r="H18" s="17" t="str">
        <f t="shared" si="13"/>
        <v/>
      </c>
      <c r="I18" s="17" t="str">
        <f t="shared" ref="I18" si="21">IF(H18="X",30*0.1,"")</f>
        <v/>
      </c>
      <c r="J18" s="17" t="str">
        <f t="shared" si="15"/>
        <v/>
      </c>
      <c r="K18" s="17" t="str">
        <f t="shared" si="16"/>
        <v/>
      </c>
    </row>
    <row r="19" spans="1:11" ht="26" outlineLevel="1" x14ac:dyDescent="0.2">
      <c r="A19" s="70"/>
      <c r="B19" s="41" t="str">
        <f>RUBRICA!A12</f>
        <v>8. Determina evidencias, justificando cómo estas dan cuenta del logro de las actividades del Proyecto APT.</v>
      </c>
      <c r="C19" s="39" t="s">
        <v>7</v>
      </c>
      <c r="D19" s="17" t="str">
        <f t="shared" si="17"/>
        <v>X</v>
      </c>
      <c r="E19" s="17">
        <f>IF(D19="X",100*0.05,"")</f>
        <v>5</v>
      </c>
      <c r="F19" s="17" t="str">
        <f t="shared" si="19"/>
        <v/>
      </c>
      <c r="G19" s="17" t="str">
        <f t="shared" ref="G19" si="22">IF(F19="X",60*0.05,"")</f>
        <v/>
      </c>
      <c r="H19" s="17" t="str">
        <f t="shared" si="13"/>
        <v/>
      </c>
      <c r="I19" s="17" t="str">
        <f t="shared" ref="I19" si="23">IF(H19="X",30*0.05,"")</f>
        <v/>
      </c>
      <c r="J19" s="17" t="str">
        <f t="shared" si="15"/>
        <v/>
      </c>
      <c r="K19" s="17" t="str">
        <f t="shared" si="16"/>
        <v/>
      </c>
    </row>
    <row r="20" spans="1:11" outlineLevel="1" x14ac:dyDescent="0.2">
      <c r="A20" s="70"/>
      <c r="B20" s="41" t="str">
        <f>RUBRICA!A13</f>
        <v xml:space="preserve">9. Utiliza reglas de redacción, ortografía (literal, puntual, acentual) y las normas para citas y referencias. </v>
      </c>
      <c r="C20" s="39" t="s">
        <v>7</v>
      </c>
      <c r="D20" s="17" t="str">
        <f t="shared" si="17"/>
        <v>X</v>
      </c>
      <c r="E20" s="17">
        <f>IF(D20="X",100*0.05,"")</f>
        <v>5</v>
      </c>
      <c r="F20" s="17" t="str">
        <f t="shared" si="19"/>
        <v/>
      </c>
      <c r="G20" s="17" t="str">
        <f t="shared" si="10"/>
        <v/>
      </c>
      <c r="H20" s="17" t="str">
        <f t="shared" si="13"/>
        <v/>
      </c>
      <c r="I20" s="17" t="str">
        <f t="shared" si="11"/>
        <v/>
      </c>
      <c r="J20" s="17" t="str">
        <f t="shared" si="15"/>
        <v/>
      </c>
      <c r="K20" s="17" t="str">
        <f t="shared" si="16"/>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7"/>
        <v>X</v>
      </c>
      <c r="E21" s="17">
        <f t="shared" si="9"/>
        <v>5</v>
      </c>
      <c r="F21" s="17" t="str">
        <f t="shared" si="19"/>
        <v/>
      </c>
      <c r="G21" s="17" t="str">
        <f t="shared" si="10"/>
        <v/>
      </c>
      <c r="H21" s="17" t="str">
        <f t="shared" si="13"/>
        <v/>
      </c>
      <c r="I21" s="17" t="str">
        <f t="shared" si="11"/>
        <v/>
      </c>
      <c r="J21" s="17" t="str">
        <f t="shared" si="15"/>
        <v/>
      </c>
      <c r="K21" s="17" t="str">
        <f t="shared" si="16"/>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7"/>
        <v>X</v>
      </c>
      <c r="E22" s="17">
        <f>IF(D22="X",100*0.1,"")</f>
        <v>10</v>
      </c>
      <c r="F22" s="17" t="str">
        <f t="shared" si="19"/>
        <v/>
      </c>
      <c r="G22" s="17" t="str">
        <f>IF(F22="X",60*0.1,"")</f>
        <v/>
      </c>
      <c r="H22" s="17" t="str">
        <f t="shared" si="13"/>
        <v/>
      </c>
      <c r="I22" s="17" t="str">
        <f>IF(H22="X",30*0.1,"")</f>
        <v/>
      </c>
      <c r="J22" s="17" t="str">
        <f t="shared" si="15"/>
        <v/>
      </c>
      <c r="K22" s="17" t="str">
        <f t="shared" si="16"/>
        <v/>
      </c>
    </row>
    <row r="23" spans="1:11" ht="15.75" customHeight="1" outlineLevel="1" x14ac:dyDescent="0.25">
      <c r="A23" s="6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25">
      <c r="A24" s="54"/>
      <c r="B24" s="43" t="s">
        <v>16</v>
      </c>
      <c r="C24" s="21">
        <f>VLOOKUP(C23,ESCALA_IEP!A2:B142,2,FALSE)</f>
        <v>6.4</v>
      </c>
    </row>
    <row r="25" spans="1:11" ht="15.75" customHeight="1" x14ac:dyDescent="0.2"/>
    <row r="26" spans="1:11" ht="15.75" customHeight="1" x14ac:dyDescent="0.2"/>
    <row r="27" spans="1:11" ht="15.75" customHeight="1" x14ac:dyDescent="0.2">
      <c r="A27" s="65" t="s">
        <v>18</v>
      </c>
      <c r="B27" s="53" t="s">
        <v>19</v>
      </c>
      <c r="C27" s="55" t="str">
        <f>$B$4</f>
        <v>Bryan Balladares</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4">IF($C31=CL,"X","")</f>
        <v>X</v>
      </c>
      <c r="E31" s="17">
        <f>IF(D31="X",100*0.1,"")</f>
        <v>10</v>
      </c>
      <c r="F31" s="17" t="str">
        <f t="shared" ref="F31:F32" si="25">IF($C31=L,"X","")</f>
        <v/>
      </c>
      <c r="G31" s="17" t="str">
        <f>IF(F31="X",60*0.1,"")</f>
        <v/>
      </c>
      <c r="H31" s="17" t="str">
        <f t="shared" ref="H31:H32" si="26">IF($C31=ML,"X","")</f>
        <v/>
      </c>
      <c r="I31" s="17" t="str">
        <f>IF(H31="X",30*0.1,"")</f>
        <v/>
      </c>
      <c r="J31" s="17" t="str">
        <f t="shared" ref="J31:J32" si="27">IF($C31=NL,"X","")</f>
        <v/>
      </c>
      <c r="K31" s="17" t="str">
        <f t="shared" ref="K31:K32" si="28">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4"/>
        <v>X</v>
      </c>
      <c r="E32" s="17">
        <f>IF(D32="X",100*0.1,"")</f>
        <v>10</v>
      </c>
      <c r="F32" s="17" t="str">
        <f t="shared" si="25"/>
        <v/>
      </c>
      <c r="G32" s="17" t="str">
        <f>IF(F32="X",60*0.1,"")</f>
        <v/>
      </c>
      <c r="H32" s="17" t="str">
        <f t="shared" si="26"/>
        <v/>
      </c>
      <c r="I32" s="17" t="str">
        <f>IF(H32="X",30*0.1,"")</f>
        <v/>
      </c>
      <c r="J32" s="17" t="str">
        <f t="shared" si="27"/>
        <v/>
      </c>
      <c r="K32" s="17" t="str">
        <f t="shared" si="28"/>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29">SUM(G31:G33)</f>
        <v>0</v>
      </c>
      <c r="H34" s="20"/>
      <c r="I34" s="20">
        <f t="shared" si="29"/>
        <v>0</v>
      </c>
      <c r="J34" s="20"/>
      <c r="K34" s="20">
        <f t="shared" si="29"/>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Ignacio Estay</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0"/>
        <v>X</v>
      </c>
      <c r="E44" s="17">
        <f>IF(D44="X",100*0.1,"")</f>
        <v>10</v>
      </c>
      <c r="F44" s="17" t="str">
        <f t="shared" si="31"/>
        <v/>
      </c>
      <c r="G44" s="17" t="str">
        <f>IF(F44="X",60*0.1,"")</f>
        <v/>
      </c>
      <c r="H44" s="17" t="str">
        <f t="shared" si="32"/>
        <v/>
      </c>
      <c r="I44" s="17" t="str">
        <f>IF(H44="X",30*0.1,"")</f>
        <v/>
      </c>
      <c r="J44" s="17" t="str">
        <f t="shared" si="33"/>
        <v/>
      </c>
      <c r="K44" s="17" t="str">
        <f t="shared" si="34"/>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5">SUM(G43:G45)</f>
        <v>0</v>
      </c>
      <c r="H46" s="20"/>
      <c r="I46" s="20">
        <f t="shared" ref="I46" si="36">SUM(I43:I45)</f>
        <v>0</v>
      </c>
      <c r="J46" s="20"/>
      <c r="K46" s="20">
        <f t="shared" ref="K46" si="37">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Ignacio Llorens</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8"/>
        <v>X</v>
      </c>
      <c r="E55" s="17">
        <f>IF(D55="X",100*0.1,"")</f>
        <v>10</v>
      </c>
      <c r="F55" s="17" t="str">
        <f t="shared" si="39"/>
        <v/>
      </c>
      <c r="G55" s="17" t="str">
        <f>IF(F55="X",60*0.1,"")</f>
        <v/>
      </c>
      <c r="H55" s="17" t="str">
        <f t="shared" si="40"/>
        <v/>
      </c>
      <c r="I55" s="17" t="str">
        <f>IF(H55="X",30*0.1,"")</f>
        <v/>
      </c>
      <c r="J55" s="17" t="str">
        <f t="shared" si="41"/>
        <v/>
      </c>
      <c r="K55" s="17" t="str">
        <f t="shared" si="42"/>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Franciaalejandra Berna Sanchez</cp:lastModifiedBy>
  <dcterms:created xsi:type="dcterms:W3CDTF">2023-08-07T04:08:01Z</dcterms:created>
  <dcterms:modified xsi:type="dcterms:W3CDTF">2024-09-21T17:02:45Z</dcterms:modified>
</cp:coreProperties>
</file>