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MOR\MOR SEM - 4\PROJECT\Surabhi_23236761054\Procurement\"/>
    </mc:Choice>
  </mc:AlternateContent>
  <xr:revisionPtr revIDLastSave="0" documentId="13_ncr:1_{0B88803E-8B77-4175-BD98-4CD2A10B14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tem-1" sheetId="1" r:id="rId2"/>
    <sheet name="Item-2" sheetId="9" r:id="rId3"/>
    <sheet name="Item-3" sheetId="5" r:id="rId4"/>
    <sheet name="Item-4" sheetId="6" r:id="rId5"/>
    <sheet name="Item-5" sheetId="7" r:id="rId6"/>
    <sheet name="Item-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  <c r="B21" i="8"/>
  <c r="Q4" i="8"/>
  <c r="Q5" i="8" s="1"/>
  <c r="Q3" i="8"/>
  <c r="B21" i="7"/>
  <c r="Q4" i="7"/>
  <c r="Q5" i="7" s="1"/>
  <c r="Q3" i="7"/>
  <c r="B21" i="6"/>
  <c r="Q3" i="6"/>
  <c r="Q4" i="6" s="1"/>
  <c r="Q5" i="6" s="1"/>
  <c r="B21" i="5"/>
  <c r="Q3" i="5"/>
  <c r="Q4" i="5" s="1"/>
  <c r="Q5" i="5" s="1"/>
  <c r="B21" i="1"/>
  <c r="Q4" i="1"/>
  <c r="Q5" i="1" s="1"/>
  <c r="Q3" i="1"/>
  <c r="B49" i="8"/>
  <c r="B47" i="8"/>
  <c r="B45" i="8"/>
  <c r="B43" i="8"/>
  <c r="B41" i="8"/>
  <c r="B39" i="8"/>
  <c r="B37" i="8"/>
  <c r="B35" i="8"/>
  <c r="B33" i="8"/>
  <c r="B31" i="8"/>
  <c r="B29" i="8"/>
  <c r="B27" i="8"/>
  <c r="B20" i="8"/>
  <c r="B22" i="8"/>
  <c r="B49" i="7"/>
  <c r="B47" i="7"/>
  <c r="B45" i="7"/>
  <c r="B43" i="7"/>
  <c r="B41" i="7"/>
  <c r="B39" i="7"/>
  <c r="B37" i="7"/>
  <c r="B35" i="7"/>
  <c r="B33" i="7"/>
  <c r="B31" i="7"/>
  <c r="B29" i="7"/>
  <c r="B27" i="7"/>
  <c r="B20" i="7"/>
  <c r="B22" i="7"/>
  <c r="B49" i="6"/>
  <c r="B47" i="6"/>
  <c r="B45" i="6"/>
  <c r="B43" i="6"/>
  <c r="B41" i="6"/>
  <c r="B39" i="6"/>
  <c r="B37" i="6"/>
  <c r="B35" i="6"/>
  <c r="B33" i="6"/>
  <c r="B31" i="6"/>
  <c r="B29" i="6"/>
  <c r="B27" i="6"/>
  <c r="B20" i="6"/>
  <c r="B22" i="6"/>
  <c r="B23" i="8" l="1"/>
  <c r="B23" i="7"/>
  <c r="H6" i="7" s="1"/>
  <c r="B23" i="6"/>
  <c r="E6" i="6" s="1"/>
  <c r="L6" i="7"/>
  <c r="M6" i="7"/>
  <c r="K6" i="7"/>
  <c r="C6" i="7"/>
  <c r="E6" i="7"/>
  <c r="J6" i="7"/>
  <c r="F6" i="7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B6" i="7" l="1"/>
  <c r="I6" i="7"/>
  <c r="D6" i="7"/>
  <c r="C6" i="6"/>
  <c r="G6" i="6"/>
  <c r="I6" i="6"/>
  <c r="H6" i="6"/>
  <c r="B6" i="6"/>
  <c r="L6" i="8"/>
  <c r="K6" i="8"/>
  <c r="J6" i="8"/>
  <c r="E6" i="8"/>
  <c r="H6" i="8"/>
  <c r="G6" i="8"/>
  <c r="F6" i="8"/>
  <c r="M6" i="8"/>
  <c r="D6" i="8"/>
  <c r="C6" i="8"/>
  <c r="B6" i="8"/>
  <c r="M7" i="8" s="1"/>
  <c r="I6" i="8"/>
  <c r="G6" i="7"/>
  <c r="F6" i="6"/>
  <c r="K6" i="6"/>
  <c r="M6" i="6"/>
  <c r="J6" i="6"/>
  <c r="D6" i="6"/>
  <c r="L6" i="6"/>
  <c r="B18" i="8"/>
  <c r="B18" i="7"/>
  <c r="M7" i="7"/>
  <c r="I7" i="7"/>
  <c r="E7" i="7"/>
  <c r="L7" i="7"/>
  <c r="H7" i="7"/>
  <c r="D7" i="7"/>
  <c r="J7" i="7"/>
  <c r="K7" i="7"/>
  <c r="G7" i="7"/>
  <c r="C7" i="7"/>
  <c r="C18" i="7" s="1"/>
  <c r="F7" i="7"/>
  <c r="B18" i="6"/>
  <c r="M7" i="6"/>
  <c r="I7" i="6"/>
  <c r="E7" i="6"/>
  <c r="L7" i="6"/>
  <c r="H7" i="6"/>
  <c r="D7" i="6"/>
  <c r="K7" i="6"/>
  <c r="G7" i="6"/>
  <c r="C7" i="6"/>
  <c r="C18" i="6" s="1"/>
  <c r="J7" i="6"/>
  <c r="F7" i="6"/>
  <c r="Q3" i="9"/>
  <c r="Q4" i="9" s="1"/>
  <c r="B49" i="5"/>
  <c r="B47" i="5"/>
  <c r="B45" i="5"/>
  <c r="B43" i="5"/>
  <c r="B41" i="5"/>
  <c r="B39" i="5"/>
  <c r="B37" i="5"/>
  <c r="B35" i="5"/>
  <c r="B33" i="5"/>
  <c r="B31" i="5"/>
  <c r="B29" i="5"/>
  <c r="B27" i="5"/>
  <c r="B49" i="1"/>
  <c r="B47" i="1"/>
  <c r="B45" i="1"/>
  <c r="B43" i="1"/>
  <c r="B41" i="1"/>
  <c r="B39" i="1"/>
  <c r="B37" i="1"/>
  <c r="B35" i="1"/>
  <c r="B33" i="1"/>
  <c r="B31" i="1"/>
  <c r="B29" i="1"/>
  <c r="B27" i="1"/>
  <c r="B49" i="9"/>
  <c r="B47" i="9"/>
  <c r="B45" i="9"/>
  <c r="B43" i="9"/>
  <c r="B41" i="9"/>
  <c r="B39" i="9"/>
  <c r="B37" i="9"/>
  <c r="B35" i="9"/>
  <c r="B33" i="9"/>
  <c r="B31" i="9"/>
  <c r="B29" i="9"/>
  <c r="B27" i="9"/>
  <c r="B20" i="5"/>
  <c r="B22" i="5"/>
  <c r="B20" i="1"/>
  <c r="B23" i="1" s="1"/>
  <c r="E6" i="1" s="1"/>
  <c r="B22" i="1"/>
  <c r="B20" i="9"/>
  <c r="B22" i="9"/>
  <c r="C7" i="8" l="1"/>
  <c r="G7" i="8"/>
  <c r="D7" i="8"/>
  <c r="H7" i="8"/>
  <c r="L7" i="8"/>
  <c r="K7" i="8"/>
  <c r="J7" i="8"/>
  <c r="F7" i="8"/>
  <c r="E7" i="8"/>
  <c r="I7" i="8"/>
  <c r="B23" i="5"/>
  <c r="L6" i="5" s="1"/>
  <c r="K8" i="8"/>
  <c r="G8" i="8"/>
  <c r="D8" i="8"/>
  <c r="J8" i="8"/>
  <c r="F8" i="8"/>
  <c r="H8" i="8"/>
  <c r="M8" i="8"/>
  <c r="I8" i="8"/>
  <c r="E8" i="8"/>
  <c r="L8" i="8"/>
  <c r="C18" i="8"/>
  <c r="K8" i="7"/>
  <c r="G8" i="7"/>
  <c r="D8" i="7"/>
  <c r="J8" i="7"/>
  <c r="F8" i="7"/>
  <c r="L8" i="7"/>
  <c r="M8" i="7"/>
  <c r="I8" i="7"/>
  <c r="E8" i="7"/>
  <c r="H8" i="7"/>
  <c r="K8" i="6"/>
  <c r="G8" i="6"/>
  <c r="J8" i="6"/>
  <c r="F8" i="6"/>
  <c r="M8" i="6"/>
  <c r="I8" i="6"/>
  <c r="E8" i="6"/>
  <c r="H8" i="6"/>
  <c r="L8" i="6"/>
  <c r="D8" i="6"/>
  <c r="D18" i="6" s="1"/>
  <c r="Q5" i="9"/>
  <c r="B21" i="9"/>
  <c r="B23" i="9" s="1"/>
  <c r="K6" i="5"/>
  <c r="L6" i="1"/>
  <c r="H6" i="1"/>
  <c r="D6" i="1"/>
  <c r="K6" i="1"/>
  <c r="G6" i="1"/>
  <c r="C6" i="1"/>
  <c r="J6" i="1"/>
  <c r="F6" i="1"/>
  <c r="B6" i="1"/>
  <c r="I6" i="1"/>
  <c r="M6" i="1"/>
  <c r="E6" i="5" l="1"/>
  <c r="J6" i="5"/>
  <c r="M6" i="5"/>
  <c r="D6" i="5"/>
  <c r="G6" i="5"/>
  <c r="F6" i="5"/>
  <c r="I6" i="5"/>
  <c r="H6" i="5"/>
  <c r="C6" i="5"/>
  <c r="B6" i="5"/>
  <c r="B18" i="5" s="1"/>
  <c r="J9" i="8"/>
  <c r="F9" i="8"/>
  <c r="G9" i="8"/>
  <c r="M9" i="8"/>
  <c r="I9" i="8"/>
  <c r="E9" i="8"/>
  <c r="K9" i="8"/>
  <c r="L9" i="8"/>
  <c r="H9" i="8"/>
  <c r="D18" i="8"/>
  <c r="J9" i="7"/>
  <c r="F9" i="7"/>
  <c r="G9" i="7"/>
  <c r="M9" i="7"/>
  <c r="I9" i="7"/>
  <c r="E9" i="7"/>
  <c r="K9" i="7"/>
  <c r="L9" i="7"/>
  <c r="H9" i="7"/>
  <c r="D18" i="7"/>
  <c r="J9" i="6"/>
  <c r="F9" i="6"/>
  <c r="M9" i="6"/>
  <c r="I9" i="6"/>
  <c r="E9" i="6"/>
  <c r="L9" i="6"/>
  <c r="H9" i="6"/>
  <c r="K9" i="6"/>
  <c r="G9" i="6"/>
  <c r="E6" i="9"/>
  <c r="I6" i="9"/>
  <c r="M6" i="9"/>
  <c r="L6" i="9"/>
  <c r="F6" i="9"/>
  <c r="J6" i="9"/>
  <c r="D6" i="9"/>
  <c r="K6" i="9"/>
  <c r="B6" i="9"/>
  <c r="C6" i="9"/>
  <c r="G6" i="9"/>
  <c r="H6" i="9"/>
  <c r="I7" i="5"/>
  <c r="E7" i="5"/>
  <c r="F7" i="5"/>
  <c r="L7" i="5"/>
  <c r="C7" i="5"/>
  <c r="J7" i="5"/>
  <c r="B18" i="1"/>
  <c r="M7" i="1"/>
  <c r="I7" i="1"/>
  <c r="E7" i="1"/>
  <c r="L7" i="1"/>
  <c r="H7" i="1"/>
  <c r="D7" i="1"/>
  <c r="K7" i="1"/>
  <c r="G7" i="1"/>
  <c r="C7" i="1"/>
  <c r="J7" i="1"/>
  <c r="F7" i="1"/>
  <c r="C18" i="5" l="1"/>
  <c r="D7" i="5"/>
  <c r="G7" i="5"/>
  <c r="M7" i="5"/>
  <c r="H7" i="5"/>
  <c r="K7" i="5"/>
  <c r="J10" i="8"/>
  <c r="F10" i="8"/>
  <c r="K10" i="8"/>
  <c r="M10" i="8"/>
  <c r="I10" i="8"/>
  <c r="L10" i="8"/>
  <c r="H10" i="8"/>
  <c r="G10" i="8"/>
  <c r="E18" i="8"/>
  <c r="J10" i="7"/>
  <c r="F10" i="7"/>
  <c r="K10" i="7"/>
  <c r="M10" i="7"/>
  <c r="I10" i="7"/>
  <c r="L10" i="7"/>
  <c r="H10" i="7"/>
  <c r="G10" i="7"/>
  <c r="E18" i="7"/>
  <c r="F18" i="7"/>
  <c r="J10" i="6"/>
  <c r="F10" i="6"/>
  <c r="M10" i="6"/>
  <c r="I10" i="6"/>
  <c r="L10" i="6"/>
  <c r="H10" i="6"/>
  <c r="K10" i="6"/>
  <c r="G10" i="6"/>
  <c r="E18" i="6"/>
  <c r="E7" i="9"/>
  <c r="I7" i="9"/>
  <c r="M7" i="9"/>
  <c r="F7" i="9"/>
  <c r="J7" i="9"/>
  <c r="C7" i="9"/>
  <c r="C18" i="9" s="1"/>
  <c r="H7" i="9"/>
  <c r="G7" i="9"/>
  <c r="K7" i="9"/>
  <c r="D7" i="9"/>
  <c r="L7" i="9"/>
  <c r="B18" i="9"/>
  <c r="K8" i="5"/>
  <c r="G8" i="5"/>
  <c r="I8" i="5"/>
  <c r="H8" i="5"/>
  <c r="J8" i="5"/>
  <c r="F8" i="5"/>
  <c r="M8" i="5"/>
  <c r="E8" i="5"/>
  <c r="L8" i="5"/>
  <c r="D8" i="5"/>
  <c r="D18" i="5" s="1"/>
  <c r="K8" i="1"/>
  <c r="G8" i="1"/>
  <c r="J8" i="1"/>
  <c r="F8" i="1"/>
  <c r="M8" i="1"/>
  <c r="I8" i="1"/>
  <c r="E8" i="1"/>
  <c r="H8" i="1"/>
  <c r="D8" i="1"/>
  <c r="L8" i="1"/>
  <c r="C18" i="1"/>
  <c r="K11" i="8" l="1"/>
  <c r="G11" i="8"/>
  <c r="L11" i="8"/>
  <c r="J11" i="8"/>
  <c r="M11" i="8"/>
  <c r="I11" i="8"/>
  <c r="H11" i="8"/>
  <c r="F18" i="8"/>
  <c r="K11" i="7"/>
  <c r="G11" i="7"/>
  <c r="L11" i="7"/>
  <c r="J11" i="7"/>
  <c r="H11" i="7"/>
  <c r="M11" i="7"/>
  <c r="I11" i="7"/>
  <c r="K11" i="6"/>
  <c r="G11" i="6"/>
  <c r="J11" i="6"/>
  <c r="M11" i="6"/>
  <c r="I11" i="6"/>
  <c r="L11" i="6"/>
  <c r="H11" i="6"/>
  <c r="F18" i="6"/>
  <c r="H8" i="9"/>
  <c r="L8" i="9"/>
  <c r="E8" i="9"/>
  <c r="I8" i="9"/>
  <c r="M8" i="9"/>
  <c r="G8" i="9"/>
  <c r="K8" i="9"/>
  <c r="F8" i="9"/>
  <c r="J8" i="9"/>
  <c r="D8" i="9"/>
  <c r="J9" i="5"/>
  <c r="F9" i="5"/>
  <c r="H9" i="5"/>
  <c r="G9" i="5"/>
  <c r="M9" i="5"/>
  <c r="I9" i="5"/>
  <c r="E9" i="5"/>
  <c r="E18" i="5" s="1"/>
  <c r="L9" i="5"/>
  <c r="K9" i="5"/>
  <c r="J9" i="1"/>
  <c r="F9" i="1"/>
  <c r="M9" i="1"/>
  <c r="I9" i="1"/>
  <c r="E9" i="1"/>
  <c r="L9" i="1"/>
  <c r="H9" i="1"/>
  <c r="K9" i="1"/>
  <c r="G9" i="1"/>
  <c r="D18" i="1"/>
  <c r="M12" i="8" l="1"/>
  <c r="I12" i="8"/>
  <c r="L12" i="8"/>
  <c r="H12" i="8"/>
  <c r="K12" i="8"/>
  <c r="J12" i="8"/>
  <c r="G18" i="8"/>
  <c r="M12" i="7"/>
  <c r="I12" i="7"/>
  <c r="L12" i="7"/>
  <c r="H12" i="7"/>
  <c r="J12" i="7"/>
  <c r="K12" i="7"/>
  <c r="G18" i="7"/>
  <c r="M12" i="6"/>
  <c r="I12" i="6"/>
  <c r="L12" i="6"/>
  <c r="H12" i="6"/>
  <c r="K12" i="6"/>
  <c r="J12" i="6"/>
  <c r="G18" i="6"/>
  <c r="E9" i="9"/>
  <c r="I9" i="9"/>
  <c r="M9" i="9"/>
  <c r="F9" i="9"/>
  <c r="J9" i="9"/>
  <c r="H9" i="9"/>
  <c r="G9" i="9"/>
  <c r="K9" i="9"/>
  <c r="L9" i="9"/>
  <c r="D18" i="9"/>
  <c r="J10" i="5"/>
  <c r="F10" i="5"/>
  <c r="L10" i="5"/>
  <c r="H10" i="5"/>
  <c r="G10" i="5"/>
  <c r="M10" i="5"/>
  <c r="I10" i="5"/>
  <c r="K10" i="5"/>
  <c r="J10" i="1"/>
  <c r="F10" i="1"/>
  <c r="M10" i="1"/>
  <c r="I10" i="1"/>
  <c r="L10" i="1"/>
  <c r="H10" i="1"/>
  <c r="K10" i="1"/>
  <c r="G10" i="1"/>
  <c r="E18" i="1"/>
  <c r="L13" i="8" l="1"/>
  <c r="I13" i="8"/>
  <c r="K13" i="8"/>
  <c r="M13" i="8"/>
  <c r="J13" i="8"/>
  <c r="H18" i="8"/>
  <c r="L13" i="7"/>
  <c r="M13" i="7"/>
  <c r="K13" i="7"/>
  <c r="J13" i="7"/>
  <c r="I13" i="7"/>
  <c r="H18" i="7"/>
  <c r="L13" i="6"/>
  <c r="K13" i="6"/>
  <c r="J13" i="6"/>
  <c r="M13" i="6"/>
  <c r="I13" i="6"/>
  <c r="H18" i="6"/>
  <c r="F10" i="9"/>
  <c r="J10" i="9"/>
  <c r="G10" i="9"/>
  <c r="K10" i="9"/>
  <c r="I10" i="9"/>
  <c r="H10" i="9"/>
  <c r="L10" i="9"/>
  <c r="M10" i="9"/>
  <c r="E18" i="9"/>
  <c r="F18" i="9"/>
  <c r="K11" i="5"/>
  <c r="G11" i="5"/>
  <c r="M11" i="5"/>
  <c r="H11" i="5"/>
  <c r="J11" i="5"/>
  <c r="I11" i="5"/>
  <c r="L11" i="5"/>
  <c r="F18" i="5"/>
  <c r="K11" i="1"/>
  <c r="G11" i="1"/>
  <c r="J11" i="1"/>
  <c r="M11" i="1"/>
  <c r="I11" i="1"/>
  <c r="L11" i="1"/>
  <c r="H11" i="1"/>
  <c r="F18" i="1"/>
  <c r="L14" i="8" l="1"/>
  <c r="M14" i="8"/>
  <c r="K14" i="8"/>
  <c r="J14" i="8"/>
  <c r="I18" i="8"/>
  <c r="L14" i="7"/>
  <c r="K14" i="7"/>
  <c r="M14" i="7"/>
  <c r="J14" i="7"/>
  <c r="I18" i="7"/>
  <c r="L14" i="6"/>
  <c r="K14" i="6"/>
  <c r="J14" i="6"/>
  <c r="M14" i="6"/>
  <c r="I18" i="6"/>
  <c r="I11" i="9"/>
  <c r="G11" i="9"/>
  <c r="M11" i="9"/>
  <c r="J11" i="9"/>
  <c r="H11" i="9"/>
  <c r="K11" i="9"/>
  <c r="L11" i="9"/>
  <c r="M12" i="5"/>
  <c r="I12" i="5"/>
  <c r="J12" i="5"/>
  <c r="L12" i="5"/>
  <c r="H12" i="5"/>
  <c r="K12" i="5"/>
  <c r="G18" i="5"/>
  <c r="M12" i="1"/>
  <c r="I12" i="1"/>
  <c r="L12" i="1"/>
  <c r="H12" i="1"/>
  <c r="K12" i="1"/>
  <c r="J12" i="1"/>
  <c r="G18" i="1"/>
  <c r="M15" i="8" l="1"/>
  <c r="L15" i="8"/>
  <c r="K15" i="8"/>
  <c r="J18" i="8"/>
  <c r="M15" i="7"/>
  <c r="L15" i="7"/>
  <c r="K15" i="7"/>
  <c r="J18" i="7"/>
  <c r="M15" i="6"/>
  <c r="L15" i="6"/>
  <c r="K15" i="6"/>
  <c r="J18" i="6"/>
  <c r="I12" i="9"/>
  <c r="M12" i="9"/>
  <c r="J12" i="9"/>
  <c r="K12" i="9"/>
  <c r="H12" i="9"/>
  <c r="L12" i="9"/>
  <c r="G18" i="9"/>
  <c r="L13" i="5"/>
  <c r="J13" i="5"/>
  <c r="M13" i="5"/>
  <c r="K13" i="5"/>
  <c r="I13" i="5"/>
  <c r="H18" i="5"/>
  <c r="L13" i="1"/>
  <c r="K13" i="1"/>
  <c r="J13" i="1"/>
  <c r="M13" i="1"/>
  <c r="I13" i="1"/>
  <c r="H18" i="1"/>
  <c r="L16" i="8" l="1"/>
  <c r="M16" i="8"/>
  <c r="K18" i="8"/>
  <c r="L16" i="7"/>
  <c r="M16" i="7"/>
  <c r="K18" i="7"/>
  <c r="M16" i="6"/>
  <c r="L16" i="6"/>
  <c r="K18" i="6"/>
  <c r="K13" i="9"/>
  <c r="L13" i="9"/>
  <c r="J13" i="9"/>
  <c r="I13" i="9"/>
  <c r="M13" i="9"/>
  <c r="H18" i="9"/>
  <c r="L14" i="5"/>
  <c r="K14" i="5"/>
  <c r="J14" i="5"/>
  <c r="M14" i="5"/>
  <c r="I18" i="5"/>
  <c r="L14" i="1"/>
  <c r="K14" i="1"/>
  <c r="J14" i="1"/>
  <c r="M14" i="1"/>
  <c r="I18" i="1"/>
  <c r="M17" i="8" l="1"/>
  <c r="M18" i="8" s="1"/>
  <c r="J23" i="8" s="1"/>
  <c r="L18" i="8"/>
  <c r="M17" i="7"/>
  <c r="M18" i="7" s="1"/>
  <c r="J23" i="7" s="1"/>
  <c r="L18" i="7"/>
  <c r="M17" i="6"/>
  <c r="M18" i="6" s="1"/>
  <c r="J23" i="6" s="1"/>
  <c r="L18" i="6"/>
  <c r="L14" i="9"/>
  <c r="M14" i="9"/>
  <c r="J14" i="9"/>
  <c r="K14" i="9"/>
  <c r="I18" i="9"/>
  <c r="M15" i="5"/>
  <c r="K15" i="5"/>
  <c r="L15" i="5"/>
  <c r="J18" i="5"/>
  <c r="M15" i="1"/>
  <c r="L15" i="1"/>
  <c r="K15" i="1"/>
  <c r="J18" i="1"/>
  <c r="M15" i="9" l="1"/>
  <c r="L15" i="9"/>
  <c r="K15" i="9"/>
  <c r="J18" i="9"/>
  <c r="L16" i="5"/>
  <c r="M16" i="5"/>
  <c r="K18" i="5"/>
  <c r="M16" i="1"/>
  <c r="L16" i="1"/>
  <c r="K18" i="1"/>
  <c r="L16" i="9" l="1"/>
  <c r="M16" i="9"/>
  <c r="K18" i="9"/>
  <c r="M17" i="5"/>
  <c r="M18" i="5" s="1"/>
  <c r="J23" i="5" s="1"/>
  <c r="L18" i="5"/>
  <c r="M17" i="1"/>
  <c r="M18" i="1" s="1"/>
  <c r="J23" i="1" s="1"/>
  <c r="L18" i="1"/>
  <c r="M17" i="9" l="1"/>
  <c r="L18" i="9"/>
  <c r="M18" i="9" l="1"/>
  <c r="J23" i="9"/>
</calcChain>
</file>

<file path=xl/sharedStrings.xml><?xml version="1.0" encoding="utf-8"?>
<sst xmlns="http://schemas.openxmlformats.org/spreadsheetml/2006/main" count="151" uniqueCount="49">
  <si>
    <t>Last Period 
with Ordering</t>
  </si>
  <si>
    <t>Planning Horizon</t>
  </si>
  <si>
    <t>Month</t>
  </si>
  <si>
    <t>Forecasts</t>
  </si>
  <si>
    <t>Ct</t>
  </si>
  <si>
    <t>jt</t>
  </si>
  <si>
    <t>C (per unit cost)</t>
  </si>
  <si>
    <t>A</t>
  </si>
  <si>
    <t>Cost procurement of this model</t>
  </si>
  <si>
    <t>Item</t>
  </si>
  <si>
    <t>Toner T22 BK</t>
  </si>
  <si>
    <t>Toner T22 CYAN</t>
  </si>
  <si>
    <t>Toner T22 MAG</t>
  </si>
  <si>
    <t>Toner T22 YELLOW</t>
  </si>
  <si>
    <t>STARTER 22 BK</t>
  </si>
  <si>
    <t>STARTER 22 CYAN</t>
  </si>
  <si>
    <t>Unit Cost (C)</t>
  </si>
  <si>
    <t>Unit Cost (C):</t>
  </si>
  <si>
    <t>Monthly Interest Rate (I):</t>
  </si>
  <si>
    <t>Average Inventory Cost (IC/2):</t>
  </si>
  <si>
    <t>The cost per unit of each item.</t>
  </si>
  <si>
    <t>Half of the monthly inventory cost, used to calculate average inventory held.</t>
  </si>
  <si>
    <t>C</t>
  </si>
  <si>
    <t xml:space="preserve">IC </t>
  </si>
  <si>
    <t>IC/2</t>
  </si>
  <si>
    <t>I</t>
  </si>
  <si>
    <t>Period 
(Month)</t>
  </si>
  <si>
    <t>Quantity</t>
  </si>
  <si>
    <t>I (2% per year)</t>
  </si>
  <si>
    <t>I (per month)</t>
  </si>
  <si>
    <t>Monthly Ordering 
Cost (A)</t>
  </si>
  <si>
    <t>5747D002DA</t>
  </si>
  <si>
    <t>C-1350</t>
  </si>
  <si>
    <t>5748D002DA</t>
  </si>
  <si>
    <t>5749D002DA</t>
  </si>
  <si>
    <t>5750D002DA</t>
  </si>
  <si>
    <t>5751D002DA</t>
  </si>
  <si>
    <t>5752D002DA</t>
  </si>
  <si>
    <t>Part_Code</t>
  </si>
  <si>
    <t>Description</t>
  </si>
  <si>
    <t>Model</t>
  </si>
  <si>
    <t>Inventory Carrying Rate 
(2% per year)</t>
  </si>
  <si>
    <t>Average Inventory Cost (IC/2)</t>
  </si>
  <si>
    <t>Inventory Carrying 
Cost (I) (per month)</t>
  </si>
  <si>
    <t>Annual interest rate divided by 12 months (0.02 / 12 = 0.001667)</t>
  </si>
  <si>
    <t>Ordering Cost (A):</t>
  </si>
  <si>
    <t>₹850 per order</t>
  </si>
  <si>
    <t>Inventory Carrying Rate:</t>
  </si>
  <si>
    <t>2%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</si>
</sst>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.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DCE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5747D002DA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'Item-2'!$B$26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'Item-2'!$A$27:$A$50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'Item-2'!$B$27:$B$50</c:f>
              <c:numCache>
                <c:formatCode>General</c:formatCode>
                <c:ptCount val="24"/>
                <c:pt idx="0">
                  <c:v>1763</c:v>
                </c:pt>
                <c:pt idx="1">
                  <c:v>0</c:v>
                </c:pt>
                <c:pt idx="2">
                  <c:v>1899</c:v>
                </c:pt>
                <c:pt idx="3">
                  <c:v>0</c:v>
                </c:pt>
                <c:pt idx="4">
                  <c:v>1687</c:v>
                </c:pt>
                <c:pt idx="5">
                  <c:v>0</c:v>
                </c:pt>
                <c:pt idx="6">
                  <c:v>1553</c:v>
                </c:pt>
                <c:pt idx="7">
                  <c:v>0</c:v>
                </c:pt>
                <c:pt idx="8">
                  <c:v>1640</c:v>
                </c:pt>
                <c:pt idx="9">
                  <c:v>0</c:v>
                </c:pt>
                <c:pt idx="10">
                  <c:v>1496</c:v>
                </c:pt>
                <c:pt idx="11">
                  <c:v>0</c:v>
                </c:pt>
                <c:pt idx="12">
                  <c:v>1819</c:v>
                </c:pt>
                <c:pt idx="13">
                  <c:v>0</c:v>
                </c:pt>
                <c:pt idx="14">
                  <c:v>1984</c:v>
                </c:pt>
                <c:pt idx="15">
                  <c:v>0</c:v>
                </c:pt>
                <c:pt idx="16">
                  <c:v>2000</c:v>
                </c:pt>
                <c:pt idx="17">
                  <c:v>0</c:v>
                </c:pt>
                <c:pt idx="18">
                  <c:v>2044</c:v>
                </c:pt>
                <c:pt idx="19">
                  <c:v>0</c:v>
                </c:pt>
                <c:pt idx="20">
                  <c:v>2060</c:v>
                </c:pt>
                <c:pt idx="21">
                  <c:v>0</c:v>
                </c:pt>
                <c:pt idx="22">
                  <c:v>1838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7-4172-B464-E27CD8AC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75168"/>
        <c:axId val="1511179008"/>
      </c:scatterChart>
      <c:valAx>
        <c:axId val="151117516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9008"/>
        <c:crosses val="autoZero"/>
        <c:crossBetween val="midCat"/>
        <c:majorUnit val="1"/>
      </c:valAx>
      <c:valAx>
        <c:axId val="15111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51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5748D002DA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'Item-2'!$B$26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'Item-2'!$A$27:$A$50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'Item-2'!$B$27:$B$50</c:f>
              <c:numCache>
                <c:formatCode>General</c:formatCode>
                <c:ptCount val="24"/>
                <c:pt idx="0">
                  <c:v>1763</c:v>
                </c:pt>
                <c:pt idx="1">
                  <c:v>0</c:v>
                </c:pt>
                <c:pt idx="2">
                  <c:v>1899</c:v>
                </c:pt>
                <c:pt idx="3">
                  <c:v>0</c:v>
                </c:pt>
                <c:pt idx="4">
                  <c:v>1687</c:v>
                </c:pt>
                <c:pt idx="5">
                  <c:v>0</c:v>
                </c:pt>
                <c:pt idx="6">
                  <c:v>1553</c:v>
                </c:pt>
                <c:pt idx="7">
                  <c:v>0</c:v>
                </c:pt>
                <c:pt idx="8">
                  <c:v>1640</c:v>
                </c:pt>
                <c:pt idx="9">
                  <c:v>0</c:v>
                </c:pt>
                <c:pt idx="10">
                  <c:v>1496</c:v>
                </c:pt>
                <c:pt idx="11">
                  <c:v>0</c:v>
                </c:pt>
                <c:pt idx="12">
                  <c:v>1819</c:v>
                </c:pt>
                <c:pt idx="13">
                  <c:v>0</c:v>
                </c:pt>
                <c:pt idx="14">
                  <c:v>1984</c:v>
                </c:pt>
                <c:pt idx="15">
                  <c:v>0</c:v>
                </c:pt>
                <c:pt idx="16">
                  <c:v>2000</c:v>
                </c:pt>
                <c:pt idx="17">
                  <c:v>0</c:v>
                </c:pt>
                <c:pt idx="18">
                  <c:v>2044</c:v>
                </c:pt>
                <c:pt idx="19">
                  <c:v>0</c:v>
                </c:pt>
                <c:pt idx="20">
                  <c:v>2060</c:v>
                </c:pt>
                <c:pt idx="21">
                  <c:v>0</c:v>
                </c:pt>
                <c:pt idx="22">
                  <c:v>1838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C-430F-AC32-D6F31EC4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75168"/>
        <c:axId val="1511179008"/>
      </c:scatterChart>
      <c:valAx>
        <c:axId val="151117516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9008"/>
        <c:crosses val="autoZero"/>
        <c:crossBetween val="midCat"/>
        <c:majorUnit val="1"/>
      </c:valAx>
      <c:valAx>
        <c:axId val="15111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51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5749D002DA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'Item-2'!$B$26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'Item-2'!$A$27:$A$50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'Item-2'!$B$27:$B$50</c:f>
              <c:numCache>
                <c:formatCode>General</c:formatCode>
                <c:ptCount val="24"/>
                <c:pt idx="0">
                  <c:v>1763</c:v>
                </c:pt>
                <c:pt idx="1">
                  <c:v>0</c:v>
                </c:pt>
                <c:pt idx="2">
                  <c:v>1899</c:v>
                </c:pt>
                <c:pt idx="3">
                  <c:v>0</c:v>
                </c:pt>
                <c:pt idx="4">
                  <c:v>1687</c:v>
                </c:pt>
                <c:pt idx="5">
                  <c:v>0</c:v>
                </c:pt>
                <c:pt idx="6">
                  <c:v>1553</c:v>
                </c:pt>
                <c:pt idx="7">
                  <c:v>0</c:v>
                </c:pt>
                <c:pt idx="8">
                  <c:v>1640</c:v>
                </c:pt>
                <c:pt idx="9">
                  <c:v>0</c:v>
                </c:pt>
                <c:pt idx="10">
                  <c:v>1496</c:v>
                </c:pt>
                <c:pt idx="11">
                  <c:v>0</c:v>
                </c:pt>
                <c:pt idx="12">
                  <c:v>1819</c:v>
                </c:pt>
                <c:pt idx="13">
                  <c:v>0</c:v>
                </c:pt>
                <c:pt idx="14">
                  <c:v>1984</c:v>
                </c:pt>
                <c:pt idx="15">
                  <c:v>0</c:v>
                </c:pt>
                <c:pt idx="16">
                  <c:v>2000</c:v>
                </c:pt>
                <c:pt idx="17">
                  <c:v>0</c:v>
                </c:pt>
                <c:pt idx="18">
                  <c:v>2044</c:v>
                </c:pt>
                <c:pt idx="19">
                  <c:v>0</c:v>
                </c:pt>
                <c:pt idx="20">
                  <c:v>2060</c:v>
                </c:pt>
                <c:pt idx="21">
                  <c:v>0</c:v>
                </c:pt>
                <c:pt idx="22">
                  <c:v>1838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8-4155-A844-D3C75254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75168"/>
        <c:axId val="1511179008"/>
      </c:scatterChart>
      <c:valAx>
        <c:axId val="151117516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9008"/>
        <c:crosses val="autoZero"/>
        <c:crossBetween val="midCat"/>
        <c:majorUnit val="1"/>
      </c:valAx>
      <c:valAx>
        <c:axId val="15111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51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5750D002DA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'Item-2'!$B$26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'Item-2'!$A$27:$A$50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'Item-2'!$B$27:$B$50</c:f>
              <c:numCache>
                <c:formatCode>General</c:formatCode>
                <c:ptCount val="24"/>
                <c:pt idx="0">
                  <c:v>1763</c:v>
                </c:pt>
                <c:pt idx="1">
                  <c:v>0</c:v>
                </c:pt>
                <c:pt idx="2">
                  <c:v>1899</c:v>
                </c:pt>
                <c:pt idx="3">
                  <c:v>0</c:v>
                </c:pt>
                <c:pt idx="4">
                  <c:v>1687</c:v>
                </c:pt>
                <c:pt idx="5">
                  <c:v>0</c:v>
                </c:pt>
                <c:pt idx="6">
                  <c:v>1553</c:v>
                </c:pt>
                <c:pt idx="7">
                  <c:v>0</c:v>
                </c:pt>
                <c:pt idx="8">
                  <c:v>1640</c:v>
                </c:pt>
                <c:pt idx="9">
                  <c:v>0</c:v>
                </c:pt>
                <c:pt idx="10">
                  <c:v>1496</c:v>
                </c:pt>
                <c:pt idx="11">
                  <c:v>0</c:v>
                </c:pt>
                <c:pt idx="12">
                  <c:v>1819</c:v>
                </c:pt>
                <c:pt idx="13">
                  <c:v>0</c:v>
                </c:pt>
                <c:pt idx="14">
                  <c:v>1984</c:v>
                </c:pt>
                <c:pt idx="15">
                  <c:v>0</c:v>
                </c:pt>
                <c:pt idx="16">
                  <c:v>2000</c:v>
                </c:pt>
                <c:pt idx="17">
                  <c:v>0</c:v>
                </c:pt>
                <c:pt idx="18">
                  <c:v>2044</c:v>
                </c:pt>
                <c:pt idx="19">
                  <c:v>0</c:v>
                </c:pt>
                <c:pt idx="20">
                  <c:v>2060</c:v>
                </c:pt>
                <c:pt idx="21">
                  <c:v>0</c:v>
                </c:pt>
                <c:pt idx="22">
                  <c:v>1838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498C-B67C-0BED0417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75168"/>
        <c:axId val="1511179008"/>
      </c:scatterChart>
      <c:valAx>
        <c:axId val="151117516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9008"/>
        <c:crosses val="autoZero"/>
        <c:crossBetween val="midCat"/>
        <c:majorUnit val="1"/>
      </c:valAx>
      <c:valAx>
        <c:axId val="15111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51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5751D002DA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'Item-2'!$B$26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'Item-2'!$A$27:$A$50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'Item-2'!$B$27:$B$50</c:f>
              <c:numCache>
                <c:formatCode>General</c:formatCode>
                <c:ptCount val="24"/>
                <c:pt idx="0">
                  <c:v>1763</c:v>
                </c:pt>
                <c:pt idx="1">
                  <c:v>0</c:v>
                </c:pt>
                <c:pt idx="2">
                  <c:v>1899</c:v>
                </c:pt>
                <c:pt idx="3">
                  <c:v>0</c:v>
                </c:pt>
                <c:pt idx="4">
                  <c:v>1687</c:v>
                </c:pt>
                <c:pt idx="5">
                  <c:v>0</c:v>
                </c:pt>
                <c:pt idx="6">
                  <c:v>1553</c:v>
                </c:pt>
                <c:pt idx="7">
                  <c:v>0</c:v>
                </c:pt>
                <c:pt idx="8">
                  <c:v>1640</c:v>
                </c:pt>
                <c:pt idx="9">
                  <c:v>0</c:v>
                </c:pt>
                <c:pt idx="10">
                  <c:v>1496</c:v>
                </c:pt>
                <c:pt idx="11">
                  <c:v>0</c:v>
                </c:pt>
                <c:pt idx="12">
                  <c:v>1819</c:v>
                </c:pt>
                <c:pt idx="13">
                  <c:v>0</c:v>
                </c:pt>
                <c:pt idx="14">
                  <c:v>1984</c:v>
                </c:pt>
                <c:pt idx="15">
                  <c:v>0</c:v>
                </c:pt>
                <c:pt idx="16">
                  <c:v>2000</c:v>
                </c:pt>
                <c:pt idx="17">
                  <c:v>0</c:v>
                </c:pt>
                <c:pt idx="18">
                  <c:v>2044</c:v>
                </c:pt>
                <c:pt idx="19">
                  <c:v>0</c:v>
                </c:pt>
                <c:pt idx="20">
                  <c:v>2060</c:v>
                </c:pt>
                <c:pt idx="21">
                  <c:v>0</c:v>
                </c:pt>
                <c:pt idx="22">
                  <c:v>1838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E-4091-AA6E-BE2D959B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75168"/>
        <c:axId val="1511179008"/>
      </c:scatterChart>
      <c:valAx>
        <c:axId val="151117516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9008"/>
        <c:crosses val="autoZero"/>
        <c:crossBetween val="midCat"/>
        <c:majorUnit val="1"/>
      </c:valAx>
      <c:valAx>
        <c:axId val="15111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51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5752D002DA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'Item-2'!$B$26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'Item-2'!$A$27:$A$50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'Item-2'!$B$27:$B$50</c:f>
              <c:numCache>
                <c:formatCode>General</c:formatCode>
                <c:ptCount val="24"/>
                <c:pt idx="0">
                  <c:v>1763</c:v>
                </c:pt>
                <c:pt idx="1">
                  <c:v>0</c:v>
                </c:pt>
                <c:pt idx="2">
                  <c:v>1899</c:v>
                </c:pt>
                <c:pt idx="3">
                  <c:v>0</c:v>
                </c:pt>
                <c:pt idx="4">
                  <c:v>1687</c:v>
                </c:pt>
                <c:pt idx="5">
                  <c:v>0</c:v>
                </c:pt>
                <c:pt idx="6">
                  <c:v>1553</c:v>
                </c:pt>
                <c:pt idx="7">
                  <c:v>0</c:v>
                </c:pt>
                <c:pt idx="8">
                  <c:v>1640</c:v>
                </c:pt>
                <c:pt idx="9">
                  <c:v>0</c:v>
                </c:pt>
                <c:pt idx="10">
                  <c:v>1496</c:v>
                </c:pt>
                <c:pt idx="11">
                  <c:v>0</c:v>
                </c:pt>
                <c:pt idx="12">
                  <c:v>1819</c:v>
                </c:pt>
                <c:pt idx="13">
                  <c:v>0</c:v>
                </c:pt>
                <c:pt idx="14">
                  <c:v>1984</c:v>
                </c:pt>
                <c:pt idx="15">
                  <c:v>0</c:v>
                </c:pt>
                <c:pt idx="16">
                  <c:v>2000</c:v>
                </c:pt>
                <c:pt idx="17">
                  <c:v>0</c:v>
                </c:pt>
                <c:pt idx="18">
                  <c:v>2044</c:v>
                </c:pt>
                <c:pt idx="19">
                  <c:v>0</c:v>
                </c:pt>
                <c:pt idx="20">
                  <c:v>2060</c:v>
                </c:pt>
                <c:pt idx="21">
                  <c:v>0</c:v>
                </c:pt>
                <c:pt idx="22">
                  <c:v>1838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B-4293-8553-11D72399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75168"/>
        <c:axId val="1511179008"/>
      </c:scatterChart>
      <c:valAx>
        <c:axId val="151117516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9008"/>
        <c:crosses val="autoZero"/>
        <c:crossBetween val="midCat"/>
        <c:majorUnit val="1"/>
      </c:valAx>
      <c:valAx>
        <c:axId val="15111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751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505570</xdr:colOff>
      <xdr:row>25</xdr:row>
      <xdr:rowOff>16730</xdr:rowOff>
    </xdr:from>
    <xdr:to>
      <xdr:col>11</xdr:col>
      <xdr:colOff>715949</xdr:colOff>
      <xdr:row>48</xdr:row>
      <xdr:rowOff>87961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EA673-3EA4-4AEF-AD69-937AE272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25</xdr:row>
      <xdr:rowOff>300990</xdr:rowOff>
    </xdr:from>
    <xdr:to>
      <xdr:col>12</xdr:col>
      <xdr:colOff>728602</xdr:colOff>
      <xdr:row>49</xdr:row>
      <xdr:rowOff>108058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35757-91D6-90E9-A916-BB35B0372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100100</xdr:colOff>
      <xdr:row>25</xdr:row>
      <xdr:rowOff>2425</xdr:rowOff>
    </xdr:from>
    <xdr:to>
      <xdr:col>12</xdr:col>
      <xdr:colOff>733945</xdr:colOff>
      <xdr:row>47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5C3CB-40FD-48AA-ABDF-C13D5EB0D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100100</xdr:colOff>
      <xdr:row>25</xdr:row>
      <xdr:rowOff>48145</xdr:rowOff>
    </xdr:from>
    <xdr:to>
      <xdr:col>12</xdr:col>
      <xdr:colOff>733945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E00D4-257C-43D2-830E-C81A2BA9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100100</xdr:colOff>
      <xdr:row>25</xdr:row>
      <xdr:rowOff>2424</xdr:rowOff>
    </xdr:from>
    <xdr:to>
      <xdr:col>12</xdr:col>
      <xdr:colOff>733945</xdr:colOff>
      <xdr:row>58</xdr:row>
      <xdr:rowOff>110168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F17C-4374-4A1E-A808-851325F8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100100</xdr:colOff>
      <xdr:row>25</xdr:row>
      <xdr:rowOff>2425</xdr:rowOff>
    </xdr:from>
    <xdr:to>
      <xdr:col>12</xdr:col>
      <xdr:colOff>733945</xdr:colOff>
      <xdr:row>47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CAE1B-4EBF-475F-821B-48A17C89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5C4D-66D5-4DFD-8DD7-246233231978}">
  <dimension ref="A1:I17"/>
  <sheetViews>
    <sheetView tabSelected="1" workbookViewId="0">
      <selection activeCell="B20" sqref="B20"/>
    </sheetView>
  </sheetViews>
  <sheetFormatPr defaultColWidth="33.5546875" defaultRowHeight="14.4" x14ac:dyDescent="0.3"/>
  <cols>
    <col min="1" max="1" width="27" style="7" bestFit="1" customWidth="1"/>
    <col min="2" max="2" width="16.6640625" style="7" bestFit="1" customWidth="1"/>
    <col min="3" max="3" width="6.77734375" style="7" bestFit="1" customWidth="1"/>
    <col min="4" max="4" width="16.77734375" style="7" bestFit="1" customWidth="1"/>
    <col min="5" max="5" width="11.5546875" style="7" bestFit="1" customWidth="1"/>
    <col min="6" max="6" width="21.109375" style="7" bestFit="1" customWidth="1"/>
    <col min="7" max="7" width="17.88671875" style="7" bestFit="1" customWidth="1"/>
    <col min="8" max="8" width="16.109375" style="7" bestFit="1" customWidth="1"/>
    <col min="9" max="9" width="16.6640625" style="7" bestFit="1" customWidth="1"/>
    <col min="10" max="16384" width="33.5546875" style="7"/>
  </cols>
  <sheetData>
    <row r="1" spans="1:9" ht="28.8" x14ac:dyDescent="0.3">
      <c r="A1" s="5" t="s">
        <v>38</v>
      </c>
      <c r="B1" s="5" t="s">
        <v>39</v>
      </c>
      <c r="C1" s="5" t="s">
        <v>40</v>
      </c>
      <c r="D1" s="1" t="s">
        <v>9</v>
      </c>
      <c r="E1" s="1" t="s">
        <v>16</v>
      </c>
      <c r="F1" s="1" t="s">
        <v>41</v>
      </c>
      <c r="G1" s="1" t="s">
        <v>43</v>
      </c>
      <c r="H1" s="1" t="s">
        <v>30</v>
      </c>
      <c r="I1" s="1" t="s">
        <v>42</v>
      </c>
    </row>
    <row r="2" spans="1:9" x14ac:dyDescent="0.3">
      <c r="A2" s="6" t="s">
        <v>31</v>
      </c>
      <c r="B2" s="6" t="s">
        <v>10</v>
      </c>
      <c r="C2" s="6" t="s">
        <v>32</v>
      </c>
      <c r="D2" s="1" t="s">
        <v>10</v>
      </c>
      <c r="E2" s="6">
        <v>49566</v>
      </c>
      <c r="F2" s="6">
        <f>E2 * 0.02</f>
        <v>991.32</v>
      </c>
      <c r="G2" s="4">
        <f t="shared" ref="G2:G7" si="0">(E2*0.02)/12</f>
        <v>82.61</v>
      </c>
      <c r="H2" s="2">
        <v>850</v>
      </c>
      <c r="I2" s="4">
        <f>G2/2</f>
        <v>41.305</v>
      </c>
    </row>
    <row r="3" spans="1:9" x14ac:dyDescent="0.3">
      <c r="A3" s="6" t="s">
        <v>33</v>
      </c>
      <c r="B3" s="6" t="s">
        <v>11</v>
      </c>
      <c r="C3" s="6" t="s">
        <v>32</v>
      </c>
      <c r="D3" s="1" t="s">
        <v>11</v>
      </c>
      <c r="E3" s="6">
        <v>49956</v>
      </c>
      <c r="F3" s="6">
        <f t="shared" ref="F3:F7" si="1">E3 * 0.02</f>
        <v>999.12</v>
      </c>
      <c r="G3" s="4">
        <f t="shared" si="0"/>
        <v>83.26</v>
      </c>
      <c r="H3" s="2">
        <v>850</v>
      </c>
      <c r="I3" s="4">
        <f t="shared" ref="I3:I7" si="2">G3/2</f>
        <v>41.63</v>
      </c>
    </row>
    <row r="4" spans="1:9" x14ac:dyDescent="0.3">
      <c r="A4" s="6" t="s">
        <v>34</v>
      </c>
      <c r="B4" s="6" t="s">
        <v>12</v>
      </c>
      <c r="C4" s="6" t="s">
        <v>32</v>
      </c>
      <c r="D4" s="1" t="s">
        <v>12</v>
      </c>
      <c r="E4" s="6">
        <v>49566</v>
      </c>
      <c r="F4" s="6">
        <f t="shared" si="1"/>
        <v>991.32</v>
      </c>
      <c r="G4" s="4">
        <f t="shared" si="0"/>
        <v>82.61</v>
      </c>
      <c r="H4" s="2">
        <v>850</v>
      </c>
      <c r="I4" s="4">
        <f t="shared" si="2"/>
        <v>41.305</v>
      </c>
    </row>
    <row r="5" spans="1:9" x14ac:dyDescent="0.3">
      <c r="A5" s="6" t="s">
        <v>35</v>
      </c>
      <c r="B5" s="6" t="s">
        <v>13</v>
      </c>
      <c r="C5" s="6" t="s">
        <v>32</v>
      </c>
      <c r="D5" s="1" t="s">
        <v>13</v>
      </c>
      <c r="E5" s="6">
        <v>49566</v>
      </c>
      <c r="F5" s="6">
        <f t="shared" si="1"/>
        <v>991.32</v>
      </c>
      <c r="G5" s="4">
        <f t="shared" si="0"/>
        <v>82.61</v>
      </c>
      <c r="H5" s="2">
        <v>850</v>
      </c>
      <c r="I5" s="4">
        <f t="shared" si="2"/>
        <v>41.305</v>
      </c>
    </row>
    <row r="6" spans="1:9" x14ac:dyDescent="0.3">
      <c r="A6" s="6" t="s">
        <v>36</v>
      </c>
      <c r="B6" s="6" t="s">
        <v>14</v>
      </c>
      <c r="C6" s="6" t="s">
        <v>32</v>
      </c>
      <c r="D6" s="1" t="s">
        <v>14</v>
      </c>
      <c r="E6" s="6">
        <v>36884</v>
      </c>
      <c r="F6" s="6">
        <f t="shared" si="1"/>
        <v>737.68000000000006</v>
      </c>
      <c r="G6" s="4">
        <f t="shared" si="0"/>
        <v>61.473333333333336</v>
      </c>
      <c r="H6" s="2">
        <v>850</v>
      </c>
      <c r="I6" s="4">
        <f t="shared" si="2"/>
        <v>30.736666666666668</v>
      </c>
    </row>
    <row r="7" spans="1:9" x14ac:dyDescent="0.3">
      <c r="A7" s="6" t="s">
        <v>37</v>
      </c>
      <c r="B7" s="6" t="s">
        <v>15</v>
      </c>
      <c r="C7" s="6" t="s">
        <v>32</v>
      </c>
      <c r="D7" s="1" t="s">
        <v>15</v>
      </c>
      <c r="E7" s="6">
        <v>36884</v>
      </c>
      <c r="F7" s="6">
        <f t="shared" si="1"/>
        <v>737.68000000000006</v>
      </c>
      <c r="G7" s="4">
        <f t="shared" si="0"/>
        <v>61.473333333333336</v>
      </c>
      <c r="H7" s="2">
        <v>850</v>
      </c>
      <c r="I7" s="4">
        <f t="shared" si="2"/>
        <v>30.736666666666668</v>
      </c>
    </row>
    <row r="11" spans="1:9" x14ac:dyDescent="0.3">
      <c r="A11" s="8" t="s">
        <v>17</v>
      </c>
      <c r="B11" s="9" t="s">
        <v>20</v>
      </c>
      <c r="C11" s="10"/>
      <c r="D11" s="10"/>
      <c r="E11" s="10"/>
      <c r="F11" s="11"/>
      <c r="G11" s="3"/>
    </row>
    <row r="12" spans="1:9" x14ac:dyDescent="0.3">
      <c r="A12" s="8" t="s">
        <v>45</v>
      </c>
      <c r="B12" s="9" t="s">
        <v>46</v>
      </c>
      <c r="C12" s="10"/>
      <c r="D12" s="10"/>
      <c r="E12" s="10"/>
      <c r="F12" s="11"/>
      <c r="G12" s="3"/>
    </row>
    <row r="13" spans="1:9" x14ac:dyDescent="0.3">
      <c r="A13" s="8" t="s">
        <v>47</v>
      </c>
      <c r="B13" s="9" t="s">
        <v>48</v>
      </c>
      <c r="C13" s="10"/>
      <c r="D13" s="10"/>
      <c r="E13" s="10"/>
      <c r="F13" s="11"/>
      <c r="G13" s="3"/>
    </row>
    <row r="14" spans="1:9" x14ac:dyDescent="0.3">
      <c r="A14" s="8" t="s">
        <v>18</v>
      </c>
      <c r="B14" s="9" t="s">
        <v>44</v>
      </c>
      <c r="C14" s="10"/>
      <c r="D14" s="10"/>
      <c r="E14" s="10"/>
      <c r="F14" s="11"/>
      <c r="G14" s="3"/>
    </row>
    <row r="15" spans="1:9" x14ac:dyDescent="0.3">
      <c r="A15" s="8" t="s">
        <v>19</v>
      </c>
      <c r="B15" s="9" t="s">
        <v>21</v>
      </c>
      <c r="C15" s="10"/>
      <c r="D15" s="10"/>
      <c r="E15" s="10"/>
      <c r="F15" s="11"/>
      <c r="G15" s="3"/>
    </row>
    <row r="16" spans="1:9" x14ac:dyDescent="0.3">
      <c r="B16" s="3"/>
      <c r="C16" s="3"/>
      <c r="D16" s="3"/>
      <c r="E16" s="3"/>
      <c r="F16" s="3"/>
      <c r="G16" s="3"/>
    </row>
    <row r="17" spans="2:7" x14ac:dyDescent="0.3">
      <c r="B17" s="3"/>
      <c r="C17" s="3"/>
      <c r="D17" s="3"/>
      <c r="E17" s="3"/>
      <c r="F17" s="3"/>
      <c r="G17" s="3"/>
    </row>
  </sheetData>
  <mergeCells count="5">
    <mergeCell ref="B15:F15"/>
    <mergeCell ref="B13:F13"/>
    <mergeCell ref="B11:F11"/>
    <mergeCell ref="B12:F12"/>
    <mergeCell ref="B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workbookViewId="0"/>
  </sheetViews>
  <sheetFormatPr defaultRowHeight="14.4" x14ac:dyDescent="0.3"/>
  <cols>
    <col min="1" max="1" width="13.21875" style="14" bestFit="1" customWidth="1"/>
    <col min="2" max="10" width="12.5546875" style="14" bestFit="1" customWidth="1"/>
    <col min="11" max="13" width="13.6640625" style="14" bestFit="1" customWidth="1"/>
    <col min="14" max="14" width="8.88671875" style="14"/>
    <col min="15" max="15" width="9.6640625" style="14" bestFit="1" customWidth="1"/>
    <col min="16" max="16" width="8.88671875" style="14"/>
    <col min="17" max="17" width="10.44140625" style="14" bestFit="1" customWidth="1"/>
    <col min="18" max="16384" width="8.88671875" style="14"/>
  </cols>
  <sheetData>
    <row r="1" spans="1:17" x14ac:dyDescent="0.3">
      <c r="A1" s="33" t="s">
        <v>2</v>
      </c>
      <c r="B1" s="34">
        <v>45748</v>
      </c>
      <c r="C1" s="34">
        <v>45778</v>
      </c>
      <c r="D1" s="34">
        <v>45809</v>
      </c>
      <c r="E1" s="34">
        <v>45839</v>
      </c>
      <c r="F1" s="34">
        <v>45870</v>
      </c>
      <c r="G1" s="34">
        <v>45901</v>
      </c>
      <c r="H1" s="34">
        <v>45931</v>
      </c>
      <c r="I1" s="34">
        <v>45962</v>
      </c>
      <c r="J1" s="34">
        <v>45992</v>
      </c>
      <c r="K1" s="34">
        <v>46023</v>
      </c>
      <c r="L1" s="34">
        <v>46054</v>
      </c>
      <c r="M1" s="34">
        <v>46082</v>
      </c>
      <c r="O1" s="15" t="s">
        <v>22</v>
      </c>
      <c r="P1" s="15"/>
      <c r="Q1" s="8">
        <v>49566</v>
      </c>
    </row>
    <row r="2" spans="1:17" x14ac:dyDescent="0.3">
      <c r="A2" s="33" t="s">
        <v>3</v>
      </c>
      <c r="B2" s="16">
        <v>2167</v>
      </c>
      <c r="C2" s="16">
        <v>2184</v>
      </c>
      <c r="D2" s="16">
        <v>1977</v>
      </c>
      <c r="E2" s="16">
        <v>2012</v>
      </c>
      <c r="F2" s="16">
        <v>1860</v>
      </c>
      <c r="G2" s="16">
        <v>1884</v>
      </c>
      <c r="H2" s="16">
        <v>1999</v>
      </c>
      <c r="I2" s="16">
        <v>2231</v>
      </c>
      <c r="J2" s="16">
        <v>2295</v>
      </c>
      <c r="K2" s="16">
        <v>2159</v>
      </c>
      <c r="L2" s="16">
        <v>2304</v>
      </c>
      <c r="M2" s="16">
        <v>1952</v>
      </c>
      <c r="O2" s="15" t="s">
        <v>7</v>
      </c>
      <c r="P2" s="15"/>
      <c r="Q2" s="8">
        <v>850</v>
      </c>
    </row>
    <row r="3" spans="1:17" x14ac:dyDescent="0.3">
      <c r="O3" s="15" t="s">
        <v>28</v>
      </c>
      <c r="P3" s="15"/>
      <c r="Q3" s="8">
        <f>2/100</f>
        <v>0.02</v>
      </c>
    </row>
    <row r="4" spans="1:17" ht="28.8" x14ac:dyDescent="0.3">
      <c r="A4" s="17" t="s">
        <v>0</v>
      </c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O4" s="15" t="s">
        <v>29</v>
      </c>
      <c r="P4" s="15"/>
      <c r="Q4" s="8">
        <f>Q3/12</f>
        <v>1.6666666666666668E-3</v>
      </c>
    </row>
    <row r="5" spans="1:17" x14ac:dyDescent="0.3">
      <c r="A5" s="8"/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O5" s="15" t="s">
        <v>23</v>
      </c>
      <c r="P5" s="15"/>
      <c r="Q5" s="8">
        <f>Q1*Q4</f>
        <v>82.61</v>
      </c>
    </row>
    <row r="6" spans="1:17" x14ac:dyDescent="0.3">
      <c r="A6" s="8">
        <v>1</v>
      </c>
      <c r="B6" s="35">
        <f>$B$22 + $B$20 * (SUM($B$2:B2)) + $B$23 * (1 * $B$2)</f>
        <v>107499879.935</v>
      </c>
      <c r="C6" s="19">
        <f>$B$22 + $B$20 * (SUM($B$2:C2)) + $B$23 * (1 * $B$2 +3 * $C$2)</f>
        <v>216022654.29499999</v>
      </c>
      <c r="D6" s="19">
        <f>$B$22 + $B$20 * (SUM($B$2:D2)) + $B$23 * (1 * $B$2 +3 * $C$2 + 5 * $D$2)</f>
        <v>314422936.22000003</v>
      </c>
      <c r="E6" s="19">
        <f>$B$22 + $B$20 * (SUM($B$2:E2)) + $B$23 * (1 * $B$2 +3 * $C$2 + 5 * $D$2 + 7 * $E$2)</f>
        <v>414731467.83999997</v>
      </c>
      <c r="F6" s="19">
        <f>$B$22 + $B$20 * (SUM($B$2:F2)) + $B$23 * (1 * $B$2 +3 * $C$2 + 5 * $D$2 + 7 * $E$2 + 9 * $F$2)</f>
        <v>507615673.54000002</v>
      </c>
      <c r="G6" s="19">
        <f>$B$22 + $B$20 * (SUM($B$2:G2)) + $B$23 * (1 * $B$2 +3 * $C$2 + 5 * $D$2 + 7 * $E$2 + 9 * $F$2 + 11 * $G$2)</f>
        <v>601854022.36000001</v>
      </c>
      <c r="H6" s="19">
        <f>$B$22 + $B$20 * (SUM($B$2:H2)) + $B$23 * (1 * $B$2 +3 * $C$2 + 5 * $D$2 + 7 * $E$2 + 9 * $F$2 + 11 * $G$2 + 13 * $H$2)</f>
        <v>702009849.39499998</v>
      </c>
      <c r="I6" s="19">
        <f>$B$22 + $B$20 * (SUM($B$2:I2)) + $B$23 * (1 * $B$2 +3 * $C$2 + 5 * $D$2 + 7 * $E$2 + 9 * $F$2 + 11 * $G$2 + 13 * $H$2 + 15 * $I$2)</f>
        <v>813973867.22000003</v>
      </c>
      <c r="J6" s="19">
        <f>$B$22 + $B$20 * (SUM($B$2:J2)) + $B$23 * (1 * $B$2 +3 * $C$2 + 5 * $D$2 + 7 * $E$2 + 9 * $F$2 + 11 * $G$2 + 13 * $H$2 + 15 * $I$2 + 17 * $J$2)</f>
        <v>929339351.79499996</v>
      </c>
      <c r="K6" s="19">
        <f>$B$22 + $B$20 * (SUM($B$2:K2)) + $B$23 * (1 * $B$2 +3 * $C$2 + 5 * $D$2 + 7 * $E$2 + 9 * $F$2 + 11 * $G$2 + 13 * $H$2 + 15 * $I$2 + 17 * $J$2 + 19 * $K$2)</f>
        <v>1038046718.2</v>
      </c>
      <c r="L6" s="19">
        <f>$B$22 + $B$20 * (SUM($B$2:L2)) + $B$23 * (1 * $B$2 +3 * $C$2 + 5 * $D$2 + 7 * $E$2 + 9 * $F$2 + 11 * $G$2 + 13 * $H$2 + 15 * $I$2 + 17 * $J$2 + 19 * $K$2 + 21 * $L$2)</f>
        <v>1154245283.3199999</v>
      </c>
      <c r="M6" s="19">
        <f>$B$22 + $B$20 * (SUM($B$2:M2)) + $B$23 * (1 * $B$2 +3 * $C$2 + 5 * $D$2 + 7 * $E$2 + 9 * $F$2 + 11 * $G$2 + 13 * $H$2 + 15 * $I$2 + 17 * $J$2 + 19 * $K$2 + 21 * $L$2 + 23 * $M$2)</f>
        <v>1252852544.5999999</v>
      </c>
    </row>
    <row r="7" spans="1:17" x14ac:dyDescent="0.3">
      <c r="A7" s="8">
        <v>2</v>
      </c>
      <c r="C7" s="35">
        <f>$B$6 + $B$22 + $B$20 * (SUM($C$2:C2)) + $B$23 * (1 * $C$2)</f>
        <v>215843084.05500001</v>
      </c>
      <c r="D7" s="19">
        <f>$B$6 + $B$22 + $B$20 * (SUM($C$2:D2)) + $B$23 * (1 * $C$2 + 3 * $D$2)</f>
        <v>314080046.00999999</v>
      </c>
      <c r="E7" s="19">
        <f>$B$6 + $B$22 + $B$20 * (SUM($C$2:E2)) + $B$23 * (1 * $C$2 + 3 * $D$2 + 5 * $E$2)</f>
        <v>414222366.31</v>
      </c>
      <c r="F7" s="19">
        <f>$B$6 + $B$22 + $B$20 * (SUM($C$2:F2)) + $B$23 * (1 * $C$2 + 3 * $D$2 + 5 * $E$2 + 7 * $F$2)</f>
        <v>506952917.41000003</v>
      </c>
      <c r="G7" s="19">
        <f>$B$6 + $B$22 + $B$20 * (SUM($C$2:G2)) + $B$23 * (1 * $C$2 + 3 * $D$2 + 5 * $E$2 + 7 * $F$2 + 9 * $G$2)</f>
        <v>601035628.98999989</v>
      </c>
      <c r="H7" s="19">
        <f>$B$6 + $B$22 + $B$20 * (SUM($C$2:H2)) + $B$23 * (1 * $C$2 + 3 * $D$2 + 5 * $E$2 + 7 * $F$2 + 9 * $G$2 + 11 * $H$2)</f>
        <v>701026318.63499999</v>
      </c>
      <c r="I7" s="19">
        <f>$B$6 + $B$22 + $B$20 * (SUM($C$2:I2)) + $B$23 * (1 * $C$2 + 3 * $D$2 + 5 * $E$2 + 7 * $F$2 + 9 * $G$2 + 11 * $H$2 + 13 * $I$2)</f>
        <v>812806033.54999995</v>
      </c>
      <c r="J7" s="19">
        <f>$B$6 + $B$22 + $B$20 * (SUM($C$2:J2)) + $B$23 * (1 * $C$2 + 3 * $D$2 + 5 * $E$2 + 7 * $F$2 + 9 * $G$2 + 11 * $H$2 + 13 * $I$2 + 15 * $J$2)</f>
        <v>927981928.17499995</v>
      </c>
      <c r="K7" s="19">
        <f>$B$6 + $B$22 + $B$20 * (SUM($C$2:K2)) + $B$23 * (1 * $C$2 + 3 * $D$2 + 5 * $E$2 + 7 * $F$2 + 9 * $G$2 + 11 * $H$2 + 13 * $I$2 + 15 * $J$2 + 17 * $K$2)</f>
        <v>1036510939.5899999</v>
      </c>
      <c r="L7" s="19">
        <f>$B$6 + $B$22 + $B$20 * (SUM($C$2:L2)) + $B$23 * (1 * $C$2 + 3 * $D$2 + 5 * $E$2 + 7 * $F$2 + 9 * $G$2 + 11 * $H$2 + 13 * $I$2 + 15 * $J$2 + 17 * $K$2 + 19 * $L$2)</f>
        <v>1152519171.27</v>
      </c>
      <c r="M7" s="19">
        <f>$B$6 + $B$22 + $B$20 * (SUM($C$2:M2)) + $B$23 * (1 * $C$2 + 3 * $D$2 + 5 * $E$2 + 7 * $F$2 + 9 * $G$2 + 11 * $H$2 + 13 * $I$2 + 15 * $J$2 + 17 * $K$2 + 19 * $L$2 + 21 * $M$2)</f>
        <v>1250965177.8299999</v>
      </c>
    </row>
    <row r="8" spans="1:17" x14ac:dyDescent="0.3">
      <c r="A8" s="8">
        <v>3</v>
      </c>
      <c r="B8" s="19"/>
      <c r="C8" s="19"/>
      <c r="D8" s="35">
        <f>$C$7 + $B$22 + $B$20 * (SUM($D$2:D2)) + $B$23 * (1 * $D$2)</f>
        <v>313917576.04000002</v>
      </c>
      <c r="E8" s="19">
        <f>$C$7 + $B$22 + $B$20 * (SUM($D$2:E2)) + $B$23 * (1 * $D$2 + 3 * $E$2)</f>
        <v>413893685.01999998</v>
      </c>
      <c r="F8" s="19">
        <f>$C$7 + $B$22 + $B$20 * (SUM($D$2:F2)) + $B$23 * (1 * $D$2 + 3 * $E$2 + 5 * $F$2)</f>
        <v>506470581.51999998</v>
      </c>
      <c r="G8" s="19">
        <f>$C$7 + $B$22 + $B$20 * (SUM($D$2:G2)) + $B$23 * (1 * $D$2 + 3 * $E$2 + 5 * $F$2 + 7 * $G$2)</f>
        <v>600397655.86000001</v>
      </c>
      <c r="H8" s="19">
        <f>$C$7 + $B$22 + $B$20 * (SUM($D$2:H2)) + $B$23 * (1 * $D$2 + 3 * $E$2 + 5 * $F$2 + 7 * $G$2 + 9 * $H$2)</f>
        <v>700223208.11500001</v>
      </c>
      <c r="I8" s="19">
        <f>$C$7 + $B$22 + $B$20 * (SUM($D$2:I2)) + $B$23 * (1 * $D$2 + 3 * $E$2 + 5 * $F$2 + 7 * $G$2 + 9 * $H$2 + 11 * $I$2)</f>
        <v>811818620.12000012</v>
      </c>
      <c r="J8" s="19">
        <f>$C$7 + $B$22 + $B$20 * (SUM($D$2:J2)) + $B$23 * (1 * $D$2 + 3 * $E$2 + 5 * $F$2 + 7 * $G$2 + 9 * $H$2 + 11 * $I$2 + 13 * $J$2)</f>
        <v>926804924.79500008</v>
      </c>
      <c r="K8" s="19">
        <f>$C$7 + $B$22 + $B$20 * (SUM($D$2:K2)) + $B$23 * (1 * $D$2 + 3 * $E$2 + 5 * $F$2 + 7 * $G$2 + 9 * $H$2 + 11 * $I$2 + 13 * $J$2 + 15 * $K$2)</f>
        <v>1035155581.22</v>
      </c>
      <c r="L8" s="19">
        <f>$C$7 + $B$22 + $B$20 * (SUM($D$2:L2)) + $B$23 * (1 * $D$2 + 3 * $E$2 + 5 * $F$2 + 7 * $G$2 + 9 * $H$2 + 11 * $I$2 + 13 * $J$2 + 15 * $K$2 + 17 * $L$2)</f>
        <v>1150973479.46</v>
      </c>
      <c r="M8" s="19">
        <f>$C$7 + $B$22 + $B$20 * (SUM($D$2:M2)) + $B$23 * (1 * $D$2 + 3 * $E$2 + 5 * $F$2 + 7 * $G$2 + 9 * $H$2 + 11 * $I$2 + 13 * $J$2 + 15 * $K$2 + 17 * $L$2 + 19 * $M$2)</f>
        <v>1249258231.3</v>
      </c>
    </row>
    <row r="9" spans="1:17" x14ac:dyDescent="0.3">
      <c r="A9" s="8">
        <v>4</v>
      </c>
      <c r="B9" s="19"/>
      <c r="C9" s="19"/>
      <c r="D9" s="19"/>
      <c r="E9" s="35">
        <f>$D$8 + $B$22 + $B$20 * (SUM($E$2:E2)) + $B$23 * (1 * $E$2)</f>
        <v>413728323.70000005</v>
      </c>
      <c r="F9" s="19">
        <f>$D$8 + $B$22 + $B$20 * (SUM($E$2:F2)) + $B$23 * (1 * $E$2 + 3 * $F$2)</f>
        <v>506151565.60000002</v>
      </c>
      <c r="G9" s="19">
        <f>$D$8 + $B$22 + $B$20 * (SUM($E$2:G2)) + $B$23 * (1 * $E$2 + 3 * $F$2 + 5 * $G$2)</f>
        <v>599923002.69999993</v>
      </c>
      <c r="H9" s="19">
        <f>$D$8 + $B$22 + $B$20 * (SUM($E$2:H2)) + $B$23 * (1 * $E$2 + 3 * $F$2 + 5 * $G$2 + 7 * $H$2)</f>
        <v>699583417.56499994</v>
      </c>
      <c r="I9" s="19">
        <f>$D$8 + $B$22 + $B$20 * (SUM($E$2:I2)) + $B$23 * (1 * $E$2 + 3 * $F$2 + 5 * $G$2 + 7 * $H$2 + 9 * $I$2)</f>
        <v>810994526.65999997</v>
      </c>
      <c r="J9" s="19">
        <f>$D$8 + $B$22 + $B$20 * (SUM($E$2:J2)) + $B$23 * (1 * $E$2 + 3 * $F$2 + 5 * $G$2 + 7 * $H$2 + 9 * $I$2 + 11 * $J$2)</f>
        <v>925791241.38499999</v>
      </c>
      <c r="K9" s="19">
        <f>$D$8 + $B$22 + $B$20 * (SUM($E$2:K2)) + $B$23 * (1 * $E$2 + 3 * $F$2 + 5 * $G$2 + 7 * $H$2 + 9 * $I$2 + 11 * $J$2 + 13 * $K$2)</f>
        <v>1033963542.8199999</v>
      </c>
      <c r="L9" s="19">
        <f>$D$8 + $B$22 + $B$20 * (SUM($E$2:L2)) + $B$23 * (1 * $E$2 + 3 * $F$2 + 5 * $G$2 + 7 * $H$2 + 9 * $I$2 + 11 * $J$2 + 13 * $K$2 + 15 * $L$2)</f>
        <v>1149591107.6199999</v>
      </c>
      <c r="M9" s="19">
        <f>$D$8 + $B$22 + $B$20 * (SUM($E$2:M2)) + $B$23 * (1 * $E$2 + 3 * $F$2 + 5 * $G$2 + 7 * $H$2 + 9 * $I$2 + 11 * $J$2 + 13 * $K$2 + 15 * $L$2 + 17 * $M$2)</f>
        <v>1247714604.74</v>
      </c>
    </row>
    <row r="10" spans="1:17" x14ac:dyDescent="0.3">
      <c r="A10" s="8">
        <v>5</v>
      </c>
      <c r="B10" s="19"/>
      <c r="C10" s="19"/>
      <c r="D10" s="19"/>
      <c r="E10" s="19"/>
      <c r="F10" s="35">
        <f>$E$9 + $B$22 + $B$20 * (SUM($F$2:F2)) + $B$23 * (1 * $F$2)</f>
        <v>505998761.00000006</v>
      </c>
      <c r="G10" s="19">
        <f>$E$9 + $B$22 + $B$20 * (SUM($F$2:G2)) + $B$23 * (1 * $F$2 + 3 * $G$2)</f>
        <v>599614560.86000001</v>
      </c>
      <c r="H10" s="19">
        <f>$E$9 + $B$22 + $B$20 * (SUM($F$2:H2)) + $B$23 * (1 * $F$2 + 3 * $G$2 + 5 * $H$2)</f>
        <v>699109838.33500004</v>
      </c>
      <c r="I10" s="19">
        <f>$E$9 + $B$22 + $B$20 * (SUM($F$2:I2)) + $B$23 * (1 * $F$2 + 3 * $G$2 + 5 * $H$2 + 7 * $I$2)</f>
        <v>810336644.5200001</v>
      </c>
      <c r="J10" s="19">
        <f>$E$9 + $B$22 + $B$20 * (SUM($F$2:J2)) + $B$23 * (1 * $F$2 + 3 * $G$2 + 5 * $H$2 + 7 * $I$2 + 9 * $J$2)</f>
        <v>924943769.29500008</v>
      </c>
      <c r="K10" s="19">
        <f>$E$9 + $B$22 + $B$20 * (SUM($F$2:K2)) + $B$23 * (1 * $F$2 + 3 * $G$2 + 5 * $H$2 + 7 * $I$2 + 9 * $J$2 + 11 * $K$2)</f>
        <v>1032937715.74</v>
      </c>
      <c r="L10" s="19">
        <f>$E$9 + $B$22 + $B$20 * (SUM($F$2:L2)) + $B$23 * (1 * $F$2 + 3 * $G$2 + 5 * $H$2 + 7 * $I$2 + 9 * $J$2 + 11 * $K$2 + 13 * $L$2)</f>
        <v>1148374947.1000001</v>
      </c>
      <c r="M10" s="19">
        <f>$E$9 + $B$22 + $B$20 * (SUM($F$2:M2)) + $B$23 * (1 * $F$2 + 3 * $G$2 + 5 * $H$2 + 7 * $I$2 + 9 * $J$2 + 11 * $K$2 + 13 * $L$2 + 15 * $M$2)</f>
        <v>1246337189.5</v>
      </c>
    </row>
    <row r="11" spans="1:17" x14ac:dyDescent="0.3">
      <c r="A11" s="8">
        <v>6</v>
      </c>
      <c r="B11" s="19"/>
      <c r="C11" s="19"/>
      <c r="D11" s="19"/>
      <c r="E11" s="19"/>
      <c r="F11" s="19"/>
      <c r="G11" s="35">
        <f>$F$10 + $B$22 + $B$20 * (SUM($G$2:G2)) + $B$23 * (1 * $G$2)</f>
        <v>599459773.62</v>
      </c>
      <c r="H11" s="19">
        <f>$F$10 + $B$22 + $B$20 * (SUM($G$2:H2)) + $B$23 * (1 * $G$2  + 3 * $H$2)</f>
        <v>698789913.70500004</v>
      </c>
      <c r="I11" s="19">
        <f>$F$10 + $B$22 + $B$20 * (SUM($G$2:I2)) + $B$23 * (1 * $G$2  + 3 * $H$2 + 5 * $I$2)</f>
        <v>809832416.98000002</v>
      </c>
      <c r="J11" s="19">
        <f>$F$10 + $B$22 + $B$20 * (SUM($G$2:J2)) + $B$23 * (1 * $G$2  + 3 * $H$2 + 5 * $I$2 + 7 * $J$2)</f>
        <v>924249951.80499995</v>
      </c>
      <c r="K11" s="19">
        <f>$F$10 + $B$22 + $B$20 * (SUM($G$2:K2)) + $B$23 * (1 * $G$2  + 3 * $H$2 + 5 * $I$2 + 7 * $J$2 + 9 * $K$2 )</f>
        <v>1032065543.26</v>
      </c>
      <c r="L11" s="19">
        <f>$F$10 + $B$22 + $B$20 * (SUM($G$2:L2)) + $B$23 * (1 * $G$2  + 3 * $H$2 + 5 * $I$2 + 7 * $J$2 + 9 * $K$2 + 11 * $L$2)</f>
        <v>1147312441.1800001</v>
      </c>
      <c r="M11" s="19">
        <f>$F$10 + $B$22 + $B$20 * (SUM($G$2:M2)) + $B$23 * (1 * $G$2  + 3 * $H$2 + 5 * $I$2 + 7 * $J$2 + 9 * $K$2 + 11 * $L$2 + 13 * $M$2)</f>
        <v>1245113428.8599999</v>
      </c>
    </row>
    <row r="12" spans="1:17" x14ac:dyDescent="0.3">
      <c r="A12" s="8">
        <v>7</v>
      </c>
      <c r="B12" s="19"/>
      <c r="C12" s="19"/>
      <c r="D12" s="19"/>
      <c r="E12" s="19"/>
      <c r="F12" s="19"/>
      <c r="G12" s="19"/>
      <c r="H12" s="35">
        <f>$G$11 + $B$22 + $B$20 * (SUM($H$2:H2)) + $B$23 * (1 * $H$2)</f>
        <v>698625626.31500006</v>
      </c>
      <c r="I12" s="19">
        <f>$G$11 + $B$22 + $B$20 * (SUM($H$2:I2)) + $B$23 * (1 * $H$2 + 3 * $I$2)</f>
        <v>809483826.67999995</v>
      </c>
      <c r="J12" s="19">
        <f>$G$11 + $B$22 + $B$20 * (SUM($H$2:J2)) + $B$23 * (1 * $H$2 + 3 * $I$2 + 5 * $J$2)</f>
        <v>923711771.55499995</v>
      </c>
      <c r="K12" s="19">
        <f>$G$11 + $B$22 + $B$20 * (SUM($H$2:K2)) + $B$23 * (1 * $H$2 + 3 * $I$2 + 5 * $J$2 + 7 * $K$2)</f>
        <v>1031349008.02</v>
      </c>
      <c r="L12" s="19">
        <f>$G$11 + $B$22 + $B$20 * (SUM($H$2:L2)) + $B$23 * (1 * $H$2 + 3 * $I$2 + 5 * $J$2 + 7 * $K$2 + 9 * $L$2)</f>
        <v>1146405572.5</v>
      </c>
      <c r="M12" s="19">
        <f>$G$11 + $B$22 + $B$20 * (SUM($H$2:M2)) + $B$23 * (1 * $H$2 + 3 * $I$2 + 5 * $J$2 + 7 * $K$2 + 9 * $L$2 + 11 * $M$2)</f>
        <v>1244045305.4599998</v>
      </c>
    </row>
    <row r="13" spans="1:17" x14ac:dyDescent="0.3">
      <c r="A13" s="8">
        <v>8</v>
      </c>
      <c r="B13" s="19"/>
      <c r="C13" s="19"/>
      <c r="D13" s="19"/>
      <c r="E13" s="19"/>
      <c r="F13" s="19"/>
      <c r="G13" s="19"/>
      <c r="H13" s="19"/>
      <c r="I13" s="35">
        <f>$H$12 + $B$22 + $B$20 * (SUM($I$2:I2)) + $B$23 * (1 * $I$2)</f>
        <v>809300373.7700001</v>
      </c>
      <c r="J13" s="19">
        <f>$H$12 + $B$22 + $B$20 * (SUM($I$2:J2)) + $B$23 * (1 * $I$2 + 3 * $J$2)</f>
        <v>923338728.69500005</v>
      </c>
      <c r="K13" s="19">
        <f>$H$12 + $B$22 + $B$20 * (SUM($I$2:K2)) + $B$23 * (1 * $I$2 + 3 * $J$2 + 5 * $K$2)</f>
        <v>1030797610.1700001</v>
      </c>
      <c r="L13" s="19">
        <f>$H$12 + $B$22 + $B$20 * (SUM($I$2:L2)) + $B$23 * (1 * $I$2 + 3 * $J$2 + 5 * $K$2 + 7 * $L$2 )</f>
        <v>1145663841.21</v>
      </c>
      <c r="M13" s="19">
        <f>$H$12 + $B$22 + $B$20 * (SUM($I$2:M2)) + $B$23 * (1 * $I$2 + 3 * $J$2 + 5 * $K$2 + 7 * $L$2 + 9 * $M$2)</f>
        <v>1243142319.45</v>
      </c>
    </row>
    <row r="14" spans="1:17" x14ac:dyDescent="0.3">
      <c r="A14" s="8">
        <v>9</v>
      </c>
      <c r="B14" s="19"/>
      <c r="C14" s="19"/>
      <c r="D14" s="19"/>
      <c r="E14" s="19"/>
      <c r="F14" s="19"/>
      <c r="G14" s="19"/>
      <c r="H14" s="19"/>
      <c r="I14" s="19"/>
      <c r="J14" s="35">
        <f>$I$13 + $B$22 + $B$20 * (SUM($J$2:J2)) + $B$23 * (1 * $J$2)</f>
        <v>923149988.74500012</v>
      </c>
      <c r="K14" s="19">
        <f>$I$13 + $B$22 + $B$20 * (SUM($J$2:K2)) + $B$23 * (1 * $J$2  + 3 * $K$2)</f>
        <v>1030430515.2300001</v>
      </c>
      <c r="L14" s="19">
        <f>$I$13 + $B$22 + $B$20 * (SUM($J$2:L2)) + $B$23 * (1 * $J$2  + 3 * $K$2 + 5 * $L$2)</f>
        <v>1145106412.8299999</v>
      </c>
      <c r="M14" s="19">
        <f>$I$13 + $B$22 + $B$20 * (SUM($J$2:M2)) + $B$23 * (1 * $J$2  + 3 * $K$2 + 5 * $L$2 + 7 * $M$2)</f>
        <v>1242423636.3499999</v>
      </c>
    </row>
    <row r="15" spans="1:17" x14ac:dyDescent="0.3">
      <c r="A15" s="8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35">
        <f>$J$14 + $B$22 + $B$20 * (SUM($K$2:K2)) + $B$23 * (1 * $K$2)</f>
        <v>1030253010.2400001</v>
      </c>
      <c r="L15" s="19">
        <f>$J$14 + $B$22 + $B$20 * (SUM($K$2:L2)) + $B$23 * (1 * $K$2 + 3 * $L$2)</f>
        <v>1144738574.4000001</v>
      </c>
      <c r="M15" s="19">
        <f>$J$14 + $B$22 + $B$20 * (SUM($K$2:M2)) + $B$23 * (1 * $K$2 + 3 * $L$2 + 5 * $M$2)</f>
        <v>1241894543.2</v>
      </c>
    </row>
    <row r="16" spans="1:17" x14ac:dyDescent="0.3">
      <c r="A16" s="8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35">
        <f>$K$15 + $B$22 + $B$20 * (SUM($L$2:L2)) + $B$23 * (1 * $L$2)</f>
        <v>1144549090.9600003</v>
      </c>
      <c r="M16" s="19">
        <f>$K$15 + $B$22 + $B$20 * (SUM($L$2:M2)) + $B$23 * (1 * $L$2 + 3 * $M$2)</f>
        <v>1241543805.0400002</v>
      </c>
    </row>
    <row r="17" spans="1:13" ht="15" thickBot="1" x14ac:dyDescent="0.35">
      <c r="A17" s="20">
        <v>12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35">
        <f>$L$16 + $B$22 + $B$20 * (SUM($M$2:M2)) + $B$23 * (1 * $M$2)</f>
        <v>1241383400.3200002</v>
      </c>
    </row>
    <row r="18" spans="1:13" ht="15" thickBot="1" x14ac:dyDescent="0.35">
      <c r="A18" s="22" t="s">
        <v>4</v>
      </c>
      <c r="B18" s="23">
        <f>MIN(B6:B17)</f>
        <v>107499879.935</v>
      </c>
      <c r="C18" s="23">
        <f t="shared" ref="C18:M18" si="0">MIN(C6:C17)</f>
        <v>215843084.05500001</v>
      </c>
      <c r="D18" s="23">
        <f t="shared" si="0"/>
        <v>313917576.04000002</v>
      </c>
      <c r="E18" s="23">
        <f t="shared" si="0"/>
        <v>413728323.70000005</v>
      </c>
      <c r="F18" s="23">
        <f t="shared" si="0"/>
        <v>505998761.00000006</v>
      </c>
      <c r="G18" s="23">
        <f t="shared" si="0"/>
        <v>599459773.62</v>
      </c>
      <c r="H18" s="23">
        <f t="shared" si="0"/>
        <v>698625626.31500006</v>
      </c>
      <c r="I18" s="23">
        <f t="shared" si="0"/>
        <v>809300373.7700001</v>
      </c>
      <c r="J18" s="23">
        <f t="shared" si="0"/>
        <v>923149988.74500012</v>
      </c>
      <c r="K18" s="23">
        <f t="shared" si="0"/>
        <v>1030253010.2400001</v>
      </c>
      <c r="L18" s="23">
        <f t="shared" si="0"/>
        <v>1144549090.9600003</v>
      </c>
      <c r="M18" s="23">
        <f t="shared" si="0"/>
        <v>1241383400.3200002</v>
      </c>
    </row>
    <row r="19" spans="1:13" x14ac:dyDescent="0.3">
      <c r="A19" s="24" t="s">
        <v>5</v>
      </c>
      <c r="B19" s="24">
        <v>1</v>
      </c>
      <c r="C19" s="24">
        <v>2</v>
      </c>
      <c r="D19" s="24">
        <v>3</v>
      </c>
      <c r="E19" s="24">
        <v>4</v>
      </c>
      <c r="F19" s="24">
        <v>5</v>
      </c>
      <c r="G19" s="24">
        <v>6</v>
      </c>
      <c r="H19" s="24">
        <v>7</v>
      </c>
      <c r="I19" s="24">
        <v>8</v>
      </c>
      <c r="J19" s="24">
        <v>9</v>
      </c>
      <c r="K19" s="24">
        <v>10</v>
      </c>
      <c r="L19" s="24">
        <v>11</v>
      </c>
      <c r="M19" s="24">
        <v>12</v>
      </c>
    </row>
    <row r="20" spans="1:13" x14ac:dyDescent="0.3">
      <c r="A20" s="8" t="s">
        <v>6</v>
      </c>
      <c r="B20" s="25">
        <f>Q1</f>
        <v>49566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8" t="s">
        <v>25</v>
      </c>
      <c r="B21" s="26">
        <f>Q4</f>
        <v>1.6666666666666668E-3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8" t="s">
        <v>7</v>
      </c>
      <c r="B22" s="25">
        <f>Q2</f>
        <v>850</v>
      </c>
      <c r="C22" s="16"/>
      <c r="D22" s="16"/>
      <c r="E22" s="16"/>
      <c r="F22" s="16"/>
      <c r="G22" s="16"/>
      <c r="H22" s="16"/>
      <c r="I22" s="16"/>
      <c r="J22" s="36" t="s">
        <v>8</v>
      </c>
      <c r="K22" s="37"/>
      <c r="L22" s="37"/>
      <c r="M22" s="38"/>
    </row>
    <row r="23" spans="1:13" x14ac:dyDescent="0.3">
      <c r="A23" s="8" t="s">
        <v>24</v>
      </c>
      <c r="B23" s="25">
        <f>(B20*B21)/2</f>
        <v>41.305</v>
      </c>
      <c r="C23" s="16"/>
      <c r="D23" s="16"/>
      <c r="E23" s="16"/>
      <c r="F23" s="16"/>
      <c r="G23" s="16"/>
      <c r="H23" s="16"/>
      <c r="I23" s="16"/>
      <c r="J23" s="39">
        <f>M18</f>
        <v>1241383400.3200002</v>
      </c>
      <c r="K23" s="40"/>
      <c r="L23" s="40"/>
      <c r="M23" s="41"/>
    </row>
    <row r="26" spans="1:13" ht="28.8" x14ac:dyDescent="0.3">
      <c r="A26" s="42" t="s">
        <v>26</v>
      </c>
      <c r="B26" s="33" t="s">
        <v>27</v>
      </c>
    </row>
    <row r="27" spans="1:13" x14ac:dyDescent="0.3">
      <c r="A27" s="8">
        <v>0</v>
      </c>
      <c r="B27" s="16">
        <f>B2</f>
        <v>2167</v>
      </c>
    </row>
    <row r="28" spans="1:13" x14ac:dyDescent="0.3">
      <c r="A28" s="8">
        <v>1</v>
      </c>
      <c r="B28" s="16">
        <v>0</v>
      </c>
    </row>
    <row r="29" spans="1:13" x14ac:dyDescent="0.3">
      <c r="A29" s="8">
        <v>1</v>
      </c>
      <c r="B29" s="16">
        <f>C2</f>
        <v>2184</v>
      </c>
    </row>
    <row r="30" spans="1:13" x14ac:dyDescent="0.3">
      <c r="A30" s="8">
        <v>2</v>
      </c>
      <c r="B30" s="16">
        <v>0</v>
      </c>
    </row>
    <row r="31" spans="1:13" x14ac:dyDescent="0.3">
      <c r="A31" s="8">
        <v>2</v>
      </c>
      <c r="B31" s="16">
        <f>D2</f>
        <v>1977</v>
      </c>
    </row>
    <row r="32" spans="1:13" x14ac:dyDescent="0.3">
      <c r="A32" s="8">
        <v>3</v>
      </c>
      <c r="B32" s="16">
        <v>0</v>
      </c>
    </row>
    <row r="33" spans="1:2" x14ac:dyDescent="0.3">
      <c r="A33" s="8">
        <v>3</v>
      </c>
      <c r="B33" s="16">
        <f>E2</f>
        <v>2012</v>
      </c>
    </row>
    <row r="34" spans="1:2" x14ac:dyDescent="0.3">
      <c r="A34" s="8">
        <v>4</v>
      </c>
      <c r="B34" s="16">
        <v>0</v>
      </c>
    </row>
    <row r="35" spans="1:2" x14ac:dyDescent="0.3">
      <c r="A35" s="8">
        <v>4</v>
      </c>
      <c r="B35" s="16">
        <f>F2</f>
        <v>1860</v>
      </c>
    </row>
    <row r="36" spans="1:2" x14ac:dyDescent="0.3">
      <c r="A36" s="8">
        <v>5</v>
      </c>
      <c r="B36" s="16">
        <v>0</v>
      </c>
    </row>
    <row r="37" spans="1:2" x14ac:dyDescent="0.3">
      <c r="A37" s="8">
        <v>5</v>
      </c>
      <c r="B37" s="16">
        <f>G2</f>
        <v>1884</v>
      </c>
    </row>
    <row r="38" spans="1:2" x14ac:dyDescent="0.3">
      <c r="A38" s="8">
        <v>6</v>
      </c>
      <c r="B38" s="16">
        <v>0</v>
      </c>
    </row>
    <row r="39" spans="1:2" x14ac:dyDescent="0.3">
      <c r="A39" s="8">
        <v>6</v>
      </c>
      <c r="B39" s="16">
        <f>H2</f>
        <v>1999</v>
      </c>
    </row>
    <row r="40" spans="1:2" x14ac:dyDescent="0.3">
      <c r="A40" s="8">
        <v>7</v>
      </c>
      <c r="B40" s="16">
        <v>0</v>
      </c>
    </row>
    <row r="41" spans="1:2" x14ac:dyDescent="0.3">
      <c r="A41" s="8">
        <v>7</v>
      </c>
      <c r="B41" s="16">
        <f>I2</f>
        <v>2231</v>
      </c>
    </row>
    <row r="42" spans="1:2" x14ac:dyDescent="0.3">
      <c r="A42" s="8">
        <v>8</v>
      </c>
      <c r="B42" s="16">
        <v>0</v>
      </c>
    </row>
    <row r="43" spans="1:2" x14ac:dyDescent="0.3">
      <c r="A43" s="8">
        <v>8</v>
      </c>
      <c r="B43" s="16">
        <f>J2</f>
        <v>2295</v>
      </c>
    </row>
    <row r="44" spans="1:2" x14ac:dyDescent="0.3">
      <c r="A44" s="8">
        <v>9</v>
      </c>
      <c r="B44" s="16">
        <v>0</v>
      </c>
    </row>
    <row r="45" spans="1:2" x14ac:dyDescent="0.3">
      <c r="A45" s="8">
        <v>9</v>
      </c>
      <c r="B45" s="16">
        <f>K2</f>
        <v>2159</v>
      </c>
    </row>
    <row r="46" spans="1:2" x14ac:dyDescent="0.3">
      <c r="A46" s="8">
        <v>10</v>
      </c>
      <c r="B46" s="16">
        <v>0</v>
      </c>
    </row>
    <row r="47" spans="1:2" x14ac:dyDescent="0.3">
      <c r="A47" s="8">
        <v>10</v>
      </c>
      <c r="B47" s="16">
        <f>L2</f>
        <v>2304</v>
      </c>
    </row>
    <row r="48" spans="1:2" x14ac:dyDescent="0.3">
      <c r="A48" s="8">
        <v>11</v>
      </c>
      <c r="B48" s="16">
        <v>0</v>
      </c>
    </row>
    <row r="49" spans="1:2" x14ac:dyDescent="0.3">
      <c r="A49" s="8">
        <v>11</v>
      </c>
      <c r="B49" s="16">
        <f>M2</f>
        <v>1952</v>
      </c>
    </row>
    <row r="50" spans="1:2" x14ac:dyDescent="0.3">
      <c r="A50" s="8">
        <v>12</v>
      </c>
      <c r="B50" s="16">
        <v>0</v>
      </c>
    </row>
  </sheetData>
  <mergeCells count="8">
    <mergeCell ref="O1:P1"/>
    <mergeCell ref="B4:M4"/>
    <mergeCell ref="O5:P5"/>
    <mergeCell ref="J22:M22"/>
    <mergeCell ref="J23:M23"/>
    <mergeCell ref="O4:P4"/>
    <mergeCell ref="O3:P3"/>
    <mergeCell ref="O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BD26-8B20-4A13-858F-26C56F98D390}">
  <dimension ref="A1:Q50"/>
  <sheetViews>
    <sheetView topLeftCell="A6" zoomScale="94" workbookViewId="0"/>
  </sheetViews>
  <sheetFormatPr defaultRowHeight="14.4" x14ac:dyDescent="0.3"/>
  <cols>
    <col min="1" max="1" width="12.109375" style="14" bestFit="1" customWidth="1"/>
    <col min="2" max="2" width="12.33203125" style="14" bestFit="1" customWidth="1"/>
    <col min="3" max="11" width="13.33203125" style="14" bestFit="1" customWidth="1"/>
    <col min="12" max="12" width="14.44140625" style="14" bestFit="1" customWidth="1"/>
    <col min="13" max="13" width="14.5546875" style="14" bestFit="1" customWidth="1"/>
    <col min="14" max="14" width="8.88671875" style="14"/>
    <col min="15" max="15" width="9.6640625" style="14" bestFit="1" customWidth="1"/>
    <col min="16" max="16" width="8.88671875" style="14"/>
    <col min="17" max="17" width="10.109375" style="14" bestFit="1" customWidth="1"/>
    <col min="18" max="16384" width="8.88671875" style="14"/>
  </cols>
  <sheetData>
    <row r="1" spans="1:17" x14ac:dyDescent="0.3">
      <c r="A1" s="33" t="s">
        <v>2</v>
      </c>
      <c r="B1" s="34">
        <v>45748</v>
      </c>
      <c r="C1" s="34">
        <v>45778</v>
      </c>
      <c r="D1" s="34">
        <v>45809</v>
      </c>
      <c r="E1" s="34">
        <v>45839</v>
      </c>
      <c r="F1" s="34">
        <v>45870</v>
      </c>
      <c r="G1" s="34">
        <v>45901</v>
      </c>
      <c r="H1" s="34">
        <v>45931</v>
      </c>
      <c r="I1" s="34">
        <v>45962</v>
      </c>
      <c r="J1" s="34">
        <v>45992</v>
      </c>
      <c r="K1" s="34">
        <v>46023</v>
      </c>
      <c r="L1" s="34">
        <v>46054</v>
      </c>
      <c r="M1" s="34">
        <v>46082</v>
      </c>
      <c r="O1" s="15" t="s">
        <v>22</v>
      </c>
      <c r="P1" s="15"/>
      <c r="Q1" s="8">
        <v>49956</v>
      </c>
    </row>
    <row r="2" spans="1:17" x14ac:dyDescent="0.3">
      <c r="A2" s="33" t="s">
        <v>3</v>
      </c>
      <c r="B2" s="16">
        <v>1763</v>
      </c>
      <c r="C2" s="16">
        <v>1899</v>
      </c>
      <c r="D2" s="16">
        <v>1687</v>
      </c>
      <c r="E2" s="16">
        <v>1553</v>
      </c>
      <c r="F2" s="16">
        <v>1640</v>
      </c>
      <c r="G2" s="16">
        <v>1496</v>
      </c>
      <c r="H2" s="16">
        <v>1819</v>
      </c>
      <c r="I2" s="16">
        <v>1984</v>
      </c>
      <c r="J2" s="16">
        <v>2000</v>
      </c>
      <c r="K2" s="16">
        <v>2044</v>
      </c>
      <c r="L2" s="16">
        <v>2060</v>
      </c>
      <c r="M2" s="16">
        <v>1838</v>
      </c>
      <c r="O2" s="15" t="s">
        <v>7</v>
      </c>
      <c r="P2" s="15"/>
      <c r="Q2" s="8">
        <v>850</v>
      </c>
    </row>
    <row r="3" spans="1:17" x14ac:dyDescent="0.3">
      <c r="O3" s="15" t="s">
        <v>28</v>
      </c>
      <c r="P3" s="15"/>
      <c r="Q3" s="8">
        <f>2/100</f>
        <v>0.02</v>
      </c>
    </row>
    <row r="4" spans="1:17" ht="43.2" x14ac:dyDescent="0.3">
      <c r="A4" s="17" t="s">
        <v>0</v>
      </c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O4" s="15" t="s">
        <v>29</v>
      </c>
      <c r="P4" s="15"/>
      <c r="Q4" s="8">
        <f>Q3/12</f>
        <v>1.6666666666666668E-3</v>
      </c>
    </row>
    <row r="5" spans="1:17" x14ac:dyDescent="0.3">
      <c r="A5" s="8"/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O5" s="15" t="s">
        <v>23</v>
      </c>
      <c r="P5" s="15"/>
      <c r="Q5" s="8">
        <f>Q1*Q4</f>
        <v>83.26</v>
      </c>
    </row>
    <row r="6" spans="1:17" x14ac:dyDescent="0.3">
      <c r="A6" s="8">
        <v>1</v>
      </c>
      <c r="B6" s="35">
        <f>$B$22 + $B$20 * (SUM($B$2:B2)) + $B$23 * (1 * $B$2)</f>
        <v>88146671.689999998</v>
      </c>
      <c r="C6" s="19">
        <f>$B$22 + $B$20 * (SUM($B$2:C2)) + $B$23 * (1 * $B$2 +3 * $C$2)</f>
        <v>183250281.80000001</v>
      </c>
      <c r="D6" s="19">
        <f>$B$22 + $B$20 * (SUM($B$2:D2)) + $B$23 * (1 * $B$2 +3 * $C$2 + 5 * $D$2)</f>
        <v>267877202.84999999</v>
      </c>
      <c r="E6" s="19">
        <f>$B$22 + $B$20 * (SUM($B$2:E2)) + $B$23 * (1 * $B$2 +3 * $C$2 + 5 * $D$2 + 7 * $E$2)</f>
        <v>345911430.57999998</v>
      </c>
      <c r="F6" s="19">
        <f>$B$22 + $B$20 * (SUM($B$2:F2)) + $B$23 * (1 * $B$2 +3 * $C$2 + 5 * $D$2 + 7 * $E$2 + 9 * $F$2)</f>
        <v>428453729.38</v>
      </c>
      <c r="G6" s="19">
        <f>$B$22 + $B$20 * (SUM($B$2:G2)) + $B$23 * (1 * $B$2 +3 * $C$2 + 5 * $D$2 + 7 * $E$2 + 9 * $F$2 + 11 * $G$2)</f>
        <v>503872968.66000003</v>
      </c>
      <c r="H6" s="19">
        <f>$B$22 + $B$20 * (SUM($B$2:H2)) + $B$23 * (1 * $B$2 +3 * $C$2 + 5 * $D$2 + 7 * $E$2 + 9 * $F$2 + 11 * $G$2 + 13 * $H$2)</f>
        <v>595727357.26999998</v>
      </c>
      <c r="I6" s="19">
        <f>$B$22 + $B$20 * (SUM($B$2:I2)) + $B$23 * (1 * $B$2 +3 * $C$2 + 5 * $D$2 + 7 * $E$2 + 9 * $F$2 + 11 * $G$2 + 13 * $H$2 + 15 * $I$2)</f>
        <v>696078970.07000005</v>
      </c>
      <c r="J6" s="19">
        <f>$B$22 + $B$20 * (SUM($B$2:J2)) + $B$23 * (1 * $B$2 +3 * $C$2 + 5 * $D$2 + 7 * $E$2 + 9 * $F$2 + 11 * $G$2 + 13 * $H$2 + 15 * $I$2 + 17 * $J$2)</f>
        <v>797406390.07000005</v>
      </c>
      <c r="K6" s="19">
        <f>$B$22 + $B$20 * (SUM($B$2:K2)) + $B$23 * (1 * $B$2 +3 * $C$2 + 5 * $D$2 + 7 * $E$2 + 9 * $F$2 + 11 * $G$2 + 13 * $H$2 + 15 * $I$2 + 17 * $J$2 + 19 * $K$2)</f>
        <v>901133196.75</v>
      </c>
      <c r="L6" s="19">
        <f>$B$22 + $B$20 * (SUM($B$2:L2)) + $B$23 * (1 * $B$2 +3 * $C$2 + 5 * $D$2 + 7 * $E$2 + 9 * $F$2 + 11 * $G$2 + 13 * $H$2 + 15 * $I$2 + 17 * $J$2 + 19 * $K$2 + 21 * $L$2)</f>
        <v>1005843470.55</v>
      </c>
      <c r="M6" s="19">
        <f>$B$22 + $B$20 * (SUM($B$2:M2)) + $B$23 * (1 * $B$2 +3 * $C$2 + 5 * $D$2 + 7 * $E$2 + 9 * $F$2 + 11 * $G$2 + 13 * $H$2 + 15 * $I$2 + 17 * $J$2 + 19 * $K$2 + 21 * $L$2 + 23 * $M$2)</f>
        <v>1099422465.1700001</v>
      </c>
    </row>
    <row r="7" spans="1:17" x14ac:dyDescent="0.3">
      <c r="A7" s="8">
        <v>2</v>
      </c>
      <c r="C7" s="35">
        <f>$B$6 + $B$22 + $B$20 * (SUM($C$2:C2)) + $B$23 * (1 * $C$2)</f>
        <v>183093021.06</v>
      </c>
      <c r="D7" s="19">
        <f>$B$6 + $B$22 + $B$20 * (SUM($C$2:D2)) + $B$23 * (1 * $C$2 + 3 * $D$2)</f>
        <v>267579482.49000001</v>
      </c>
      <c r="E7" s="19">
        <f>$B$6 + $B$22 + $B$20 * (SUM($C$2:E2)) + $B$23 * (1 * $C$2 + 3 * $D$2 + 5 * $E$2)</f>
        <v>345484407.44</v>
      </c>
      <c r="F7" s="19">
        <f>$B$6 + $B$22 + $B$20 * (SUM($C$2:F2)) + $B$23 * (1 * $C$2 + 3 * $D$2 + 5 * $E$2 + 7 * $F$2)</f>
        <v>427890159.83999997</v>
      </c>
      <c r="G7" s="19">
        <f>$B$6 + $B$22 + $B$20 * (SUM($C$2:G2)) + $B$23 * (1 * $C$2 + 3 * $D$2 + 5 * $E$2 + 7 * $F$2 + 9 * $G$2)</f>
        <v>503184842.16000003</v>
      </c>
      <c r="H7" s="19">
        <f>$B$6 + $B$22 + $B$20 * (SUM($C$2:H2)) + $B$23 * (1 * $C$2 + 3 * $D$2 + 5 * $E$2 + 7 * $F$2 + 9 * $G$2 + 11 * $H$2)</f>
        <v>594887780.83000004</v>
      </c>
      <c r="I7" s="19">
        <f>$B$6 + $B$22 + $B$20 * (SUM($C$2:I2)) + $B$23 * (1 * $C$2 + 3 * $D$2 + 5 * $E$2 + 7 * $F$2 + 9 * $G$2 + 11 * $H$2 + 13 * $I$2)</f>
        <v>695074205.79000008</v>
      </c>
      <c r="J7" s="19">
        <f>$B$6 + $B$22 + $B$20 * (SUM($C$2:J2)) + $B$23 * (1 * $C$2 + 3 * $D$2 + 5 * $E$2 + 7 * $F$2 + 9 * $G$2 + 11 * $H$2 + 13 * $I$2 + 15 * $J$2)</f>
        <v>796235105.79000008</v>
      </c>
      <c r="K7" s="19">
        <f>$B$6 + $B$22 + $B$20 * (SUM($C$2:K2)) + $B$23 * (1 * $C$2 + 3 * $D$2 + 5 * $E$2 + 7 * $F$2 + 9 * $G$2 + 11 * $H$2 + 13 * $I$2 + 15 * $J$2 + 17 * $K$2)</f>
        <v>899791729.03000009</v>
      </c>
      <c r="L7" s="19">
        <f>$B$6 + $B$22 + $B$20 * (SUM($C$2:L2)) + $B$23 * (1 * $C$2 + 3 * $D$2 + 5 * $E$2 + 7 * $F$2 + 9 * $G$2 + 11 * $H$2 + 13 * $I$2 + 15 * $J$2 + 17 * $K$2 + 19 * $L$2)</f>
        <v>1004330487.23</v>
      </c>
      <c r="M7" s="19">
        <f>$B$6 + $B$22 + $B$20 * (SUM($C$2:M2)) + $B$23 * (1 * $C$2 + 3 * $D$2 + 5 * $E$2 + 7 * $F$2 + 9 * $G$2 + 11 * $H$2 + 13 * $I$2 + 15 * $J$2 + 17 * $K$2 + 19 * $L$2 + 21 * $M$2)</f>
        <v>1097756449.97</v>
      </c>
    </row>
    <row r="8" spans="1:17" x14ac:dyDescent="0.3">
      <c r="A8" s="8">
        <v>3</v>
      </c>
      <c r="B8" s="19"/>
      <c r="C8" s="19"/>
      <c r="D8" s="35">
        <f>$C$7 + $B$22 + $B$20 * (SUM($D$2:D2)) + $B$23 * (1 * $D$2)</f>
        <v>267439872.87</v>
      </c>
      <c r="E8" s="19">
        <f>$C$7 + $B$22 + $B$20 * (SUM($D$2:E2)) + $B$23 * (1 * $D$2 + 3 * $E$2)</f>
        <v>345215495.04000002</v>
      </c>
      <c r="F8" s="19">
        <f>$C$7 + $B$22 + $B$20 * (SUM($D$2:F2)) + $B$23 * (1 * $D$2 + 3 * $E$2 + 5 * $F$2)</f>
        <v>427484701.04000002</v>
      </c>
      <c r="G8" s="19">
        <f>$C$7 + $B$22 + $B$20 * (SUM($D$2:G2)) + $B$23 * (1 * $D$2 + 3 * $E$2 + 5 * $F$2 + 7 * $G$2)</f>
        <v>502654826.39999998</v>
      </c>
      <c r="H8" s="19">
        <f>$C$7 + $B$22 + $B$20 * (SUM($D$2:H2)) + $B$23 * (1 * $D$2 + 3 * $E$2 + 5 * $F$2 + 7 * $G$2 + 9 * $H$2)</f>
        <v>594206315.13</v>
      </c>
      <c r="I8" s="19">
        <f>$C$7 + $B$22 + $B$20 * (SUM($D$2:I2)) + $B$23 * (1 * $D$2 + 3 * $E$2 + 5 * $F$2 + 7 * $G$2 + 9 * $H$2 + 11 * $I$2)</f>
        <v>694227552.25</v>
      </c>
      <c r="J8" s="19">
        <f>$C$7 + $B$22 + $B$20 * (SUM($D$2:J2)) + $B$23 * (1 * $D$2 + 3 * $E$2 + 5 * $F$2 + 7 * $G$2 + 9 * $H$2 + 11 * $I$2 + 13 * $J$2)</f>
        <v>795221932.25</v>
      </c>
      <c r="K8" s="19">
        <f>$C$7 + $B$22 + $B$20 * (SUM($D$2:K2)) + $B$23 * (1 * $D$2 + 3 * $E$2 + 5 * $F$2 + 7 * $G$2 + 9 * $H$2 + 11 * $I$2 + 13 * $J$2 + 15 * $K$2)</f>
        <v>898608372.04999995</v>
      </c>
      <c r="L8" s="19">
        <f>$C$7 + $B$22 + $B$20 * (SUM($D$2:L2)) + $B$23 * (1 * $D$2 + 3 * $E$2 + 5 * $F$2 + 7 * $G$2 + 9 * $H$2 + 11 * $I$2 + 13 * $J$2 + 15 * $K$2 + 17 * $L$2)</f>
        <v>1002975614.65</v>
      </c>
      <c r="M8" s="19">
        <f>$C$7 + $B$22 + $B$20 * (SUM($D$2:M2)) + $B$23 * (1 * $D$2 + 3 * $E$2 + 5 * $F$2 + 7 * $G$2 + 9 * $H$2 + 11 * $I$2 + 13 * $J$2 + 15 * $K$2 + 17 * $L$2 + 19 * $M$2)</f>
        <v>1096248545.51</v>
      </c>
    </row>
    <row r="9" spans="1:17" x14ac:dyDescent="0.3">
      <c r="A9" s="8">
        <v>4</v>
      </c>
      <c r="B9" s="19"/>
      <c r="C9" s="19"/>
      <c r="D9" s="19"/>
      <c r="E9" s="35">
        <f>$D$8 + $B$22 + $B$20 * (SUM($E$2:E2)) + $B$23 * (1 * $E$2)</f>
        <v>345087042.25999999</v>
      </c>
      <c r="F9" s="19">
        <f>$D$8 + $B$22 + $B$20 * (SUM($E$2:F2)) + $B$23 * (1 * $E$2 + 3 * $F$2)</f>
        <v>427219701.86000001</v>
      </c>
      <c r="G9" s="19">
        <f>$D$8 + $B$22 + $B$20 * (SUM($E$2:G2)) + $B$23 * (1 * $E$2 + 3 * $F$2 + 5 * $G$2)</f>
        <v>502265270.25999999</v>
      </c>
      <c r="H9" s="19">
        <f>$D$8 + $B$22 + $B$20 * (SUM($E$2:H2)) + $B$23 * (1 * $E$2 + 3 * $F$2 + 5 * $G$2 + 7 * $H$2)</f>
        <v>593665309.04999995</v>
      </c>
      <c r="I9" s="19">
        <f>$D$8 + $B$22 + $B$20 * (SUM($E$2:I2)) + $B$23 * (1 * $E$2 + 3 * $F$2 + 5 * $G$2 + 7 * $H$2 + 9 * $I$2)</f>
        <v>693521358.33000004</v>
      </c>
      <c r="J9" s="19">
        <f>$D$8 + $B$22 + $B$20 * (SUM($E$2:J2)) + $B$23 * (1 * $E$2 + 3 * $F$2 + 5 * $G$2 + 7 * $H$2 + 9 * $I$2 + 11 * $J$2)</f>
        <v>794349218.33000004</v>
      </c>
      <c r="K9" s="19">
        <f>$D$8 + $B$22 + $B$20 * (SUM($E$2:K2)) + $B$23 * (1 * $E$2 + 3 * $F$2 + 5 * $G$2 + 7 * $H$2 + 9 * $I$2 + 11 * $J$2 + 13 * $K$2)</f>
        <v>897565474.69000006</v>
      </c>
      <c r="L9" s="19">
        <f>$D$8 + $B$22 + $B$20 * (SUM($E$2:L2)) + $B$23 * (1 * $E$2 + 3 * $F$2 + 5 * $G$2 + 7 * $H$2 + 9 * $I$2 + 11 * $J$2 + 13 * $K$2 + 15 * $L$2)</f>
        <v>1001761201.6900001</v>
      </c>
      <c r="M9" s="19">
        <f>$D$8 + $B$22 + $B$20 * (SUM($E$2:M2)) + $B$23 * (1 * $E$2 + 3 * $F$2 + 5 * $G$2 + 7 * $H$2 + 9 * $I$2 + 11 * $J$2 + 13 * $K$2 + 15 * $L$2 + 17 * $M$2)</f>
        <v>1094881100.6699998</v>
      </c>
    </row>
    <row r="10" spans="1:17" x14ac:dyDescent="0.3">
      <c r="A10" s="8">
        <v>5</v>
      </c>
      <c r="B10" s="19"/>
      <c r="C10" s="19"/>
      <c r="D10" s="19"/>
      <c r="E10" s="19"/>
      <c r="F10" s="35">
        <f>$E$9 + $B$22 + $B$20 * (SUM($F$2:F2)) + $B$23 * (1 * $F$2)</f>
        <v>427084005.45999998</v>
      </c>
      <c r="G10" s="19">
        <f>$E$9 + $B$22 + $B$20 * (SUM($F$2:G2)) + $B$23 * (1 * $F$2 + 3 * $G$2)</f>
        <v>502005016.89999998</v>
      </c>
      <c r="H10" s="19">
        <f>$E$9 + $B$22 + $B$20 * (SUM($F$2:H2)) + $B$23 * (1 * $F$2 + 3 * $G$2 + 5 * $H$2)</f>
        <v>593253605.75</v>
      </c>
      <c r="I10" s="19">
        <f>$E$9 + $B$22 + $B$20 * (SUM($F$2:I2)) + $B$23 * (1 * $F$2 + 3 * $G$2 + 5 * $H$2 + 7 * $I$2)</f>
        <v>692944467.18999994</v>
      </c>
      <c r="J10" s="19">
        <f>$E$9 + $B$22 + $B$20 * (SUM($F$2:J2)) + $B$23 * (1 * $F$2 + 3 * $G$2 + 5 * $H$2 + 7 * $I$2 + 9 * $J$2)</f>
        <v>793605807.18999994</v>
      </c>
      <c r="K10" s="19">
        <f>$E$9 + $B$22 + $B$20 * (SUM($F$2:K2)) + $B$23 * (1 * $F$2 + 3 * $G$2 + 5 * $H$2 + 7 * $I$2 + 9 * $J$2 + 11 * $K$2)</f>
        <v>896651880.11000001</v>
      </c>
      <c r="L10" s="19">
        <f>$E$9 + $B$22 + $B$20 * (SUM($F$2:L2)) + $B$23 * (1 * $F$2 + 3 * $G$2 + 5 * $H$2 + 7 * $I$2 + 9 * $J$2 + 11 * $K$2 + 13 * $L$2)</f>
        <v>1000676091.51</v>
      </c>
      <c r="M10" s="19">
        <f>$E$9 + $B$22 + $B$20 * (SUM($F$2:M2)) + $B$23 * (1 * $F$2 + 3 * $G$2 + 5 * $H$2 + 7 * $I$2 + 9 * $J$2 + 11 * $K$2 + 13 * $L$2 + 15 * $M$2)</f>
        <v>1093642958.6099999</v>
      </c>
    </row>
    <row r="11" spans="1:17" x14ac:dyDescent="0.3">
      <c r="A11" s="8">
        <v>6</v>
      </c>
      <c r="B11" s="19"/>
      <c r="C11" s="19"/>
      <c r="D11" s="19"/>
      <c r="E11" s="19"/>
      <c r="F11" s="19"/>
      <c r="G11" s="35">
        <f>$F$10 + $B$22 + $B$20 * (SUM($G$2:G2)) + $B$23 * (1 * $G$2)</f>
        <v>501881309.94</v>
      </c>
      <c r="H11" s="19">
        <f>$F$10 + $B$22 + $B$20 * (SUM($G$2:H2)) + $B$23 * (1 * $G$2  + 3 * $H$2)</f>
        <v>592978448.85000002</v>
      </c>
      <c r="I11" s="19">
        <f>$F$10 + $B$22 + $B$20 * (SUM($G$2:I2)) + $B$23 * (1 * $G$2  + 3 * $H$2 + 5 * $I$2)</f>
        <v>692504122.45000005</v>
      </c>
      <c r="J11" s="19">
        <f>$F$10 + $B$22 + $B$20 * (SUM($G$2:J2)) + $B$23 * (1 * $G$2  + 3 * $H$2 + 5 * $I$2 + 7 * $J$2)</f>
        <v>792998942.45000005</v>
      </c>
      <c r="K11" s="19">
        <f>$F$10 + $B$22 + $B$20 * (SUM($G$2:K2)) + $B$23 * (1 * $G$2  + 3 * $H$2 + 5 * $I$2 + 7 * $J$2 + 9 * $K$2 )</f>
        <v>895874831.93000007</v>
      </c>
      <c r="L11" s="19">
        <f>$F$10 + $B$22 + $B$20 * (SUM($G$2:L2)) + $B$23 * (1 * $G$2  + 3 * $H$2 + 5 * $I$2 + 7 * $J$2 + 9 * $K$2 + 11 * $L$2)</f>
        <v>999727527.73000002</v>
      </c>
      <c r="M11" s="19">
        <f>$F$10 + $B$22 + $B$20 * (SUM($G$2:M2)) + $B$23 * (1 * $G$2  + 3 * $H$2 + 5 * $I$2 + 7 * $J$2 + 9 * $K$2 + 11 * $L$2 + 13 * $M$2)</f>
        <v>1092541362.95</v>
      </c>
    </row>
    <row r="12" spans="1:17" x14ac:dyDescent="0.3">
      <c r="A12" s="8">
        <v>7</v>
      </c>
      <c r="B12" s="19"/>
      <c r="C12" s="19"/>
      <c r="D12" s="19"/>
      <c r="E12" s="19"/>
      <c r="F12" s="19"/>
      <c r="G12" s="19"/>
      <c r="H12" s="35">
        <f>$G$11 + $B$22 + $B$20 * (SUM($H$2:H2)) + $B$23 * (1 * $H$2)</f>
        <v>592827848.91000009</v>
      </c>
      <c r="I12" s="19">
        <f>$G$11 + $B$22 + $B$20 * (SUM($H$2:I2)) + $B$23 * (1 * $H$2 + 3 * $I$2)</f>
        <v>692188334.67000008</v>
      </c>
      <c r="J12" s="19">
        <f>$G$11 + $B$22 + $B$20 * (SUM($H$2:J2)) + $B$23 * (1 * $H$2 + 3 * $I$2 + 5 * $J$2)</f>
        <v>792516634.67000008</v>
      </c>
      <c r="K12" s="19">
        <f>$G$11 + $B$22 + $B$20 * (SUM($H$2:K2)) + $B$23 * (1 * $H$2 + 3 * $I$2 + 5 * $J$2 + 7 * $K$2)</f>
        <v>895222340.71000004</v>
      </c>
      <c r="L12" s="19">
        <f>$G$11 + $B$22 + $B$20 * (SUM($H$2:L2)) + $B$23 * (1 * $H$2 + 3 * $I$2 + 5 * $J$2 + 7 * $K$2 + 9 * $L$2)</f>
        <v>998903520.91000009</v>
      </c>
      <c r="M12" s="19">
        <f>$G$11 + $B$22 + $B$20 * (SUM($H$2:M2)) + $B$23 * (1 * $H$2 + 3 * $I$2 + 5 * $J$2 + 7 * $K$2 + 9 * $L$2 + 11 * $M$2)</f>
        <v>1091564324.25</v>
      </c>
    </row>
    <row r="13" spans="1:17" x14ac:dyDescent="0.3">
      <c r="A13" s="8">
        <v>8</v>
      </c>
      <c r="B13" s="19"/>
      <c r="C13" s="19"/>
      <c r="D13" s="19"/>
      <c r="E13" s="19"/>
      <c r="F13" s="19"/>
      <c r="G13" s="19"/>
      <c r="H13" s="19"/>
      <c r="I13" s="35">
        <f>$H$12 + $B$22 + $B$20 * (SUM($I$2:I2)) + $B$23 * (1 * $I$2)</f>
        <v>692023996.83000004</v>
      </c>
      <c r="J13" s="19">
        <f>$H$12 + $B$22 + $B$20 * (SUM($I$2:J2)) + $B$23 * (1 * $I$2 + 3 * $J$2)</f>
        <v>792185776.83000004</v>
      </c>
      <c r="K13" s="19">
        <f>$H$12 + $B$22 + $B$20 * (SUM($I$2:K2)) + $B$23 * (1 * $I$2 + 3 * $J$2 + 5 * $K$2)</f>
        <v>894721299.43000007</v>
      </c>
      <c r="L13" s="19">
        <f>$H$12 + $B$22 + $B$20 * (SUM($I$2:L2)) + $B$23 * (1 * $I$2 + 3 * $J$2 + 5 * $K$2 + 7 * $L$2 )</f>
        <v>998230964.03000009</v>
      </c>
      <c r="M13" s="19">
        <f>$H$12 + $B$22 + $B$20 * (SUM($I$2:M2)) + $B$23 * (1 * $I$2 + 3 * $J$2 + 5 * $K$2 + 7 * $L$2 + 9 * $M$2)</f>
        <v>1090738735.49</v>
      </c>
    </row>
    <row r="14" spans="1:17" x14ac:dyDescent="0.3">
      <c r="A14" s="8">
        <v>9</v>
      </c>
      <c r="B14" s="19"/>
      <c r="C14" s="19"/>
      <c r="D14" s="19"/>
      <c r="E14" s="19"/>
      <c r="F14" s="19"/>
      <c r="G14" s="19"/>
      <c r="H14" s="19"/>
      <c r="I14" s="19"/>
      <c r="J14" s="35">
        <f>$I$13 + $B$22 + $B$20 * (SUM($J$2:J2)) + $B$23 * (1 * $J$2)</f>
        <v>792020106.83000004</v>
      </c>
      <c r="K14" s="19">
        <f>$I$13 + $B$22 + $B$20 * (SUM($J$2:K2)) + $B$23 * (1 * $J$2  + 3 * $K$2)</f>
        <v>894385445.99000001</v>
      </c>
      <c r="L14" s="19">
        <f>$I$13 + $B$22 + $B$20 * (SUM($J$2:L2)) + $B$23 * (1 * $J$2  + 3 * $K$2 + 5 * $L$2)</f>
        <v>997723594.99000001</v>
      </c>
      <c r="M14" s="19">
        <f>$I$13 + $B$22 + $B$20 * (SUM($J$2:M2)) + $B$23 * (1 * $J$2  + 3 * $K$2 + 5 * $L$2 + 7 * $M$2)</f>
        <v>1090078334.5699999</v>
      </c>
    </row>
    <row r="15" spans="1:17" x14ac:dyDescent="0.3">
      <c r="A15" s="8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35">
        <f>$J$14 + $B$22 + $B$20 * (SUM($K$2:K2)) + $B$23 * (1 * $K$2)</f>
        <v>894216112.55000007</v>
      </c>
      <c r="L15" s="19">
        <f>$J$14 + $B$22 + $B$20 * (SUM($K$2:L2)) + $B$23 * (1 * $K$2 + 3 * $L$2)</f>
        <v>997382745.95000005</v>
      </c>
      <c r="M15" s="19">
        <f>$J$14 + $B$22 + $B$20 * (SUM($K$2:M2)) + $B$23 * (1 * $K$2 + 3 * $L$2 + 5 * $M$2)</f>
        <v>1089584453.6499999</v>
      </c>
    </row>
    <row r="16" spans="1:17" x14ac:dyDescent="0.3">
      <c r="A16" s="8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35">
        <f>$K$15 + $B$22 + $B$20 * (SUM($L$2:L2)) + $B$23 * (1 * $L$2)</f>
        <v>997212080.35000002</v>
      </c>
      <c r="M16" s="19">
        <f>$K$15 + $B$22 + $B$20 * (SUM($L$2:M2)) + $B$23 * (1 * $L$2 + 3 * $M$2)</f>
        <v>1089260756.1700001</v>
      </c>
    </row>
    <row r="17" spans="1:13" ht="15" thickBot="1" x14ac:dyDescent="0.35">
      <c r="A17" s="20">
        <v>12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35">
        <f>$L$16 + $B$22 + $B$20 * (SUM($M$2:M2)) + $B$23 * (1 * $M$2)</f>
        <v>1089108574.29</v>
      </c>
    </row>
    <row r="18" spans="1:13" ht="15" thickBot="1" x14ac:dyDescent="0.35">
      <c r="A18" s="22" t="s">
        <v>4</v>
      </c>
      <c r="B18" s="23">
        <f>MIN(B6:B17)</f>
        <v>88146671.689999998</v>
      </c>
      <c r="C18" s="23">
        <f t="shared" ref="C18:M18" si="0">MIN(C6:C17)</f>
        <v>183093021.06</v>
      </c>
      <c r="D18" s="23">
        <f t="shared" si="0"/>
        <v>267439872.87</v>
      </c>
      <c r="E18" s="23">
        <f t="shared" si="0"/>
        <v>345087042.25999999</v>
      </c>
      <c r="F18" s="23">
        <f t="shared" si="0"/>
        <v>427084005.45999998</v>
      </c>
      <c r="G18" s="23">
        <f t="shared" si="0"/>
        <v>501881309.94</v>
      </c>
      <c r="H18" s="23">
        <f t="shared" si="0"/>
        <v>592827848.91000009</v>
      </c>
      <c r="I18" s="23">
        <f t="shared" si="0"/>
        <v>692023996.83000004</v>
      </c>
      <c r="J18" s="23">
        <f t="shared" si="0"/>
        <v>792020106.83000004</v>
      </c>
      <c r="K18" s="23">
        <f t="shared" si="0"/>
        <v>894216112.55000007</v>
      </c>
      <c r="L18" s="23">
        <f t="shared" si="0"/>
        <v>997212080.35000002</v>
      </c>
      <c r="M18" s="23">
        <f t="shared" si="0"/>
        <v>1089108574.29</v>
      </c>
    </row>
    <row r="19" spans="1:13" x14ac:dyDescent="0.3">
      <c r="A19" s="24" t="s">
        <v>5</v>
      </c>
      <c r="B19" s="24">
        <v>1</v>
      </c>
      <c r="C19" s="24">
        <v>2</v>
      </c>
      <c r="D19" s="24">
        <v>3</v>
      </c>
      <c r="E19" s="24">
        <v>4</v>
      </c>
      <c r="F19" s="24">
        <v>5</v>
      </c>
      <c r="G19" s="24">
        <v>6</v>
      </c>
      <c r="H19" s="24">
        <v>7</v>
      </c>
      <c r="I19" s="24">
        <v>8</v>
      </c>
      <c r="J19" s="24">
        <v>9</v>
      </c>
      <c r="K19" s="24">
        <v>10</v>
      </c>
      <c r="L19" s="24">
        <v>11</v>
      </c>
      <c r="M19" s="24">
        <v>12</v>
      </c>
    </row>
    <row r="20" spans="1:13" x14ac:dyDescent="0.3">
      <c r="A20" s="8" t="s">
        <v>6</v>
      </c>
      <c r="B20" s="25">
        <f>Q1</f>
        <v>49956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8" t="s">
        <v>25</v>
      </c>
      <c r="B21" s="26">
        <f>Q4</f>
        <v>1.6666666666666668E-3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8" t="s">
        <v>7</v>
      </c>
      <c r="B22" s="25">
        <f>Q2</f>
        <v>850</v>
      </c>
      <c r="C22" s="16"/>
      <c r="D22" s="16"/>
      <c r="E22" s="16"/>
      <c r="F22" s="16"/>
      <c r="G22" s="16"/>
      <c r="H22" s="16"/>
      <c r="I22" s="16"/>
      <c r="J22" s="36" t="s">
        <v>8</v>
      </c>
      <c r="K22" s="37"/>
      <c r="L22" s="37"/>
      <c r="M22" s="38"/>
    </row>
    <row r="23" spans="1:13" x14ac:dyDescent="0.3">
      <c r="A23" s="8" t="s">
        <v>24</v>
      </c>
      <c r="B23" s="25">
        <f>(B20*B21)/2</f>
        <v>41.63</v>
      </c>
      <c r="C23" s="16"/>
      <c r="D23" s="16"/>
      <c r="E23" s="16"/>
      <c r="F23" s="16"/>
      <c r="G23" s="16"/>
      <c r="H23" s="16"/>
      <c r="I23" s="16"/>
      <c r="J23" s="39">
        <f>M17</f>
        <v>1089108574.29</v>
      </c>
      <c r="K23" s="40"/>
      <c r="L23" s="40"/>
      <c r="M23" s="41"/>
    </row>
    <row r="26" spans="1:13" ht="28.8" x14ac:dyDescent="0.3">
      <c r="A26" s="42" t="s">
        <v>26</v>
      </c>
      <c r="B26" s="33" t="s">
        <v>27</v>
      </c>
    </row>
    <row r="27" spans="1:13" x14ac:dyDescent="0.3">
      <c r="A27" s="16">
        <v>0</v>
      </c>
      <c r="B27" s="16">
        <f>B2</f>
        <v>1763</v>
      </c>
    </row>
    <row r="28" spans="1:13" x14ac:dyDescent="0.3">
      <c r="A28" s="16">
        <v>1</v>
      </c>
      <c r="B28" s="16">
        <v>0</v>
      </c>
    </row>
    <row r="29" spans="1:13" x14ac:dyDescent="0.3">
      <c r="A29" s="16">
        <v>1</v>
      </c>
      <c r="B29" s="16">
        <f>C2</f>
        <v>1899</v>
      </c>
    </row>
    <row r="30" spans="1:13" x14ac:dyDescent="0.3">
      <c r="A30" s="16">
        <v>2</v>
      </c>
      <c r="B30" s="16">
        <v>0</v>
      </c>
    </row>
    <row r="31" spans="1:13" x14ac:dyDescent="0.3">
      <c r="A31" s="16">
        <v>2</v>
      </c>
      <c r="B31" s="16">
        <f>D2</f>
        <v>1687</v>
      </c>
    </row>
    <row r="32" spans="1:13" x14ac:dyDescent="0.3">
      <c r="A32" s="16">
        <v>3</v>
      </c>
      <c r="B32" s="16">
        <v>0</v>
      </c>
    </row>
    <row r="33" spans="1:2" x14ac:dyDescent="0.3">
      <c r="A33" s="16">
        <v>3</v>
      </c>
      <c r="B33" s="16">
        <f>E2</f>
        <v>1553</v>
      </c>
    </row>
    <row r="34" spans="1:2" x14ac:dyDescent="0.3">
      <c r="A34" s="16">
        <v>4</v>
      </c>
      <c r="B34" s="16">
        <v>0</v>
      </c>
    </row>
    <row r="35" spans="1:2" x14ac:dyDescent="0.3">
      <c r="A35" s="16">
        <v>4</v>
      </c>
      <c r="B35" s="16">
        <f>F2</f>
        <v>1640</v>
      </c>
    </row>
    <row r="36" spans="1:2" x14ac:dyDescent="0.3">
      <c r="A36" s="16">
        <v>5</v>
      </c>
      <c r="B36" s="16">
        <v>0</v>
      </c>
    </row>
    <row r="37" spans="1:2" x14ac:dyDescent="0.3">
      <c r="A37" s="16">
        <v>5</v>
      </c>
      <c r="B37" s="16">
        <f>G2</f>
        <v>1496</v>
      </c>
    </row>
    <row r="38" spans="1:2" x14ac:dyDescent="0.3">
      <c r="A38" s="16">
        <v>6</v>
      </c>
      <c r="B38" s="16">
        <v>0</v>
      </c>
    </row>
    <row r="39" spans="1:2" x14ac:dyDescent="0.3">
      <c r="A39" s="16">
        <v>6</v>
      </c>
      <c r="B39" s="16">
        <f>H2</f>
        <v>1819</v>
      </c>
    </row>
    <row r="40" spans="1:2" x14ac:dyDescent="0.3">
      <c r="A40" s="16">
        <v>7</v>
      </c>
      <c r="B40" s="16">
        <v>0</v>
      </c>
    </row>
    <row r="41" spans="1:2" x14ac:dyDescent="0.3">
      <c r="A41" s="16">
        <v>7</v>
      </c>
      <c r="B41" s="16">
        <f>I2</f>
        <v>1984</v>
      </c>
    </row>
    <row r="42" spans="1:2" x14ac:dyDescent="0.3">
      <c r="A42" s="16">
        <v>8</v>
      </c>
      <c r="B42" s="16">
        <v>0</v>
      </c>
    </row>
    <row r="43" spans="1:2" x14ac:dyDescent="0.3">
      <c r="A43" s="16">
        <v>8</v>
      </c>
      <c r="B43" s="16">
        <f>J2</f>
        <v>2000</v>
      </c>
    </row>
    <row r="44" spans="1:2" x14ac:dyDescent="0.3">
      <c r="A44" s="16">
        <v>9</v>
      </c>
      <c r="B44" s="16">
        <v>0</v>
      </c>
    </row>
    <row r="45" spans="1:2" x14ac:dyDescent="0.3">
      <c r="A45" s="16">
        <v>9</v>
      </c>
      <c r="B45" s="16">
        <f>K2</f>
        <v>2044</v>
      </c>
    </row>
    <row r="46" spans="1:2" x14ac:dyDescent="0.3">
      <c r="A46" s="16">
        <v>10</v>
      </c>
      <c r="B46" s="16">
        <v>0</v>
      </c>
    </row>
    <row r="47" spans="1:2" x14ac:dyDescent="0.3">
      <c r="A47" s="16">
        <v>10</v>
      </c>
      <c r="B47" s="16">
        <f>L2</f>
        <v>2060</v>
      </c>
    </row>
    <row r="48" spans="1:2" x14ac:dyDescent="0.3">
      <c r="A48" s="16">
        <v>11</v>
      </c>
      <c r="B48" s="16">
        <v>0</v>
      </c>
    </row>
    <row r="49" spans="1:2" x14ac:dyDescent="0.3">
      <c r="A49" s="16">
        <v>11</v>
      </c>
      <c r="B49" s="16">
        <f>M2</f>
        <v>1838</v>
      </c>
    </row>
    <row r="50" spans="1:2" x14ac:dyDescent="0.3">
      <c r="A50" s="16">
        <v>12</v>
      </c>
      <c r="B50" s="16">
        <v>0</v>
      </c>
    </row>
  </sheetData>
  <mergeCells count="8">
    <mergeCell ref="B4:M4"/>
    <mergeCell ref="J22:M22"/>
    <mergeCell ref="J23:M23"/>
    <mergeCell ref="O1:P1"/>
    <mergeCell ref="O2:P2"/>
    <mergeCell ref="O4:P4"/>
    <mergeCell ref="O3:P3"/>
    <mergeCell ref="O5:P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E2C1-7942-4269-BBDD-1D59D7BDCB01}">
  <dimension ref="A1:Q50"/>
  <sheetViews>
    <sheetView zoomScale="88" workbookViewId="0"/>
  </sheetViews>
  <sheetFormatPr defaultRowHeight="14.4" x14ac:dyDescent="0.3"/>
  <cols>
    <col min="1" max="1" width="12" style="14" bestFit="1" customWidth="1"/>
    <col min="2" max="2" width="11.5546875" style="14" bestFit="1" customWidth="1"/>
    <col min="3" max="11" width="12.5546875" style="14" bestFit="1" customWidth="1"/>
    <col min="12" max="13" width="13.6640625" style="14" bestFit="1" customWidth="1"/>
    <col min="14" max="14" width="8.88671875" style="14"/>
    <col min="15" max="15" width="9.6640625" style="14" bestFit="1" customWidth="1"/>
    <col min="16" max="16" width="8.88671875" style="14"/>
    <col min="17" max="17" width="10.6640625" style="14" bestFit="1" customWidth="1"/>
    <col min="18" max="16384" width="8.88671875" style="14"/>
  </cols>
  <sheetData>
    <row r="1" spans="1:17" x14ac:dyDescent="0.3">
      <c r="A1" s="12" t="s">
        <v>2</v>
      </c>
      <c r="B1" s="13">
        <v>45748</v>
      </c>
      <c r="C1" s="13">
        <v>45778</v>
      </c>
      <c r="D1" s="13">
        <v>45809</v>
      </c>
      <c r="E1" s="13">
        <v>45839</v>
      </c>
      <c r="F1" s="13">
        <v>45870</v>
      </c>
      <c r="G1" s="13">
        <v>45901</v>
      </c>
      <c r="H1" s="13">
        <v>45931</v>
      </c>
      <c r="I1" s="13">
        <v>45962</v>
      </c>
      <c r="J1" s="13">
        <v>45992</v>
      </c>
      <c r="K1" s="13">
        <v>46023</v>
      </c>
      <c r="L1" s="13">
        <v>46054</v>
      </c>
      <c r="M1" s="13">
        <v>46082</v>
      </c>
      <c r="O1" s="15" t="s">
        <v>22</v>
      </c>
      <c r="P1" s="15"/>
      <c r="Q1" s="8">
        <v>49566</v>
      </c>
    </row>
    <row r="2" spans="1:17" x14ac:dyDescent="0.3">
      <c r="A2" s="12" t="s">
        <v>3</v>
      </c>
      <c r="B2" s="16">
        <v>1965</v>
      </c>
      <c r="C2" s="16">
        <v>1981</v>
      </c>
      <c r="D2" s="16">
        <v>1764</v>
      </c>
      <c r="E2" s="16">
        <v>1789</v>
      </c>
      <c r="F2" s="16">
        <v>1679</v>
      </c>
      <c r="G2" s="16">
        <v>1698</v>
      </c>
      <c r="H2" s="16">
        <v>1798</v>
      </c>
      <c r="I2" s="16">
        <v>2051</v>
      </c>
      <c r="J2" s="16">
        <v>2063</v>
      </c>
      <c r="K2" s="16">
        <v>1981</v>
      </c>
      <c r="L2" s="16">
        <v>2160</v>
      </c>
      <c r="M2" s="16">
        <v>1779</v>
      </c>
      <c r="O2" s="15" t="s">
        <v>7</v>
      </c>
      <c r="P2" s="15"/>
      <c r="Q2" s="8">
        <v>850</v>
      </c>
    </row>
    <row r="3" spans="1:17" x14ac:dyDescent="0.3">
      <c r="O3" s="15" t="s">
        <v>28</v>
      </c>
      <c r="P3" s="15"/>
      <c r="Q3" s="8">
        <f>2/100</f>
        <v>0.02</v>
      </c>
    </row>
    <row r="4" spans="1:17" ht="43.2" x14ac:dyDescent="0.3">
      <c r="A4" s="17" t="s">
        <v>0</v>
      </c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O4" s="15" t="s">
        <v>29</v>
      </c>
      <c r="P4" s="15"/>
      <c r="Q4" s="8">
        <f>Q3/12</f>
        <v>1.6666666666666668E-3</v>
      </c>
    </row>
    <row r="5" spans="1:17" x14ac:dyDescent="0.3">
      <c r="A5" s="8"/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O5" s="15" t="s">
        <v>23</v>
      </c>
      <c r="P5" s="15"/>
      <c r="Q5" s="8">
        <f>Q1*Q4</f>
        <v>82.61</v>
      </c>
    </row>
    <row r="6" spans="1:17" x14ac:dyDescent="0.3">
      <c r="A6" s="8">
        <v>1</v>
      </c>
      <c r="B6" s="18">
        <f>$B$22 + $B$20 * (SUM($B$2:B2)) + $B$23 * (1 * $B$2)</f>
        <v>97479204.325000003</v>
      </c>
      <c r="C6" s="19">
        <f>$B$22 + $B$20 * (SUM($B$2:C2)) + $B$23 * (1 * $B$2 +3 * $C$2)</f>
        <v>195914925.94</v>
      </c>
      <c r="D6" s="19">
        <f>$B$22 + $B$20 * (SUM($B$2:D2)) + $B$23 * (1 * $B$2 +3 * $C$2 + 5 * $D$2)</f>
        <v>283713660.04000002</v>
      </c>
      <c r="E6" s="19">
        <f>$B$22 + $B$20 * (SUM($B$2:E2)) + $B$23 * (1 * $B$2 +3 * $C$2 + 5 * $D$2 + 7 * $E$2)</f>
        <v>372904496.55500001</v>
      </c>
      <c r="F6" s="19">
        <f>$B$22 + $B$20 * (SUM($B$2:F2)) + $B$23 * (1 * $B$2 +3 * $C$2 + 5 * $D$2 + 7 * $E$2 + 9 * $F$2)</f>
        <v>456749970.41000003</v>
      </c>
      <c r="G6" s="19">
        <f>$B$22 + $B$20 * (SUM($B$2:G2)) + $B$23 * (1 * $B$2 +3 * $C$2 + 5 * $D$2 + 7 * $E$2 + 9 * $F$2 + 11 * $G$2)</f>
        <v>541684533.20000005</v>
      </c>
      <c r="H6" s="19">
        <f>$B$22 + $B$20 * (SUM($B$2:H2)) + $B$23 * (1 * $B$2 +3 * $C$2 + 5 * $D$2 + 7 * $E$2 + 9 * $F$2 + 11 * $G$2 + 13 * $H$2)</f>
        <v>631769664.26999998</v>
      </c>
      <c r="I6" s="19">
        <f>$B$22 + $B$20 * (SUM($B$2:I2)) + $B$23 * (1 * $B$2 +3 * $C$2 + 5 * $D$2 + 7 * $E$2 + 9 * $F$2 + 11 * $G$2 + 13 * $H$2 + 15 * $I$2)</f>
        <v>734700278.59500003</v>
      </c>
      <c r="J6" s="19">
        <f>$B$22 + $B$20 * (SUM($B$2:J2)) + $B$23 * (1 * $B$2 +3 * $C$2 + 5 * $D$2 + 7 * $E$2 + 9 * $F$2 + 11 * $G$2 + 13 * $H$2 + 15 * $I$2 + 17 * $J$2)</f>
        <v>838403544.25</v>
      </c>
      <c r="K6" s="19">
        <f>$B$22 + $B$20 * (SUM($B$2:K2)) + $B$23 * (1 * $B$2 +3 * $C$2 + 5 * $D$2 + 7 * $E$2 + 9 * $F$2 + 11 * $G$2 + 13 * $H$2 + 15 * $I$2 + 17 * $J$2 + 19 * $K$2)</f>
        <v>938148469.14499998</v>
      </c>
      <c r="L6" s="19">
        <f>$B$22 + $B$20 * (SUM($B$2:L2)) + $B$23 * (1 * $B$2 +3 * $C$2 + 5 * $D$2 + 7 * $E$2 + 9 * $F$2 + 11 * $G$2 + 13 * $H$2 + 15 * $I$2 + 17 * $J$2 + 19 * $K$2 + 21 * $L$2)</f>
        <v>1047084623.9450001</v>
      </c>
      <c r="M6" s="19">
        <f>$B$22 + $B$20 * (SUM($B$2:M2)) + $B$23 * (1 * $B$2 +3 * $C$2 + 5 * $D$2 + 7 * $E$2 + 9 * $F$2 + 11 * $G$2 + 13 * $H$2 + 15 * $I$2 + 17 * $J$2 + 19 * $K$2 + 21 * $L$2 + 23 * $M$2)</f>
        <v>1136952614.6300001</v>
      </c>
    </row>
    <row r="7" spans="1:17" x14ac:dyDescent="0.3">
      <c r="A7" s="8">
        <v>2</v>
      </c>
      <c r="C7" s="18">
        <f>$B$6 + $B$22 + $B$20 * (SUM($C$2:C2)) + $B$23 * (1 * $C$2)</f>
        <v>195752125.53</v>
      </c>
      <c r="D7" s="19">
        <f>$B$6 + $B$22 + $B$20 * (SUM($C$2:D2)) + $B$23 * (1 * $C$2 + 3 * $D$2)</f>
        <v>283405135.58999997</v>
      </c>
      <c r="E7" s="19">
        <f>$B$6 + $B$22 + $B$20 * (SUM($C$2:E2)) + $B$23 * (1 * $C$2 + 3 * $D$2 + 5 * $E$2)</f>
        <v>372448182.815</v>
      </c>
      <c r="F7" s="19">
        <f>$B$6 + $B$22 + $B$20 * (SUM($C$2:F2)) + $B$23 * (1 * $C$2 + 3 * $D$2 + 5 * $E$2 + 7 * $F$2)</f>
        <v>456154954.47999996</v>
      </c>
      <c r="G7" s="19">
        <f>$B$6 + $B$22 + $B$20 * (SUM($C$2:G2)) + $B$23 * (1 * $C$2 + 3 * $D$2 + 5 * $E$2 + 7 * $F$2 + 9 * $G$2)</f>
        <v>540949245.49000001</v>
      </c>
      <c r="H7" s="19">
        <f>$B$6 + $B$22 + $B$20 * (SUM($C$2:H2)) + $B$23 * (1 * $C$2 + 3 * $D$2 + 5 * $E$2 + 7 * $F$2 + 9 * $G$2 + 11 * $H$2)</f>
        <v>630885843.78000009</v>
      </c>
      <c r="I7" s="19">
        <f>$B$6 + $B$22 + $B$20 * (SUM($C$2:I2)) + $B$23 * (1 * $C$2 + 3 * $D$2 + 5 * $E$2 + 7 * $F$2 + 9 * $G$2 + 11 * $H$2 + 13 * $I$2)</f>
        <v>733647024.995</v>
      </c>
      <c r="J7" s="19">
        <f>$B$6 + $B$22 + $B$20 * (SUM($C$2:J2)) + $B$23 * (1 * $C$2 + 3 * $D$2 + 5 * $E$2 + 7 * $F$2 + 9 * $G$2 + 11 * $H$2 + 13 * $I$2 + 15 * $J$2)</f>
        <v>837179866.22000003</v>
      </c>
      <c r="K7" s="19">
        <f>$B$6 + $B$22 + $B$20 * (SUM($C$2:K2)) + $B$23 * (1 * $C$2 + 3 * $D$2 + 5 * $E$2 + 7 * $F$2 + 9 * $G$2 + 11 * $H$2 + 13 * $I$2 + 15 * $J$2 + 17 * $K$2)</f>
        <v>936761140.70500004</v>
      </c>
      <c r="L7" s="19">
        <f>$B$6 + $B$22 + $B$20 * (SUM($C$2:L2)) + $B$23 * (1 * $C$2 + 3 * $D$2 + 5 * $E$2 + 7 * $F$2 + 9 * $G$2 + 11 * $H$2 + 13 * $I$2 + 15 * $J$2 + 17 * $K$2 + 19 * $L$2)</f>
        <v>1045518857.9050001</v>
      </c>
      <c r="M7" s="19">
        <f>$B$6 + $B$22 + $B$20 * (SUM($C$2:M2)) + $B$23 * (1 * $C$2 + 3 * $D$2 + 5 * $E$2 + 7 * $F$2 + 9 * $G$2 + 11 * $H$2 + 13 * $I$2 + 15 * $J$2 + 17 * $K$2 + 19 * $L$2 + 21 * $M$2)</f>
        <v>1135239885.4000001</v>
      </c>
    </row>
    <row r="8" spans="1:17" x14ac:dyDescent="0.3">
      <c r="A8" s="8">
        <v>3</v>
      </c>
      <c r="B8" s="19"/>
      <c r="C8" s="19"/>
      <c r="D8" s="18">
        <f>$C$7 + $B$22 + $B$20 * (SUM($D$2:D2)) + $B$23 * (1 * $D$2)</f>
        <v>283260261.54999995</v>
      </c>
      <c r="E8" s="19">
        <f>$C$7 + $B$22 + $B$20 * (SUM($D$2:E2)) + $B$23 * (1 * $D$2 + 3 * $E$2)</f>
        <v>372155519.48499995</v>
      </c>
      <c r="F8" s="19">
        <f>$C$7 + $B$22 + $B$20 * (SUM($D$2:F2)) + $B$23 * (1 * $D$2 + 3 * $E$2 + 5 * $F$2)</f>
        <v>455723588.95999998</v>
      </c>
      <c r="G8" s="19">
        <f>$C$7 + $B$22 + $B$20 * (SUM($D$2:G2)) + $B$23 * (1 * $D$2 + 3 * $E$2 + 5 * $F$2 + 7 * $G$2)</f>
        <v>540377608.18999994</v>
      </c>
      <c r="H8" s="19">
        <f>$C$7 + $B$22 + $B$20 * (SUM($D$2:H2)) + $B$23 * (1 * $D$2 + 3 * $E$2 + 5 * $F$2 + 7 * $G$2 + 9 * $H$2)</f>
        <v>630165673.69999993</v>
      </c>
      <c r="I8" s="19">
        <f>$C$7 + $B$22 + $B$20 * (SUM($D$2:I2)) + $B$23 * (1 * $D$2 + 3 * $E$2 + 5 * $F$2 + 7 * $G$2 + 9 * $H$2 + 11 * $I$2)</f>
        <v>732757421.80499995</v>
      </c>
      <c r="J8" s="19">
        <f>$C$7 + $B$22 + $B$20 * (SUM($D$2:J2)) + $B$23 * (1 * $D$2 + 3 * $E$2 + 5 * $F$2 + 7 * $G$2 + 9 * $H$2 + 11 * $I$2 + 13 * $J$2)</f>
        <v>836119838.60000002</v>
      </c>
      <c r="K8" s="19">
        <f>$C$7 + $B$22 + $B$20 * (SUM($D$2:K2)) + $B$23 * (1 * $D$2 + 3 * $E$2 + 5 * $F$2 + 7 * $G$2 + 9 * $H$2 + 11 * $I$2 + 13 * $J$2 + 15 * $K$2)</f>
        <v>935537462.67499995</v>
      </c>
      <c r="L8" s="19">
        <f>$C$7 + $B$22 + $B$20 * (SUM($D$2:L2)) + $B$23 * (1 * $D$2 + 3 * $E$2 + 5 * $F$2 + 7 * $G$2 + 9 * $H$2 + 11 * $I$2 + 13 * $J$2 + 15 * $K$2 + 17 * $L$2)</f>
        <v>1044116742.275</v>
      </c>
      <c r="M8" s="19">
        <f>$C$7 + $B$22 + $B$20 * (SUM($D$2:M2)) + $B$23 * (1 * $D$2 + 3 * $E$2 + 5 * $F$2 + 7 * $G$2 + 9 * $H$2 + 11 * $I$2 + 13 * $J$2 + 15 * $K$2 + 17 * $L$2 + 19 * $M$2)</f>
        <v>1133690806.5799999</v>
      </c>
    </row>
    <row r="9" spans="1:17" x14ac:dyDescent="0.3">
      <c r="A9" s="8">
        <v>4</v>
      </c>
      <c r="B9" s="19"/>
      <c r="C9" s="19"/>
      <c r="D9" s="19"/>
      <c r="E9" s="18">
        <f>$D$8 + $B$22 + $B$20 * (SUM($E$2:E2)) + $B$23 * (1 * $E$2)</f>
        <v>372008580.19499993</v>
      </c>
      <c r="F9" s="19">
        <f>$D$8 + $B$22 + $B$20 * (SUM($E$2:F2)) + $B$23 * (1 * $E$2 + 3 * $F$2)</f>
        <v>455437947.47999996</v>
      </c>
      <c r="G9" s="19">
        <f>$D$8 + $B$22 + $B$20 * (SUM($E$2:G2)) + $B$23 * (1 * $E$2 + 3 * $F$2 + 5 * $G$2)</f>
        <v>539951694.92999995</v>
      </c>
      <c r="H9" s="19">
        <f>$D$8 + $B$22 + $B$20 * (SUM($E$2:H2)) + $B$23 * (1 * $E$2 + 3 * $F$2 + 5 * $G$2 + 7 * $H$2)</f>
        <v>629591227.65999997</v>
      </c>
      <c r="I9" s="19">
        <f>$D$8 + $B$22 + $B$20 * (SUM($E$2:I2)) + $B$23 * (1 * $E$2 + 3 * $F$2 + 5 * $G$2 + 7 * $H$2 + 9 * $I$2)</f>
        <v>732013542.65499997</v>
      </c>
      <c r="J9" s="19">
        <f>$D$8 + $B$22 + $B$20 * (SUM($E$2:J2)) + $B$23 * (1 * $E$2 + 3 * $F$2 + 5 * $G$2 + 7 * $H$2 + 9 * $I$2 + 11 * $J$2)</f>
        <v>835205535.01999998</v>
      </c>
      <c r="K9" s="19">
        <f>$D$8 + $B$22 + $B$20 * (SUM($E$2:K2)) + $B$23 * (1 * $E$2 + 3 * $F$2 + 5 * $G$2 + 7 * $H$2 + 9 * $I$2 + 11 * $J$2 + 13 * $K$2)</f>
        <v>934459508.68499994</v>
      </c>
      <c r="L9" s="19">
        <f>$D$8 + $B$22 + $B$20 * (SUM($E$2:L2)) + $B$23 * (1 * $E$2 + 3 * $F$2 + 5 * $G$2 + 7 * $H$2 + 9 * $I$2 + 11 * $J$2 + 13 * $K$2 + 15 * $L$2)</f>
        <v>1042860350.6849999</v>
      </c>
      <c r="M9" s="19">
        <f>$D$8 + $B$22 + $B$20 * (SUM($E$2:M2)) + $B$23 * (1 * $E$2 + 3 * $F$2 + 5 * $G$2 + 7 * $H$2 + 9 * $I$2 + 11 * $J$2 + 13 * $K$2 + 15 * $L$2 + 17 * $M$2)</f>
        <v>1132287451.8</v>
      </c>
    </row>
    <row r="10" spans="1:17" x14ac:dyDescent="0.3">
      <c r="A10" s="8">
        <v>5</v>
      </c>
      <c r="B10" s="19"/>
      <c r="C10" s="19"/>
      <c r="D10" s="19"/>
      <c r="E10" s="19"/>
      <c r="F10" s="18">
        <f>$E$9 + $B$22 + $B$20 * (SUM($F$2:F2)) + $B$23 * (1 * $F$2)</f>
        <v>455300095.28999996</v>
      </c>
      <c r="G10" s="19">
        <f>$E$9 + $B$22 + $B$20 * (SUM($F$2:G2)) + $B$23 * (1 * $F$2 + 3 * $G$2)</f>
        <v>539673570.95999992</v>
      </c>
      <c r="H10" s="19">
        <f>$E$9 + $B$22 + $B$20 * (SUM($F$2:H2)) + $B$23 * (1 * $F$2 + 3 * $G$2 + 5 * $H$2)</f>
        <v>629164570.90999997</v>
      </c>
      <c r="I10" s="19">
        <f>$E$9 + $B$22 + $B$20 * (SUM($F$2:I2)) + $B$23 * (1 * $F$2 + 3 * $G$2 + 5 * $H$2 + 7 * $I$2)</f>
        <v>731417452.79499996</v>
      </c>
      <c r="J10" s="19">
        <f>$E$9 + $B$22 + $B$20 * (SUM($F$2:J2)) + $B$23 * (1 * $F$2 + 3 * $G$2 + 5 * $H$2 + 7 * $I$2 + 9 * $J$2)</f>
        <v>834439020.7299999</v>
      </c>
      <c r="K10" s="19">
        <f>$E$9 + $B$22 + $B$20 * (SUM($F$2:K2)) + $B$23 * (1 * $F$2 + 3 * $G$2 + 5 * $H$2 + 7 * $I$2 + 9 * $J$2 + 11 * $K$2)</f>
        <v>933529343.9849999</v>
      </c>
      <c r="L10" s="19">
        <f>$E$9 + $B$22 + $B$20 * (SUM($F$2:L2)) + $B$23 * (1 * $F$2 + 3 * $G$2 + 5 * $H$2 + 7 * $I$2 + 9 * $J$2 + 11 * $K$2 + 13 * $L$2)</f>
        <v>1041751748.385</v>
      </c>
      <c r="M10" s="19">
        <f>$E$9 + $B$22 + $B$20 * (SUM($F$2:M2)) + $B$23 * (1 * $F$2 + 3 * $G$2 + 5 * $H$2 + 7 * $I$2 + 9 * $J$2 + 11 * $K$2 + 13 * $L$2 + 15 * $M$2)</f>
        <v>1131031886.3099999</v>
      </c>
    </row>
    <row r="11" spans="1:17" x14ac:dyDescent="0.3">
      <c r="A11" s="8">
        <v>6</v>
      </c>
      <c r="B11" s="19"/>
      <c r="C11" s="19"/>
      <c r="D11" s="19"/>
      <c r="E11" s="19"/>
      <c r="F11" s="19"/>
      <c r="G11" s="18">
        <f>$F$10 + $B$22 + $B$20 * (SUM($G$2:G2)) + $B$23 * (1 * $G$2)</f>
        <v>539534149.17999995</v>
      </c>
      <c r="H11" s="19">
        <f>$F$10 + $B$22 + $B$20 * (SUM($G$2:H2)) + $B$23 * (1 * $G$2  + 3 * $H$2)</f>
        <v>628876616.3499999</v>
      </c>
      <c r="I11" s="19">
        <f>$F$10 + $B$22 + $B$20 * (SUM($G$2:I2)) + $B$23 * (1 * $G$2  + 3 * $H$2 + 5 * $I$2)</f>
        <v>730960065.125</v>
      </c>
      <c r="J11" s="19">
        <f>$F$10 + $B$22 + $B$20 * (SUM($G$2:J2)) + $B$23 * (1 * $G$2  + 3 * $H$2 + 5 * $I$2 + 7 * $J$2)</f>
        <v>833811208.63</v>
      </c>
      <c r="K11" s="19">
        <f>$F$10 + $B$22 + $B$20 * (SUM($G$2:K2)) + $B$23 * (1 * $G$2  + 3 * $H$2 + 5 * $I$2 + 7 * $J$2 + 9 * $K$2 )</f>
        <v>932737881.4749999</v>
      </c>
      <c r="L11" s="19">
        <f>$F$10 + $B$22 + $B$20 * (SUM($G$2:L2)) + $B$23 * (1 * $G$2  + 3 * $H$2 + 5 * $I$2 + 7 * $J$2 + 9 * $K$2 + 11 * $L$2)</f>
        <v>1040781848.275</v>
      </c>
      <c r="M11" s="19">
        <f>$F$10 + $B$22 + $B$20 * (SUM($G$2:M2)) + $B$23 * (1 * $G$2  + 3 * $H$2 + 5 * $I$2 + 7 * $J$2 + 9 * $K$2 + 11 * $L$2 + 13 * $M$2)</f>
        <v>1129915023.01</v>
      </c>
    </row>
    <row r="12" spans="1:17" x14ac:dyDescent="0.3">
      <c r="A12" s="8">
        <v>7</v>
      </c>
      <c r="B12" s="19"/>
      <c r="C12" s="19"/>
      <c r="D12" s="19"/>
      <c r="E12" s="19"/>
      <c r="F12" s="19"/>
      <c r="G12" s="19"/>
      <c r="H12" s="18">
        <f>$G$11 + $B$22 + $B$20 * (SUM($H$2:H2)) + $B$23 * (1 * $H$2)</f>
        <v>628728933.56999993</v>
      </c>
      <c r="I12" s="19">
        <f>$G$11 + $B$22 + $B$20 * (SUM($H$2:I2)) + $B$23 * (1 * $H$2 + 3 * $I$2)</f>
        <v>730642949.2349999</v>
      </c>
      <c r="J12" s="19">
        <f>$G$11 + $B$22 + $B$20 * (SUM($H$2:J2)) + $B$23 * (1 * $H$2 + 3 * $I$2 + 5 * $J$2)</f>
        <v>833323668.30999994</v>
      </c>
      <c r="K12" s="19">
        <f>$G$11 + $B$22 + $B$20 * (SUM($H$2:K2)) + $B$23 * (1 * $H$2 + 3 * $I$2 + 5 * $J$2 + 7 * $K$2)</f>
        <v>932086690.745</v>
      </c>
      <c r="L12" s="19">
        <f>$G$11 + $B$22 + $B$20 * (SUM($H$2:L2)) + $B$23 * (1 * $H$2 + 3 * $I$2 + 5 * $J$2 + 7 * $K$2 + 9 * $L$2)</f>
        <v>1039952219.9449999</v>
      </c>
      <c r="M12" s="19">
        <f>$G$11 + $B$22 + $B$20 * (SUM($H$2:M2)) + $B$23 * (1 * $H$2 + 3 * $I$2 + 5 * $J$2 + 7 * $K$2 + 9 * $L$2 + 11 * $M$2)</f>
        <v>1128938431.4899998</v>
      </c>
    </row>
    <row r="13" spans="1:17" x14ac:dyDescent="0.3">
      <c r="A13" s="8">
        <v>8</v>
      </c>
      <c r="B13" s="19"/>
      <c r="C13" s="19"/>
      <c r="D13" s="19"/>
      <c r="E13" s="19"/>
      <c r="F13" s="19"/>
      <c r="G13" s="19"/>
      <c r="H13" s="19"/>
      <c r="I13" s="18">
        <f>$H$12 + $B$22 + $B$20 * (SUM($I$2:I2)) + $B$23 * (1 * $I$2)</f>
        <v>730474366.12499988</v>
      </c>
      <c r="J13" s="19">
        <f>$H$12 + $B$22 + $B$20 * (SUM($I$2:J2)) + $B$23 * (1 * $I$2 + 3 * $J$2)</f>
        <v>832984660.76999998</v>
      </c>
      <c r="K13" s="19">
        <f>$H$12 + $B$22 + $B$20 * (SUM($I$2:K2)) + $B$23 * (1 * $I$2 + 3 * $J$2 + 5 * $K$2)</f>
        <v>931584032.79499996</v>
      </c>
      <c r="L13" s="19">
        <f>$H$12 + $B$22 + $B$20 * (SUM($I$2:L2)) + $B$23 * (1 * $I$2 + 3 * $J$2 + 5 * $K$2 + 7 * $L$2 )</f>
        <v>1039271124.395</v>
      </c>
      <c r="M13" s="19">
        <f>$H$12 + $B$22 + $B$20 * (SUM($I$2:M2)) + $B$23 * (1 * $I$2 + 3 * $J$2 + 5 * $K$2 + 7 * $L$2 + 9 * $M$2)</f>
        <v>1128110372.75</v>
      </c>
    </row>
    <row r="14" spans="1:17" x14ac:dyDescent="0.3">
      <c r="A14" s="8">
        <v>9</v>
      </c>
      <c r="B14" s="19"/>
      <c r="C14" s="19"/>
      <c r="D14" s="19"/>
      <c r="E14" s="19"/>
      <c r="F14" s="19"/>
      <c r="G14" s="19"/>
      <c r="H14" s="19"/>
      <c r="I14" s="19"/>
      <c r="J14" s="18">
        <f>$I$13 + $B$22 + $B$20 * (SUM($J$2:J2)) + $B$23 * (1 * $J$2)</f>
        <v>832815086.33999991</v>
      </c>
      <c r="K14" s="19">
        <f>$I$13 + $B$22 + $B$20 * (SUM($J$2:K2)) + $B$23 * (1 * $J$2  + 3 * $K$2)</f>
        <v>931250807.95499992</v>
      </c>
      <c r="L14" s="19">
        <f>$I$13 + $B$22 + $B$20 * (SUM($J$2:L2)) + $B$23 * (1 * $J$2  + 3 * $K$2 + 5 * $L$2)</f>
        <v>1038759461.9549999</v>
      </c>
      <c r="M14" s="19">
        <f>$I$13 + $B$22 + $B$20 * (SUM($J$2:M2)) + $B$23 * (1 * $J$2  + 3 * $K$2 + 5 * $L$2 + 7 * $M$2)</f>
        <v>1127451747.1199999</v>
      </c>
    </row>
    <row r="15" spans="1:17" x14ac:dyDescent="0.3">
      <c r="A15" s="8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8">
        <f>$J$14 + $B$22 + $B$20 * (SUM($K$2:K2)) + $B$23 * (1 * $K$2)</f>
        <v>931088007.54499996</v>
      </c>
      <c r="L15" s="19">
        <f>$J$14 + $B$22 + $B$20 * (SUM($K$2:L2)) + $B$23 * (1 * $K$2 + 3 * $L$2)</f>
        <v>1038418223.9449999</v>
      </c>
      <c r="M15" s="19">
        <f>$J$14 + $B$22 + $B$20 * (SUM($K$2:M2)) + $B$23 * (1 * $K$2 + 3 * $L$2 + 5 * $M$2)</f>
        <v>1126963545.9199998</v>
      </c>
    </row>
    <row r="16" spans="1:17" x14ac:dyDescent="0.3">
      <c r="A16" s="8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>
        <f>$K$15 + $B$22 + $B$20 * (SUM($L$2:L2)) + $B$23 * (1 * $L$2)</f>
        <v>1038240636.3449999</v>
      </c>
      <c r="M16" s="19">
        <f>$K$15 + $B$22 + $B$20 * (SUM($L$2:M2)) + $B$23 * (1 * $L$2 + 3 * $M$2)</f>
        <v>1126638995.1300001</v>
      </c>
    </row>
    <row r="17" spans="1:13" ht="15" thickBot="1" x14ac:dyDescent="0.35">
      <c r="A17" s="20">
        <v>12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8">
        <f>$L$16 + $B$22 + $B$20 * (SUM($M$2:M2)) + $B$23 * (1 * $M$2)</f>
        <v>1126492881.9399998</v>
      </c>
    </row>
    <row r="18" spans="1:13" ht="15" thickBot="1" x14ac:dyDescent="0.35">
      <c r="A18" s="22" t="s">
        <v>4</v>
      </c>
      <c r="B18" s="23">
        <f>MIN(B6:B17)</f>
        <v>97479204.325000003</v>
      </c>
      <c r="C18" s="23">
        <f t="shared" ref="C18:M18" si="0">MIN(C6:C17)</f>
        <v>195752125.53</v>
      </c>
      <c r="D18" s="23">
        <f t="shared" si="0"/>
        <v>283260261.54999995</v>
      </c>
      <c r="E18" s="23">
        <f t="shared" si="0"/>
        <v>372008580.19499993</v>
      </c>
      <c r="F18" s="23">
        <f t="shared" si="0"/>
        <v>455300095.28999996</v>
      </c>
      <c r="G18" s="23">
        <f t="shared" si="0"/>
        <v>539534149.17999995</v>
      </c>
      <c r="H18" s="23">
        <f t="shared" si="0"/>
        <v>628728933.56999993</v>
      </c>
      <c r="I18" s="23">
        <f t="shared" si="0"/>
        <v>730474366.12499988</v>
      </c>
      <c r="J18" s="23">
        <f t="shared" si="0"/>
        <v>832815086.33999991</v>
      </c>
      <c r="K18" s="23">
        <f t="shared" si="0"/>
        <v>931088007.54499996</v>
      </c>
      <c r="L18" s="23">
        <f t="shared" si="0"/>
        <v>1038240636.3449999</v>
      </c>
      <c r="M18" s="23">
        <f t="shared" si="0"/>
        <v>1126492881.9399998</v>
      </c>
    </row>
    <row r="19" spans="1:13" x14ac:dyDescent="0.3">
      <c r="A19" s="24" t="s">
        <v>5</v>
      </c>
      <c r="B19" s="24">
        <v>1</v>
      </c>
      <c r="C19" s="24">
        <v>2</v>
      </c>
      <c r="D19" s="24">
        <v>3</v>
      </c>
      <c r="E19" s="24">
        <v>4</v>
      </c>
      <c r="F19" s="24">
        <v>5</v>
      </c>
      <c r="G19" s="24">
        <v>6</v>
      </c>
      <c r="H19" s="24">
        <v>7</v>
      </c>
      <c r="I19" s="24">
        <v>8</v>
      </c>
      <c r="J19" s="24">
        <v>9</v>
      </c>
      <c r="K19" s="24">
        <v>10</v>
      </c>
      <c r="L19" s="24">
        <v>11</v>
      </c>
      <c r="M19" s="24">
        <v>12</v>
      </c>
    </row>
    <row r="20" spans="1:13" x14ac:dyDescent="0.3">
      <c r="A20" s="8" t="s">
        <v>6</v>
      </c>
      <c r="B20" s="25">
        <f>Q1</f>
        <v>49566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8" t="s">
        <v>25</v>
      </c>
      <c r="B21" s="26">
        <f>Q4</f>
        <v>1.6666666666666668E-3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8" t="s">
        <v>7</v>
      </c>
      <c r="B22" s="25">
        <f>Q2</f>
        <v>850</v>
      </c>
      <c r="C22" s="16"/>
      <c r="D22" s="16"/>
      <c r="E22" s="16"/>
      <c r="F22" s="16"/>
      <c r="G22" s="16"/>
      <c r="H22" s="16"/>
      <c r="I22" s="16"/>
      <c r="J22" s="27" t="s">
        <v>8</v>
      </c>
      <c r="K22" s="28"/>
      <c r="L22" s="28"/>
      <c r="M22" s="29"/>
    </row>
    <row r="23" spans="1:13" x14ac:dyDescent="0.3">
      <c r="A23" s="8" t="s">
        <v>24</v>
      </c>
      <c r="B23" s="25">
        <f>(B20*B21)/2</f>
        <v>41.305</v>
      </c>
      <c r="C23" s="16"/>
      <c r="D23" s="16"/>
      <c r="E23" s="16"/>
      <c r="F23" s="16"/>
      <c r="G23" s="16"/>
      <c r="H23" s="16"/>
      <c r="I23" s="16"/>
      <c r="J23" s="30">
        <f>M18</f>
        <v>1126492881.9399998</v>
      </c>
      <c r="K23" s="31"/>
      <c r="L23" s="31"/>
      <c r="M23" s="32"/>
    </row>
    <row r="26" spans="1:13" ht="28.8" x14ac:dyDescent="0.3">
      <c r="A26" s="1" t="s">
        <v>26</v>
      </c>
      <c r="B26" s="8" t="s">
        <v>27</v>
      </c>
    </row>
    <row r="27" spans="1:13" x14ac:dyDescent="0.3">
      <c r="A27" s="8">
        <v>0</v>
      </c>
      <c r="B27" s="16">
        <f>B2</f>
        <v>1965</v>
      </c>
    </row>
    <row r="28" spans="1:13" x14ac:dyDescent="0.3">
      <c r="A28" s="8">
        <v>1</v>
      </c>
      <c r="B28" s="16">
        <v>0</v>
      </c>
    </row>
    <row r="29" spans="1:13" x14ac:dyDescent="0.3">
      <c r="A29" s="8">
        <v>1</v>
      </c>
      <c r="B29" s="16">
        <f>C2</f>
        <v>1981</v>
      </c>
    </row>
    <row r="30" spans="1:13" x14ac:dyDescent="0.3">
      <c r="A30" s="8">
        <v>2</v>
      </c>
      <c r="B30" s="16">
        <v>0</v>
      </c>
    </row>
    <row r="31" spans="1:13" x14ac:dyDescent="0.3">
      <c r="A31" s="8">
        <v>2</v>
      </c>
      <c r="B31" s="16">
        <f>D2</f>
        <v>1764</v>
      </c>
    </row>
    <row r="32" spans="1:13" x14ac:dyDescent="0.3">
      <c r="A32" s="8">
        <v>3</v>
      </c>
      <c r="B32" s="16">
        <v>0</v>
      </c>
    </row>
    <row r="33" spans="1:2" x14ac:dyDescent="0.3">
      <c r="A33" s="8">
        <v>3</v>
      </c>
      <c r="B33" s="16">
        <f>E2</f>
        <v>1789</v>
      </c>
    </row>
    <row r="34" spans="1:2" x14ac:dyDescent="0.3">
      <c r="A34" s="8">
        <v>4</v>
      </c>
      <c r="B34" s="16">
        <v>0</v>
      </c>
    </row>
    <row r="35" spans="1:2" x14ac:dyDescent="0.3">
      <c r="A35" s="8">
        <v>4</v>
      </c>
      <c r="B35" s="16">
        <f>F2</f>
        <v>1679</v>
      </c>
    </row>
    <row r="36" spans="1:2" x14ac:dyDescent="0.3">
      <c r="A36" s="8">
        <v>5</v>
      </c>
      <c r="B36" s="16">
        <v>0</v>
      </c>
    </row>
    <row r="37" spans="1:2" x14ac:dyDescent="0.3">
      <c r="A37" s="8">
        <v>5</v>
      </c>
      <c r="B37" s="16">
        <f>G2</f>
        <v>1698</v>
      </c>
    </row>
    <row r="38" spans="1:2" x14ac:dyDescent="0.3">
      <c r="A38" s="8">
        <v>6</v>
      </c>
      <c r="B38" s="16">
        <v>0</v>
      </c>
    </row>
    <row r="39" spans="1:2" x14ac:dyDescent="0.3">
      <c r="A39" s="8">
        <v>6</v>
      </c>
      <c r="B39" s="16">
        <f>H2</f>
        <v>1798</v>
      </c>
    </row>
    <row r="40" spans="1:2" x14ac:dyDescent="0.3">
      <c r="A40" s="8">
        <v>7</v>
      </c>
      <c r="B40" s="16">
        <v>0</v>
      </c>
    </row>
    <row r="41" spans="1:2" x14ac:dyDescent="0.3">
      <c r="A41" s="8">
        <v>7</v>
      </c>
      <c r="B41" s="16">
        <f>I2</f>
        <v>2051</v>
      </c>
    </row>
    <row r="42" spans="1:2" x14ac:dyDescent="0.3">
      <c r="A42" s="8">
        <v>8</v>
      </c>
      <c r="B42" s="16">
        <v>0</v>
      </c>
    </row>
    <row r="43" spans="1:2" x14ac:dyDescent="0.3">
      <c r="A43" s="8">
        <v>8</v>
      </c>
      <c r="B43" s="16">
        <f>J2</f>
        <v>2063</v>
      </c>
    </row>
    <row r="44" spans="1:2" x14ac:dyDescent="0.3">
      <c r="A44" s="8">
        <v>9</v>
      </c>
      <c r="B44" s="16">
        <v>0</v>
      </c>
    </row>
    <row r="45" spans="1:2" x14ac:dyDescent="0.3">
      <c r="A45" s="8">
        <v>9</v>
      </c>
      <c r="B45" s="16">
        <f>K2</f>
        <v>1981</v>
      </c>
    </row>
    <row r="46" spans="1:2" x14ac:dyDescent="0.3">
      <c r="A46" s="8">
        <v>10</v>
      </c>
      <c r="B46" s="16">
        <v>0</v>
      </c>
    </row>
    <row r="47" spans="1:2" x14ac:dyDescent="0.3">
      <c r="A47" s="8">
        <v>10</v>
      </c>
      <c r="B47" s="16">
        <f>L2</f>
        <v>2160</v>
      </c>
    </row>
    <row r="48" spans="1:2" x14ac:dyDescent="0.3">
      <c r="A48" s="8">
        <v>11</v>
      </c>
      <c r="B48" s="16">
        <v>0</v>
      </c>
    </row>
    <row r="49" spans="1:2" x14ac:dyDescent="0.3">
      <c r="A49" s="8">
        <v>11</v>
      </c>
      <c r="B49" s="16">
        <f>M2</f>
        <v>1779</v>
      </c>
    </row>
    <row r="50" spans="1:2" x14ac:dyDescent="0.3">
      <c r="A50" s="8">
        <v>12</v>
      </c>
      <c r="B50" s="16">
        <v>0</v>
      </c>
    </row>
  </sheetData>
  <mergeCells count="8">
    <mergeCell ref="O5:P5"/>
    <mergeCell ref="J22:M22"/>
    <mergeCell ref="J23:M23"/>
    <mergeCell ref="O1:P1"/>
    <mergeCell ref="O2:P2"/>
    <mergeCell ref="O3:P3"/>
    <mergeCell ref="B4:M4"/>
    <mergeCell ref="O4:P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8EE6-BE35-433C-8493-3DF6A550B8E4}">
  <dimension ref="A1:Q50"/>
  <sheetViews>
    <sheetView workbookViewId="0"/>
  </sheetViews>
  <sheetFormatPr defaultRowHeight="14.4" x14ac:dyDescent="0.3"/>
  <cols>
    <col min="1" max="1" width="12.21875" style="14" bestFit="1" customWidth="1"/>
    <col min="2" max="2" width="11.5546875" style="14" bestFit="1" customWidth="1"/>
    <col min="3" max="12" width="12.5546875" style="14" bestFit="1" customWidth="1"/>
    <col min="13" max="13" width="13.6640625" style="14" bestFit="1" customWidth="1"/>
    <col min="14" max="14" width="8.88671875" style="14"/>
    <col min="15" max="15" width="9.6640625" style="14" bestFit="1" customWidth="1"/>
    <col min="16" max="16" width="8.88671875" style="14"/>
    <col min="17" max="17" width="6.88671875" style="14" bestFit="1" customWidth="1"/>
    <col min="18" max="16384" width="8.88671875" style="14"/>
  </cols>
  <sheetData>
    <row r="1" spans="1:17" x14ac:dyDescent="0.3">
      <c r="A1" s="12" t="s">
        <v>2</v>
      </c>
      <c r="B1" s="13">
        <v>45748</v>
      </c>
      <c r="C1" s="13">
        <v>45778</v>
      </c>
      <c r="D1" s="13">
        <v>45809</v>
      </c>
      <c r="E1" s="13">
        <v>45839</v>
      </c>
      <c r="F1" s="13">
        <v>45870</v>
      </c>
      <c r="G1" s="13">
        <v>45901</v>
      </c>
      <c r="H1" s="13">
        <v>45931</v>
      </c>
      <c r="I1" s="13">
        <v>45962</v>
      </c>
      <c r="J1" s="13">
        <v>45992</v>
      </c>
      <c r="K1" s="13">
        <v>46023</v>
      </c>
      <c r="L1" s="13">
        <v>46054</v>
      </c>
      <c r="M1" s="13">
        <v>46082</v>
      </c>
      <c r="O1" s="15" t="s">
        <v>22</v>
      </c>
      <c r="P1" s="15"/>
      <c r="Q1" s="8">
        <v>49566</v>
      </c>
    </row>
    <row r="2" spans="1:17" x14ac:dyDescent="0.3">
      <c r="A2" s="12" t="s">
        <v>3</v>
      </c>
      <c r="B2" s="16">
        <v>1810</v>
      </c>
      <c r="C2" s="16">
        <v>1786</v>
      </c>
      <c r="D2" s="16">
        <v>1711</v>
      </c>
      <c r="E2" s="16">
        <v>1559</v>
      </c>
      <c r="F2" s="16">
        <v>1552</v>
      </c>
      <c r="G2" s="16">
        <v>1703</v>
      </c>
      <c r="H2" s="16">
        <v>1678</v>
      </c>
      <c r="I2" s="16">
        <v>1975</v>
      </c>
      <c r="J2" s="16">
        <v>1996</v>
      </c>
      <c r="K2" s="16">
        <v>1890</v>
      </c>
      <c r="L2" s="16">
        <v>1961</v>
      </c>
      <c r="M2" s="16">
        <v>1779</v>
      </c>
      <c r="O2" s="15" t="s">
        <v>7</v>
      </c>
      <c r="P2" s="15"/>
      <c r="Q2" s="8">
        <v>850</v>
      </c>
    </row>
    <row r="3" spans="1:17" x14ac:dyDescent="0.3">
      <c r="O3" s="15" t="s">
        <v>28</v>
      </c>
      <c r="P3" s="15"/>
      <c r="Q3" s="8">
        <f>2/100</f>
        <v>0.02</v>
      </c>
    </row>
    <row r="4" spans="1:17" ht="43.2" x14ac:dyDescent="0.3">
      <c r="A4" s="17" t="s">
        <v>0</v>
      </c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O4" s="15" t="s">
        <v>29</v>
      </c>
      <c r="P4" s="15"/>
      <c r="Q4" s="8">
        <f>Q3/12</f>
        <v>1.6666666666666668E-3</v>
      </c>
    </row>
    <row r="5" spans="1:17" x14ac:dyDescent="0.3">
      <c r="A5" s="8"/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O5" s="15" t="s">
        <v>23</v>
      </c>
      <c r="P5" s="15"/>
      <c r="Q5" s="8">
        <f>Q1*Q4</f>
        <v>82.61</v>
      </c>
    </row>
    <row r="6" spans="1:17" x14ac:dyDescent="0.3">
      <c r="A6" s="8">
        <v>1</v>
      </c>
      <c r="B6" s="18">
        <f>$B$22 + $B$20 * (SUM($B$2:B2)) + $B$23 * (1 * $B$2)</f>
        <v>89790072.049999997</v>
      </c>
      <c r="C6" s="19">
        <f>$B$22 + $B$20 * (SUM($B$2:C2)) + $B$23 * (1 * $B$2 +3 * $C$2)</f>
        <v>178536260.24000001</v>
      </c>
      <c r="D6" s="19">
        <f>$B$22 + $B$20 * (SUM($B$2:D2)) + $B$23 * (1 * $B$2 +3 * $C$2 + 5 * $D$2)</f>
        <v>263697050.51499999</v>
      </c>
      <c r="E6" s="19">
        <f>$B$22 + $B$20 * (SUM($B$2:E2)) + $B$23 * (1 * $B$2 +3 * $C$2 + 5 * $D$2 + 7 * $E$2)</f>
        <v>341421205.98000002</v>
      </c>
      <c r="F6" s="19">
        <f>$B$22 + $B$20 * (SUM($B$2:F2)) + $B$23 * (1 * $B$2 +3 * $C$2 + 5 * $D$2 + 7 * $E$2 + 9 * $F$2)</f>
        <v>418924586.22000003</v>
      </c>
      <c r="G6" s="19">
        <f>$B$22 + $B$20 * (SUM($B$2:G2)) + $B$23 * (1 * $B$2 +3 * $C$2 + 5 * $D$2 + 7 * $E$2 + 9 * $F$2 + 11 * $G$2)</f>
        <v>504109250.78500003</v>
      </c>
      <c r="H6" s="19">
        <f>$B$22 + $B$20 * (SUM($B$2:H2)) + $B$23 * (1 * $B$2 +3 * $C$2 + 5 * $D$2 + 7 * $E$2 + 9 * $F$2 + 11 * $G$2 + 13 * $H$2)</f>
        <v>588182026.05499995</v>
      </c>
      <c r="I6" s="19">
        <f>$B$22 + $B$20 * (SUM($B$2:I2)) + $B$23 * (1 * $B$2 +3 * $C$2 + 5 * $D$2 + 7 * $E$2 + 9 * $F$2 + 11 * $G$2 + 13 * $H$2 + 15 * $I$2)</f>
        <v>687298536.67999995</v>
      </c>
      <c r="J6" s="19">
        <f>$B$22 + $B$20 * (SUM($B$2:J2)) + $B$23 * (1 * $B$2 +3 * $C$2 + 5 * $D$2 + 7 * $E$2 + 9 * $F$2 + 11 * $G$2 + 13 * $H$2 + 15 * $I$2 + 17 * $J$2)</f>
        <v>787633833.94000006</v>
      </c>
      <c r="K6" s="19">
        <f>$B$22 + $B$20 * (SUM($B$2:K2)) + $B$23 * (1 * $B$2 +3 * $C$2 + 5 * $D$2 + 7 * $E$2 + 9 * $F$2 + 11 * $G$2 + 13 * $H$2 + 15 * $I$2 + 17 * $J$2 + 19 * $K$2)</f>
        <v>882796836.49000001</v>
      </c>
      <c r="L6" s="19">
        <f>$B$22 + $B$20 * (SUM($B$2:L2)) + $B$23 * (1 * $B$2 +3 * $C$2 + 5 * $D$2 + 7 * $E$2 + 9 * $F$2 + 11 * $G$2 + 13 * $H$2 + 15 * $I$2 + 17 * $J$2 + 19 * $K$2 + 21 * $L$2)</f>
        <v>981696743.69500005</v>
      </c>
      <c r="M6" s="19">
        <f>$B$22 + $B$20 * (SUM($B$2:M2)) + $B$23 * (1 * $B$2 +3 * $C$2 + 5 * $D$2 + 7 * $E$2 + 9 * $F$2 + 11 * $G$2 + 13 * $H$2 + 15 * $I$2 + 17 * $J$2 + 19 * $K$2 + 21 * $L$2 + 23 * $M$2)</f>
        <v>1071564734.38</v>
      </c>
    </row>
    <row r="7" spans="1:17" x14ac:dyDescent="0.3">
      <c r="A7" s="8">
        <v>2</v>
      </c>
      <c r="C7" s="18">
        <f>$B$6 + $B$22 + $B$20 * (SUM($C$2:C2)) + $B$23 * (1 * $C$2)</f>
        <v>178389568.78</v>
      </c>
      <c r="D7" s="19">
        <f>$B$6 + $B$22 + $B$20 * (SUM($C$2:D2)) + $B$23 * (1 * $C$2 + 3 * $D$2)</f>
        <v>263409013.345</v>
      </c>
      <c r="E7" s="19">
        <f>$B$6 + $B$22 + $B$20 * (SUM($C$2:E2)) + $B$23 * (1 * $C$2 + 3 * $D$2 + 5 * $E$2)</f>
        <v>341004379.81999999</v>
      </c>
      <c r="F7" s="19">
        <f>$B$6 + $B$22 + $B$20 * (SUM($C$2:F2)) + $B$23 * (1 * $C$2 + 3 * $D$2 + 5 * $E$2 + 7 * $F$2)</f>
        <v>418379549.34000003</v>
      </c>
      <c r="G7" s="19">
        <f>$B$6 + $B$22 + $B$20 * (SUM($C$2:G2)) + $B$23 * (1 * $C$2 + 3 * $D$2 + 5 * $E$2 + 7 * $F$2 + 9 * $G$2)</f>
        <v>503423529.07499999</v>
      </c>
      <c r="H7" s="19">
        <f>$B$6 + $B$22 + $B$20 * (SUM($C$2:H2)) + $B$23 * (1 * $C$2 + 3 * $D$2 + 5 * $E$2 + 7 * $F$2 + 9 * $G$2 + 11 * $H$2)</f>
        <v>587357684.76499999</v>
      </c>
      <c r="I7" s="19">
        <f>$B$6 + $B$22 + $B$20 * (SUM($C$2:I2)) + $B$23 * (1 * $C$2 + 3 * $D$2 + 5 * $E$2 + 7 * $F$2 + 9 * $G$2 + 11 * $H$2 + 13 * $I$2)</f>
        <v>686311040.63999999</v>
      </c>
      <c r="J7" s="19">
        <f>$B$6 + $B$22 + $B$20 * (SUM($C$2:J2)) + $B$23 * (1 * $C$2 + 3 * $D$2 + 5 * $E$2 + 7 * $F$2 + 9 * $G$2 + 11 * $H$2 + 13 * $I$2 + 15 * $J$2)</f>
        <v>786481448.33999991</v>
      </c>
      <c r="K7" s="19">
        <f>$B$6 + $B$22 + $B$20 * (SUM($C$2:K2)) + $B$23 * (1 * $C$2 + 3 * $D$2 + 5 * $E$2 + 7 * $F$2 + 9 * $G$2 + 11 * $H$2 + 13 * $I$2 + 15 * $J$2 + 17 * $K$2)</f>
        <v>881488317.99000001</v>
      </c>
      <c r="L7" s="19">
        <f>$B$6 + $B$22 + $B$20 * (SUM($C$2:L2)) + $B$23 * (1 * $C$2 + 3 * $D$2 + 5 * $E$2 + 7 * $F$2 + 9 * $G$2 + 11 * $H$2 + 13 * $I$2 + 15 * $J$2 + 17 * $K$2 + 19 * $L$2)</f>
        <v>980226226.9849999</v>
      </c>
      <c r="M7" s="19">
        <f>$B$6 + $B$22 + $B$20 * (SUM($C$2:M2)) + $B$23 * (1 * $C$2 + 3 * $D$2 + 5 * $E$2 + 7 * $F$2 + 9 * $G$2 + 11 * $H$2 + 13 * $I$2 + 15 * $J$2 + 17 * $K$2 + 19 * $L$2 + 21 * $M$2)</f>
        <v>1069947254.4799999</v>
      </c>
    </row>
    <row r="8" spans="1:17" x14ac:dyDescent="0.3">
      <c r="A8" s="8">
        <v>3</v>
      </c>
      <c r="B8" s="19"/>
      <c r="C8" s="19"/>
      <c r="D8" s="18">
        <f>$C$7 + $B$22 + $B$20 * (SUM($D$2:D2)) + $B$23 * (1 * $D$2)</f>
        <v>263268517.63499999</v>
      </c>
      <c r="E8" s="19">
        <f>$C$7 + $B$22 + $B$20 * (SUM($D$2:E2)) + $B$23 * (1 * $D$2 + 3 * $E$2)</f>
        <v>340735095.11999995</v>
      </c>
      <c r="F8" s="19">
        <f>$C$7 + $B$22 + $B$20 * (SUM($D$2:F2)) + $B$23 * (1 * $D$2 + 3 * $E$2 + 5 * $F$2)</f>
        <v>417982053.91999996</v>
      </c>
      <c r="G8" s="19">
        <f>$C$7 + $B$22 + $B$20 * (SUM($D$2:G2)) + $B$23 * (1 * $D$2 + 3 * $E$2 + 5 * $F$2 + 7 * $G$2)</f>
        <v>502885348.82499999</v>
      </c>
      <c r="H8" s="19">
        <f>$C$7 + $B$22 + $B$20 * (SUM($D$2:H2)) + $B$23 * (1 * $D$2 + 3 * $E$2 + 5 * $F$2 + 7 * $G$2 + 9 * $H$2)</f>
        <v>586680884.93499994</v>
      </c>
      <c r="I8" s="19">
        <f>$C$7 + $B$22 + $B$20 * (SUM($D$2:I2)) + $B$23 * (1 * $D$2 + 3 * $E$2 + 5 * $F$2 + 7 * $G$2 + 9 * $H$2 + 11 * $I$2)</f>
        <v>685471086.05999994</v>
      </c>
      <c r="J8" s="19">
        <f>$C$7 + $B$22 + $B$20 * (SUM($D$2:J2)) + $B$23 * (1 * $D$2 + 3 * $E$2 + 5 * $F$2 + 7 * $G$2 + 9 * $H$2 + 11 * $I$2 + 13 * $J$2)</f>
        <v>785476604.19999993</v>
      </c>
      <c r="K8" s="19">
        <f>$C$7 + $B$22 + $B$20 * (SUM($D$2:K2)) + $B$23 * (1 * $D$2 + 3 * $E$2 + 5 * $F$2 + 7 * $G$2 + 9 * $H$2 + 11 * $I$2 + 13 * $J$2 + 15 * $K$2)</f>
        <v>880327340.94999993</v>
      </c>
      <c r="L8" s="19">
        <f>$C$7 + $B$22 + $B$20 * (SUM($D$2:L2)) + $B$23 * (1 * $D$2 + 3 * $E$2 + 5 * $F$2 + 7 * $G$2 + 9 * $H$2 + 11 * $I$2 + 13 * $J$2 + 15 * $K$2 + 17 * $L$2)</f>
        <v>978903251.73500001</v>
      </c>
      <c r="M8" s="19">
        <f>$C$7 + $B$22 + $B$20 * (SUM($D$2:M2)) + $B$23 * (1 * $D$2 + 3 * $E$2 + 5 * $F$2 + 7 * $G$2 + 9 * $H$2 + 11 * $I$2 + 13 * $J$2 + 15 * $K$2 + 17 * $L$2 + 19 * $M$2)</f>
        <v>1068477316.04</v>
      </c>
    </row>
    <row r="9" spans="1:17" x14ac:dyDescent="0.3">
      <c r="A9" s="8">
        <v>4</v>
      </c>
      <c r="B9" s="19"/>
      <c r="C9" s="19"/>
      <c r="D9" s="19"/>
      <c r="E9" s="18">
        <f>$D$8 + $B$22 + $B$20 * (SUM($E$2:E2)) + $B$23 * (1 * $E$2)</f>
        <v>340607156.13</v>
      </c>
      <c r="F9" s="19">
        <f>$D$8 + $B$22 + $B$20 * (SUM($E$2:F2)) + $B$23 * (1 * $E$2 + 3 * $F$2)</f>
        <v>417725904.20999998</v>
      </c>
      <c r="G9" s="19">
        <f>$D$8 + $B$22 + $B$20 * (SUM($E$2:G2)) + $B$23 * (1 * $E$2 + 3 * $F$2 + 5 * $G$2)</f>
        <v>502488514.28499997</v>
      </c>
      <c r="H9" s="19">
        <f>$D$8 + $B$22 + $B$20 * (SUM($E$2:H2)) + $B$23 * (1 * $E$2 + 3 * $F$2 + 5 * $G$2 + 7 * $H$2)</f>
        <v>586145430.81499994</v>
      </c>
      <c r="I9" s="19">
        <f>$D$8 + $B$22 + $B$20 * (SUM($E$2:I2)) + $B$23 * (1 * $E$2 + 3 * $F$2 + 5 * $G$2 + 7 * $H$2 + 9 * $I$2)</f>
        <v>684772477.18999994</v>
      </c>
      <c r="J9" s="19">
        <f>$D$8 + $B$22 + $B$20 * (SUM($E$2:J2)) + $B$23 * (1 * $E$2 + 3 * $F$2 + 5 * $G$2 + 7 * $H$2 + 9 * $I$2 + 11 * $J$2)</f>
        <v>784613105.76999998</v>
      </c>
      <c r="K9" s="19">
        <f>$D$8 + $B$22 + $B$20 * (SUM($E$2:K2)) + $B$23 * (1 * $E$2 + 3 * $F$2 + 5 * $G$2 + 7 * $H$2 + 9 * $I$2 + 11 * $J$2 + 13 * $K$2)</f>
        <v>879307709.62</v>
      </c>
      <c r="L9" s="19">
        <f>$D$8 + $B$22 + $B$20 * (SUM($E$2:L2)) + $B$23 * (1 * $E$2 + 3 * $F$2 + 5 * $G$2 + 7 * $H$2 + 9 * $I$2 + 11 * $J$2 + 13 * $K$2 + 15 * $L$2)</f>
        <v>977721622.19499993</v>
      </c>
      <c r="M9" s="19">
        <f>$D$8 + $B$22 + $B$20 * (SUM($E$2:M2)) + $B$23 * (1 * $E$2 + 3 * $F$2 + 5 * $G$2 + 7 * $H$2 + 9 * $I$2 + 11 * $J$2 + 13 * $K$2 + 15 * $L$2 + 17 * $M$2)</f>
        <v>1067148723.3099999</v>
      </c>
    </row>
    <row r="10" spans="1:17" x14ac:dyDescent="0.3">
      <c r="A10" s="8">
        <v>5</v>
      </c>
      <c r="B10" s="19"/>
      <c r="C10" s="19"/>
      <c r="D10" s="19"/>
      <c r="E10" s="19"/>
      <c r="F10" s="18">
        <f>$E$9 + $B$22 + $B$20 * (SUM($F$2:F2)) + $B$23 * (1 * $F$2)</f>
        <v>417598543.49000001</v>
      </c>
      <c r="G10" s="19">
        <f>$E$9 + $B$22 + $B$20 * (SUM($F$2:G2)) + $B$23 * (1 * $F$2 + 3 * $G$2)</f>
        <v>502220468.73500001</v>
      </c>
      <c r="H10" s="19">
        <f>$E$9 + $B$22 + $B$20 * (SUM($F$2:H2)) + $B$23 * (1 * $F$2 + 3 * $G$2 + 5 * $H$2)</f>
        <v>585738765.68499994</v>
      </c>
      <c r="I10" s="19">
        <f>$E$9 + $B$22 + $B$20 * (SUM($F$2:I2)) + $B$23 * (1 * $F$2 + 3 * $G$2 + 5 * $H$2 + 7 * $I$2)</f>
        <v>684202657.30999994</v>
      </c>
      <c r="J10" s="19">
        <f>$E$9 + $B$22 + $B$20 * (SUM($F$2:J2)) + $B$23 * (1 * $F$2 + 3 * $G$2 + 5 * $H$2 + 7 * $I$2 + 9 * $J$2)</f>
        <v>783878396.33000004</v>
      </c>
      <c r="K10" s="19">
        <f>$E$9 + $B$22 + $B$20 * (SUM($F$2:K2)) + $B$23 * (1 * $F$2 + 3 * $G$2 + 5 * $H$2 + 7 * $I$2 + 9 * $J$2 + 11 * $K$2)</f>
        <v>878416867.27999997</v>
      </c>
      <c r="L10" s="19">
        <f>$E$9 + $B$22 + $B$20 * (SUM($F$2:L2)) + $B$23 * (1 * $F$2 + 3 * $G$2 + 5 * $H$2 + 7 * $I$2 + 9 * $J$2 + 11 * $K$2 + 13 * $L$2)</f>
        <v>976668781.64499998</v>
      </c>
      <c r="M10" s="19">
        <f>$E$9 + $B$22 + $B$20 * (SUM($F$2:M2)) + $B$23 * (1 * $F$2 + 3 * $G$2 + 5 * $H$2 + 7 * $I$2 + 9 * $J$2 + 11 * $K$2 + 13 * $L$2 + 15 * $M$2)</f>
        <v>1065948919.5700001</v>
      </c>
    </row>
    <row r="11" spans="1:17" x14ac:dyDescent="0.3">
      <c r="A11" s="8">
        <v>6</v>
      </c>
      <c r="B11" s="19"/>
      <c r="C11" s="19"/>
      <c r="D11" s="19"/>
      <c r="E11" s="19"/>
      <c r="F11" s="19"/>
      <c r="G11" s="18">
        <f>$F$10 + $B$22 + $B$20 * (SUM($G$2:G2)) + $B$23 * (1 * $G$2)</f>
        <v>502080633.90500003</v>
      </c>
      <c r="H11" s="19">
        <f>$F$10 + $B$22 + $B$20 * (SUM($G$2:H2)) + $B$23 * (1 * $G$2  + 3 * $H$2)</f>
        <v>585460311.27499998</v>
      </c>
      <c r="I11" s="19">
        <f>$F$10 + $B$22 + $B$20 * (SUM($G$2:I2)) + $B$23 * (1 * $G$2  + 3 * $H$2 + 5 * $I$2)</f>
        <v>683761048.14999998</v>
      </c>
      <c r="J11" s="19">
        <f>$F$10 + $B$22 + $B$20 * (SUM($G$2:J2)) + $B$23 * (1 * $G$2  + 3 * $H$2 + 5 * $I$2 + 7 * $J$2)</f>
        <v>783271897.61000001</v>
      </c>
      <c r="K11" s="19">
        <f>$F$10 + $B$22 + $B$20 * (SUM($G$2:K2)) + $B$23 * (1 * $G$2  + 3 * $H$2 + 5 * $I$2 + 7 * $J$2 + 9 * $K$2 )</f>
        <v>877654235.65999997</v>
      </c>
      <c r="L11" s="19">
        <f>$F$10 + $B$22 + $B$20 * (SUM($G$2:L2)) + $B$23 * (1 * $G$2  + 3 * $H$2 + 5 * $I$2 + 7 * $J$2 + 9 * $K$2 + 11 * $L$2)</f>
        <v>975744151.81500006</v>
      </c>
      <c r="M11" s="19">
        <f>$F$10 + $B$22 + $B$20 * (SUM($G$2:M2)) + $B$23 * (1 * $G$2  + 3 * $H$2 + 5 * $I$2 + 7 * $J$2 + 9 * $K$2 + 11 * $L$2 + 13 * $M$2)</f>
        <v>1064877326.55</v>
      </c>
    </row>
    <row r="12" spans="1:17" x14ac:dyDescent="0.3">
      <c r="A12" s="8">
        <v>7</v>
      </c>
      <c r="B12" s="19"/>
      <c r="C12" s="19"/>
      <c r="D12" s="19"/>
      <c r="E12" s="19"/>
      <c r="F12" s="19"/>
      <c r="G12" s="19"/>
      <c r="H12" s="18">
        <f>$G$11 + $B$22 + $B$20 * (SUM($H$2:H2)) + $B$23 * (1 * $H$2)</f>
        <v>585322541.69499993</v>
      </c>
      <c r="I12" s="19">
        <f>$G$11 + $B$22 + $B$20 * (SUM($H$2:I2)) + $B$23 * (1 * $H$2 + 3 * $I$2)</f>
        <v>683460123.81999993</v>
      </c>
      <c r="J12" s="19">
        <f>$G$11 + $B$22 + $B$20 * (SUM($H$2:J2)) + $B$23 * (1 * $H$2 + 3 * $I$2 + 5 * $J$2)</f>
        <v>782806083.72000003</v>
      </c>
      <c r="K12" s="19">
        <f>$G$11 + $B$22 + $B$20 * (SUM($H$2:K2)) + $B$23 * (1 * $H$2 + 3 * $I$2 + 5 * $J$2 + 7 * $K$2)</f>
        <v>877032288.87</v>
      </c>
      <c r="L12" s="19">
        <f>$G$11 + $B$22 + $B$20 * (SUM($H$2:L2)) + $B$23 * (1 * $H$2 + 3 * $I$2 + 5 * $J$2 + 7 * $K$2 + 9 * $L$2)</f>
        <v>974960206.81499994</v>
      </c>
      <c r="M12" s="19">
        <f>$G$11 + $B$22 + $B$20 * (SUM($H$2:M2)) + $B$23 * (1 * $H$2 + 3 * $I$2 + 5 * $J$2 + 7 * $K$2 + 9 * $L$2 + 11 * $M$2)</f>
        <v>1063946418.36</v>
      </c>
    </row>
    <row r="13" spans="1:17" x14ac:dyDescent="0.3">
      <c r="A13" s="8">
        <v>8</v>
      </c>
      <c r="B13" s="19"/>
      <c r="C13" s="19"/>
      <c r="D13" s="19"/>
      <c r="E13" s="19"/>
      <c r="F13" s="19"/>
      <c r="G13" s="19"/>
      <c r="H13" s="19"/>
      <c r="I13" s="18">
        <f>$H$12 + $B$22 + $B$20 * (SUM($I$2:I2)) + $B$23 * (1 * $I$2)</f>
        <v>683297819.06999993</v>
      </c>
      <c r="J13" s="19">
        <f>$H$12 + $B$22 + $B$20 * (SUM($I$2:J2)) + $B$23 * (1 * $I$2 + 3 * $J$2)</f>
        <v>782478889.40999997</v>
      </c>
      <c r="K13" s="19">
        <f>$H$12 + $B$22 + $B$20 * (SUM($I$2:K2)) + $B$23 * (1 * $I$2 + 3 * $J$2 + 5 * $K$2)</f>
        <v>876548961.65999997</v>
      </c>
      <c r="L13" s="19">
        <f>$H$12 + $B$22 + $B$20 * (SUM($I$2:L2)) + $B$23 * (1 * $I$2 + 3 * $J$2 + 5 * $K$2 + 7 * $L$2 )</f>
        <v>974314881.39499998</v>
      </c>
      <c r="M13" s="19">
        <f>$H$12 + $B$22 + $B$20 * (SUM($I$2:M2)) + $B$23 * (1 * $I$2 + 3 * $J$2 + 5 * $K$2 + 7 * $L$2 + 9 * $M$2)</f>
        <v>1063154129.7499999</v>
      </c>
    </row>
    <row r="14" spans="1:17" x14ac:dyDescent="0.3">
      <c r="A14" s="8">
        <v>9</v>
      </c>
      <c r="B14" s="19"/>
      <c r="C14" s="19"/>
      <c r="D14" s="19"/>
      <c r="E14" s="19"/>
      <c r="F14" s="19"/>
      <c r="G14" s="19"/>
      <c r="H14" s="19"/>
      <c r="I14" s="19"/>
      <c r="J14" s="18">
        <f>$I$13 + $B$22 + $B$20 * (SUM($J$2:J2)) + $B$23 * (1 * $J$2)</f>
        <v>782314849.8499999</v>
      </c>
      <c r="K14" s="19">
        <f>$I$13 + $B$22 + $B$20 * (SUM($J$2:K2)) + $B$23 * (1 * $J$2  + 3 * $K$2)</f>
        <v>876228789.19999993</v>
      </c>
      <c r="L14" s="19">
        <f>$I$13 + $B$22 + $B$20 * (SUM($J$2:L2)) + $B$23 * (1 * $J$2  + 3 * $K$2 + 5 * $L$2)</f>
        <v>973832710.7249999</v>
      </c>
      <c r="M14" s="19">
        <f>$I$13 + $B$22 + $B$20 * (SUM($J$2:M2)) + $B$23 * (1 * $J$2  + 3 * $K$2 + 5 * $L$2 + 7 * $M$2)</f>
        <v>1062524995.89</v>
      </c>
    </row>
    <row r="15" spans="1:17" x14ac:dyDescent="0.3">
      <c r="A15" s="8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8">
        <f>$J$14 + $B$22 + $B$20 * (SUM($K$2:K2)) + $B$23 * (1 * $K$2)</f>
        <v>876073506.29999995</v>
      </c>
      <c r="L15" s="19">
        <f>$J$14 + $B$22 + $B$20 * (SUM($K$2:L2)) + $B$23 * (1 * $K$2 + 3 * $L$2)</f>
        <v>973515429.61499989</v>
      </c>
      <c r="M15" s="19">
        <f>$J$14 + $B$22 + $B$20 * (SUM($K$2:M2)) + $B$23 * (1 * $K$2 + 3 * $L$2 + 5 * $M$2)</f>
        <v>1062060751.5899999</v>
      </c>
    </row>
    <row r="16" spans="1:17" x14ac:dyDescent="0.3">
      <c r="A16" s="8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>
        <f>$K$15 + $B$22 + $B$20 * (SUM($L$2:L2)) + $B$23 * (1 * $L$2)</f>
        <v>973354281.40499997</v>
      </c>
      <c r="M16" s="19">
        <f>$K$15 + $B$22 + $B$20 * (SUM($L$2:M2)) + $B$23 * (1 * $L$2 + 3 * $M$2)</f>
        <v>1061752640.1899999</v>
      </c>
    </row>
    <row r="17" spans="1:13" ht="15" thickBot="1" x14ac:dyDescent="0.35">
      <c r="A17" s="20">
        <v>12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8">
        <f>$L$16 + $B$22 + $B$20 * (SUM($M$2:M2)) + $B$23 * (1 * $M$2)</f>
        <v>1061606527</v>
      </c>
    </row>
    <row r="18" spans="1:13" ht="15" thickBot="1" x14ac:dyDescent="0.35">
      <c r="A18" s="22" t="s">
        <v>4</v>
      </c>
      <c r="B18" s="23">
        <f>MIN(B6:B17)</f>
        <v>89790072.049999997</v>
      </c>
      <c r="C18" s="23">
        <f t="shared" ref="C18:M18" si="0">MIN(C6:C17)</f>
        <v>178389568.78</v>
      </c>
      <c r="D18" s="23">
        <f t="shared" si="0"/>
        <v>263268517.63499999</v>
      </c>
      <c r="E18" s="23">
        <f t="shared" si="0"/>
        <v>340607156.13</v>
      </c>
      <c r="F18" s="23">
        <f t="shared" si="0"/>
        <v>417598543.49000001</v>
      </c>
      <c r="G18" s="23">
        <f t="shared" si="0"/>
        <v>502080633.90500003</v>
      </c>
      <c r="H18" s="23">
        <f t="shared" si="0"/>
        <v>585322541.69499993</v>
      </c>
      <c r="I18" s="23">
        <f t="shared" si="0"/>
        <v>683297819.06999993</v>
      </c>
      <c r="J18" s="23">
        <f t="shared" si="0"/>
        <v>782314849.8499999</v>
      </c>
      <c r="K18" s="23">
        <f t="shared" si="0"/>
        <v>876073506.29999995</v>
      </c>
      <c r="L18" s="23">
        <f t="shared" si="0"/>
        <v>973354281.40499997</v>
      </c>
      <c r="M18" s="23">
        <f t="shared" si="0"/>
        <v>1061606527</v>
      </c>
    </row>
    <row r="19" spans="1:13" x14ac:dyDescent="0.3">
      <c r="A19" s="24" t="s">
        <v>5</v>
      </c>
      <c r="B19" s="24">
        <v>1</v>
      </c>
      <c r="C19" s="24">
        <v>2</v>
      </c>
      <c r="D19" s="24">
        <v>3</v>
      </c>
      <c r="E19" s="24">
        <v>4</v>
      </c>
      <c r="F19" s="24">
        <v>5</v>
      </c>
      <c r="G19" s="24">
        <v>6</v>
      </c>
      <c r="H19" s="24">
        <v>7</v>
      </c>
      <c r="I19" s="24">
        <v>8</v>
      </c>
      <c r="J19" s="24">
        <v>9</v>
      </c>
      <c r="K19" s="24">
        <v>10</v>
      </c>
      <c r="L19" s="24">
        <v>11</v>
      </c>
      <c r="M19" s="24">
        <v>12</v>
      </c>
    </row>
    <row r="20" spans="1:13" x14ac:dyDescent="0.3">
      <c r="A20" s="8" t="s">
        <v>6</v>
      </c>
      <c r="B20" s="25">
        <f>Q1</f>
        <v>49566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8" t="s">
        <v>25</v>
      </c>
      <c r="B21" s="26">
        <f>Q4</f>
        <v>1.6666666666666668E-3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8" t="s">
        <v>7</v>
      </c>
      <c r="B22" s="25">
        <f>Q2</f>
        <v>850</v>
      </c>
      <c r="C22" s="16"/>
      <c r="D22" s="16"/>
      <c r="E22" s="16"/>
      <c r="F22" s="16"/>
      <c r="G22" s="16"/>
      <c r="H22" s="16"/>
      <c r="I22" s="16"/>
      <c r="J22" s="27" t="s">
        <v>8</v>
      </c>
      <c r="K22" s="28"/>
      <c r="L22" s="28"/>
      <c r="M22" s="29"/>
    </row>
    <row r="23" spans="1:13" x14ac:dyDescent="0.3">
      <c r="A23" s="8" t="s">
        <v>24</v>
      </c>
      <c r="B23" s="25">
        <f>(B20*B21)/2</f>
        <v>41.305</v>
      </c>
      <c r="C23" s="16"/>
      <c r="D23" s="16"/>
      <c r="E23" s="16"/>
      <c r="F23" s="16"/>
      <c r="G23" s="16"/>
      <c r="H23" s="16"/>
      <c r="I23" s="16"/>
      <c r="J23" s="30">
        <f>M18</f>
        <v>1061606527</v>
      </c>
      <c r="K23" s="31"/>
      <c r="L23" s="31"/>
      <c r="M23" s="32"/>
    </row>
    <row r="26" spans="1:13" ht="28.8" x14ac:dyDescent="0.3">
      <c r="A26" s="1" t="s">
        <v>26</v>
      </c>
      <c r="B26" s="8" t="s">
        <v>27</v>
      </c>
    </row>
    <row r="27" spans="1:13" x14ac:dyDescent="0.3">
      <c r="A27" s="8">
        <v>0</v>
      </c>
      <c r="B27" s="16">
        <f>B2</f>
        <v>1810</v>
      </c>
    </row>
    <row r="28" spans="1:13" x14ac:dyDescent="0.3">
      <c r="A28" s="8">
        <v>1</v>
      </c>
      <c r="B28" s="16">
        <v>0</v>
      </c>
    </row>
    <row r="29" spans="1:13" x14ac:dyDescent="0.3">
      <c r="A29" s="8">
        <v>1</v>
      </c>
      <c r="B29" s="16">
        <f>C2</f>
        <v>1786</v>
      </c>
    </row>
    <row r="30" spans="1:13" x14ac:dyDescent="0.3">
      <c r="A30" s="8">
        <v>2</v>
      </c>
      <c r="B30" s="16">
        <v>0</v>
      </c>
    </row>
    <row r="31" spans="1:13" x14ac:dyDescent="0.3">
      <c r="A31" s="8">
        <v>2</v>
      </c>
      <c r="B31" s="16">
        <f>D2</f>
        <v>1711</v>
      </c>
    </row>
    <row r="32" spans="1:13" x14ac:dyDescent="0.3">
      <c r="A32" s="8">
        <v>3</v>
      </c>
      <c r="B32" s="16">
        <v>0</v>
      </c>
    </row>
    <row r="33" spans="1:2" x14ac:dyDescent="0.3">
      <c r="A33" s="8">
        <v>3</v>
      </c>
      <c r="B33" s="16">
        <f>E2</f>
        <v>1559</v>
      </c>
    </row>
    <row r="34" spans="1:2" x14ac:dyDescent="0.3">
      <c r="A34" s="8">
        <v>4</v>
      </c>
      <c r="B34" s="16">
        <v>0</v>
      </c>
    </row>
    <row r="35" spans="1:2" x14ac:dyDescent="0.3">
      <c r="A35" s="8">
        <v>4</v>
      </c>
      <c r="B35" s="16">
        <f>F2</f>
        <v>1552</v>
      </c>
    </row>
    <row r="36" spans="1:2" x14ac:dyDescent="0.3">
      <c r="A36" s="8">
        <v>5</v>
      </c>
      <c r="B36" s="16">
        <v>0</v>
      </c>
    </row>
    <row r="37" spans="1:2" x14ac:dyDescent="0.3">
      <c r="A37" s="8">
        <v>5</v>
      </c>
      <c r="B37" s="16">
        <f>G2</f>
        <v>1703</v>
      </c>
    </row>
    <row r="38" spans="1:2" x14ac:dyDescent="0.3">
      <c r="A38" s="8">
        <v>6</v>
      </c>
      <c r="B38" s="16">
        <v>0</v>
      </c>
    </row>
    <row r="39" spans="1:2" x14ac:dyDescent="0.3">
      <c r="A39" s="8">
        <v>6</v>
      </c>
      <c r="B39" s="16">
        <f>H2</f>
        <v>1678</v>
      </c>
    </row>
    <row r="40" spans="1:2" x14ac:dyDescent="0.3">
      <c r="A40" s="8">
        <v>7</v>
      </c>
      <c r="B40" s="16">
        <v>0</v>
      </c>
    </row>
    <row r="41" spans="1:2" x14ac:dyDescent="0.3">
      <c r="A41" s="8">
        <v>7</v>
      </c>
      <c r="B41" s="16">
        <f>I2</f>
        <v>1975</v>
      </c>
    </row>
    <row r="42" spans="1:2" x14ac:dyDescent="0.3">
      <c r="A42" s="8">
        <v>8</v>
      </c>
      <c r="B42" s="16">
        <v>0</v>
      </c>
    </row>
    <row r="43" spans="1:2" x14ac:dyDescent="0.3">
      <c r="A43" s="8">
        <v>8</v>
      </c>
      <c r="B43" s="16">
        <f>J2</f>
        <v>1996</v>
      </c>
    </row>
    <row r="44" spans="1:2" x14ac:dyDescent="0.3">
      <c r="A44" s="8">
        <v>9</v>
      </c>
      <c r="B44" s="16">
        <v>0</v>
      </c>
    </row>
    <row r="45" spans="1:2" x14ac:dyDescent="0.3">
      <c r="A45" s="8">
        <v>9</v>
      </c>
      <c r="B45" s="16">
        <f>K2</f>
        <v>1890</v>
      </c>
    </row>
    <row r="46" spans="1:2" x14ac:dyDescent="0.3">
      <c r="A46" s="8">
        <v>10</v>
      </c>
      <c r="B46" s="16">
        <v>0</v>
      </c>
    </row>
    <row r="47" spans="1:2" x14ac:dyDescent="0.3">
      <c r="A47" s="8">
        <v>10</v>
      </c>
      <c r="B47" s="16">
        <f>L2</f>
        <v>1961</v>
      </c>
    </row>
    <row r="48" spans="1:2" x14ac:dyDescent="0.3">
      <c r="A48" s="8">
        <v>11</v>
      </c>
      <c r="B48" s="16">
        <v>0</v>
      </c>
    </row>
    <row r="49" spans="1:2" x14ac:dyDescent="0.3">
      <c r="A49" s="8">
        <v>11</v>
      </c>
      <c r="B49" s="16">
        <f>M2</f>
        <v>1779</v>
      </c>
    </row>
    <row r="50" spans="1:2" x14ac:dyDescent="0.3">
      <c r="A50" s="8">
        <v>12</v>
      </c>
      <c r="B50" s="16">
        <v>0</v>
      </c>
    </row>
  </sheetData>
  <mergeCells count="8">
    <mergeCell ref="O5:P5"/>
    <mergeCell ref="J22:M22"/>
    <mergeCell ref="J23:M23"/>
    <mergeCell ref="O1:P1"/>
    <mergeCell ref="O2:P2"/>
    <mergeCell ref="O3:P3"/>
    <mergeCell ref="B4:M4"/>
    <mergeCell ref="O4:P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11EF-E916-4A68-83BC-98E5B8000A00}">
  <dimension ref="A1:Q50"/>
  <sheetViews>
    <sheetView zoomScale="83" workbookViewId="0"/>
  </sheetViews>
  <sheetFormatPr defaultRowHeight="14.4" x14ac:dyDescent="0.3"/>
  <cols>
    <col min="1" max="1" width="11.77734375" style="14" bestFit="1" customWidth="1"/>
    <col min="2" max="2" width="11.5546875" style="14" bestFit="1" customWidth="1"/>
    <col min="3" max="13" width="12.5546875" style="14" bestFit="1" customWidth="1"/>
    <col min="14" max="14" width="8.88671875" style="14"/>
    <col min="15" max="15" width="9.6640625" style="14" bestFit="1" customWidth="1"/>
    <col min="16" max="16" width="8.88671875" style="14"/>
    <col min="17" max="17" width="6.6640625" style="14" bestFit="1" customWidth="1"/>
    <col min="18" max="16384" width="8.88671875" style="14"/>
  </cols>
  <sheetData>
    <row r="1" spans="1:17" x14ac:dyDescent="0.3">
      <c r="A1" s="12" t="s">
        <v>2</v>
      </c>
      <c r="B1" s="13">
        <v>45748</v>
      </c>
      <c r="C1" s="13">
        <v>45778</v>
      </c>
      <c r="D1" s="13">
        <v>45809</v>
      </c>
      <c r="E1" s="13">
        <v>45839</v>
      </c>
      <c r="F1" s="13">
        <v>45870</v>
      </c>
      <c r="G1" s="13">
        <v>45901</v>
      </c>
      <c r="H1" s="13">
        <v>45931</v>
      </c>
      <c r="I1" s="13">
        <v>45962</v>
      </c>
      <c r="J1" s="13">
        <v>45992</v>
      </c>
      <c r="K1" s="13">
        <v>46023</v>
      </c>
      <c r="L1" s="13">
        <v>46054</v>
      </c>
      <c r="M1" s="13">
        <v>46082</v>
      </c>
      <c r="O1" s="15" t="s">
        <v>22</v>
      </c>
      <c r="P1" s="15"/>
      <c r="Q1" s="8">
        <v>36884</v>
      </c>
    </row>
    <row r="2" spans="1:17" x14ac:dyDescent="0.3">
      <c r="A2" s="12" t="s">
        <v>3</v>
      </c>
      <c r="B2" s="16">
        <v>2087</v>
      </c>
      <c r="C2" s="16">
        <v>2228</v>
      </c>
      <c r="D2" s="16">
        <v>1982</v>
      </c>
      <c r="E2" s="16">
        <v>1848</v>
      </c>
      <c r="F2" s="16">
        <v>1908</v>
      </c>
      <c r="G2" s="16">
        <v>1922</v>
      </c>
      <c r="H2" s="16">
        <v>2085</v>
      </c>
      <c r="I2" s="16">
        <v>2373</v>
      </c>
      <c r="J2" s="16">
        <v>2388</v>
      </c>
      <c r="K2" s="16">
        <v>2362</v>
      </c>
      <c r="L2" s="16">
        <v>2497</v>
      </c>
      <c r="M2" s="16">
        <v>2107</v>
      </c>
      <c r="O2" s="15" t="s">
        <v>7</v>
      </c>
      <c r="P2" s="15"/>
      <c r="Q2" s="8">
        <v>850</v>
      </c>
    </row>
    <row r="3" spans="1:17" x14ac:dyDescent="0.3">
      <c r="O3" s="15" t="s">
        <v>28</v>
      </c>
      <c r="P3" s="15"/>
      <c r="Q3" s="8">
        <f>2/100</f>
        <v>0.02</v>
      </c>
    </row>
    <row r="4" spans="1:17" ht="43.2" x14ac:dyDescent="0.3">
      <c r="A4" s="17" t="s">
        <v>0</v>
      </c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O4" s="15" t="s">
        <v>29</v>
      </c>
      <c r="P4" s="15"/>
      <c r="Q4" s="8">
        <f>Q3/12</f>
        <v>1.6666666666666668E-3</v>
      </c>
    </row>
    <row r="5" spans="1:17" x14ac:dyDescent="0.3">
      <c r="A5" s="8"/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O5" s="15" t="s">
        <v>23</v>
      </c>
      <c r="P5" s="15"/>
      <c r="Q5" s="8">
        <f>Q1*Q4</f>
        <v>61.473333333333336</v>
      </c>
    </row>
    <row r="6" spans="1:17" x14ac:dyDescent="0.3">
      <c r="A6" s="8">
        <v>1</v>
      </c>
      <c r="B6" s="18">
        <f>$B$22 + $B$20 * (SUM($B$2:B2)) + $B$23 * (1 * $B$2)</f>
        <v>77041905.423333332</v>
      </c>
      <c r="C6" s="19">
        <f>$B$22 + $B$20 * (SUM($B$2:C2)) + $B$23 * (1 * $B$2 +3 * $C$2)</f>
        <v>159424901.30333334</v>
      </c>
      <c r="D6" s="19">
        <f>$B$22 + $B$20 * (SUM($B$2:D2)) + $B$23 * (1 * $B$2 +3 * $C$2 + 5 * $D$2)</f>
        <v>232833589.66999999</v>
      </c>
      <c r="E6" s="19">
        <f>$B$22 + $B$20 * (SUM($B$2:E2)) + $B$23 * (1 * $B$2 +3 * $C$2 + 5 * $D$2 + 7 * $E$2)</f>
        <v>301392831.19</v>
      </c>
      <c r="F6" s="19">
        <f>$B$22 + $B$20 * (SUM($B$2:F2)) + $B$23 * (1 * $B$2 +3 * $C$2 + 5 * $D$2 + 7 * $E$2 + 9 * $F$2)</f>
        <v>372295313.23000002</v>
      </c>
      <c r="G6" s="19">
        <f>$B$22 + $B$20 * (SUM($B$2:G2)) + $B$23 * (1 * $B$2 +3 * $C$2 + 5 * $D$2 + 7 * $E$2 + 9 * $F$2 + 11 * $G$2)</f>
        <v>443836195.83666664</v>
      </c>
      <c r="H6" s="19">
        <f>$B$22 + $B$20 * (SUM($B$2:H2)) + $B$23 * (1 * $B$2 +3 * $C$2 + 5 * $D$2 + 7 * $E$2 + 9 * $F$2 + 11 * $G$2 + 13 * $H$2)</f>
        <v>521572453.18666667</v>
      </c>
      <c r="I6" s="19">
        <f>$B$22 + $B$20 * (SUM($B$2:I2)) + $B$23 * (1 * $B$2 +3 * $C$2 + 5 * $D$2 + 7 * $E$2 + 9 * $F$2 + 11 * $G$2 + 13 * $H$2 + 15 * $I$2)</f>
        <v>610192256.8366667</v>
      </c>
      <c r="J6" s="19">
        <f>$B$22 + $B$20 * (SUM($B$2:J2)) + $B$23 * (1 * $B$2 +3 * $C$2 + 5 * $D$2 + 7 * $E$2 + 9 * $F$2 + 11 * $G$2 + 13 * $H$2 + 15 * $I$2 + 17 * $J$2)</f>
        <v>699519034.55666661</v>
      </c>
      <c r="K6" s="19">
        <f>$B$22 + $B$20 * (SUM($B$2:K2)) + $B$23 * (1 * $B$2 +3 * $C$2 + 5 * $D$2 + 7 * $E$2 + 9 * $F$2 + 11 * $G$2 + 13 * $H$2 + 15 * $I$2 + 17 * $J$2 + 19 * $K$2)</f>
        <v>788018442.68333328</v>
      </c>
      <c r="L6" s="19">
        <f>$B$22 + $B$20 * (SUM($B$2:L2)) + $B$23 * (1 * $B$2 +3 * $C$2 + 5 * $D$2 + 7 * $E$2 + 9 * $F$2 + 11 * $G$2 + 13 * $H$2 + 15 * $I$2 + 17 * $J$2 + 19 * $K$2 + 21 * $L$2)</f>
        <v>881729529.27333331</v>
      </c>
      <c r="M6" s="19">
        <f>$B$22 + $B$20 * (SUM($B$2:M2)) + $B$23 * (1 * $B$2 +3 * $C$2 + 5 * $D$2 + 7 * $E$2 + 9 * $F$2 + 11 * $G$2 + 13 * $H$2 + 15 * $I$2 + 17 * $J$2 + 19 * $K$2 + 21 * $L$2 + 23 * $M$2)</f>
        <v>960933646.87666667</v>
      </c>
    </row>
    <row r="7" spans="1:17" x14ac:dyDescent="0.3">
      <c r="A7" s="8">
        <v>2</v>
      </c>
      <c r="C7" s="18">
        <f>$B$6 + $B$22 + $B$20 * (SUM($C$2:C2)) + $B$23 * (1 * $C$2)</f>
        <v>159288788.71666667</v>
      </c>
      <c r="D7" s="19">
        <f>$B$6 + $B$22 + $B$20 * (SUM($C$2:D2)) + $B$23 * (1 * $C$2 + 3 * $D$2)</f>
        <v>232575636.93666667</v>
      </c>
      <c r="E7" s="19">
        <f>$B$6 + $B$22 + $B$20 * (SUM($C$2:E2)) + $B$23 * (1 * $C$2 + 3 * $D$2 + 5 * $E$2)</f>
        <v>301021275.73666668</v>
      </c>
      <c r="F7" s="19">
        <f>$B$6 + $B$22 + $B$20 * (SUM($C$2:F2)) + $B$23 * (1 * $C$2 + 3 * $D$2 + 5 * $E$2 + 7 * $F$2)</f>
        <v>371806466.6566667</v>
      </c>
      <c r="G7" s="19">
        <f>$B$6 + $B$22 + $B$20 * (SUM($C$2:G2)) + $B$23 * (1 * $C$2 + 3 * $D$2 + 5 * $E$2 + 7 * $F$2 + 9 * $G$2)</f>
        <v>443229197.51666665</v>
      </c>
      <c r="H7" s="19">
        <f>$B$6 + $B$22 + $B$20 * (SUM($C$2:H2)) + $B$23 * (1 * $C$2 + 3 * $D$2 + 5 * $E$2 + 7 * $F$2 + 9 * $G$2 + 11 * $H$2)</f>
        <v>520837282.9666667</v>
      </c>
      <c r="I7" s="19">
        <f>$B$6 + $B$22 + $B$20 * (SUM($C$2:I2)) + $B$23 * (1 * $C$2 + 3 * $D$2 + 5 * $E$2 + 7 * $F$2 + 9 * $G$2 + 11 * $H$2 + 13 * $I$2)</f>
        <v>609311210.39666665</v>
      </c>
      <c r="J7" s="19">
        <f>$B$6 + $B$22 + $B$20 * (SUM($C$2:J2)) + $B$23 * (1 * $C$2 + 3 * $D$2 + 5 * $E$2 + 7 * $F$2 + 9 * $G$2 + 11 * $H$2 + 13 * $I$2 + 15 * $J$2)</f>
        <v>698491189.79666662</v>
      </c>
      <c r="K7" s="19">
        <f>$B$6 + $B$22 + $B$20 * (SUM($C$2:K2)) + $B$23 * (1 * $C$2 + 3 * $D$2 + 5 * $E$2 + 7 * $F$2 + 9 * $G$2 + 11 * $H$2 + 13 * $I$2 + 15 * $J$2 + 17 * $K$2)</f>
        <v>786845397.90999997</v>
      </c>
      <c r="L7" s="19">
        <f>$B$6 + $B$22 + $B$20 * (SUM($C$2:L2)) + $B$23 * (1 * $C$2 + 3 * $D$2 + 5 * $E$2 + 7 * $F$2 + 9 * $G$2 + 11 * $H$2 + 13 * $I$2 + 15 * $J$2 + 17 * $K$2 + 19 * $L$2)</f>
        <v>880402985.58666658</v>
      </c>
      <c r="M7" s="19">
        <f>$B$6 + $B$22 + $B$20 * (SUM($C$2:M2)) + $B$23 * (1 * $C$2 + 3 * $D$2 + 5 * $E$2 + 7 * $F$2 + 9 * $G$2 + 11 * $H$2 + 13 * $I$2 + 15 * $J$2 + 17 * $K$2 + 19 * $L$2 + 21 * $M$2)</f>
        <v>959477578.87666667</v>
      </c>
    </row>
    <row r="8" spans="1:17" x14ac:dyDescent="0.3">
      <c r="A8" s="8">
        <v>3</v>
      </c>
      <c r="B8" s="19"/>
      <c r="C8" s="19"/>
      <c r="D8" s="18">
        <f>$C$7 + $B$22 + $B$20 * (SUM($D$2:D2)) + $B$23 * (1 * $D$2)</f>
        <v>232454646.78999999</v>
      </c>
      <c r="E8" s="19">
        <f>$C$7 + $B$22 + $B$20 * (SUM($D$2:E2)) + $B$23 * (1 * $D$2 + 3 * $E$2)</f>
        <v>300786682.87</v>
      </c>
      <c r="F8" s="19">
        <f>$C$7 + $B$22 + $B$20 * (SUM($D$2:F2)) + $B$23 * (1 * $D$2 + 3 * $E$2 + 5 * $F$2)</f>
        <v>371454582.67000002</v>
      </c>
      <c r="G8" s="19">
        <f>$C$7 + $B$22 + $B$20 * (SUM($D$2:G2)) + $B$23 * (1 * $D$2 + 3 * $E$2 + 5 * $F$2 + 7 * $G$2)</f>
        <v>442759161.78333336</v>
      </c>
      <c r="H8" s="19">
        <f>$C$7 + $B$22 + $B$20 * (SUM($D$2:H2)) + $B$23 * (1 * $D$2 + 3 * $E$2 + 5 * $F$2 + 7 * $G$2 + 9 * $H$2)</f>
        <v>520239075.33333337</v>
      </c>
      <c r="I8" s="19">
        <f>$C$7 + $B$22 + $B$20 * (SUM($D$2:I2)) + $B$23 * (1 * $D$2 + 3 * $E$2 + 5 * $F$2 + 7 * $G$2 + 9 * $H$2 + 11 * $I$2)</f>
        <v>608567126.54333341</v>
      </c>
      <c r="J8" s="19">
        <f>$C$7 + $B$22 + $B$20 * (SUM($D$2:J2)) + $B$23 * (1 * $D$2 + 3 * $E$2 + 5 * $F$2 + 7 * $G$2 + 9 * $H$2 + 11 * $I$2 + 13 * $J$2)</f>
        <v>697600307.62333333</v>
      </c>
      <c r="K8" s="19">
        <f>$C$7 + $B$22 + $B$20 * (SUM($D$2:K2)) + $B$23 * (1 * $D$2 + 3 * $E$2 + 5 * $F$2 + 7 * $G$2 + 9 * $H$2 + 11 * $I$2 + 13 * $J$2 + 15 * $K$2)</f>
        <v>785809315.72333336</v>
      </c>
      <c r="L8" s="19">
        <f>$C$7 + $B$22 + $B$20 * (SUM($D$2:L2)) + $B$23 * (1 * $D$2 + 3 * $E$2 + 5 * $F$2 + 7 * $G$2 + 9 * $H$2 + 11 * $I$2 + 13 * $J$2 + 15 * $K$2 + 17 * $L$2)</f>
        <v>879213404.48666668</v>
      </c>
      <c r="M8" s="19">
        <f>$C$7 + $B$22 + $B$20 * (SUM($D$2:M2)) + $B$23 * (1 * $D$2 + 3 * $E$2 + 5 * $F$2 + 7 * $G$2 + 9 * $H$2 + 11 * $I$2 + 13 * $J$2 + 15 * $K$2 + 17 * $L$2 + 19 * $M$2)</f>
        <v>958158473.46333337</v>
      </c>
    </row>
    <row r="9" spans="1:17" x14ac:dyDescent="0.3">
      <c r="A9" s="8">
        <v>4</v>
      </c>
      <c r="B9" s="19"/>
      <c r="C9" s="19"/>
      <c r="D9" s="19"/>
      <c r="E9" s="18">
        <f>$D$8 + $B$22 + $B$20 * (SUM($E$2:E2)) + $B$23 * (1 * $E$2)</f>
        <v>300673930.14999998</v>
      </c>
      <c r="F9" s="19">
        <f>$D$8 + $B$22 + $B$20 * (SUM($E$2:F2)) + $B$23 * (1 * $E$2 + 3 * $F$2)</f>
        <v>371224538.82999998</v>
      </c>
      <c r="G9" s="19">
        <f>$D$8 + $B$22 + $B$20 * (SUM($E$2:G2)) + $B$23 * (1 * $E$2 + 3 * $F$2 + 5 * $G$2)</f>
        <v>442410966.19666666</v>
      </c>
      <c r="H9" s="19">
        <f>$D$8 + $B$22 + $B$20 * (SUM($E$2:H2)) + $B$23 * (1 * $E$2 + 3 * $F$2 + 5 * $G$2 + 7 * $H$2)</f>
        <v>519762707.84666663</v>
      </c>
      <c r="I9" s="19">
        <f>$D$8 + $B$22 + $B$20 * (SUM($E$2:I2)) + $B$23 * (1 * $E$2 + 3 * $F$2 + 5 * $G$2 + 7 * $H$2 + 9 * $I$2)</f>
        <v>607944882.83666658</v>
      </c>
      <c r="J9" s="19">
        <f>$D$8 + $B$22 + $B$20 * (SUM($E$2:J2)) + $B$23 * (1 * $E$2 + 3 * $F$2 + 5 * $G$2 + 7 * $H$2 + 9 * $I$2 + 11 * $J$2)</f>
        <v>696831265.59666657</v>
      </c>
      <c r="K9" s="19">
        <f>$D$8 + $B$22 + $B$20 * (SUM($E$2:K2)) + $B$23 * (1 * $E$2 + 3 * $F$2 + 5 * $G$2 + 7 * $H$2 + 9 * $I$2 + 11 * $J$2 + 13 * $K$2)</f>
        <v>784895073.68333328</v>
      </c>
      <c r="L9" s="19">
        <f>$D$8 + $B$22 + $B$20 * (SUM($E$2:L2)) + $B$23 * (1 * $E$2 + 3 * $F$2 + 5 * $G$2 + 7 * $H$2 + 9 * $I$2 + 11 * $J$2 + 13 * $K$2 + 15 * $L$2)</f>
        <v>878145663.5333333</v>
      </c>
      <c r="M9" s="19">
        <f>$D$8 + $B$22 + $B$20 * (SUM($E$2:M2)) + $B$23 * (1 * $E$2 + 3 * $F$2 + 5 * $G$2 + 7 * $H$2 + 9 * $I$2 + 11 * $J$2 + 13 * $K$2 + 15 * $L$2 + 17 * $M$2)</f>
        <v>956961208.1966666</v>
      </c>
    </row>
    <row r="10" spans="1:17" x14ac:dyDescent="0.3">
      <c r="A10" s="8">
        <v>5</v>
      </c>
      <c r="B10" s="19"/>
      <c r="C10" s="19"/>
      <c r="D10" s="19"/>
      <c r="E10" s="19"/>
      <c r="F10" s="18">
        <f>$E$9 + $B$22 + $B$20 * (SUM($F$2:F2)) + $B$23 * (1 * $F$2)</f>
        <v>371108097.70999998</v>
      </c>
      <c r="G10" s="19">
        <f>$E$9 + $B$22 + $B$20 * (SUM($F$2:G2)) + $B$23 * (1 * $F$2 + 3 * $G$2)</f>
        <v>442176373.32999998</v>
      </c>
      <c r="H10" s="19">
        <f>$E$9 + $B$22 + $B$20 * (SUM($F$2:H2)) + $B$23 * (1 * $F$2 + 3 * $G$2 + 5 * $H$2)</f>
        <v>519399943.07999998</v>
      </c>
      <c r="I10" s="19">
        <f>$E$9 + $B$22 + $B$20 * (SUM($F$2:I2)) + $B$23 * (1 * $F$2 + 3 * $G$2 + 5 * $H$2 + 7 * $I$2)</f>
        <v>607436241.85000002</v>
      </c>
      <c r="J10" s="19">
        <f>$E$9 + $B$22 + $B$20 * (SUM($F$2:J2)) + $B$23 * (1 * $F$2 + 3 * $G$2 + 5 * $H$2 + 7 * $I$2 + 9 * $J$2)</f>
        <v>696175826.28999996</v>
      </c>
      <c r="K10" s="19">
        <f>$E$9 + $B$22 + $B$20 * (SUM($F$2:K2)) + $B$23 * (1 * $F$2 + 3 * $G$2 + 5 * $H$2 + 7 * $I$2 + 9 * $J$2 + 11 * $K$2)</f>
        <v>784094434.36333334</v>
      </c>
      <c r="L10" s="19">
        <f>$E$9 + $B$22 + $B$20 * (SUM($F$2:L2)) + $B$23 * (1 * $F$2 + 3 * $G$2 + 5 * $H$2 + 7 * $I$2 + 9 * $J$2 + 11 * $K$2 + 13 * $L$2)</f>
        <v>877191525.29999995</v>
      </c>
      <c r="M10" s="19">
        <f>$E$9 + $B$22 + $B$20 * (SUM($F$2:M2)) + $B$23 * (1 * $F$2 + 3 * $G$2 + 5 * $H$2 + 7 * $I$2 + 9 * $J$2 + 11 * $K$2 + 13 * $L$2 + 15 * $M$2)</f>
        <v>955877545.64999998</v>
      </c>
    </row>
    <row r="11" spans="1:17" x14ac:dyDescent="0.3">
      <c r="A11" s="8">
        <v>6</v>
      </c>
      <c r="B11" s="19"/>
      <c r="C11" s="19"/>
      <c r="D11" s="19"/>
      <c r="E11" s="19"/>
      <c r="F11" s="19"/>
      <c r="G11" s="18">
        <f>$F$10 + $B$22 + $B$20 * (SUM($G$2:G2)) + $B$23 * (1 * $G$2)</f>
        <v>442059071.58333331</v>
      </c>
      <c r="H11" s="19">
        <f>$F$10 + $B$22 + $B$20 * (SUM($G$2:H2)) + $B$23 * (1 * $G$2  + 3 * $H$2)</f>
        <v>519154469.43333334</v>
      </c>
      <c r="I11" s="19">
        <f>$F$10 + $B$22 + $B$20 * (SUM($G$2:I2)) + $B$23 * (1 * $G$2  + 3 * $H$2 + 5 * $I$2)</f>
        <v>607044891.98333335</v>
      </c>
      <c r="J11" s="19">
        <f>$F$10 + $B$22 + $B$20 * (SUM($G$2:J2)) + $B$23 * (1 * $G$2  + 3 * $H$2 + 5 * $I$2 + 7 * $J$2)</f>
        <v>695637678.10333335</v>
      </c>
      <c r="K11" s="19">
        <f>$F$10 + $B$22 + $B$20 * (SUM($G$2:K2)) + $B$23 * (1 * $G$2  + 3 * $H$2 + 5 * $I$2 + 7 * $J$2 + 9 * $K$2 )</f>
        <v>783411086.16333342</v>
      </c>
      <c r="L11" s="19">
        <f>$F$10 + $B$22 + $B$20 * (SUM($G$2:L2)) + $B$23 * (1 * $G$2  + 3 * $H$2 + 5 * $I$2 + 7 * $J$2 + 9 * $K$2 + 11 * $L$2)</f>
        <v>876354678.18666673</v>
      </c>
      <c r="M11" s="19">
        <f>$F$10 + $B$22 + $B$20 * (SUM($G$2:M2)) + $B$23 * (1 * $G$2  + 3 * $H$2 + 5 * $I$2 + 7 * $J$2 + 9 * $K$2 + 11 * $L$2 + 13 * $M$2)</f>
        <v>954911174.22333336</v>
      </c>
    </row>
    <row r="12" spans="1:17" x14ac:dyDescent="0.3">
      <c r="A12" s="8">
        <v>7</v>
      </c>
      <c r="B12" s="19"/>
      <c r="C12" s="19"/>
      <c r="D12" s="19"/>
      <c r="E12" s="19"/>
      <c r="F12" s="19"/>
      <c r="G12" s="19"/>
      <c r="H12" s="18">
        <f>$G$11 + $B$22 + $B$20 * (SUM($H$2:H2)) + $B$23 * (1 * $H$2)</f>
        <v>519027147.5333333</v>
      </c>
      <c r="I12" s="19">
        <f>$G$11 + $B$22 + $B$20 * (SUM($H$2:I2)) + $B$23 * (1 * $H$2 + 3 * $I$2)</f>
        <v>606771693.86333323</v>
      </c>
      <c r="J12" s="19">
        <f>$G$11 + $B$22 + $B$20 * (SUM($H$2:J2)) + $B$23 * (1 * $H$2 + 3 * $I$2 + 5 * $J$2)</f>
        <v>695217681.6633333</v>
      </c>
      <c r="K12" s="19">
        <f>$G$11 + $B$22 + $B$20 * (SUM($H$2:K2)) + $B$23 * (1 * $H$2 + 3 * $I$2 + 5 * $J$2 + 7 * $K$2)</f>
        <v>782845889.70999992</v>
      </c>
      <c r="L12" s="19">
        <f>$G$11 + $B$22 + $B$20 * (SUM($H$2:L2)) + $B$23 * (1 * $H$2 + 3 * $I$2 + 5 * $J$2 + 7 * $K$2 + 9 * $L$2)</f>
        <v>875635982.81999993</v>
      </c>
      <c r="M12" s="19">
        <f>$G$11 + $B$22 + $B$20 * (SUM($H$2:M2)) + $B$23 * (1 * $H$2 + 3 * $I$2 + 5 * $J$2 + 7 * $K$2 + 9 * $L$2 + 11 * $M$2)</f>
        <v>954062954.54333329</v>
      </c>
    </row>
    <row r="13" spans="1:17" x14ac:dyDescent="0.3">
      <c r="A13" s="8">
        <v>8</v>
      </c>
      <c r="B13" s="19"/>
      <c r="C13" s="19"/>
      <c r="D13" s="19"/>
      <c r="E13" s="19"/>
      <c r="F13" s="19"/>
      <c r="G13" s="19"/>
      <c r="H13" s="19"/>
      <c r="I13" s="18">
        <f>$H$12 + $B$22 + $B$20 * (SUM($I$2:I2)) + $B$23 * (1 * $I$2)</f>
        <v>606626667.64333332</v>
      </c>
      <c r="J13" s="19">
        <f>$H$12 + $B$22 + $B$20 * (SUM($I$2:J2)) + $B$23 * (1 * $I$2 + 3 * $J$2)</f>
        <v>694925857.12333333</v>
      </c>
      <c r="K13" s="19">
        <f>$H$12 + $B$22 + $B$20 * (SUM($I$2:K2)) + $B$23 * (1 * $I$2 + 3 * $J$2 + 5 * $K$2)</f>
        <v>782408865.15666664</v>
      </c>
      <c r="L13" s="19">
        <f>$H$12 + $B$22 + $B$20 * (SUM($I$2:L2)) + $B$23 * (1 * $I$2 + 3 * $J$2 + 5 * $K$2 + 7 * $L$2 )</f>
        <v>875045459.35333335</v>
      </c>
      <c r="M13" s="19">
        <f>$H$12 + $B$22 + $B$20 * (SUM($I$2:M2)) + $B$23 * (1 * $I$2 + 3 * $J$2 + 5 * $K$2 + 7 * $L$2 + 9 * $M$2)</f>
        <v>953342906.76333332</v>
      </c>
    </row>
    <row r="14" spans="1:17" x14ac:dyDescent="0.3">
      <c r="A14" s="8">
        <v>9</v>
      </c>
      <c r="B14" s="19"/>
      <c r="C14" s="19"/>
      <c r="D14" s="19"/>
      <c r="E14" s="19"/>
      <c r="F14" s="19"/>
      <c r="G14" s="19"/>
      <c r="H14" s="19"/>
      <c r="I14" s="19"/>
      <c r="J14" s="18">
        <f>$I$13 + $B$22 + $B$20 * (SUM($J$2:J2)) + $B$23 * (1 * $J$2)</f>
        <v>694779908.80333328</v>
      </c>
      <c r="K14" s="19">
        <f>$I$13 + $B$22 + $B$20 * (SUM($J$2:K2)) + $B$23 * (1 * $J$2  + 3 * $K$2)</f>
        <v>782117716.82333326</v>
      </c>
      <c r="L14" s="19">
        <f>$I$13 + $B$22 + $B$20 * (SUM($J$2:L2)) + $B$23 * (1 * $J$2  + 3 * $K$2 + 5 * $L$2)</f>
        <v>874600812.10666668</v>
      </c>
      <c r="M14" s="19">
        <f>$I$13 + $B$22 + $B$20 * (SUM($J$2:M2)) + $B$23 * (1 * $J$2  + 3 * $K$2 + 5 * $L$2 + 7 * $M$2)</f>
        <v>952768735.20333326</v>
      </c>
    </row>
    <row r="15" spans="1:17" x14ac:dyDescent="0.3">
      <c r="A15" s="8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8">
        <f>$J$14 + $B$22 + $B$20 * (SUM($K$2:K2)) + $B$23 * (1 * $K$2)</f>
        <v>781973366.80999994</v>
      </c>
      <c r="L15" s="19">
        <f>$J$14 + $B$22 + $B$20 * (SUM($K$2:L2)) + $B$23 * (1 * $K$2 + 3 * $L$2)</f>
        <v>874302963.17999995</v>
      </c>
      <c r="M15" s="19">
        <f>$J$14 + $B$22 + $B$20 * (SUM($K$2:M2)) + $B$23 * (1 * $K$2 + 3 * $L$2 + 5 * $M$2)</f>
        <v>952341361.96333325</v>
      </c>
    </row>
    <row r="16" spans="1:17" x14ac:dyDescent="0.3">
      <c r="A16" s="8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>
        <f>$K$15 + $B$22 + $B$20 * (SUM($L$2:L2)) + $B$23 * (1 * $L$2)</f>
        <v>874150314.26666665</v>
      </c>
      <c r="M16" s="19">
        <f>$K$15 + $B$22 + $B$20 * (SUM($L$2:M2)) + $B$23 * (1 * $L$2 + 3 * $M$2)</f>
        <v>952059188.73666656</v>
      </c>
    </row>
    <row r="17" spans="1:13" ht="15" thickBot="1" x14ac:dyDescent="0.35">
      <c r="A17" s="20">
        <v>12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8">
        <f>$L$16 + $B$22 + $B$20 * (SUM($M$2:M2)) + $B$23 * (1 * $M$2)</f>
        <v>951930514.42333329</v>
      </c>
    </row>
    <row r="18" spans="1:13" ht="15" thickBot="1" x14ac:dyDescent="0.35">
      <c r="A18" s="22" t="s">
        <v>4</v>
      </c>
      <c r="B18" s="23">
        <f>MIN(B6:B17)</f>
        <v>77041905.423333332</v>
      </c>
      <c r="C18" s="23">
        <f t="shared" ref="C18:M18" si="0">MIN(C6:C17)</f>
        <v>159288788.71666667</v>
      </c>
      <c r="D18" s="23">
        <f t="shared" si="0"/>
        <v>232454646.78999999</v>
      </c>
      <c r="E18" s="23">
        <f t="shared" si="0"/>
        <v>300673930.14999998</v>
      </c>
      <c r="F18" s="23">
        <f t="shared" si="0"/>
        <v>371108097.70999998</v>
      </c>
      <c r="G18" s="23">
        <f t="shared" si="0"/>
        <v>442059071.58333331</v>
      </c>
      <c r="H18" s="23">
        <f t="shared" si="0"/>
        <v>519027147.5333333</v>
      </c>
      <c r="I18" s="23">
        <f t="shared" si="0"/>
        <v>606626667.64333332</v>
      </c>
      <c r="J18" s="23">
        <f t="shared" si="0"/>
        <v>694779908.80333328</v>
      </c>
      <c r="K18" s="23">
        <f t="shared" si="0"/>
        <v>781973366.80999994</v>
      </c>
      <c r="L18" s="23">
        <f t="shared" si="0"/>
        <v>874150314.26666665</v>
      </c>
      <c r="M18" s="23">
        <f t="shared" si="0"/>
        <v>951930514.42333329</v>
      </c>
    </row>
    <row r="19" spans="1:13" x14ac:dyDescent="0.3">
      <c r="A19" s="24" t="s">
        <v>5</v>
      </c>
      <c r="B19" s="24">
        <v>1</v>
      </c>
      <c r="C19" s="24">
        <v>2</v>
      </c>
      <c r="D19" s="24">
        <v>3</v>
      </c>
      <c r="E19" s="24">
        <v>4</v>
      </c>
      <c r="F19" s="24">
        <v>5</v>
      </c>
      <c r="G19" s="24">
        <v>6</v>
      </c>
      <c r="H19" s="24">
        <v>7</v>
      </c>
      <c r="I19" s="24">
        <v>8</v>
      </c>
      <c r="J19" s="24">
        <v>9</v>
      </c>
      <c r="K19" s="24">
        <v>10</v>
      </c>
      <c r="L19" s="24">
        <v>11</v>
      </c>
      <c r="M19" s="24">
        <v>12</v>
      </c>
    </row>
    <row r="20" spans="1:13" x14ac:dyDescent="0.3">
      <c r="A20" s="8" t="s">
        <v>6</v>
      </c>
      <c r="B20" s="25">
        <f>Q1</f>
        <v>36884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8" t="s">
        <v>25</v>
      </c>
      <c r="B21" s="26">
        <f>Q4</f>
        <v>1.6666666666666668E-3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8" t="s">
        <v>7</v>
      </c>
      <c r="B22" s="25">
        <f>Q2</f>
        <v>850</v>
      </c>
      <c r="C22" s="16"/>
      <c r="D22" s="16"/>
      <c r="E22" s="16"/>
      <c r="F22" s="16"/>
      <c r="G22" s="16"/>
      <c r="H22" s="16"/>
      <c r="I22" s="16"/>
      <c r="J22" s="27" t="s">
        <v>8</v>
      </c>
      <c r="K22" s="28"/>
      <c r="L22" s="28"/>
      <c r="M22" s="29"/>
    </row>
    <row r="23" spans="1:13" x14ac:dyDescent="0.3">
      <c r="A23" s="8" t="s">
        <v>24</v>
      </c>
      <c r="B23" s="25">
        <f>(B20*B21)/2</f>
        <v>30.736666666666668</v>
      </c>
      <c r="C23" s="16"/>
      <c r="D23" s="16"/>
      <c r="E23" s="16"/>
      <c r="F23" s="16"/>
      <c r="G23" s="16"/>
      <c r="H23" s="16"/>
      <c r="I23" s="16"/>
      <c r="J23" s="30">
        <f>M18</f>
        <v>951930514.42333329</v>
      </c>
      <c r="K23" s="31"/>
      <c r="L23" s="31"/>
      <c r="M23" s="32"/>
    </row>
    <row r="26" spans="1:13" ht="28.8" x14ac:dyDescent="0.3">
      <c r="A26" s="1" t="s">
        <v>26</v>
      </c>
      <c r="B26" s="8" t="s">
        <v>27</v>
      </c>
    </row>
    <row r="27" spans="1:13" x14ac:dyDescent="0.3">
      <c r="A27" s="8">
        <v>0</v>
      </c>
      <c r="B27" s="16">
        <f>B2</f>
        <v>2087</v>
      </c>
    </row>
    <row r="28" spans="1:13" x14ac:dyDescent="0.3">
      <c r="A28" s="8">
        <v>1</v>
      </c>
      <c r="B28" s="16">
        <v>0</v>
      </c>
    </row>
    <row r="29" spans="1:13" x14ac:dyDescent="0.3">
      <c r="A29" s="8">
        <v>1</v>
      </c>
      <c r="B29" s="16">
        <f>C2</f>
        <v>2228</v>
      </c>
    </row>
    <row r="30" spans="1:13" x14ac:dyDescent="0.3">
      <c r="A30" s="8">
        <v>2</v>
      </c>
      <c r="B30" s="16">
        <v>0</v>
      </c>
    </row>
    <row r="31" spans="1:13" x14ac:dyDescent="0.3">
      <c r="A31" s="8">
        <v>2</v>
      </c>
      <c r="B31" s="16">
        <f>D2</f>
        <v>1982</v>
      </c>
    </row>
    <row r="32" spans="1:13" x14ac:dyDescent="0.3">
      <c r="A32" s="8">
        <v>3</v>
      </c>
      <c r="B32" s="16">
        <v>0</v>
      </c>
    </row>
    <row r="33" spans="1:2" x14ac:dyDescent="0.3">
      <c r="A33" s="8">
        <v>3</v>
      </c>
      <c r="B33" s="16">
        <f>E2</f>
        <v>1848</v>
      </c>
    </row>
    <row r="34" spans="1:2" x14ac:dyDescent="0.3">
      <c r="A34" s="8">
        <v>4</v>
      </c>
      <c r="B34" s="16">
        <v>0</v>
      </c>
    </row>
    <row r="35" spans="1:2" x14ac:dyDescent="0.3">
      <c r="A35" s="8">
        <v>4</v>
      </c>
      <c r="B35" s="16">
        <f>F2</f>
        <v>1908</v>
      </c>
    </row>
    <row r="36" spans="1:2" x14ac:dyDescent="0.3">
      <c r="A36" s="8">
        <v>5</v>
      </c>
      <c r="B36" s="16">
        <v>0</v>
      </c>
    </row>
    <row r="37" spans="1:2" x14ac:dyDescent="0.3">
      <c r="A37" s="8">
        <v>5</v>
      </c>
      <c r="B37" s="16">
        <f>G2</f>
        <v>1922</v>
      </c>
    </row>
    <row r="38" spans="1:2" x14ac:dyDescent="0.3">
      <c r="A38" s="8">
        <v>6</v>
      </c>
      <c r="B38" s="16">
        <v>0</v>
      </c>
    </row>
    <row r="39" spans="1:2" x14ac:dyDescent="0.3">
      <c r="A39" s="8">
        <v>6</v>
      </c>
      <c r="B39" s="16">
        <f>H2</f>
        <v>2085</v>
      </c>
    </row>
    <row r="40" spans="1:2" x14ac:dyDescent="0.3">
      <c r="A40" s="8">
        <v>7</v>
      </c>
      <c r="B40" s="16">
        <v>0</v>
      </c>
    </row>
    <row r="41" spans="1:2" x14ac:dyDescent="0.3">
      <c r="A41" s="8">
        <v>7</v>
      </c>
      <c r="B41" s="16">
        <f>I2</f>
        <v>2373</v>
      </c>
    </row>
    <row r="42" spans="1:2" x14ac:dyDescent="0.3">
      <c r="A42" s="8">
        <v>8</v>
      </c>
      <c r="B42" s="16">
        <v>0</v>
      </c>
    </row>
    <row r="43" spans="1:2" x14ac:dyDescent="0.3">
      <c r="A43" s="8">
        <v>8</v>
      </c>
      <c r="B43" s="16">
        <f>J2</f>
        <v>2388</v>
      </c>
    </row>
    <row r="44" spans="1:2" x14ac:dyDescent="0.3">
      <c r="A44" s="8">
        <v>9</v>
      </c>
      <c r="B44" s="16">
        <v>0</v>
      </c>
    </row>
    <row r="45" spans="1:2" x14ac:dyDescent="0.3">
      <c r="A45" s="8">
        <v>9</v>
      </c>
      <c r="B45" s="16">
        <f>K2</f>
        <v>2362</v>
      </c>
    </row>
    <row r="46" spans="1:2" x14ac:dyDescent="0.3">
      <c r="A46" s="8">
        <v>10</v>
      </c>
      <c r="B46" s="16">
        <v>0</v>
      </c>
    </row>
    <row r="47" spans="1:2" x14ac:dyDescent="0.3">
      <c r="A47" s="8">
        <v>10</v>
      </c>
      <c r="B47" s="16">
        <f>L2</f>
        <v>2497</v>
      </c>
    </row>
    <row r="48" spans="1:2" x14ac:dyDescent="0.3">
      <c r="A48" s="8">
        <v>11</v>
      </c>
      <c r="B48" s="16">
        <v>0</v>
      </c>
    </row>
    <row r="49" spans="1:2" x14ac:dyDescent="0.3">
      <c r="A49" s="8">
        <v>11</v>
      </c>
      <c r="B49" s="16">
        <f>M2</f>
        <v>2107</v>
      </c>
    </row>
    <row r="50" spans="1:2" x14ac:dyDescent="0.3">
      <c r="A50" s="8">
        <v>12</v>
      </c>
      <c r="B50" s="16">
        <v>0</v>
      </c>
    </row>
  </sheetData>
  <mergeCells count="8">
    <mergeCell ref="O5:P5"/>
    <mergeCell ref="J22:M22"/>
    <mergeCell ref="J23:M23"/>
    <mergeCell ref="O1:P1"/>
    <mergeCell ref="O2:P2"/>
    <mergeCell ref="O3:P3"/>
    <mergeCell ref="B4:M4"/>
    <mergeCell ref="O4:P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4106-DE2F-42BD-B2AE-A394EB60EDD2}">
  <dimension ref="A1:Q50"/>
  <sheetViews>
    <sheetView zoomScale="93" workbookViewId="0">
      <selection sqref="A1:XFD1048576"/>
    </sheetView>
  </sheetViews>
  <sheetFormatPr defaultRowHeight="14.4" x14ac:dyDescent="0.3"/>
  <cols>
    <col min="1" max="1" width="12" style="14" bestFit="1" customWidth="1"/>
    <col min="2" max="2" width="12.44140625" style="14" bestFit="1" customWidth="1"/>
    <col min="3" max="13" width="13.44140625" style="14" bestFit="1" customWidth="1"/>
    <col min="14" max="14" width="8.88671875" style="14"/>
    <col min="15" max="15" width="9.6640625" style="14" bestFit="1" customWidth="1"/>
    <col min="16" max="16" width="8.88671875" style="14"/>
    <col min="17" max="17" width="6.77734375" style="14" bestFit="1" customWidth="1"/>
    <col min="18" max="16384" width="8.88671875" style="14"/>
  </cols>
  <sheetData>
    <row r="1" spans="1:17" x14ac:dyDescent="0.3">
      <c r="A1" s="12" t="s">
        <v>2</v>
      </c>
      <c r="B1" s="13">
        <v>45748</v>
      </c>
      <c r="C1" s="13">
        <v>45778</v>
      </c>
      <c r="D1" s="13">
        <v>45809</v>
      </c>
      <c r="E1" s="13">
        <v>45839</v>
      </c>
      <c r="F1" s="13">
        <v>45870</v>
      </c>
      <c r="G1" s="13">
        <v>45901</v>
      </c>
      <c r="H1" s="13">
        <v>45931</v>
      </c>
      <c r="I1" s="13">
        <v>45962</v>
      </c>
      <c r="J1" s="13">
        <v>45992</v>
      </c>
      <c r="K1" s="13">
        <v>46023</v>
      </c>
      <c r="L1" s="13">
        <v>46054</v>
      </c>
      <c r="M1" s="13">
        <v>46082</v>
      </c>
      <c r="O1" s="15" t="s">
        <v>22</v>
      </c>
      <c r="P1" s="15"/>
      <c r="Q1" s="8">
        <v>36884</v>
      </c>
    </row>
    <row r="2" spans="1:17" x14ac:dyDescent="0.3">
      <c r="A2" s="12" t="s">
        <v>3</v>
      </c>
      <c r="B2" s="16">
        <v>1478</v>
      </c>
      <c r="C2" s="16">
        <v>1459</v>
      </c>
      <c r="D2" s="16">
        <v>1396</v>
      </c>
      <c r="E2" s="16">
        <v>1263</v>
      </c>
      <c r="F2" s="16">
        <v>1254</v>
      </c>
      <c r="G2" s="16">
        <v>1416</v>
      </c>
      <c r="H2" s="16">
        <v>1387</v>
      </c>
      <c r="I2" s="16">
        <v>1684</v>
      </c>
      <c r="J2" s="16">
        <v>1691</v>
      </c>
      <c r="K2" s="16">
        <v>1698</v>
      </c>
      <c r="L2" s="16">
        <v>1777</v>
      </c>
      <c r="M2" s="16">
        <v>1455</v>
      </c>
      <c r="O2" s="15" t="s">
        <v>7</v>
      </c>
      <c r="P2" s="15"/>
      <c r="Q2" s="8">
        <v>850</v>
      </c>
    </row>
    <row r="3" spans="1:17" x14ac:dyDescent="0.3">
      <c r="O3" s="15" t="s">
        <v>28</v>
      </c>
      <c r="P3" s="15"/>
      <c r="Q3" s="8">
        <f>2/100</f>
        <v>0.02</v>
      </c>
    </row>
    <row r="4" spans="1:17" ht="43.2" x14ac:dyDescent="0.3">
      <c r="A4" s="17" t="s">
        <v>0</v>
      </c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O4" s="15" t="s">
        <v>29</v>
      </c>
      <c r="P4" s="15"/>
      <c r="Q4" s="8">
        <f>Q3/12</f>
        <v>1.6666666666666668E-3</v>
      </c>
    </row>
    <row r="5" spans="1:17" x14ac:dyDescent="0.3">
      <c r="A5" s="8"/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O5" s="15" t="s">
        <v>23</v>
      </c>
      <c r="P5" s="15"/>
      <c r="Q5" s="8">
        <f>Q1*Q4</f>
        <v>61.473333333333336</v>
      </c>
    </row>
    <row r="6" spans="1:17" x14ac:dyDescent="0.3">
      <c r="A6" s="8">
        <v>1</v>
      </c>
      <c r="B6" s="18">
        <f>$B$22 + $B$20 * (SUM($B$2:B2)) + $B$23 * (1 * $B$2)</f>
        <v>54560830.793333337</v>
      </c>
      <c r="C6" s="19">
        <f>$B$22 + $B$20 * (SUM($B$2:C2)) + $B$23 * (1 * $B$2 +3 * $C$2)</f>
        <v>108509121.18333334</v>
      </c>
      <c r="D6" s="19">
        <f>$B$22 + $B$20 * (SUM($B$2:D2)) + $B$23 * (1 * $B$2 +3 * $C$2 + 5 * $D$2)</f>
        <v>160213727.11666667</v>
      </c>
      <c r="E6" s="19">
        <f>$B$22 + $B$20 * (SUM($B$2:E2)) + $B$23 * (1 * $B$2 +3 * $C$2 + 5 * $D$2 + 7 * $E$2)</f>
        <v>207069961.98666668</v>
      </c>
      <c r="F6" s="19">
        <f>$B$22 + $B$20 * (SUM($B$2:F2)) + $B$23 * (1 * $B$2 +3 * $C$2 + 5 * $D$2 + 7 * $E$2 + 9 * $F$2)</f>
        <v>253669392.00666666</v>
      </c>
      <c r="G6" s="19">
        <f>$B$22 + $B$20 * (SUM($B$2:G2)) + $B$23 * (1 * $B$2 +3 * $C$2 + 5 * $D$2 + 7 * $E$2 + 9 * $F$2 + 11 * $G$2)</f>
        <v>306375890.32666665</v>
      </c>
      <c r="H6" s="19">
        <f>$B$22 + $B$20 * (SUM($B$2:H2)) + $B$23 * (1 * $B$2 +3 * $C$2 + 5 * $D$2 + 7 * $E$2 + 9 * $F$2 + 11 * $G$2 + 13 * $H$2)</f>
        <v>358088211.16333336</v>
      </c>
      <c r="I6" s="19">
        <f>$B$22 + $B$20 * (SUM($B$2:I2)) + $B$23 * (1 * $B$2 +3 * $C$2 + 5 * $D$2 + 7 * $E$2 + 9 * $F$2 + 11 * $G$2 + 13 * $H$2 + 15 * $I$2)</f>
        <v>420977275.36333334</v>
      </c>
      <c r="J6" s="19">
        <f>$B$22 + $B$20 * (SUM($B$2:J2)) + $B$23 * (1 * $B$2 +3 * $C$2 + 5 * $D$2 + 7 * $E$2 + 9 * $F$2 + 11 * $G$2 + 13 * $H$2 + 15 * $I$2 + 17 * $J$2)</f>
        <v>484231706.31999999</v>
      </c>
      <c r="K6" s="19">
        <f>$B$22 + $B$20 * (SUM($B$2:K2)) + $B$23 * (1 * $B$2 +3 * $C$2 + 5 * $D$2 + 7 * $E$2 + 9 * $F$2 + 11 * $G$2 + 13 * $H$2 + 15 * $I$2 + 17 * $J$2 + 19 * $K$2)</f>
        <v>547852364.65999997</v>
      </c>
      <c r="L6" s="19">
        <f>$B$22 + $B$20 * (SUM($B$2:L2)) + $B$23 * (1 * $B$2 +3 * $C$2 + 5 * $D$2 + 7 * $E$2 + 9 * $F$2 + 11 * $G$2 + 13 * $H$2 + 15 * $I$2 + 17 * $J$2 + 19 * $K$2 + 21 * $L$2)</f>
        <v>614542232.85000002</v>
      </c>
      <c r="M6" s="19">
        <f>$B$22 + $B$20 * (SUM($B$2:M2)) + $B$23 * (1 * $B$2 +3 * $C$2 + 5 * $D$2 + 7 * $E$2 + 9 * $F$2 + 11 * $G$2 + 13 * $H$2 + 15 * $I$2 + 17 * $J$2 + 19 * $K$2 + 21 * $L$2 + 23 * $M$2)</f>
        <v>669237055.39999998</v>
      </c>
    </row>
    <row r="7" spans="1:17" x14ac:dyDescent="0.3">
      <c r="A7" s="8">
        <v>2</v>
      </c>
      <c r="C7" s="18">
        <f>$B$6 + $B$22 + $B$20 * (SUM($C$2:C2)) + $B$23 * (1 * $C$2)</f>
        <v>108420281.59</v>
      </c>
      <c r="D7" s="19">
        <f>$B$6 + $B$22 + $B$20 * (SUM($C$2:D2)) + $B$23 * (1 * $C$2 + 3 * $D$2)</f>
        <v>160039070.75000003</v>
      </c>
      <c r="E7" s="19">
        <f>$B$6 + $B$22 + $B$20 * (SUM($C$2:E2)) + $B$23 * (1 * $C$2 + 3 * $D$2 + 5 * $E$2)</f>
        <v>206817664.80000001</v>
      </c>
      <c r="F7" s="19">
        <f>$B$6 + $B$22 + $B$20 * (SUM($C$2:F2)) + $B$23 * (1 * $C$2 + 3 * $D$2 + 5 * $E$2 + 7 * $F$2)</f>
        <v>253340007.26000002</v>
      </c>
      <c r="G7" s="19">
        <f>$B$6 + $B$22 + $B$20 * (SUM($C$2:G2)) + $B$23 * (1 * $C$2 + 3 * $D$2 + 5 * $E$2 + 7 * $F$2 + 9 * $G$2)</f>
        <v>305959459.34000003</v>
      </c>
      <c r="H7" s="19">
        <f>$B$6 + $B$22 + $B$20 * (SUM($C$2:H2)) + $B$23 * (1 * $C$2 + 3 * $D$2 + 5 * $E$2 + 7 * $F$2 + 9 * $G$2 + 11 * $H$2)</f>
        <v>357586516.66333336</v>
      </c>
      <c r="I7" s="19">
        <f>$B$6 + $B$22 + $B$20 * (SUM($C$2:I2)) + $B$23 * (1 * $C$2 + 3 * $D$2 + 5 * $E$2 + 7 * $F$2 + 9 * $G$2 + 11 * $H$2 + 13 * $I$2)</f>
        <v>420372059.77000004</v>
      </c>
      <c r="J7" s="19">
        <f>$B$6 + $B$22 + $B$20 * (SUM($C$2:J2)) + $B$23 * (1 * $C$2 + 3 * $D$2 + 5 * $E$2 + 7 * $F$2 + 9 * $G$2 + 11 * $H$2 + 13 * $I$2 + 15 * $J$2)</f>
        <v>483522539.31999999</v>
      </c>
      <c r="K7" s="19">
        <f>$B$6 + $B$22 + $B$20 * (SUM($C$2:K2)) + $B$23 * (1 * $C$2 + 3 * $D$2 + 5 * $E$2 + 7 * $F$2 + 9 * $G$2 + 11 * $H$2 + 13 * $I$2 + 15 * $J$2 + 17 * $K$2)</f>
        <v>547038815.93999994</v>
      </c>
      <c r="L7" s="19">
        <f>$B$6 + $B$22 + $B$20 * (SUM($C$2:L2)) + $B$23 * (1 * $C$2 + 3 * $D$2 + 5 * $E$2 + 7 * $F$2 + 9 * $G$2 + 11 * $H$2 + 13 * $I$2 + 15 * $J$2 + 17 * $K$2 + 19 * $L$2)</f>
        <v>613619446.01666665</v>
      </c>
      <c r="M7" s="19">
        <f>$B$6 + $B$22 + $B$20 * (SUM($C$2:M2)) + $B$23 * (1 * $C$2 + 3 * $D$2 + 5 * $E$2 + 7 * $F$2 + 9 * $G$2 + 11 * $H$2 + 13 * $I$2 + 15 * $J$2 + 17 * $K$2 + 19 * $L$2 + 21 * $M$2)</f>
        <v>668224824.86666667</v>
      </c>
    </row>
    <row r="8" spans="1:17" x14ac:dyDescent="0.3">
      <c r="A8" s="8">
        <v>3</v>
      </c>
      <c r="B8" s="19"/>
      <c r="C8" s="19"/>
      <c r="D8" s="18">
        <f>$C$7 + $B$22 + $B$20 * (SUM($D$2:D2)) + $B$23 * (1 * $D$2)</f>
        <v>159954103.97666666</v>
      </c>
      <c r="E8" s="19">
        <f>$C$7 + $B$22 + $B$20 * (SUM($D$2:E2)) + $B$23 * (1 * $D$2 + 3 * $E$2)</f>
        <v>206655057.20666668</v>
      </c>
      <c r="F8" s="19">
        <f>$C$7 + $B$22 + $B$20 * (SUM($D$2:F2)) + $B$23 * (1 * $D$2 + 3 * $E$2 + 5 * $F$2)</f>
        <v>253100312.10666668</v>
      </c>
      <c r="G8" s="19">
        <f>$C$7 + $B$22 + $B$20 * (SUM($D$2:G2)) + $B$23 * (1 * $D$2 + 3 * $E$2 + 5 * $F$2 + 7 * $G$2)</f>
        <v>305632717.94666672</v>
      </c>
      <c r="H8" s="19">
        <f>$C$7 + $B$22 + $B$20 * (SUM($D$2:H2)) + $B$23 * (1 * $D$2 + 3 * $E$2 + 5 * $F$2 + 7 * $G$2 + 9 * $H$2)</f>
        <v>357174511.75666672</v>
      </c>
      <c r="I8" s="19">
        <f>$C$7 + $B$22 + $B$20 * (SUM($D$2:I2)) + $B$23 * (1 * $D$2 + 3 * $E$2 + 5 * $F$2 + 7 * $G$2 + 9 * $H$2 + 11 * $I$2)</f>
        <v>419856533.77000004</v>
      </c>
      <c r="J8" s="19">
        <f>$C$7 + $B$22 + $B$20 * (SUM($D$2:J2)) + $B$23 * (1 * $D$2 + 3 * $E$2 + 5 * $F$2 + 7 * $G$2 + 9 * $H$2 + 11 * $I$2 + 13 * $J$2)</f>
        <v>482903061.91333336</v>
      </c>
      <c r="K8" s="19">
        <f>$C$7 + $B$22 + $B$20 * (SUM($D$2:K2)) + $B$23 * (1 * $D$2 + 3 * $E$2 + 5 * $F$2 + 7 * $G$2 + 9 * $H$2 + 11 * $I$2 + 13 * $J$2 + 15 * $K$2)</f>
        <v>546314956.81333339</v>
      </c>
      <c r="L8" s="19">
        <f>$C$7 + $B$22 + $B$20 * (SUM($D$2:L2)) + $B$23 * (1 * $D$2 + 3 * $E$2 + 5 * $F$2 + 7 * $G$2 + 9 * $H$2 + 11 * $I$2 + 13 * $J$2 + 15 * $K$2 + 17 * $L$2)</f>
        <v>612786348.77666664</v>
      </c>
      <c r="M8" s="19">
        <f>$C$7 + $B$22 + $B$20 * (SUM($D$2:M2)) + $B$23 * (1 * $D$2 + 3 * $E$2 + 5 * $F$2 + 7 * $G$2 + 9 * $H$2 + 11 * $I$2 + 13 * $J$2 + 15 * $K$2 + 17 * $L$2 + 19 * $M$2)</f>
        <v>667302283.92666674</v>
      </c>
    </row>
    <row r="9" spans="1:17" x14ac:dyDescent="0.3">
      <c r="A9" s="8">
        <v>4</v>
      </c>
      <c r="B9" s="19"/>
      <c r="C9" s="19"/>
      <c r="D9" s="19"/>
      <c r="E9" s="18">
        <f>$D$8 + $B$22 + $B$20 * (SUM($E$2:E2)) + $B$23 * (1 * $E$2)</f>
        <v>206578266.38666666</v>
      </c>
      <c r="F9" s="19">
        <f>$D$8 + $B$22 + $B$20 * (SUM($E$2:F2)) + $B$23 * (1 * $E$2 + 3 * $F$2)</f>
        <v>252946433.72666666</v>
      </c>
      <c r="G9" s="19">
        <f>$D$8 + $B$22 + $B$20 * (SUM($E$2:G2)) + $B$23 * (1 * $E$2 + 3 * $F$2 + 5 * $G$2)</f>
        <v>305391793.32666671</v>
      </c>
      <c r="H9" s="19">
        <f>$D$8 + $B$22 + $B$20 * (SUM($E$2:H2)) + $B$23 * (1 * $E$2 + 3 * $F$2 + 5 * $G$2 + 7 * $H$2)</f>
        <v>356848323.62333333</v>
      </c>
      <c r="I9" s="19">
        <f>$D$8 + $B$22 + $B$20 * (SUM($E$2:I2)) + $B$23 * (1 * $E$2 + 3 * $F$2 + 5 * $G$2 + 7 * $H$2 + 9 * $I$2)</f>
        <v>419426824.54333335</v>
      </c>
      <c r="J9" s="19">
        <f>$D$8 + $B$22 + $B$20 * (SUM($E$2:J2)) + $B$23 * (1 * $E$2 + 3 * $F$2 + 5 * $G$2 + 7 * $H$2 + 9 * $I$2 + 11 * $J$2)</f>
        <v>482369401.28000003</v>
      </c>
      <c r="K9" s="19">
        <f>$D$8 + $B$22 + $B$20 * (SUM($E$2:K2)) + $B$23 * (1 * $E$2 + 3 * $F$2 + 5 * $G$2 + 7 * $H$2 + 9 * $I$2 + 11 * $J$2 + 13 * $K$2)</f>
        <v>545676914.46000004</v>
      </c>
      <c r="L9" s="19">
        <f>$D$8 + $B$22 + $B$20 * (SUM($E$2:L2)) + $B$23 * (1 * $E$2 + 3 * $F$2 + 5 * $G$2 + 7 * $H$2 + 9 * $I$2 + 11 * $J$2 + 13 * $K$2 + 15 * $L$2)</f>
        <v>612039068.31000006</v>
      </c>
      <c r="M9" s="19">
        <f>$D$8 + $B$22 + $B$20 * (SUM($E$2:M2)) + $B$23 * (1 * $E$2 + 3 * $F$2 + 5 * $G$2 + 7 * $H$2 + 9 * $I$2 + 11 * $J$2 + 13 * $K$2 + 15 * $L$2 + 17 * $M$2)</f>
        <v>666465559.75999999</v>
      </c>
    </row>
    <row r="10" spans="1:17" x14ac:dyDescent="0.3">
      <c r="A10" s="8">
        <v>5</v>
      </c>
      <c r="B10" s="19"/>
      <c r="C10" s="19"/>
      <c r="D10" s="19"/>
      <c r="E10" s="19"/>
      <c r="F10" s="18">
        <f>$E$9 + $B$22 + $B$20 * (SUM($F$2:F2)) + $B$23 * (1 * $F$2)</f>
        <v>252870196.16666666</v>
      </c>
      <c r="G10" s="19">
        <f>$E$9 + $B$22 + $B$20 * (SUM($F$2:G2)) + $B$23 * (1 * $F$2 + 3 * $G$2)</f>
        <v>305228509.52666664</v>
      </c>
      <c r="H10" s="19">
        <f>$E$9 + $B$22 + $B$20 * (SUM($F$2:H2)) + $B$23 * (1 * $F$2 + 3 * $G$2 + 5 * $H$2)</f>
        <v>356599776.31</v>
      </c>
      <c r="I10" s="19">
        <f>$E$9 + $B$22 + $B$20 * (SUM($F$2:I2)) + $B$23 * (1 * $F$2 + 3 * $G$2 + 5 * $H$2 + 7 * $I$2)</f>
        <v>419074756.13666666</v>
      </c>
      <c r="J10" s="19">
        <f>$E$9 + $B$22 + $B$20 * (SUM($F$2:J2)) + $B$23 * (1 * $F$2 + 3 * $G$2 + 5 * $H$2 + 7 * $I$2 + 9 * $J$2)</f>
        <v>481913381.46666664</v>
      </c>
      <c r="K10" s="19">
        <f>$E$9 + $B$22 + $B$20 * (SUM($F$2:K2)) + $B$23 * (1 * $F$2 + 3 * $G$2 + 5 * $H$2 + 7 * $I$2 + 9 * $J$2 + 11 * $K$2)</f>
        <v>545116512.92666662</v>
      </c>
      <c r="L10" s="19">
        <f>$E$9 + $B$22 + $B$20 * (SUM($F$2:L2)) + $B$23 * (1 * $F$2 + 3 * $G$2 + 5 * $H$2 + 7 * $I$2 + 9 * $J$2 + 11 * $K$2 + 13 * $L$2)</f>
        <v>611369428.6633333</v>
      </c>
      <c r="M10" s="19">
        <f>$E$9 + $B$22 + $B$20 * (SUM($F$2:M2)) + $B$23 * (1 * $F$2 + 3 * $G$2 + 5 * $H$2 + 7 * $I$2 + 9 * $J$2 + 11 * $K$2 + 13 * $L$2 + 15 * $M$2)</f>
        <v>665706476.4133333</v>
      </c>
    </row>
    <row r="11" spans="1:17" x14ac:dyDescent="0.3">
      <c r="A11" s="8">
        <v>6</v>
      </c>
      <c r="B11" s="19"/>
      <c r="C11" s="19"/>
      <c r="D11" s="19"/>
      <c r="E11" s="19"/>
      <c r="F11" s="19"/>
      <c r="G11" s="18">
        <f>$F$10 + $B$22 + $B$20 * (SUM($G$2:G2)) + $B$23 * (1 * $G$2)</f>
        <v>305142313.28666663</v>
      </c>
      <c r="H11" s="19">
        <f>$F$10 + $B$22 + $B$20 * (SUM($G$2:H2)) + $B$23 * (1 * $G$2  + 3 * $H$2)</f>
        <v>356428316.55666661</v>
      </c>
      <c r="I11" s="19">
        <f>$F$10 + $B$22 + $B$20 * (SUM($G$2:I2)) + $B$23 * (1 * $G$2  + 3 * $H$2 + 5 * $I$2)</f>
        <v>418799775.28999996</v>
      </c>
      <c r="J11" s="19">
        <f>$F$10 + $B$22 + $B$20 * (SUM($G$2:J2)) + $B$23 * (1 * $G$2  + 3 * $H$2 + 5 * $I$2 + 7 * $J$2)</f>
        <v>481534449.21333331</v>
      </c>
      <c r="K11" s="19">
        <f>$F$10 + $B$22 + $B$20 * (SUM($G$2:K2)) + $B$23 * (1 * $G$2  + 3 * $H$2 + 5 * $I$2 + 7 * $J$2 + 9 * $K$2 )</f>
        <v>544633198.95333326</v>
      </c>
      <c r="L11" s="19">
        <f>$F$10 + $B$22 + $B$20 * (SUM($G$2:L2)) + $B$23 * (1 * $G$2  + 3 * $H$2 + 5 * $I$2 + 7 * $J$2 + 9 * $K$2 + 11 * $L$2)</f>
        <v>610776876.57666659</v>
      </c>
      <c r="M11" s="19">
        <f>$F$10 + $B$22 + $B$20 * (SUM($G$2:M2)) + $B$23 * (1 * $G$2  + 3 * $H$2 + 5 * $I$2 + 7 * $J$2 + 9 * $K$2 + 11 * $L$2 + 13 * $M$2)</f>
        <v>665024480.62666667</v>
      </c>
    </row>
    <row r="12" spans="1:17" x14ac:dyDescent="0.3">
      <c r="A12" s="8">
        <v>7</v>
      </c>
      <c r="B12" s="19"/>
      <c r="C12" s="19"/>
      <c r="D12" s="19"/>
      <c r="E12" s="19"/>
      <c r="F12" s="19"/>
      <c r="G12" s="19"/>
      <c r="H12" s="18">
        <f>$G$11 + $B$22 + $B$20 * (SUM($H$2:H2)) + $B$23 * (1 * $H$2)</f>
        <v>356343903.04333329</v>
      </c>
      <c r="I12" s="19">
        <f>$G$11 + $B$22 + $B$20 * (SUM($H$2:I2)) + $B$23 * (1 * $H$2 + 3 * $I$2)</f>
        <v>418611840.68333328</v>
      </c>
      <c r="J12" s="19">
        <f>$G$11 + $B$22 + $B$20 * (SUM($H$2:J2)) + $B$23 * (1 * $H$2 + 3 * $I$2 + 5 * $J$2)</f>
        <v>481242563.19999999</v>
      </c>
      <c r="K12" s="19">
        <f>$G$11 + $B$22 + $B$20 * (SUM($H$2:K2)) + $B$23 * (1 * $H$2 + 3 * $I$2 + 5 * $J$2 + 7 * $K$2)</f>
        <v>544236931.21999991</v>
      </c>
      <c r="L12" s="19">
        <f>$G$11 + $B$22 + $B$20 * (SUM($H$2:L2)) + $B$23 * (1 * $H$2 + 3 * $I$2 + 5 * $J$2 + 7 * $K$2 + 9 * $L$2)</f>
        <v>610271370.73000002</v>
      </c>
      <c r="M12" s="19">
        <f>$G$11 + $B$22 + $B$20 * (SUM($H$2:M2)) + $B$23 * (1 * $H$2 + 3 * $I$2 + 5 * $J$2 + 7 * $K$2 + 9 * $L$2 + 11 * $M$2)</f>
        <v>664429531.07999992</v>
      </c>
    </row>
    <row r="13" spans="1:17" x14ac:dyDescent="0.3">
      <c r="A13" s="8">
        <v>8</v>
      </c>
      <c r="B13" s="19"/>
      <c r="C13" s="19"/>
      <c r="D13" s="19"/>
      <c r="E13" s="19"/>
      <c r="F13" s="19"/>
      <c r="G13" s="19"/>
      <c r="H13" s="19"/>
      <c r="I13" s="18">
        <f>$H$12 + $B$22 + $B$20 * (SUM($I$2:I2)) + $B$23 * (1 * $I$2)</f>
        <v>418509169.58999997</v>
      </c>
      <c r="J13" s="19">
        <f>$H$12 + $B$22 + $B$20 * (SUM($I$2:J2)) + $B$23 * (1 * $I$2 + 3 * $J$2)</f>
        <v>481035940.69999999</v>
      </c>
      <c r="K13" s="19">
        <f>$H$12 + $B$22 + $B$20 * (SUM($I$2:K2)) + $B$23 * (1 * $I$2 + 3 * $J$2 + 5 * $K$2)</f>
        <v>543925927</v>
      </c>
      <c r="L13" s="19">
        <f>$H$12 + $B$22 + $B$20 * (SUM($I$2:L2)) + $B$23 * (1 * $I$2 + 3 * $J$2 + 5 * $K$2 + 7 * $L$2 )</f>
        <v>609851128.39666665</v>
      </c>
      <c r="M13" s="19">
        <f>$H$12 + $B$22 + $B$20 * (SUM($I$2:M2)) + $B$23 * (1 * $I$2 + 3 * $J$2 + 5 * $K$2 + 7 * $L$2 + 9 * $M$2)</f>
        <v>663919845.04666662</v>
      </c>
    </row>
    <row r="14" spans="1:17" x14ac:dyDescent="0.3">
      <c r="A14" s="8">
        <v>9</v>
      </c>
      <c r="B14" s="19"/>
      <c r="C14" s="19"/>
      <c r="D14" s="19"/>
      <c r="E14" s="19"/>
      <c r="F14" s="19"/>
      <c r="G14" s="19"/>
      <c r="H14" s="19"/>
      <c r="I14" s="19"/>
      <c r="J14" s="18">
        <f>$I$13 + $B$22 + $B$20 * (SUM($J$2:J2)) + $B$23 * (1 * $J$2)</f>
        <v>480932839.29333329</v>
      </c>
      <c r="K14" s="19">
        <f>$I$13 + $B$22 + $B$20 * (SUM($J$2:K2)) + $B$23 * (1 * $J$2  + 3 * $K$2)</f>
        <v>543718443.87333322</v>
      </c>
      <c r="L14" s="19">
        <f>$I$13 + $B$22 + $B$20 * (SUM($J$2:L2)) + $B$23 * (1 * $J$2  + 3 * $K$2 + 5 * $L$2)</f>
        <v>609534407.15666664</v>
      </c>
      <c r="M14" s="19">
        <f>$I$13 + $B$22 + $B$20 * (SUM($J$2:M2)) + $B$23 * (1 * $J$2  + 3 * $K$2 + 5 * $L$2 + 7 * $M$2)</f>
        <v>663513680.10666656</v>
      </c>
    </row>
    <row r="15" spans="1:17" x14ac:dyDescent="0.3">
      <c r="A15" s="8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8">
        <f>$J$14 + $B$22 + $B$20 * (SUM($K$2:K2)) + $B$23 * (1 * $K$2)</f>
        <v>543614912.15333331</v>
      </c>
      <c r="L15" s="19">
        <f>$J$14 + $B$22 + $B$20 * (SUM($K$2:L2)) + $B$23 * (1 * $K$2 + 3 * $L$2)</f>
        <v>609321637.32333326</v>
      </c>
      <c r="M15" s="19">
        <f>$J$14 + $B$22 + $B$20 * (SUM($K$2:M2)) + $B$23 * (1 * $K$2 + 3 * $L$2 + 5 * $M$2)</f>
        <v>663211466.57333326</v>
      </c>
    </row>
    <row r="16" spans="1:17" x14ac:dyDescent="0.3">
      <c r="A16" s="8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>
        <f>$K$15 + $B$22 + $B$20 * (SUM($L$2:L2)) + $B$23 * (1 * $L$2)</f>
        <v>609213249.20999992</v>
      </c>
      <c r="M16" s="19">
        <f>$K$15 + $B$22 + $B$20 * (SUM($L$2:M2)) + $B$23 * (1 * $L$2 + 3 * $M$2)</f>
        <v>663013634.75999999</v>
      </c>
    </row>
    <row r="17" spans="1:13" ht="15" thickBot="1" x14ac:dyDescent="0.35">
      <c r="A17" s="20">
        <v>12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8">
        <f>$L$16 + $B$22 + $B$20 * (SUM($M$2:M2)) + $B$23 * (1 * $M$2)</f>
        <v>662925041.05999994</v>
      </c>
    </row>
    <row r="18" spans="1:13" ht="15" thickBot="1" x14ac:dyDescent="0.35">
      <c r="A18" s="22" t="s">
        <v>4</v>
      </c>
      <c r="B18" s="23">
        <f>MIN(B6:B17)</f>
        <v>54560830.793333337</v>
      </c>
      <c r="C18" s="23">
        <f t="shared" ref="C18:M18" si="0">MIN(C6:C17)</f>
        <v>108420281.59</v>
      </c>
      <c r="D18" s="23">
        <f t="shared" si="0"/>
        <v>159954103.97666666</v>
      </c>
      <c r="E18" s="23">
        <f t="shared" si="0"/>
        <v>206578266.38666666</v>
      </c>
      <c r="F18" s="23">
        <f t="shared" si="0"/>
        <v>252870196.16666666</v>
      </c>
      <c r="G18" s="23">
        <f t="shared" si="0"/>
        <v>305142313.28666663</v>
      </c>
      <c r="H18" s="23">
        <f t="shared" si="0"/>
        <v>356343903.04333329</v>
      </c>
      <c r="I18" s="23">
        <f t="shared" si="0"/>
        <v>418509169.58999997</v>
      </c>
      <c r="J18" s="23">
        <f t="shared" si="0"/>
        <v>480932839.29333329</v>
      </c>
      <c r="K18" s="23">
        <f t="shared" si="0"/>
        <v>543614912.15333331</v>
      </c>
      <c r="L18" s="23">
        <f t="shared" si="0"/>
        <v>609213249.20999992</v>
      </c>
      <c r="M18" s="23">
        <f t="shared" si="0"/>
        <v>662925041.05999994</v>
      </c>
    </row>
    <row r="19" spans="1:13" x14ac:dyDescent="0.3">
      <c r="A19" s="24" t="s">
        <v>5</v>
      </c>
      <c r="B19" s="24">
        <v>1</v>
      </c>
      <c r="C19" s="24">
        <v>2</v>
      </c>
      <c r="D19" s="24">
        <v>3</v>
      </c>
      <c r="E19" s="24">
        <v>4</v>
      </c>
      <c r="F19" s="24">
        <v>5</v>
      </c>
      <c r="G19" s="24">
        <v>6</v>
      </c>
      <c r="H19" s="24">
        <v>7</v>
      </c>
      <c r="I19" s="24">
        <v>8</v>
      </c>
      <c r="J19" s="24">
        <v>9</v>
      </c>
      <c r="K19" s="24">
        <v>10</v>
      </c>
      <c r="L19" s="24">
        <v>11</v>
      </c>
      <c r="M19" s="24">
        <v>12</v>
      </c>
    </row>
    <row r="20" spans="1:13" x14ac:dyDescent="0.3">
      <c r="A20" s="8" t="s">
        <v>6</v>
      </c>
      <c r="B20" s="25">
        <f>Q1</f>
        <v>36884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8" t="s">
        <v>25</v>
      </c>
      <c r="B21" s="26">
        <f>Q4</f>
        <v>1.6666666666666668E-3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8" t="s">
        <v>7</v>
      </c>
      <c r="B22" s="25">
        <f>Q2</f>
        <v>850</v>
      </c>
      <c r="C22" s="16"/>
      <c r="D22" s="16"/>
      <c r="E22" s="16"/>
      <c r="F22" s="16"/>
      <c r="G22" s="16"/>
      <c r="H22" s="16"/>
      <c r="I22" s="16"/>
      <c r="J22" s="27" t="s">
        <v>8</v>
      </c>
      <c r="K22" s="28"/>
      <c r="L22" s="28"/>
      <c r="M22" s="29"/>
    </row>
    <row r="23" spans="1:13" x14ac:dyDescent="0.3">
      <c r="A23" s="8" t="s">
        <v>24</v>
      </c>
      <c r="B23" s="25">
        <f>(B20*B21)/2</f>
        <v>30.736666666666668</v>
      </c>
      <c r="C23" s="16"/>
      <c r="D23" s="16"/>
      <c r="E23" s="16"/>
      <c r="F23" s="16"/>
      <c r="G23" s="16"/>
      <c r="H23" s="16"/>
      <c r="I23" s="16"/>
      <c r="J23" s="30">
        <f>M18</f>
        <v>662925041.05999994</v>
      </c>
      <c r="K23" s="31"/>
      <c r="L23" s="31"/>
      <c r="M23" s="32"/>
    </row>
    <row r="26" spans="1:13" ht="28.8" x14ac:dyDescent="0.3">
      <c r="A26" s="1" t="s">
        <v>26</v>
      </c>
      <c r="B26" s="8" t="s">
        <v>27</v>
      </c>
    </row>
    <row r="27" spans="1:13" x14ac:dyDescent="0.3">
      <c r="A27" s="8">
        <v>0</v>
      </c>
      <c r="B27" s="16">
        <f>B2</f>
        <v>1478</v>
      </c>
    </row>
    <row r="28" spans="1:13" x14ac:dyDescent="0.3">
      <c r="A28" s="8">
        <v>1</v>
      </c>
      <c r="B28" s="16">
        <v>0</v>
      </c>
    </row>
    <row r="29" spans="1:13" x14ac:dyDescent="0.3">
      <c r="A29" s="8">
        <v>1</v>
      </c>
      <c r="B29" s="16">
        <f>C2</f>
        <v>1459</v>
      </c>
    </row>
    <row r="30" spans="1:13" x14ac:dyDescent="0.3">
      <c r="A30" s="8">
        <v>2</v>
      </c>
      <c r="B30" s="16">
        <v>0</v>
      </c>
    </row>
    <row r="31" spans="1:13" x14ac:dyDescent="0.3">
      <c r="A31" s="8">
        <v>2</v>
      </c>
      <c r="B31" s="16">
        <f>D2</f>
        <v>1396</v>
      </c>
    </row>
    <row r="32" spans="1:13" x14ac:dyDescent="0.3">
      <c r="A32" s="8">
        <v>3</v>
      </c>
      <c r="B32" s="16">
        <v>0</v>
      </c>
    </row>
    <row r="33" spans="1:2" x14ac:dyDescent="0.3">
      <c r="A33" s="8">
        <v>3</v>
      </c>
      <c r="B33" s="16">
        <f>E2</f>
        <v>1263</v>
      </c>
    </row>
    <row r="34" spans="1:2" x14ac:dyDescent="0.3">
      <c r="A34" s="8">
        <v>4</v>
      </c>
      <c r="B34" s="16">
        <v>0</v>
      </c>
    </row>
    <row r="35" spans="1:2" x14ac:dyDescent="0.3">
      <c r="A35" s="8">
        <v>4</v>
      </c>
      <c r="B35" s="16">
        <f>F2</f>
        <v>1254</v>
      </c>
    </row>
    <row r="36" spans="1:2" x14ac:dyDescent="0.3">
      <c r="A36" s="8">
        <v>5</v>
      </c>
      <c r="B36" s="16">
        <v>0</v>
      </c>
    </row>
    <row r="37" spans="1:2" x14ac:dyDescent="0.3">
      <c r="A37" s="8">
        <v>5</v>
      </c>
      <c r="B37" s="16">
        <f>G2</f>
        <v>1416</v>
      </c>
    </row>
    <row r="38" spans="1:2" x14ac:dyDescent="0.3">
      <c r="A38" s="8">
        <v>6</v>
      </c>
      <c r="B38" s="16">
        <v>0</v>
      </c>
    </row>
    <row r="39" spans="1:2" x14ac:dyDescent="0.3">
      <c r="A39" s="8">
        <v>6</v>
      </c>
      <c r="B39" s="16">
        <f>H2</f>
        <v>1387</v>
      </c>
    </row>
    <row r="40" spans="1:2" x14ac:dyDescent="0.3">
      <c r="A40" s="8">
        <v>7</v>
      </c>
      <c r="B40" s="16">
        <v>0</v>
      </c>
    </row>
    <row r="41" spans="1:2" x14ac:dyDescent="0.3">
      <c r="A41" s="8">
        <v>7</v>
      </c>
      <c r="B41" s="16">
        <f>I2</f>
        <v>1684</v>
      </c>
    </row>
    <row r="42" spans="1:2" x14ac:dyDescent="0.3">
      <c r="A42" s="8">
        <v>8</v>
      </c>
      <c r="B42" s="16">
        <v>0</v>
      </c>
    </row>
    <row r="43" spans="1:2" x14ac:dyDescent="0.3">
      <c r="A43" s="8">
        <v>8</v>
      </c>
      <c r="B43" s="16">
        <f>J2</f>
        <v>1691</v>
      </c>
    </row>
    <row r="44" spans="1:2" x14ac:dyDescent="0.3">
      <c r="A44" s="8">
        <v>9</v>
      </c>
      <c r="B44" s="16">
        <v>0</v>
      </c>
    </row>
    <row r="45" spans="1:2" x14ac:dyDescent="0.3">
      <c r="A45" s="8">
        <v>9</v>
      </c>
      <c r="B45" s="16">
        <f>K2</f>
        <v>1698</v>
      </c>
    </row>
    <row r="46" spans="1:2" x14ac:dyDescent="0.3">
      <c r="A46" s="8">
        <v>10</v>
      </c>
      <c r="B46" s="16">
        <v>0</v>
      </c>
    </row>
    <row r="47" spans="1:2" x14ac:dyDescent="0.3">
      <c r="A47" s="8">
        <v>10</v>
      </c>
      <c r="B47" s="16">
        <f>L2</f>
        <v>1777</v>
      </c>
    </row>
    <row r="48" spans="1:2" x14ac:dyDescent="0.3">
      <c r="A48" s="8">
        <v>11</v>
      </c>
      <c r="B48" s="16">
        <v>0</v>
      </c>
    </row>
    <row r="49" spans="1:2" x14ac:dyDescent="0.3">
      <c r="A49" s="8">
        <v>11</v>
      </c>
      <c r="B49" s="16">
        <f>M2</f>
        <v>1455</v>
      </c>
    </row>
    <row r="50" spans="1:2" x14ac:dyDescent="0.3">
      <c r="A50" s="8">
        <v>12</v>
      </c>
      <c r="B50" s="16">
        <v>0</v>
      </c>
    </row>
  </sheetData>
  <mergeCells count="8">
    <mergeCell ref="O5:P5"/>
    <mergeCell ref="J22:M22"/>
    <mergeCell ref="J23:M23"/>
    <mergeCell ref="O1:P1"/>
    <mergeCell ref="O2:P2"/>
    <mergeCell ref="O3:P3"/>
    <mergeCell ref="B4:M4"/>
    <mergeCell ref="O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Item-1</vt:lpstr>
      <vt:lpstr>Item-2</vt:lpstr>
      <vt:lpstr>Item-3</vt:lpstr>
      <vt:lpstr>Item-4</vt:lpstr>
      <vt:lpstr>Item-5</vt:lpstr>
      <vt:lpstr>Item-6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abHhiii .</dc:creator>
  <cp:lastModifiedBy>abHhiii .</cp:lastModifiedBy>
  <cp:lastPrinted>2025-05-01T06:49:13Z</cp:lastPrinted>
  <dcterms:created xsi:type="dcterms:W3CDTF">2015-06-05T18:17:20Z</dcterms:created>
  <dcterms:modified xsi:type="dcterms:W3CDTF">2025-05-09T04:35:37Z</dcterms:modified>
</cp:coreProperties>
</file>