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3.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drawings/drawing3.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5751B377-D175-4CB4-BC22-76D299ABA4EA}" xr6:coauthVersionLast="36" xr6:coauthVersionMax="47" xr10:uidLastSave="{00000000-0000-0000-0000-000000000000}"/>
  <bookViews>
    <workbookView xWindow="0" yWindow="0" windowWidth="28800" windowHeight="12225" tabRatio="673" firstSheet="3" activeTab="3" xr2:uid="{26D4546B-D2A1-4444-8EAF-A6228F96F0C1}"/>
  </bookViews>
  <sheets>
    <sheet name="Data" sheetId="1" r:id="rId1"/>
    <sheet name="India Staff" sheetId="2" r:id="rId2"/>
    <sheet name="Sheet3" sheetId="5" r:id="rId3"/>
    <sheet name="ALL STAFF" sheetId="3" r:id="rId4"/>
    <sheet name="Salary Spread" sheetId="6" r:id="rId5"/>
    <sheet name="Info Finder V 2.0" sheetId="4" r:id="rId6"/>
    <sheet name="Salary VS Rating" sheetId="8" r:id="rId7"/>
    <sheet name="Sheet8" sheetId="10" r:id="rId8"/>
  </sheets>
  <definedNames>
    <definedName name="_xlnm._FilterDatabase" localSheetId="0" hidden="1">Data!$C$5:$I$105</definedName>
    <definedName name="_xlnm._FilterDatabase" localSheetId="1" hidden="1">'India Staff'!$B$2:$H$114</definedName>
    <definedName name="_xlchart.v1.0" hidden="1">'ALL STAFF'!$G$2:$G$184</definedName>
    <definedName name="_xlchart.v1.1" hidden="1">'ALL STAFF'!$G$2:$G$184</definedName>
    <definedName name="_xlchart.v1.2" hidden="1">'ALL STAFF'!$G$2:$G$184</definedName>
    <definedName name="ExternalData_1" localSheetId="3" hidden="1">'ALL STAFF'!$A$1:$H$184</definedName>
    <definedName name="Slicer_Country">#N/A</definedName>
  </definedNames>
  <calcPr calcId="191029"/>
  <pivotCaches>
    <pivotCache cacheId="13"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3" l="1"/>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P27" i="3"/>
  <c r="P26" i="3"/>
  <c r="P25" i="3"/>
  <c r="P24" i="3"/>
  <c r="P23" i="3"/>
  <c r="P22" i="3"/>
  <c r="P21" i="3"/>
  <c r="O18" i="3"/>
  <c r="O17" i="3" l="1"/>
  <c r="P7" i="3"/>
  <c r="I162" i="3"/>
  <c r="J162" i="3" s="1"/>
  <c r="I18" i="3"/>
  <c r="J18" i="3" s="1"/>
  <c r="I142" i="3"/>
  <c r="J142" i="3" s="1"/>
  <c r="I20" i="3"/>
  <c r="J20" i="3" s="1"/>
  <c r="I175" i="3"/>
  <c r="J175" i="3" s="1"/>
  <c r="I46" i="3"/>
  <c r="J46" i="3" s="1"/>
  <c r="I130" i="3"/>
  <c r="J130" i="3" s="1"/>
  <c r="I124" i="3"/>
  <c r="J124" i="3" s="1"/>
  <c r="I90" i="3"/>
  <c r="J90" i="3" s="1"/>
  <c r="I156" i="3"/>
  <c r="J156" i="3" s="1"/>
  <c r="I146" i="3"/>
  <c r="J146" i="3" s="1"/>
  <c r="I134" i="3"/>
  <c r="J134" i="3" s="1"/>
  <c r="I24" i="3"/>
  <c r="J24" i="3" s="1"/>
  <c r="I8" i="3"/>
  <c r="J8" i="3" s="1"/>
  <c r="I163" i="3"/>
  <c r="J163" i="3" s="1"/>
  <c r="I32" i="3"/>
  <c r="J32" i="3" s="1"/>
  <c r="I181" i="3"/>
  <c r="J181" i="3" s="1"/>
  <c r="I82" i="3"/>
  <c r="J82" i="3" s="1"/>
  <c r="I108" i="3"/>
  <c r="J108" i="3" s="1"/>
  <c r="I102" i="3"/>
  <c r="J102" i="3" s="1"/>
  <c r="I44" i="3"/>
  <c r="J44" i="3" s="1"/>
  <c r="I120" i="3"/>
  <c r="J120" i="3" s="1"/>
  <c r="I6" i="3"/>
  <c r="J6" i="3" s="1"/>
  <c r="I92" i="3"/>
  <c r="J92" i="3" s="1"/>
  <c r="I10" i="3"/>
  <c r="J10" i="3" s="1"/>
  <c r="I140" i="3"/>
  <c r="J140" i="3" s="1"/>
  <c r="I50" i="3"/>
  <c r="J50" i="3" s="1"/>
  <c r="I171" i="3"/>
  <c r="J171" i="3" s="1"/>
  <c r="I12" i="3"/>
  <c r="J12" i="3" s="1"/>
  <c r="I160" i="3"/>
  <c r="J160" i="3" s="1"/>
  <c r="I22" i="3"/>
  <c r="J22" i="3" s="1"/>
  <c r="I70" i="3"/>
  <c r="J70" i="3" s="1"/>
  <c r="I138" i="3"/>
  <c r="J138" i="3" s="1"/>
  <c r="I110" i="3"/>
  <c r="J110" i="3" s="1"/>
  <c r="I34" i="3"/>
  <c r="J34" i="3" s="1"/>
  <c r="I158" i="3"/>
  <c r="J158" i="3" s="1"/>
  <c r="I183" i="3"/>
  <c r="J183" i="3" s="1"/>
  <c r="I165" i="3"/>
  <c r="J165" i="3" s="1"/>
  <c r="I173" i="3"/>
  <c r="J173" i="3" s="1"/>
  <c r="I30" i="3"/>
  <c r="J30" i="3" s="1"/>
  <c r="I98" i="3"/>
  <c r="J98" i="3" s="1"/>
  <c r="I36" i="3"/>
  <c r="J36" i="3" s="1"/>
  <c r="I114" i="3"/>
  <c r="J114" i="3" s="1"/>
  <c r="I2" i="3"/>
  <c r="I94" i="3"/>
  <c r="J94" i="3" s="1"/>
  <c r="I52" i="3"/>
  <c r="J52" i="3" s="1"/>
  <c r="I148" i="3"/>
  <c r="J148" i="3" s="1"/>
  <c r="I48" i="3"/>
  <c r="J48" i="3" s="1"/>
  <c r="I126" i="3"/>
  <c r="J126" i="3" s="1"/>
  <c r="I84" i="3"/>
  <c r="J84" i="3" s="1"/>
  <c r="I100" i="3"/>
  <c r="J100" i="3" s="1"/>
  <c r="I122" i="3"/>
  <c r="J122" i="3" s="1"/>
  <c r="I60" i="3"/>
  <c r="J60" i="3" s="1"/>
  <c r="I177" i="3"/>
  <c r="J177" i="3" s="1"/>
  <c r="I66" i="3"/>
  <c r="J66" i="3" s="1"/>
  <c r="I64" i="3"/>
  <c r="J64" i="3" s="1"/>
  <c r="I128" i="3"/>
  <c r="J128" i="3" s="1"/>
  <c r="I28" i="3"/>
  <c r="J28" i="3" s="1"/>
  <c r="I112" i="3"/>
  <c r="J112" i="3" s="1"/>
  <c r="I118" i="3"/>
  <c r="J118" i="3" s="1"/>
  <c r="I76" i="3"/>
  <c r="J76" i="3" s="1"/>
  <c r="I38" i="3"/>
  <c r="J38" i="3" s="1"/>
  <c r="I16" i="3"/>
  <c r="J16" i="3" s="1"/>
  <c r="I154" i="3"/>
  <c r="J154" i="3" s="1"/>
  <c r="I136" i="3"/>
  <c r="J136" i="3" s="1"/>
  <c r="I14" i="3"/>
  <c r="J14" i="3" s="1"/>
  <c r="I88" i="3"/>
  <c r="J88" i="3" s="1"/>
  <c r="I167" i="3"/>
  <c r="J167" i="3" s="1"/>
  <c r="I116" i="3"/>
  <c r="J116" i="3" s="1"/>
  <c r="I39" i="3"/>
  <c r="J39" i="3" s="1"/>
  <c r="I78" i="3"/>
  <c r="J78" i="3" s="1"/>
  <c r="I72" i="3"/>
  <c r="J72" i="3" s="1"/>
  <c r="I80" i="3"/>
  <c r="J80" i="3" s="1"/>
  <c r="I58" i="3"/>
  <c r="J58" i="3" s="1"/>
  <c r="I150" i="3"/>
  <c r="J150" i="3" s="1"/>
  <c r="I179" i="3"/>
  <c r="J179" i="3" s="1"/>
  <c r="I104" i="3"/>
  <c r="J104" i="3" s="1"/>
  <c r="I169" i="3"/>
  <c r="J169" i="3" s="1"/>
  <c r="I144" i="3"/>
  <c r="J144" i="3" s="1"/>
  <c r="I74" i="3"/>
  <c r="J74" i="3" s="1"/>
  <c r="I4" i="3"/>
  <c r="J4" i="3" s="1"/>
  <c r="I62" i="3"/>
  <c r="J62" i="3" s="1"/>
  <c r="I152" i="3"/>
  <c r="J152" i="3" s="1"/>
  <c r="I68" i="3"/>
  <c r="J68" i="3" s="1"/>
  <c r="I96" i="3"/>
  <c r="J96" i="3" s="1"/>
  <c r="I42" i="3"/>
  <c r="J42" i="3" s="1"/>
  <c r="I106" i="3"/>
  <c r="J106" i="3" s="1"/>
  <c r="I54" i="3"/>
  <c r="J54" i="3" s="1"/>
  <c r="I86" i="3"/>
  <c r="J86" i="3" s="1"/>
  <c r="I56" i="3"/>
  <c r="J56" i="3" s="1"/>
  <c r="I26" i="3"/>
  <c r="J26" i="3" s="1"/>
  <c r="I132" i="3"/>
  <c r="J132" i="3" s="1"/>
  <c r="I166" i="3"/>
  <c r="J166" i="3" s="1"/>
  <c r="I87" i="3"/>
  <c r="J87" i="3" s="1"/>
  <c r="I37" i="3"/>
  <c r="J37" i="3" s="1"/>
  <c r="I176" i="3"/>
  <c r="J176" i="3" s="1"/>
  <c r="I40" i="3"/>
  <c r="J40" i="3" s="1"/>
  <c r="I161" i="3"/>
  <c r="J161" i="3" s="1"/>
  <c r="I27" i="3"/>
  <c r="J27" i="3" s="1"/>
  <c r="I63" i="3"/>
  <c r="J63" i="3" s="1"/>
  <c r="I43" i="3"/>
  <c r="J43" i="3" s="1"/>
  <c r="I184" i="3"/>
  <c r="J184" i="3" s="1"/>
  <c r="I159" i="3"/>
  <c r="J159" i="3" s="1"/>
  <c r="I69" i="3"/>
  <c r="J69" i="3" s="1"/>
  <c r="I79" i="3"/>
  <c r="J79" i="3" s="1"/>
  <c r="I153" i="3"/>
  <c r="J153" i="3" s="1"/>
  <c r="I19" i="3"/>
  <c r="J19" i="3" s="1"/>
  <c r="I137" i="3"/>
  <c r="J137" i="3" s="1"/>
  <c r="I9" i="3"/>
  <c r="J9" i="3" s="1"/>
  <c r="I49" i="3"/>
  <c r="J49" i="3" s="1"/>
  <c r="I15" i="3"/>
  <c r="J15" i="3" s="1"/>
  <c r="I99" i="3"/>
  <c r="J99" i="3" s="1"/>
  <c r="I53" i="3"/>
  <c r="J53" i="3" s="1"/>
  <c r="I73" i="3"/>
  <c r="J73" i="3" s="1"/>
  <c r="I51" i="3"/>
  <c r="J51" i="3" s="1"/>
  <c r="I31" i="3"/>
  <c r="J31" i="3" s="1"/>
  <c r="I65" i="3"/>
  <c r="J65" i="3" s="1"/>
  <c r="I93" i="3"/>
  <c r="J93" i="3" s="1"/>
  <c r="I119" i="3"/>
  <c r="J119" i="3" s="1"/>
  <c r="I5" i="3"/>
  <c r="J5" i="3" s="1"/>
  <c r="I101" i="3"/>
  <c r="J101" i="3" s="1"/>
  <c r="I59" i="3"/>
  <c r="J59" i="3" s="1"/>
  <c r="I97" i="3"/>
  <c r="J97" i="3" s="1"/>
  <c r="I178" i="3"/>
  <c r="J178" i="3" s="1"/>
  <c r="I107" i="3"/>
  <c r="J107" i="3" s="1"/>
  <c r="I157" i="3"/>
  <c r="J157" i="3" s="1"/>
  <c r="I33" i="3"/>
  <c r="J33" i="3" s="1"/>
  <c r="I139" i="3"/>
  <c r="J139" i="3" s="1"/>
  <c r="I133" i="3"/>
  <c r="J133" i="3" s="1"/>
  <c r="I143" i="3"/>
  <c r="J143" i="3" s="1"/>
  <c r="I29" i="3"/>
  <c r="J29" i="3" s="1"/>
  <c r="I35" i="3"/>
  <c r="J35" i="3" s="1"/>
  <c r="I105" i="3"/>
  <c r="J105" i="3" s="1"/>
  <c r="I117" i="3"/>
  <c r="J117" i="3" s="1"/>
  <c r="I113" i="3"/>
  <c r="J113" i="3" s="1"/>
  <c r="I129" i="3"/>
  <c r="J129" i="3" s="1"/>
  <c r="I164" i="3"/>
  <c r="J164" i="3" s="1"/>
  <c r="I109" i="3"/>
  <c r="J109" i="3" s="1"/>
  <c r="I77" i="3"/>
  <c r="J77" i="3" s="1"/>
  <c r="I111" i="3"/>
  <c r="J111" i="3" s="1"/>
  <c r="I55" i="3"/>
  <c r="J55" i="3" s="1"/>
  <c r="I182" i="3"/>
  <c r="J182" i="3" s="1"/>
  <c r="I25" i="3"/>
  <c r="J25" i="3" s="1"/>
  <c r="I21" i="3"/>
  <c r="J21" i="3" s="1"/>
  <c r="I174" i="3"/>
  <c r="J174" i="3" s="1"/>
  <c r="I83" i="3"/>
  <c r="J83" i="3" s="1"/>
  <c r="I89" i="3"/>
  <c r="J89" i="3" s="1"/>
  <c r="I155" i="3"/>
  <c r="J155" i="3" s="1"/>
  <c r="I168" i="3"/>
  <c r="J168" i="3" s="1"/>
  <c r="I81" i="3"/>
  <c r="J81" i="3" s="1"/>
  <c r="I180" i="3"/>
  <c r="J180" i="3" s="1"/>
  <c r="I103" i="3"/>
  <c r="J103" i="3" s="1"/>
  <c r="I172" i="3"/>
  <c r="J172" i="3" s="1"/>
  <c r="I125" i="3"/>
  <c r="J125" i="3" s="1"/>
  <c r="I149" i="3"/>
  <c r="J149" i="3" s="1"/>
  <c r="I45" i="3"/>
  <c r="J45" i="3" s="1"/>
  <c r="I123" i="3"/>
  <c r="J123" i="3" s="1"/>
  <c r="I47" i="3"/>
  <c r="J47" i="3" s="1"/>
  <c r="I131" i="3"/>
  <c r="J131" i="3" s="1"/>
  <c r="I71" i="3"/>
  <c r="J71" i="3" s="1"/>
  <c r="I23" i="3"/>
  <c r="J23" i="3" s="1"/>
  <c r="I61" i="3"/>
  <c r="J61" i="3" s="1"/>
  <c r="I145" i="3"/>
  <c r="J145" i="3" s="1"/>
  <c r="I121" i="3"/>
  <c r="J121" i="3" s="1"/>
  <c r="I141" i="3"/>
  <c r="J141" i="3" s="1"/>
  <c r="I170" i="3"/>
  <c r="J170" i="3" s="1"/>
  <c r="I3" i="3"/>
  <c r="J3" i="3" s="1"/>
  <c r="I151" i="3"/>
  <c r="J151" i="3" s="1"/>
  <c r="I11" i="3"/>
  <c r="J11" i="3" s="1"/>
  <c r="I127" i="3"/>
  <c r="J127" i="3" s="1"/>
  <c r="I7" i="3"/>
  <c r="J7" i="3" s="1"/>
  <c r="I147" i="3"/>
  <c r="J147" i="3" s="1"/>
  <c r="I135" i="3"/>
  <c r="J135" i="3" s="1"/>
  <c r="I115" i="3"/>
  <c r="J115" i="3" s="1"/>
  <c r="I17" i="3"/>
  <c r="J17" i="3" s="1"/>
  <c r="I57" i="3"/>
  <c r="J57" i="3" s="1"/>
  <c r="I67" i="3"/>
  <c r="J67" i="3" s="1"/>
  <c r="I13" i="3"/>
  <c r="J13" i="3" s="1"/>
  <c r="I95" i="3"/>
  <c r="J95" i="3" s="1"/>
  <c r="I91" i="3"/>
  <c r="J91" i="3" s="1"/>
  <c r="I75" i="3"/>
  <c r="J75" i="3" s="1"/>
  <c r="I85" i="3"/>
  <c r="J85" i="3" s="1"/>
  <c r="I41" i="3"/>
  <c r="J41" i="3" s="1"/>
  <c r="Q4" i="3"/>
  <c r="Q3" i="3"/>
  <c r="P4" i="3"/>
  <c r="P3" i="3"/>
  <c r="P2" i="3"/>
  <c r="F106" i="1"/>
  <c r="H106" i="1"/>
  <c r="I106" i="1"/>
  <c r="H115" i="2"/>
  <c r="J2" i="3" l="1"/>
  <c r="P28" i="3"/>
  <c r="P6" i="3"/>
  <c r="P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O17" authorId="0" shapeId="0" xr:uid="{ABE9A522-D82F-4429-9112-D0A7E5680FC3}">
      <text>
        <r>
          <rPr>
            <b/>
            <sz val="9"/>
            <color indexed="81"/>
            <rFont val="Tahoma"/>
            <family val="2"/>
          </rPr>
          <t>I have to use microsoft 365 to use xlookup.</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D33B0C-2679-4CDE-BA98-73520DB06D8B}" keepAlive="1" name="Query - India Staff" description="Connection to the 'India Staff' query in the workbook." type="5" refreshedVersion="0" background="1">
    <dbPr connection="Provider=Microsoft.Mashup.OleDb.1;Data Source=$Workbook$;Location=&quot;India Staff&quot;;Extended Properties=&quot;&quot;" command="SELECT * FROM [India Staff]"/>
  </connection>
  <connection id="2" xr16:uid="{0AFC508A-B1DB-4785-AF09-B3CB31C8E5AB}" keepAlive="1" name="Query - NZ_staff" description="Connection to the 'NZ_staff' query in the workbook." type="5" refreshedVersion="0" background="1">
    <dbPr connection="Provider=Microsoft.Mashup.OleDb.1;Data Source=$Workbook$;Location=NZ_staff;Extended Properties=&quot;&quot;" command="SELECT * FROM [NZ_staff]"/>
  </connection>
  <connection id="3" xr16:uid="{5BD55173-7C2D-4EE8-AFE2-2DCD9CE5FDC8}" keepAlive="1" name="Query - Staff" description="Connection to the 'Staff' query in the workbook." type="5" refreshedVersion="6" background="1" saveData="1">
    <dbPr connection="Provider=Microsoft.Mashup.OleDb.1;Data Source=$Workbook$;Location=Staff;Extended Properties=&quot;&quot;" command="SELECT * FROM [Staff]"/>
  </connection>
</connections>
</file>

<file path=xl/sharedStrings.xml><?xml version="1.0" encoding="utf-8"?>
<sst xmlns="http://schemas.openxmlformats.org/spreadsheetml/2006/main" count="1824" uniqueCount="232">
  <si>
    <t>Name</t>
  </si>
  <si>
    <t>Gender</t>
  </si>
  <si>
    <t>Department</t>
  </si>
  <si>
    <t>Age</t>
  </si>
  <si>
    <t>Date Joined</t>
  </si>
  <si>
    <t>Salary</t>
  </si>
  <si>
    <t>Rating</t>
  </si>
  <si>
    <t>Barr Faughny</t>
  </si>
  <si>
    <t>Female</t>
  </si>
  <si>
    <t>Procurement</t>
  </si>
  <si>
    <t>Exceptional</t>
  </si>
  <si>
    <t>Dennison Crosswaite</t>
  </si>
  <si>
    <t>Website</t>
  </si>
  <si>
    <t>Above average</t>
  </si>
  <si>
    <t>Gunar Cockshoot</t>
  </si>
  <si>
    <t>Male</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</si>
  <si>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</si>
  <si>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</si>
  <si>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</si>
  <si>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</si>
  <si>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</si>
  <si>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</si>
  <si>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</si>
  <si>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</si>
  <si>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</si>
  <si>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</si>
  <si>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</si>
  <si>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</si>
  <si>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</si>
  <si>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</si>
  <si>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</si>
  <si>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</si>
  <si>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</si>
  <si>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</si>
  <si>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</si>
  <si>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</si>
  <si>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</si>
  <si>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</si>
  <si>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</si>
  <si>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</si>
  <si>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</si>
  <si>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</si>
  <si>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</si>
  <si>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</si>
  <si>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</si>
  <si>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</si>
  <si>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</si>
  <si>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</si>
  <si>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</si>
  <si>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</si>
  <si>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</si>
  <si>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</si>
  <si>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</si>
  <si>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</si>
  <si>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</si>
  <si>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</si>
  <si>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</si>
  <si>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</si>
  <si>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</si>
  <si>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</si>
  <si>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</si>
  <si>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</si>
  <si>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</si>
  <si>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</si>
  <si>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</si>
  <si>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</si>
  <si>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</si>
  <si>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</si>
  <si>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</si>
  <si>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</si>
  <si>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</si>
  <si>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</si>
  <si>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</si>
  <si>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</si>
  <si>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</si>
  <si>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</si>
  <si>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</si>
  <si>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</si>
  <si>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</si>
  <si>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</si>
  <si>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</si>
  <si>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</si>
  <si>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</si>
  <si>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</si>
  <si>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</si>
  <si>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</si>
  <si>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</si>
  <si>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</si>
  <si>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</si>
  <si>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</si>
  <si>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</si>
  <si>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</si>
  <si>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</si>
  <si>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</si>
  <si>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</si>
  <si>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</si>
  <si>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</si>
  <si>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</si>
  <si>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</si>
  <si>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</si>
  <si>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</si>
  <si>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</si>
  <si>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</si>
  <si>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</si>
  <si>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</si>
  <si>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</si>
  <si>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</si>
  <si>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</si>
  <si>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</si>
  <si>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</si>
  <si>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Employee Data</t>
  </si>
  <si>
    <t>Nanak Sapna</t>
  </si>
  <si>
    <t>Karuna Pashupathy</t>
  </si>
  <si>
    <t>Amal Nimesh</t>
  </si>
  <si>
    <t>Ramnath Ravuri</t>
  </si>
  <si>
    <t>Yauvani Tarpa</t>
  </si>
  <si>
    <t>Upendra Swati</t>
  </si>
  <si>
    <t>Hridaynath Tendulkar</t>
  </si>
  <si>
    <t>Gangadutt Ragha</t>
  </si>
  <si>
    <t>Rameshwari Chikodi</t>
  </si>
  <si>
    <t>Pratigya Rema</t>
  </si>
  <si>
    <t>Kantimoy Pritish</t>
  </si>
  <si>
    <t>Tarala Vishaal</t>
  </si>
  <si>
    <t>Ardhendu Abhichandra Jayakar</t>
  </si>
  <si>
    <t>Jagajeet Viraj</t>
  </si>
  <si>
    <t>Shattesh Utpat</t>
  </si>
  <si>
    <t>Agrata Rajarama</t>
  </si>
  <si>
    <t>Sawini Chandan</t>
  </si>
  <si>
    <t>Damayanti Thangavadivelu</t>
  </si>
  <si>
    <t>Indu Varada Sumedh</t>
  </si>
  <si>
    <t>Krittika Gaekwad</t>
  </si>
  <si>
    <t>Mardav Ramaswami</t>
  </si>
  <si>
    <t>Lalit Kothari</t>
  </si>
  <si>
    <t>Bhuvan Pals</t>
  </si>
  <si>
    <t>Sarayu Ragunathan</t>
  </si>
  <si>
    <t>Ayog Chakrabarti</t>
  </si>
  <si>
    <t>Shevantilal Muppala</t>
  </si>
  <si>
    <t>Suchira Bhanupriya Tapti</t>
  </si>
  <si>
    <t>Mahindra Sreedharan</t>
  </si>
  <si>
    <t>Chitrasen Laul</t>
  </si>
  <si>
    <t>Akbar Sorabhjee</t>
  </si>
  <si>
    <t>Shulabh Qutub Sundaramoorthy</t>
  </si>
  <si>
    <t>Sahila Chandrasekhar</t>
  </si>
  <si>
    <t>Satyendra Venkatadri</t>
  </si>
  <si>
    <t>Piyali Mahanthapa</t>
  </si>
  <si>
    <t>Rukma Vinita</t>
  </si>
  <si>
    <t>Vanmala Shriharsha</t>
  </si>
  <si>
    <t>Sarojini Naueshwara</t>
  </si>
  <si>
    <t>Kaishori Harathi Kateel</t>
  </si>
  <si>
    <t>Shobhana Samuel</t>
  </si>
  <si>
    <t>Krishnakanta Vellanki</t>
  </si>
  <si>
    <t>Shiuli Sapna</t>
  </si>
  <si>
    <t>Anjushri Chandiramani</t>
  </si>
  <si>
    <t>Fullara Sushanti Mokate</t>
  </si>
  <si>
    <t>Shreela Ramasubraman</t>
  </si>
  <si>
    <t>Gumwant Veera</t>
  </si>
  <si>
    <t>Deepali Charan</t>
  </si>
  <si>
    <t>Geena Raghavanpillai</t>
  </si>
  <si>
    <t>Prerana Nishita</t>
  </si>
  <si>
    <t>Shekhar Eswara</t>
  </si>
  <si>
    <t>Kamalakshi Mukundan</t>
  </si>
  <si>
    <t>Sahas Sanabhi Shrikant</t>
  </si>
  <si>
    <t>Ranajay Kailashnath Richa</t>
  </si>
  <si>
    <t>Sukhdev Nageshwar</t>
  </si>
  <si>
    <t>Rushil Kripa</t>
  </si>
  <si>
    <t>Daruka Ghazali</t>
  </si>
  <si>
    <t>Godavari Veena</t>
  </si>
  <si>
    <t>Anumati Shyamari Meherhomji</t>
  </si>
  <si>
    <t>Abhaya Priyavardhan</t>
  </si>
  <si>
    <t>Purnendu Vijayarangan</t>
  </si>
  <si>
    <t>Sameer Shashank Sapra</t>
  </si>
  <si>
    <t>Asija Pothireddy</t>
  </si>
  <si>
    <t>Rupak Mehra</t>
  </si>
  <si>
    <t>Makshi Vinutha</t>
  </si>
  <si>
    <t>Pragya Nilufar</t>
  </si>
  <si>
    <t>Dhruv Manjunath</t>
  </si>
  <si>
    <t>Yagna Sujeev</t>
  </si>
  <si>
    <t>Mithil Nadkarni</t>
  </si>
  <si>
    <t>Bandhula Sathyanna</t>
  </si>
  <si>
    <t>Shubhra Potla</t>
  </si>
  <si>
    <t>Narois Motiwala</t>
  </si>
  <si>
    <t>Madhumati Gazala Soumitra</t>
  </si>
  <si>
    <t>Sanchali Shirish</t>
  </si>
  <si>
    <t>Chandana Sannidhi Surnilla</t>
  </si>
  <si>
    <t>Devasree Fullara Saurin</t>
  </si>
  <si>
    <t>Kunja Prashanta Vibha</t>
  </si>
  <si>
    <t>Kevalkumar Solanki</t>
  </si>
  <si>
    <t>Kulbhushan Moorthy</t>
  </si>
  <si>
    <t>Hemavati Muthiah</t>
  </si>
  <si>
    <t>Sartaj Probal</t>
  </si>
  <si>
    <t>Jaishree Atasi Yavatkar</t>
  </si>
  <si>
    <t>Ilesh Dasgupta</t>
  </si>
  <si>
    <t>Waheeda Vasuman</t>
  </si>
  <si>
    <t>Vinanti Choudhari</t>
  </si>
  <si>
    <t>Manjusri Ruchi</t>
  </si>
  <si>
    <t>Deepit Ranjana</t>
  </si>
  <si>
    <t>Amlankusum Rajabhushan</t>
  </si>
  <si>
    <t>Udyan Lanka</t>
  </si>
  <si>
    <t>Baruna Ogale</t>
  </si>
  <si>
    <t>Heer Pennathur</t>
  </si>
  <si>
    <t>Vasu Nandin</t>
  </si>
  <si>
    <t>Madhavdas Buhpathi</t>
  </si>
  <si>
    <t>Mirium Seemantini Shivakumar</t>
  </si>
  <si>
    <t>Total</t>
  </si>
  <si>
    <t>Country</t>
  </si>
  <si>
    <t>India</t>
  </si>
  <si>
    <t>Other</t>
  </si>
  <si>
    <t>NZ</t>
  </si>
  <si>
    <t>Count of Employees</t>
  </si>
  <si>
    <t>Average Salary</t>
  </si>
  <si>
    <t>Average Age</t>
  </si>
  <si>
    <t>Average Tenure</t>
  </si>
  <si>
    <t>Female Ratio %</t>
  </si>
  <si>
    <t>Tenure</t>
  </si>
  <si>
    <t>Female Count</t>
  </si>
  <si>
    <t>Ratio of $90000 &gt;</t>
  </si>
  <si>
    <t>Information Finder</t>
  </si>
  <si>
    <t>Department Name</t>
  </si>
  <si>
    <t>Column Labels</t>
  </si>
  <si>
    <t>Grand Total</t>
  </si>
  <si>
    <t>Count of Name</t>
  </si>
  <si>
    <t>Average of Age</t>
  </si>
  <si>
    <t>Values</t>
  </si>
  <si>
    <t>Average of Salary</t>
  </si>
  <si>
    <t>Average of Tenure</t>
  </si>
  <si>
    <t>Bonus</t>
  </si>
  <si>
    <t>Row Labels</t>
  </si>
  <si>
    <t>Rating as Number</t>
  </si>
  <si>
    <t>2020</t>
  </si>
  <si>
    <t>2021</t>
  </si>
  <si>
    <t>2022</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</si>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</sst>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_([$$-409]* #,##0.00_);_([$$-409]* \(#,##0.00\);_([$$-409]* &quot;-&quot;??_);_(@_)"/>
    <numFmt numFmtId="167" formatCode="0.0"/>
    <numFmt numFmtId="169" formatCode="&quot;$&quot;#,##0"/>
    <numFmt numFmtId="172" formatCode="_(&quot;$&quot;* #,##0_);_(&quot;$&quot;* \(#,##0\);_(&quot;$&quot;* &quot;-&quot;??_);_(@_)"/>
  </numFmts>
  <fonts count="5" x14ac:knownFonts="1">
    <font>
      <sz val="11"/>
      <color theme="1"/>
      <name val="Calibri"/>
      <family val="2"/>
      <scheme val="minor"/>
    </font>
    <font>
      <sz val="28"/>
      <color theme="1"/>
      <name val="Segoe UI Light"/>
      <family val="2"/>
    </font>
    <font>
      <sz val="11"/>
      <color theme="1"/>
      <name val="Calibri"/>
      <family val="2"/>
      <scheme val="minor"/>
    </font>
    <font>
      <b/>
      <sz val="11"/>
      <color theme="1"/>
      <name val="Calibri"/>
      <family val="2"/>
      <scheme val="minor"/>
    </font>
    <font>
      <b/>
      <sz val="9"/>
      <color indexed="81"/>
      <name val="Tahoma"/>
      <family val="2"/>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rgb="FFFFC000"/>
        <bgColor indexed="64"/>
      </patternFill>
    </fill>
  </fills>
  <borders count="1">
    <border>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5" fontId="0" fillId="0" borderId="0" xfId="0" applyNumberFormat="1"/>
    <xf numFmtId="164" fontId="0" fillId="0" borderId="0" xfId="0" applyNumberFormat="1"/>
    <xf numFmtId="14" fontId="0" fillId="0" borderId="0" xfId="0" applyNumberFormat="1"/>
    <xf numFmtId="0" fontId="0" fillId="0" borderId="0" xfId="0" applyNumberFormat="1"/>
    <xf numFmtId="44" fontId="0" fillId="0" borderId="0" xfId="1" applyFont="1"/>
    <xf numFmtId="2" fontId="0" fillId="0" borderId="0" xfId="0" applyNumberFormat="1"/>
    <xf numFmtId="9" fontId="0" fillId="0" borderId="0" xfId="2" applyFont="1"/>
    <xf numFmtId="0" fontId="0" fillId="0" borderId="0" xfId="0" applyAlignment="1">
      <alignment horizontal="left"/>
    </xf>
    <xf numFmtId="14" fontId="0" fillId="0" borderId="0" xfId="0" applyNumberFormat="1" applyAlignment="1">
      <alignment horizontal="left"/>
    </xf>
    <xf numFmtId="0" fontId="3" fillId="4" borderId="0" xfId="0" applyFont="1" applyFill="1" applyAlignment="1">
      <alignment horizontal="center"/>
    </xf>
    <xf numFmtId="0" fontId="0" fillId="0" borderId="0" xfId="0" pivotButton="1"/>
    <xf numFmtId="167" fontId="0" fillId="0" borderId="0" xfId="0" applyNumberFormat="1"/>
    <xf numFmtId="169" fontId="0" fillId="0" borderId="0" xfId="0" applyNumberFormat="1"/>
    <xf numFmtId="1" fontId="0" fillId="0" borderId="0" xfId="0" applyNumberFormat="1"/>
    <xf numFmtId="172" fontId="0" fillId="0" borderId="0" xfId="1" applyNumberFormat="1" applyFont="1"/>
  </cellXfs>
  <cellStyles count="3">
    <cellStyle name="Currency" xfId="1" builtinId="4"/>
    <cellStyle name="Normal" xfId="0" builtinId="0"/>
    <cellStyle name="Percent" xfId="2" builtinId="5"/>
  </cellStyles>
  <dxfs count="11">
    <dxf>
      <numFmt numFmtId="2" formatCode="0.00"/>
    </dxf>
    <dxf>
      <font>
        <color rgb="FF9C0006"/>
      </font>
      <fill>
        <patternFill>
          <bgColor rgb="FFFFC7CE"/>
        </patternFill>
      </fill>
    </dxf>
    <dxf>
      <numFmt numFmtId="172" formatCode="_(&quot;$&quot;* #,##0_);_(&quot;$&quot;* \(#,##0\);_(&quot;$&quot;* &quot;-&quot;??_);_(@_)"/>
    </dxf>
    <dxf>
      <numFmt numFmtId="0" formatCode="General"/>
    </dxf>
    <dxf>
      <numFmt numFmtId="1" formatCode="0"/>
    </dxf>
    <dxf>
      <numFmt numFmtId="2" formatCode="0.00"/>
    </dxf>
    <dxf>
      <numFmt numFmtId="19" formatCode="m/d/yyyy"/>
    </dxf>
    <dxf>
      <numFmt numFmtId="0" formatCode="General"/>
    </dxf>
    <dxf>
      <numFmt numFmtId="0" formatCode="General"/>
    </dxf>
    <dxf>
      <numFmt numFmtId="164" formatCode="_([$$-409]* #,##0.00_);_([$$-409]* \(#,##0.00\);_([$$-409]* &quot;-&quot;??_);_(@_)"/>
    </dxf>
    <dxf>
      <numFmt numFmtId="20" formatCode="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Salary</a:t>
            </a:r>
            <a:r>
              <a:rPr lang="en-US" b="1" baseline="0"/>
              <a:t> vs Rating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'ALL STAFF'!$K$2:$K$184</c:f>
              <c:numCache>
                <c:formatCode>0.00</c:formatCode>
                <c:ptCount val="183"/>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1</c:v>
                </c:pt>
                <c:pt idx="15">
                  <c:v>1</c:v>
                </c:pt>
                <c:pt idx="16">
                  <c:v>4</c:v>
                </c:pt>
                <c:pt idx="17">
                  <c:v>4</c:v>
                </c:pt>
                <c:pt idx="18">
                  <c:v>3</c:v>
                </c:pt>
                <c:pt idx="19">
                  <c:v>3</c:v>
                </c:pt>
                <c:pt idx="20">
                  <c:v>3</c:v>
                </c:pt>
                <c:pt idx="21">
                  <c:v>3</c:v>
                </c:pt>
                <c:pt idx="22">
                  <c:v>4</c:v>
                </c:pt>
                <c:pt idx="23">
                  <c:v>4</c:v>
                </c:pt>
                <c:pt idx="24">
                  <c:v>4</c:v>
                </c:pt>
                <c:pt idx="25">
                  <c:v>4</c:v>
                </c:pt>
                <c:pt idx="26">
                  <c:v>3</c:v>
                </c:pt>
                <c:pt idx="27">
                  <c:v>3</c:v>
                </c:pt>
                <c:pt idx="28">
                  <c:v>3</c:v>
                </c:pt>
                <c:pt idx="29">
                  <c:v>3</c:v>
                </c:pt>
                <c:pt idx="30">
                  <c:v>2</c:v>
                </c:pt>
                <c:pt idx="31">
                  <c:v>2</c:v>
                </c:pt>
                <c:pt idx="32">
                  <c:v>2</c:v>
                </c:pt>
                <c:pt idx="33">
                  <c:v>2</c:v>
                </c:pt>
                <c:pt idx="34">
                  <c:v>3</c:v>
                </c:pt>
                <c:pt idx="35">
                  <c:v>3</c:v>
                </c:pt>
                <c:pt idx="36">
                  <c:v>3</c:v>
                </c:pt>
                <c:pt idx="37">
                  <c:v>3</c:v>
                </c:pt>
                <c:pt idx="38">
                  <c:v>3</c:v>
                </c:pt>
                <c:pt idx="39">
                  <c:v>3</c:v>
                </c:pt>
                <c:pt idx="40">
                  <c:v>3</c:v>
                </c:pt>
                <c:pt idx="41">
                  <c:v>3</c:v>
                </c:pt>
                <c:pt idx="42">
                  <c:v>3</c:v>
                </c:pt>
                <c:pt idx="43">
                  <c:v>3</c:v>
                </c:pt>
                <c:pt idx="44">
                  <c:v>4</c:v>
                </c:pt>
                <c:pt idx="45">
                  <c:v>4</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2</c:v>
                </c:pt>
                <c:pt idx="71">
                  <c:v>2</c:v>
                </c:pt>
                <c:pt idx="72">
                  <c:v>3</c:v>
                </c:pt>
                <c:pt idx="73">
                  <c:v>3</c:v>
                </c:pt>
                <c:pt idx="74">
                  <c:v>2</c:v>
                </c:pt>
                <c:pt idx="75">
                  <c:v>2</c:v>
                </c:pt>
                <c:pt idx="76">
                  <c:v>3</c:v>
                </c:pt>
                <c:pt idx="77">
                  <c:v>3</c:v>
                </c:pt>
                <c:pt idx="78">
                  <c:v>3</c:v>
                </c:pt>
                <c:pt idx="79">
                  <c:v>3</c:v>
                </c:pt>
                <c:pt idx="80">
                  <c:v>3</c:v>
                </c:pt>
                <c:pt idx="81">
                  <c:v>3</c:v>
                </c:pt>
                <c:pt idx="82">
                  <c:v>2</c:v>
                </c:pt>
                <c:pt idx="83">
                  <c:v>2</c:v>
                </c:pt>
                <c:pt idx="84">
                  <c:v>3</c:v>
                </c:pt>
                <c:pt idx="85">
                  <c:v>3</c:v>
                </c:pt>
                <c:pt idx="86">
                  <c:v>3</c:v>
                </c:pt>
                <c:pt idx="87">
                  <c:v>3</c:v>
                </c:pt>
                <c:pt idx="88">
                  <c:v>3</c:v>
                </c:pt>
                <c:pt idx="89">
                  <c:v>3</c:v>
                </c:pt>
                <c:pt idx="90">
                  <c:v>5</c:v>
                </c:pt>
                <c:pt idx="91">
                  <c:v>5</c:v>
                </c:pt>
                <c:pt idx="92">
                  <c:v>3</c:v>
                </c:pt>
                <c:pt idx="93">
                  <c:v>3</c:v>
                </c:pt>
                <c:pt idx="94">
                  <c:v>1</c:v>
                </c:pt>
                <c:pt idx="95">
                  <c:v>1</c:v>
                </c:pt>
                <c:pt idx="96">
                  <c:v>3</c:v>
                </c:pt>
                <c:pt idx="97">
                  <c:v>3</c:v>
                </c:pt>
                <c:pt idx="98">
                  <c:v>3</c:v>
                </c:pt>
                <c:pt idx="99">
                  <c:v>3</c:v>
                </c:pt>
                <c:pt idx="100">
                  <c:v>4</c:v>
                </c:pt>
                <c:pt idx="101">
                  <c:v>4</c:v>
                </c:pt>
                <c:pt idx="102">
                  <c:v>3</c:v>
                </c:pt>
                <c:pt idx="103">
                  <c:v>3</c:v>
                </c:pt>
                <c:pt idx="104">
                  <c:v>3</c:v>
                </c:pt>
                <c:pt idx="105">
                  <c:v>3</c:v>
                </c:pt>
                <c:pt idx="106">
                  <c:v>3</c:v>
                </c:pt>
                <c:pt idx="107">
                  <c:v>3</c:v>
                </c:pt>
                <c:pt idx="108">
                  <c:v>4</c:v>
                </c:pt>
                <c:pt idx="109">
                  <c:v>4</c:v>
                </c:pt>
                <c:pt idx="110">
                  <c:v>3</c:v>
                </c:pt>
                <c:pt idx="111">
                  <c:v>3</c:v>
                </c:pt>
                <c:pt idx="112">
                  <c:v>3</c:v>
                </c:pt>
                <c:pt idx="113">
                  <c:v>3</c:v>
                </c:pt>
                <c:pt idx="114">
                  <c:v>3</c:v>
                </c:pt>
                <c:pt idx="115">
                  <c:v>3</c:v>
                </c:pt>
                <c:pt idx="116">
                  <c:v>3</c:v>
                </c:pt>
                <c:pt idx="117">
                  <c:v>3</c:v>
                </c:pt>
                <c:pt idx="118">
                  <c:v>2</c:v>
                </c:pt>
                <c:pt idx="119">
                  <c:v>2</c:v>
                </c:pt>
                <c:pt idx="120">
                  <c:v>4</c:v>
                </c:pt>
                <c:pt idx="121">
                  <c:v>4</c:v>
                </c:pt>
                <c:pt idx="122">
                  <c:v>3</c:v>
                </c:pt>
                <c:pt idx="123">
                  <c:v>3</c:v>
                </c:pt>
                <c:pt idx="124">
                  <c:v>4</c:v>
                </c:pt>
                <c:pt idx="125">
                  <c:v>4</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5</c:v>
                </c:pt>
                <c:pt idx="153">
                  <c:v>5</c:v>
                </c:pt>
                <c:pt idx="154">
                  <c:v>4</c:v>
                </c:pt>
                <c:pt idx="155">
                  <c:v>4</c:v>
                </c:pt>
                <c:pt idx="156">
                  <c:v>2</c:v>
                </c:pt>
                <c:pt idx="157">
                  <c:v>2</c:v>
                </c:pt>
                <c:pt idx="158">
                  <c:v>3</c:v>
                </c:pt>
                <c:pt idx="159">
                  <c:v>3</c:v>
                </c:pt>
                <c:pt idx="160">
                  <c:v>3</c:v>
                </c:pt>
                <c:pt idx="161">
                  <c:v>3</c:v>
                </c:pt>
                <c:pt idx="162">
                  <c:v>3</c:v>
                </c:pt>
                <c:pt idx="163">
                  <c:v>4</c:v>
                </c:pt>
                <c:pt idx="164">
                  <c:v>4</c:v>
                </c:pt>
                <c:pt idx="165">
                  <c:v>1</c:v>
                </c:pt>
                <c:pt idx="166">
                  <c:v>1</c:v>
                </c:pt>
                <c:pt idx="167">
                  <c:v>3</c:v>
                </c:pt>
                <c:pt idx="168">
                  <c:v>3</c:v>
                </c:pt>
                <c:pt idx="169">
                  <c:v>3</c:v>
                </c:pt>
                <c:pt idx="170">
                  <c:v>3</c:v>
                </c:pt>
                <c:pt idx="171">
                  <c:v>3</c:v>
                </c:pt>
                <c:pt idx="172">
                  <c:v>3</c:v>
                </c:pt>
                <c:pt idx="173">
                  <c:v>2</c:v>
                </c:pt>
                <c:pt idx="174">
                  <c:v>2</c:v>
                </c:pt>
                <c:pt idx="175">
                  <c:v>3</c:v>
                </c:pt>
                <c:pt idx="176">
                  <c:v>3</c:v>
                </c:pt>
                <c:pt idx="177">
                  <c:v>3</c:v>
                </c:pt>
                <c:pt idx="178">
                  <c:v>3</c:v>
                </c:pt>
                <c:pt idx="179">
                  <c:v>3</c:v>
                </c:pt>
                <c:pt idx="180">
                  <c:v>3</c:v>
                </c:pt>
                <c:pt idx="181">
                  <c:v>3</c:v>
                </c:pt>
                <c:pt idx="182">
                  <c:v>3</c:v>
                </c:pt>
              </c:numCache>
            </c:numRef>
          </c:yVal>
          <c:smooth val="0"/>
          <c:extLst>
            <c:ext xmlns:c16="http://schemas.microsoft.com/office/drawing/2014/chart" uri="{C3380CC4-5D6E-409C-BE32-E72D297353CC}">
              <c16:uniqueId val="{00000000-7188-433E-B719-972E098319D3}"/>
            </c:ext>
          </c:extLst>
        </c:ser>
        <c:dLbls>
          <c:showLegendKey val="0"/>
          <c:showVal val="0"/>
          <c:showCatName val="0"/>
          <c:showSerName val="0"/>
          <c:showPercent val="0"/>
          <c:showBubbleSize val="0"/>
        </c:dLbls>
        <c:axId val="2070607056"/>
        <c:axId val="2070745424"/>
      </c:scatterChart>
      <c:valAx>
        <c:axId val="207060705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745424"/>
        <c:crosses val="autoZero"/>
        <c:crossBetween val="midCat"/>
      </c:valAx>
      <c:valAx>
        <c:axId val="20707454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607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[Raw_data.xlsx]Sheet8!PivotTable3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Sheet8!$B$3</c:f>
              <c:strCache>
                <c:ptCount val="1"/>
                <c:pt idx="0">
                  <c:v>Total</c:v>
                </c:pt>
              </c:strCache>
            </c:strRef>
          </c:tx>
          <c:spPr>
            <a:ln w="28575" cap="rnd">
              <a:solidFill>
                <a:schemeClr val="accent1"/>
              </a:solidFill>
              <a:round/>
            </a:ln>
            <a:effectLst/>
          </c:spPr>
          <c:marker>
            <c:symbol val="none"/>
          </c:marker>
          <c:cat>
            <c:strRef>
              <c:f>Sheet8!$A$4:$A$8</c:f>
              <c:strCache>
                <c:ptCount val="4"/>
                <c:pt idx="0">
                  <c:v>2020</c:v>
                </c:pt>
                <c:pt idx="1">
                  <c:v>2021</c:v>
                </c:pt>
                <c:pt idx="2">
                  <c:v>2022</c:v>
                </c:pt>
                <c:pt idx="3">
                  <c:v>2023</c:v>
                </c:pt>
              </c:strCache>
            </c:strRef>
          </c:cat>
          <c:val>
            <c:numRef>
              <c:f>Sheet8!$B$4:$B$8</c:f>
              <c:numCache>
                <c:formatCode>General</c:formatCode>
                <c:ptCount val="4"/>
                <c:pt idx="0">
                  <c:v>37</c:v>
                </c:pt>
                <c:pt idx="1">
                  <c:v>82</c:v>
                </c:pt>
                <c:pt idx="2">
                  <c:v>62</c:v>
                </c:pt>
                <c:pt idx="3">
                  <c:v>2</c:v>
                </c:pt>
              </c:numCache>
            </c:numRef>
          </c:val>
          <c:smooth val="0"/>
          <c:extLst>
            <c:ext xmlns:c16="http://schemas.microsoft.com/office/drawing/2014/chart" uri="{C3380CC4-5D6E-409C-BE32-E72D297353CC}">
              <c16:uniqueId val="{00000000-00EA-44F9-BFB2-7E652F9752D5}"/>
            </c:ext>
          </c:extLst>
        </c:ser>
        <c:dLbls>
          <c:showLegendKey val="0"/>
          <c:showVal val="0"/>
          <c:showCatName val="0"/>
          <c:showSerName val="0"/>
          <c:showPercent val="0"/>
          <c:showBubbleSize val="0"/>
        </c:dLbls>
        <c:smooth val="0"/>
        <c:axId val="500529824"/>
        <c:axId val="2070757072"/>
      </c:lineChart>
      <c:catAx>
        <c:axId val="50052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757072"/>
        <c:crosses val="autoZero"/>
        <c:auto val="1"/>
        <c:lblAlgn val="ctr"/>
        <c:lblOffset val="100"/>
        <c:noMultiLvlLbl val="0"/>
      </c:catAx>
      <c:valAx>
        <c:axId val="207075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52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Salary Spread By $10k</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Salary Spread By $10k</a:t>
          </a:r>
        </a:p>
      </cx:txPr>
    </cx:title>
    <cx:plotArea>
      <cx:plotAreaRegion>
        <cx:series layoutId="clusteredColumn" uniqueId="{FE301A9A-48A1-4459-A9F2-8D2E2E6F4405}">
          <cx:dataId val="0"/>
          <cx:layoutPr>
            <cx:binning intervalClosed="r" underflow="40000">
              <cx:binSize val="1000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861A7217-E6FF-4A52-895B-12C7B5E7CCDE}">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youtu.be/H6k28jhclwI" TargetMode="External"/><Relationship Id="rId2" Type="http://schemas.openxmlformats.org/officeDocument/2006/relationships/image" Target="../media/image1.png"/><Relationship Id="rId1" Type="http://schemas.openxmlformats.org/officeDocument/2006/relationships/hyperlink" Target="https://chandoo.org/wp/" TargetMode="External"/><Relationship Id="rId6" Type="http://schemas.openxmlformats.org/officeDocument/2006/relationships/image" Target="../media/image3.png"/><Relationship Id="rId5" Type="http://schemas.openxmlformats.org/officeDocument/2006/relationships/hyperlink" Target="https://chandoo.org/wp/excel-school-program/" TargetMode="Externa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149958</xdr:rowOff>
    </xdr:from>
    <xdr:to>
      <xdr:col>16</xdr:col>
      <xdr:colOff>47625</xdr:colOff>
      <xdr:row>2</xdr:row>
      <xdr:rowOff>0</xdr:rowOff>
    </xdr:to>
    <xdr:pic>
      <xdr:nvPicPr>
        <xdr:cNvPr id="4" name="Picture 3">
          <a:hlinkClick xmlns:r="http://schemas.openxmlformats.org/officeDocument/2006/relationships" r:id="rId1"/>
          <a:extLst>
            <a:ext uri="{FF2B5EF4-FFF2-40B4-BE49-F238E27FC236}">
              <a16:creationId xmlns:a16="http://schemas.microsoft.com/office/drawing/2014/main" id="{F92F0C86-81F4-8FF2-79D4-1A937B0920E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67550" y="149958"/>
          <a:ext cx="2486025" cy="707292"/>
        </a:xfrm>
        <a:prstGeom prst="rect">
          <a:avLst/>
        </a:prstGeom>
      </xdr:spPr>
    </xdr:pic>
    <xdr:clientData/>
  </xdr:twoCellAnchor>
  <xdr:twoCellAnchor editAs="oneCell">
    <xdr:from>
      <xdr:col>12</xdr:col>
      <xdr:colOff>0</xdr:colOff>
      <xdr:row>4</xdr:row>
      <xdr:rowOff>0</xdr:rowOff>
    </xdr:from>
    <xdr:to>
      <xdr:col>16</xdr:col>
      <xdr:colOff>6350</xdr:colOff>
      <xdr:row>11</xdr:row>
      <xdr:rowOff>41055</xdr:rowOff>
    </xdr:to>
    <xdr:pic>
      <xdr:nvPicPr>
        <xdr:cNvPr id="2" name="Picture 1">
          <a:hlinkClick xmlns:r="http://schemas.openxmlformats.org/officeDocument/2006/relationships" r:id="rId3"/>
          <a:extLst>
            <a:ext uri="{FF2B5EF4-FFF2-40B4-BE49-F238E27FC236}">
              <a16:creationId xmlns:a16="http://schemas.microsoft.com/office/drawing/2014/main" id="{57E6FE93-84F3-45D7-B277-295969E51D3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524625" y="1238250"/>
          <a:ext cx="2444750" cy="1374555"/>
        </a:xfrm>
        <a:prstGeom prst="rect">
          <a:avLst/>
        </a:prstGeom>
        <a:ln>
          <a:solidFill>
            <a:schemeClr val="tx1"/>
          </a:solidFill>
        </a:ln>
      </xdr:spPr>
    </xdr:pic>
    <xdr:clientData/>
  </xdr:twoCellAnchor>
  <xdr:twoCellAnchor>
    <xdr:from>
      <xdr:col>12</xdr:col>
      <xdr:colOff>548508</xdr:colOff>
      <xdr:row>10</xdr:row>
      <xdr:rowOff>124811</xdr:rowOff>
    </xdr:from>
    <xdr:to>
      <xdr:col>15</xdr:col>
      <xdr:colOff>67167</xdr:colOff>
      <xdr:row>12</xdr:row>
      <xdr:rowOff>19707</xdr:rowOff>
    </xdr:to>
    <xdr:sp macro="" textlink="">
      <xdr:nvSpPr>
        <xdr:cNvPr id="3" name="Rectangle: Rounded Corners 2">
          <a:hlinkClick xmlns:r="http://schemas.openxmlformats.org/officeDocument/2006/relationships" r:id="rId3"/>
          <a:extLst>
            <a:ext uri="{FF2B5EF4-FFF2-40B4-BE49-F238E27FC236}">
              <a16:creationId xmlns:a16="http://schemas.microsoft.com/office/drawing/2014/main" id="{FB0C10A5-873E-49A5-819F-85042883FE66}"/>
            </a:ext>
          </a:extLst>
        </xdr:cNvPr>
        <xdr:cNvSpPr/>
      </xdr:nvSpPr>
      <xdr:spPr>
        <a:xfrm>
          <a:off x="7073133" y="2506061"/>
          <a:ext cx="1347459" cy="275896"/>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1100">
              <a:latin typeface="Roboto" panose="02000000000000000000" pitchFamily="2" charset="0"/>
              <a:ea typeface="Roboto" panose="02000000000000000000" pitchFamily="2" charset="0"/>
            </a:rPr>
            <a:t>Watch the video</a:t>
          </a:r>
        </a:p>
      </xdr:txBody>
    </xdr:sp>
    <xdr:clientData/>
  </xdr:twoCellAnchor>
  <xdr:twoCellAnchor editAs="oneCell">
    <xdr:from>
      <xdr:col>12</xdr:col>
      <xdr:colOff>0</xdr:colOff>
      <xdr:row>13</xdr:row>
      <xdr:rowOff>0</xdr:rowOff>
    </xdr:from>
    <xdr:to>
      <xdr:col>16</xdr:col>
      <xdr:colOff>19488</xdr:colOff>
      <xdr:row>25</xdr:row>
      <xdr:rowOff>170793</xdr:rowOff>
    </xdr:to>
    <xdr:pic>
      <xdr:nvPicPr>
        <xdr:cNvPr id="5" name="Picture 4">
          <a:hlinkClick xmlns:r="http://schemas.openxmlformats.org/officeDocument/2006/relationships" r:id="rId5"/>
          <a:extLst>
            <a:ext uri="{FF2B5EF4-FFF2-40B4-BE49-F238E27FC236}">
              <a16:creationId xmlns:a16="http://schemas.microsoft.com/office/drawing/2014/main" id="{B36909BE-7360-4913-9D8E-2CCF602982C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524625" y="2952750"/>
          <a:ext cx="2457888" cy="2456793"/>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104775</xdr:colOff>
      <xdr:row>12</xdr:row>
      <xdr:rowOff>142875</xdr:rowOff>
    </xdr:from>
    <xdr:to>
      <xdr:col>7</xdr:col>
      <xdr:colOff>638175</xdr:colOff>
      <xdr:row>17</xdr:row>
      <xdr:rowOff>152400</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695C939D-359F-4FD5-9E52-24DBDC04566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553075" y="2428875"/>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xdr:rowOff>
    </xdr:from>
    <xdr:to>
      <xdr:col>10</xdr:col>
      <xdr:colOff>314325</xdr:colOff>
      <xdr:row>22</xdr:row>
      <xdr:rowOff>114301</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FB5230D-4A43-4236-8919-28C60471FD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190501"/>
              <a:ext cx="6410325" cy="4114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19050</xdr:colOff>
      <xdr:row>3</xdr:row>
      <xdr:rowOff>57150</xdr:rowOff>
    </xdr:from>
    <xdr:to>
      <xdr:col>20</xdr:col>
      <xdr:colOff>114300</xdr:colOff>
      <xdr:row>28</xdr:row>
      <xdr:rowOff>114300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49F3EB7-4BBC-45BC-B76D-8E34529FB5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724650" y="628650"/>
              <a:ext cx="5581650" cy="48196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361950</xdr:colOff>
      <xdr:row>16</xdr:row>
      <xdr:rowOff>28575</xdr:rowOff>
    </xdr:from>
    <xdr:to>
      <xdr:col>6</xdr:col>
      <xdr:colOff>95250</xdr:colOff>
      <xdr:row>30</xdr:row>
      <xdr:rowOff>104775</xdr:rowOff>
    </xdr:to>
    <xdr:graphicFrame macro="">
      <xdr:nvGraphicFramePr>
        <xdr:cNvPr id="2" name="Chart 1">
          <a:extLst>
            <a:ext uri="{FF2B5EF4-FFF2-40B4-BE49-F238E27FC236}">
              <a16:creationId xmlns:a16="http://schemas.microsoft.com/office/drawing/2014/main" id="{55FE6243-EB3A-4D79-A687-BE0D408F3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80962</xdr:colOff>
      <xdr:row>11</xdr:row>
      <xdr:rowOff>185737</xdr:rowOff>
    </xdr:from>
    <xdr:to>
      <xdr:col>13</xdr:col>
      <xdr:colOff>385762</xdr:colOff>
      <xdr:row>26</xdr:row>
      <xdr:rowOff>71437</xdr:rowOff>
    </xdr:to>
    <xdr:graphicFrame macro="">
      <xdr:nvGraphicFramePr>
        <xdr:cNvPr id="2" name="Chart 1">
          <a:extLst>
            <a:ext uri="{FF2B5EF4-FFF2-40B4-BE49-F238E27FC236}">
              <a16:creationId xmlns:a16="http://schemas.microsoft.com/office/drawing/2014/main" id="{A85F3C3C-84E1-4981-9838-1FD733CCBA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91.587204861113" createdVersion="6" refreshedVersion="6" minRefreshableVersion="3" recordCount="183" xr:uid="{89C22CD9-D795-4B60-BE48-8FAD46CE6706}">
  <cacheSource type="worksheet">
    <worksheetSource name="Staff"/>
  </cacheSource>
  <cacheFields count="11">
    <cacheField name="Name" numFmtId="0">
      <sharedItems/>
    </cacheField>
    <cacheField name="Gender" numFmtId="0">
      <sharedItems count="3">
        <s v="Male"/>
        <s v="Female"/>
        <s v="Other"/>
      </sharedItems>
    </cacheField>
    <cacheField name="Age" numFmtId="0">
      <sharedItems containsSemiMixedTypes="0" containsString="0" containsNumber="1" containsInteger="1" minValue="19" maxValue="46"/>
    </cacheField>
    <cacheField name="Rating" numFmtId="0">
      <sharedItems count="5">
        <s v="Average"/>
        <s v="Above average"/>
        <s v="Poor"/>
        <s v="Exceptional"/>
        <s v="Very poor"/>
      </sharedItems>
    </cacheField>
    <cacheField name="Date Joined" numFmtId="14">
      <sharedItems containsSemiMixedTypes="0" containsNonDate="0" containsDate="1" containsString="0" minDate="2020-05-07T00:00:00" maxDate="2023-04-30T00:00:00" count="160">
        <d v="2020-10-18T00:00:00"/>
        <d v="2021-04-07T00:00:00"/>
        <d v="2022-04-12T00:00:00"/>
        <d v="2021-05-23T00:00:00"/>
        <d v="2020-09-11T00:00:00"/>
        <d v="2021-03-13T00:00:00"/>
        <d v="2020-11-09T00:00:00"/>
        <d v="2022-06-01T00:00:00"/>
        <d v="2021-05-08T00:00:00"/>
        <d v="2022-04-14T00:00:00"/>
        <d v="2021-05-04T00:00:00"/>
        <d v="2021-12-14T00:00:00"/>
        <d v="2020-05-29T00:00:00"/>
        <d v="2020-07-30T00:00:00"/>
        <d v="2022-03-22T00:00:00"/>
        <d v="2022-04-09T00:00:00"/>
        <d v="2020-05-07T00:00:00"/>
        <d v="2022-08-16T00:00:00"/>
        <d v="2022-05-02T00:00:00"/>
        <d v="2021-07-11T00:00:00"/>
        <d v="2020-08-30T00:00:00"/>
        <d v="2021-03-22T00:00:00"/>
        <d v="2021-12-28T00:00:00"/>
        <d v="2022-06-06T00:00:00"/>
        <d v="2022-04-15T00:00:00"/>
        <d v="2022-03-05T00:00:00"/>
        <d v="2022-02-12T00:00:00"/>
        <d v="2023-02-28T00:00:00"/>
        <d v="2021-12-19T00:00:00"/>
        <d v="2022-08-27T00:00:00"/>
        <d v="2020-11-29T00:00:00"/>
        <d v="2021-03-01T00:00:00"/>
        <d v="2022-01-10T00:00:00"/>
        <d v="2022-03-13T00:00:00"/>
        <d v="2021-06-28T00:00:00"/>
        <d v="2020-10-15T00:00:00"/>
        <d v="2020-08-18T00:00:00"/>
        <d v="2021-07-07T00:00:00"/>
        <d v="2020-07-11T00:00:00"/>
        <d v="2021-11-06T00:00:00"/>
        <d v="2020-12-15T00:00:00"/>
        <d v="2021-04-10T00:00:00"/>
        <d v="2021-07-20T00:00:00"/>
        <d v="2022-02-27T00:00:00"/>
        <d v="2021-02-26T00:00:00"/>
        <d v="2022-02-02T00:00:00"/>
        <d v="2021-08-17T00:00:00"/>
        <d v="2022-05-20T00:00:00"/>
        <d v="2020-12-09T00:00:00"/>
        <d v="2022-04-19T00:00:00"/>
        <d v="2020-10-20T00:00:00"/>
        <d v="2021-01-16T00:00:00"/>
        <d v="2022-02-15T00:00:00"/>
        <d v="2020-09-29T00:00:00"/>
        <d v="2020-06-24T00:00:00"/>
        <d v="2021-12-05T00:00:00"/>
        <d v="2021-07-06T00:00:00"/>
        <d v="2021-09-11T00:00:00"/>
        <d v="2021-03-21T00:00:00"/>
        <d v="2021-10-07T00:00:00"/>
        <d v="2021-07-26T00:00:00"/>
        <d v="2022-07-16T00:00:00"/>
        <d v="2021-04-30T00:00:00"/>
        <d v="2021-01-08T00:00:00"/>
        <d v="2020-09-10T00:00:00"/>
        <d v="2021-03-17T00:00:00"/>
        <d v="2021-12-17T00:00:00"/>
        <d v="2022-07-05T00:00:00"/>
        <d v="2021-06-03T00:00:00"/>
        <d v="2022-03-20T00:00:00"/>
        <d v="2021-05-12T00:00:00"/>
        <d v="2021-01-18T00:00:00"/>
        <d v="2021-12-20T00:00:00"/>
        <d v="2021-07-01T00:00:00"/>
        <d v="2021-07-12T00:00:00"/>
        <d v="2021-09-29T00:00:00"/>
        <d v="2022-01-29T00:00:00"/>
        <d v="2020-05-11T00:00:00"/>
        <d v="2020-09-13T00:00:00"/>
        <d v="2021-05-06T00:00:00"/>
        <d v="2021-04-27T00:00:00"/>
        <d v="2021-09-09T00:00:00"/>
        <d v="2021-08-25T00:00:00"/>
        <d v="2021-01-22T00:00:00"/>
        <d v="2022-05-16T00:00:00"/>
        <d v="2020-12-16T00:00:00"/>
        <d v="2020-10-25T00:00:00"/>
        <d v="2021-09-07T00:00:00"/>
        <d v="2021-06-10T00:00:00"/>
        <d v="2020-11-11T00:00:00"/>
        <d v="2021-09-26T00:00:00"/>
        <d v="2022-10-27T00:00:00"/>
        <d v="2020-11-13T00:00:00"/>
        <d v="2021-11-09T00:00:00"/>
        <d v="2021-09-20T00:00:00"/>
        <d v="2021-06-07T00:00:00"/>
        <d v="2021-03-08T00:00:00"/>
        <d v="2020-09-30T00:00:00"/>
        <d v="2022-07-20T00:00:00"/>
        <d v="2020-11-10T00:00:00"/>
        <d v="2021-02-15T00:00:00"/>
        <d v="2022-04-02T00:00:00"/>
        <d v="2022-01-06T00:00:00"/>
        <d v="2022-02-05T00:00:00"/>
        <d v="2022-08-06T00:00:00"/>
        <d v="2021-05-21T00:00:00"/>
        <d v="2020-12-20T00:00:00"/>
        <d v="2022-02-20T00:00:00"/>
        <d v="2021-06-27T00:00:00"/>
        <d v="2021-10-25T00:00:00"/>
        <d v="2022-06-14T00:00:00"/>
        <d v="2022-06-09T00:00:00"/>
        <d v="2022-03-10T00:00:00"/>
        <d v="2020-12-25T00:00:00"/>
        <d v="2022-06-12T00:00:00"/>
        <d v="2021-11-11T00:00:00"/>
        <d v="2021-08-28T00:00:00"/>
        <d v="2021-11-29T00:00:00"/>
        <d v="2022-09-05T00:00:00"/>
        <d v="2022-05-05T00:00:00"/>
        <d v="2021-09-06T00:00:00"/>
        <d v="2020-12-18T00:00:00"/>
        <d v="2022-07-02T00:00:00"/>
        <d v="2021-12-07T00:00:00"/>
        <d v="2022-05-13T00:00:00"/>
        <d v="2020-07-07T00:00:00"/>
        <d v="2020-07-29T00:00:00"/>
        <d v="2021-07-23T00:00:00"/>
        <d v="2022-10-16T00:00:00"/>
        <d v="2021-05-17T00:00:00"/>
        <d v="2021-06-30T00:00:00"/>
        <d v="2022-02-17T00:00:00"/>
        <d v="2021-03-18T00:00:00"/>
        <d v="2021-09-12T00:00:00"/>
        <d v="2023-04-29T00:00:00"/>
        <d v="2022-08-01T00:00:00"/>
        <d v="2021-10-17T00:00:00"/>
        <d v="2020-10-30T00:00:00"/>
        <d v="2021-03-16T00:00:00"/>
        <d v="2021-05-13T00:00:00"/>
        <d v="2021-01-09T00:00:00"/>
        <d v="2021-05-01T00:00:00"/>
        <d v="2021-01-29T00:00:00"/>
        <d v="2022-03-29T00:00:00"/>
        <d v="2021-05-22T00:00:00"/>
        <d v="2022-04-27T00:00:00"/>
        <d v="2021-09-01T00:00:00"/>
        <d v="2022-06-15T00:00:00"/>
        <d v="2021-02-09T00:00:00"/>
        <d v="2022-02-28T00:00:00"/>
        <d v="2021-07-04T00:00:00"/>
        <d v="2022-02-14T00:00:00"/>
        <d v="2022-09-16T00:00:00"/>
        <d v="2021-02-16T00:00:00"/>
        <d v="2020-08-24T00:00:00"/>
        <d v="2022-02-19T00:00:00"/>
        <d v="2021-04-26T00:00:00"/>
        <d v="2021-07-08T00:00:00"/>
        <d v="2022-06-19T00:00:00"/>
        <d v="2021-08-03T00:00:00"/>
      </sharedItems>
      <fieldGroup par="10" base="4">
        <rangePr groupBy="months" startDate="2020-05-07T00:00:00" endDate="2023-04-30T00:00:00"/>
        <groupItems count="14">
          <s v="&lt;5/7/2020"/>
          <s v="Jan"/>
          <s v="Feb"/>
          <s v="Mar"/>
          <s v="Apr"/>
          <s v="May"/>
          <s v="Jun"/>
          <s v="Jul"/>
          <s v="Aug"/>
          <s v="Sep"/>
          <s v="Oct"/>
          <s v="Nov"/>
          <s v="Dec"/>
          <s v="&gt;4/30/2023"/>
        </groupItems>
      </fieldGroup>
    </cacheField>
    <cacheField name="Department" numFmtId="0">
      <sharedItems/>
    </cacheField>
    <cacheField name="Salary" numFmtId="0">
      <sharedItems containsSemiMixedTypes="0" containsString="0" containsNumber="1" containsInteger="1" minValue="33920" maxValue="119110"/>
    </cacheField>
    <cacheField name="Country" numFmtId="0">
      <sharedItems count="2">
        <s v="India"/>
        <s v="NZ"/>
      </sharedItems>
    </cacheField>
    <cacheField name="Tenure" numFmtId="2">
      <sharedItems containsSemiMixedTypes="0" containsString="0" containsNumber="1" minValue="0.12602739726027398" maxValue="3.1041095890410957"/>
    </cacheField>
    <cacheField name="Quarters" numFmtId="0" databaseField="0">
      <fieldGroup base="4">
        <rangePr groupBy="quarters" startDate="2020-05-07T00:00:00" endDate="2023-04-30T00:00:00"/>
        <groupItems count="6">
          <s v="&lt;5/7/2020"/>
          <s v="Qtr1"/>
          <s v="Qtr2"/>
          <s v="Qtr3"/>
          <s v="Qtr4"/>
          <s v="&gt;4/30/2023"/>
        </groupItems>
      </fieldGroup>
    </cacheField>
    <cacheField name="Years" numFmtId="0" databaseField="0">
      <fieldGroup base="4">
        <rangePr groupBy="years" startDate="2020-05-07T00:00:00" endDate="2023-04-30T00:00:00"/>
        <groupItems count="6">
          <s v="&lt;5/7/2020"/>
          <s v="2020"/>
          <s v="2021"/>
          <s v="2022"/>
          <s v="2023"/>
          <s v="&gt;4/30/2023"/>
        </groupItems>
      </fieldGroup>
    </cacheField>
  </cacheFields>
  <extLst>
    <ext xmlns:x14="http://schemas.microsoft.com/office/spreadsheetml/2009/9/main" uri="{725AE2AE-9491-48be-B2B4-4EB974FC3084}">
      <x14:pivotCacheDefinition pivotCacheId="11743386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3">
  <r>
    <s v="Deepali Charan"/>
    <x v="0"/>
    <n v="20"/>
    <x v="0"/>
    <x v="0"/>
    <s v="Website"/>
    <n v="112650"/>
    <x v="0"/>
    <n v="2.6547945205479451"/>
  </r>
  <r>
    <s v="Yagna Sujeev"/>
    <x v="1"/>
    <n v="32"/>
    <x v="1"/>
    <x v="1"/>
    <s v="Website"/>
    <n v="43840"/>
    <x v="0"/>
    <n v="2.1863013698630138"/>
  </r>
  <r>
    <s v="Satyendra Venkatadri"/>
    <x v="0"/>
    <n v="31"/>
    <x v="0"/>
    <x v="2"/>
    <s v="Procurement"/>
    <n v="103550"/>
    <x v="0"/>
    <n v="1.1726027397260275"/>
  </r>
  <r>
    <s v="Madhavdas Buhpathi"/>
    <x v="1"/>
    <n v="32"/>
    <x v="0"/>
    <x v="3"/>
    <s v="HR"/>
    <n v="45510"/>
    <x v="0"/>
    <n v="2.0602739726027397"/>
  </r>
  <r>
    <s v="Sahila Chandrasekhar"/>
    <x v="2"/>
    <n v="37"/>
    <x v="2"/>
    <x v="4"/>
    <s v="Finance"/>
    <n v="115440"/>
    <x v="0"/>
    <n v="2.7561643835616438"/>
  </r>
  <r>
    <s v="Mirium Seemantini Shivakumar"/>
    <x v="1"/>
    <n v="38"/>
    <x v="1"/>
    <x v="5"/>
    <s v="Sales"/>
    <n v="56870"/>
    <x v="0"/>
    <n v="2.2547945205479452"/>
  </r>
  <r>
    <s v="Purnendu Vijayarangan"/>
    <x v="1"/>
    <n v="25"/>
    <x v="0"/>
    <x v="6"/>
    <s v="Sales"/>
    <n v="92700"/>
    <x v="0"/>
    <n v="2.5945205479452054"/>
  </r>
  <r>
    <s v="Rukma Vinita"/>
    <x v="2"/>
    <n v="32"/>
    <x v="0"/>
    <x v="7"/>
    <s v="Website"/>
    <n v="91310"/>
    <x v="0"/>
    <n v="1.0356164383561643"/>
  </r>
  <r>
    <s v="Yauvani Tarpa"/>
    <x v="0"/>
    <n v="33"/>
    <x v="0"/>
    <x v="8"/>
    <s v="Sales"/>
    <n v="74550"/>
    <x v="0"/>
    <n v="2.1013698630136988"/>
  </r>
  <r>
    <s v="Damayanti Thangavadivelu"/>
    <x v="0"/>
    <n v="25"/>
    <x v="1"/>
    <x v="9"/>
    <s v="Procurement"/>
    <n v="109190"/>
    <x v="0"/>
    <n v="1.167123287671233"/>
  </r>
  <r>
    <s v="Manjusri Ruchi"/>
    <x v="1"/>
    <n v="40"/>
    <x v="0"/>
    <x v="10"/>
    <s v="Website"/>
    <n v="104410"/>
    <x v="0"/>
    <n v="2.1123287671232878"/>
  </r>
  <r>
    <s v="Mithil Nadkarni"/>
    <x v="0"/>
    <n v="30"/>
    <x v="0"/>
    <x v="11"/>
    <s v="Finance"/>
    <n v="96800"/>
    <x v="0"/>
    <n v="1.4986301369863013"/>
  </r>
  <r>
    <s v="Ardhendu Abhichandra Jayakar"/>
    <x v="0"/>
    <n v="28"/>
    <x v="1"/>
    <x v="12"/>
    <s v="Finance"/>
    <n v="48170"/>
    <x v="0"/>
    <n v="3.043835616438356"/>
  </r>
  <r>
    <s v="Akbar Sorabhjee"/>
    <x v="0"/>
    <n v="21"/>
    <x v="0"/>
    <x v="13"/>
    <s v="Procurement"/>
    <n v="37920"/>
    <x v="0"/>
    <n v="2.8739726027397259"/>
  </r>
  <r>
    <s v="Bandhula Sathyanna"/>
    <x v="0"/>
    <n v="34"/>
    <x v="0"/>
    <x v="14"/>
    <s v="Procurement"/>
    <n v="112650"/>
    <x v="0"/>
    <n v="1.2301369863013698"/>
  </r>
  <r>
    <s v="Daruka Ghazali"/>
    <x v="1"/>
    <n v="34"/>
    <x v="2"/>
    <x v="15"/>
    <s v="Sales"/>
    <n v="49630"/>
    <x v="0"/>
    <n v="1.1808219178082191"/>
  </r>
  <r>
    <s v="Heer Pennathur"/>
    <x v="0"/>
    <n v="36"/>
    <x v="0"/>
    <x v="16"/>
    <s v="Website"/>
    <n v="118840"/>
    <x v="0"/>
    <n v="3.1041095890410957"/>
  </r>
  <r>
    <s v="Shekhar Eswara"/>
    <x v="0"/>
    <n v="30"/>
    <x v="0"/>
    <x v="17"/>
    <s v="Website"/>
    <n v="69710"/>
    <x v="0"/>
    <n v="0.82739726027397265"/>
  </r>
  <r>
    <s v="Udyan Lanka"/>
    <x v="0"/>
    <n v="20"/>
    <x v="0"/>
    <x v="18"/>
    <s v="Procurement"/>
    <n v="79570"/>
    <x v="0"/>
    <n v="1.1178082191780823"/>
  </r>
  <r>
    <s v="Shreela Ramasubraman"/>
    <x v="1"/>
    <n v="22"/>
    <x v="1"/>
    <x v="19"/>
    <s v="Procurement"/>
    <n v="76900"/>
    <x v="0"/>
    <n v="1.9260273972602739"/>
  </r>
  <r>
    <s v="Sanchali Shirish"/>
    <x v="0"/>
    <n v="27"/>
    <x v="0"/>
    <x v="20"/>
    <s v="Sales"/>
    <n v="54970"/>
    <x v="0"/>
    <n v="2.7890410958904108"/>
  </r>
  <r>
    <s v="Gangadutt Ragha"/>
    <x v="0"/>
    <n v="37"/>
    <x v="2"/>
    <x v="21"/>
    <s v="Website"/>
    <n v="88050"/>
    <x v="0"/>
    <n v="2.2301369863013698"/>
  </r>
  <r>
    <s v="Waheeda Vasuman"/>
    <x v="0"/>
    <n v="43"/>
    <x v="0"/>
    <x v="22"/>
    <s v="Sales"/>
    <n v="36040"/>
    <x v="0"/>
    <n v="1.4602739726027398"/>
  </r>
  <r>
    <s v="Nanak Sapna"/>
    <x v="1"/>
    <n v="42"/>
    <x v="3"/>
    <x v="23"/>
    <s v="Procurement"/>
    <n v="75000"/>
    <x v="0"/>
    <n v="1.021917808219178"/>
  </r>
  <r>
    <s v="Shobhana Samuel"/>
    <x v="0"/>
    <n v="35"/>
    <x v="0"/>
    <x v="24"/>
    <s v="Procurement"/>
    <n v="40400"/>
    <x v="0"/>
    <n v="1.1643835616438356"/>
  </r>
  <r>
    <s v="Amlankusum Rajabhushan"/>
    <x v="0"/>
    <n v="24"/>
    <x v="0"/>
    <x v="25"/>
    <s v="Website"/>
    <n v="100420"/>
    <x v="0"/>
    <n v="1.2767123287671234"/>
  </r>
  <r>
    <s v="Pratigya Rema"/>
    <x v="1"/>
    <n v="31"/>
    <x v="0"/>
    <x v="26"/>
    <s v="Website"/>
    <n v="58100"/>
    <x v="0"/>
    <n v="1.3342465753424657"/>
  </r>
  <r>
    <s v="Ramnath Ravuri"/>
    <x v="1"/>
    <n v="44"/>
    <x v="0"/>
    <x v="27"/>
    <s v="Website"/>
    <n v="114870"/>
    <x v="0"/>
    <n v="0.29041095890410956"/>
  </r>
  <r>
    <s v="Prerana Nishita"/>
    <x v="1"/>
    <n v="32"/>
    <x v="0"/>
    <x v="28"/>
    <s v="Procurement"/>
    <n v="41570"/>
    <x v="0"/>
    <n v="1.484931506849315"/>
  </r>
  <r>
    <s v="Makshi Vinutha"/>
    <x v="1"/>
    <n v="30"/>
    <x v="0"/>
    <x v="29"/>
    <s v="Procurement"/>
    <n v="112570"/>
    <x v="0"/>
    <n v="0.79726027397260268"/>
  </r>
  <r>
    <s v="Shiuli Sapna"/>
    <x v="0"/>
    <n v="26"/>
    <x v="0"/>
    <x v="30"/>
    <s v="Procurement"/>
    <n v="47360"/>
    <x v="0"/>
    <n v="2.5397260273972604"/>
  </r>
  <r>
    <s v="Agrata Rajarama"/>
    <x v="1"/>
    <n v="21"/>
    <x v="0"/>
    <x v="31"/>
    <s v="Finance"/>
    <n v="65920"/>
    <x v="0"/>
    <n v="2.2876712328767121"/>
  </r>
  <r>
    <s v="Vasu Nandin"/>
    <x v="1"/>
    <n v="28"/>
    <x v="0"/>
    <x v="32"/>
    <s v="Procurement"/>
    <n v="99970"/>
    <x v="0"/>
    <n v="1.4246575342465753"/>
  </r>
  <r>
    <s v="Bhuvan Pals"/>
    <x v="1"/>
    <n v="25"/>
    <x v="1"/>
    <x v="33"/>
    <s v="Website"/>
    <n v="80700"/>
    <x v="0"/>
    <n v="1.2547945205479452"/>
  </r>
  <r>
    <s v="Gumwant Veera"/>
    <x v="0"/>
    <n v="24"/>
    <x v="2"/>
    <x v="34"/>
    <s v="Finance"/>
    <n v="52610"/>
    <x v="0"/>
    <n v="1.9616438356164383"/>
  </r>
  <r>
    <s v="Narois Motiwala"/>
    <x v="0"/>
    <n v="29"/>
    <x v="2"/>
    <x v="35"/>
    <s v="Website"/>
    <n v="112110"/>
    <x v="0"/>
    <n v="2.6630136986301371"/>
  </r>
  <r>
    <s v="Anjushri Chandiramani"/>
    <x v="1"/>
    <n v="27"/>
    <x v="0"/>
    <x v="36"/>
    <s v="HR"/>
    <n v="119110"/>
    <x v="0"/>
    <n v="2.8219178082191783"/>
  </r>
  <r>
    <s v="Krishnakanta Vellanki"/>
    <x v="0"/>
    <n v="22"/>
    <x v="1"/>
    <x v="37"/>
    <s v="Sales"/>
    <n v="112780"/>
    <x v="0"/>
    <n v="1.9369863013698629"/>
  </r>
  <r>
    <s v="Dhruv Manjunath"/>
    <x v="1"/>
    <n v="36"/>
    <x v="0"/>
    <x v="38"/>
    <s v="Procurement"/>
    <n v="114890"/>
    <x v="0"/>
    <n v="2.9260273972602739"/>
  </r>
  <r>
    <s v="Vanmala Shriharsha"/>
    <x v="0"/>
    <n v="27"/>
    <x v="0"/>
    <x v="39"/>
    <s v="Finance"/>
    <n v="48980"/>
    <x v="0"/>
    <n v="1.6027397260273972"/>
  </r>
  <r>
    <s v="Sameer Shashank Sapra"/>
    <x v="0"/>
    <n v="21"/>
    <x v="0"/>
    <x v="40"/>
    <s v="HR"/>
    <n v="75880"/>
    <x v="0"/>
    <n v="2.495890410958904"/>
  </r>
  <r>
    <s v="Anumati Shyamari Meherhomji"/>
    <x v="1"/>
    <n v="28"/>
    <x v="0"/>
    <x v="41"/>
    <s v="Sales"/>
    <n v="53240"/>
    <x v="0"/>
    <n v="2.1780821917808217"/>
  </r>
  <r>
    <s v="Tarala Vishaal"/>
    <x v="1"/>
    <n v="34"/>
    <x v="0"/>
    <x v="42"/>
    <s v="Finance"/>
    <n v="85000"/>
    <x v="0"/>
    <n v="1.9013698630136986"/>
  </r>
  <r>
    <s v="Shubhra Potla"/>
    <x v="1"/>
    <n v="21"/>
    <x v="0"/>
    <x v="43"/>
    <s v="Website"/>
    <n v="33920"/>
    <x v="0"/>
    <n v="1.2931506849315069"/>
  </r>
  <r>
    <s v="Hemavati Muthiah"/>
    <x v="1"/>
    <n v="33"/>
    <x v="0"/>
    <x v="44"/>
    <s v="Website"/>
    <n v="75280"/>
    <x v="0"/>
    <n v="2.2958904109589042"/>
  </r>
  <r>
    <s v="Krittika Gaekwad"/>
    <x v="1"/>
    <n v="34"/>
    <x v="0"/>
    <x v="45"/>
    <s v="Finance"/>
    <n v="58940"/>
    <x v="0"/>
    <n v="1.3616438356164384"/>
  </r>
  <r>
    <s v="Shevantilal Muppala"/>
    <x v="1"/>
    <n v="28"/>
    <x v="0"/>
    <x v="46"/>
    <s v="Procurement"/>
    <n v="104770"/>
    <x v="0"/>
    <n v="1.8246575342465754"/>
  </r>
  <r>
    <s v="Shattesh Utpat"/>
    <x v="0"/>
    <n v="21"/>
    <x v="0"/>
    <x v="47"/>
    <s v="Procurement"/>
    <n v="57090"/>
    <x v="0"/>
    <n v="1.0684931506849316"/>
  </r>
  <r>
    <s v="Kamalakshi Mukundan"/>
    <x v="0"/>
    <n v="27"/>
    <x v="1"/>
    <x v="48"/>
    <s v="Finance"/>
    <n v="91650"/>
    <x v="0"/>
    <n v="2.5123287671232877"/>
  </r>
  <r>
    <s v="Chandana Sannidhi Surnilla"/>
    <x v="0"/>
    <n v="42"/>
    <x v="2"/>
    <x v="49"/>
    <s v="Finance"/>
    <n v="70270"/>
    <x v="0"/>
    <n v="1.1534246575342466"/>
  </r>
  <r>
    <s v="Indu Varada Sumedh"/>
    <x v="1"/>
    <n v="28"/>
    <x v="0"/>
    <x v="50"/>
    <s v="Finance"/>
    <n v="75970"/>
    <x v="0"/>
    <n v="2.6493150684931508"/>
  </r>
  <r>
    <s v="Karuna Pashupathy"/>
    <x v="2"/>
    <n v="27"/>
    <x v="1"/>
    <x v="51"/>
    <s v="Website"/>
    <n v="90700"/>
    <x v="0"/>
    <n v="2.408219178082192"/>
  </r>
  <r>
    <s v="Mardav Ramaswami"/>
    <x v="0"/>
    <n v="30"/>
    <x v="0"/>
    <x v="52"/>
    <s v="Procurement"/>
    <n v="60570"/>
    <x v="0"/>
    <n v="1.3260273972602741"/>
  </r>
  <r>
    <s v="Sarayu Ragunathan"/>
    <x v="0"/>
    <n v="33"/>
    <x v="0"/>
    <x v="53"/>
    <s v="Procurement"/>
    <n v="115920"/>
    <x v="0"/>
    <n v="2.7068493150684931"/>
  </r>
  <r>
    <s v="Kevalkumar Solanki"/>
    <x v="1"/>
    <n v="33"/>
    <x v="0"/>
    <x v="54"/>
    <s v="Finance"/>
    <n v="65360"/>
    <x v="0"/>
    <n v="2.9726027397260273"/>
  </r>
  <r>
    <s v="Upendra Swati"/>
    <x v="2"/>
    <n v="30"/>
    <x v="0"/>
    <x v="55"/>
    <s v="Finance"/>
    <n v="64000"/>
    <x v="0"/>
    <n v="1.5232876712328767"/>
  </r>
  <r>
    <s v="Deepit Ranjana"/>
    <x v="1"/>
    <n v="34"/>
    <x v="0"/>
    <x v="56"/>
    <s v="Finance"/>
    <n v="92450"/>
    <x v="0"/>
    <n v="1.9397260273972603"/>
  </r>
  <r>
    <s v="Amal Nimesh"/>
    <x v="0"/>
    <n v="31"/>
    <x v="0"/>
    <x v="57"/>
    <s v="Website"/>
    <n v="48950"/>
    <x v="0"/>
    <n v="1.7561643835616438"/>
  </r>
  <r>
    <s v="Kunja Prashanta Vibha"/>
    <x v="1"/>
    <n v="27"/>
    <x v="0"/>
    <x v="25"/>
    <s v="Website"/>
    <n v="83750"/>
    <x v="0"/>
    <n v="1.2767123287671234"/>
  </r>
  <r>
    <s v="Godavari Veena"/>
    <x v="1"/>
    <n v="40"/>
    <x v="0"/>
    <x v="58"/>
    <s v="Website"/>
    <n v="87620"/>
    <x v="0"/>
    <n v="2.2328767123287672"/>
  </r>
  <r>
    <s v="Devasree Fullara Saurin"/>
    <x v="1"/>
    <n v="20"/>
    <x v="2"/>
    <x v="59"/>
    <s v="Sales"/>
    <n v="68900"/>
    <x v="0"/>
    <n v="1.6849315068493151"/>
  </r>
  <r>
    <s v="Geena Raghavanpillai"/>
    <x v="0"/>
    <n v="32"/>
    <x v="0"/>
    <x v="60"/>
    <s v="Sales"/>
    <n v="53540"/>
    <x v="0"/>
    <n v="1.8849315068493151"/>
  </r>
  <r>
    <s v="Rupak Mehra"/>
    <x v="0"/>
    <n v="28"/>
    <x v="4"/>
    <x v="61"/>
    <s v="Sales"/>
    <n v="43510"/>
    <x v="0"/>
    <n v="0.9123287671232877"/>
  </r>
  <r>
    <s v="Sawini Chandan"/>
    <x v="1"/>
    <n v="38"/>
    <x v="3"/>
    <x v="62"/>
    <s v="Sales"/>
    <n v="109160"/>
    <x v="0"/>
    <n v="2.1232876712328768"/>
  </r>
  <r>
    <s v="Baruna Ogale"/>
    <x v="0"/>
    <n v="40"/>
    <x v="0"/>
    <x v="63"/>
    <s v="Procurement"/>
    <n v="99750"/>
    <x v="0"/>
    <n v="2.43013698630137"/>
  </r>
  <r>
    <s v="Jagajeet Viraj"/>
    <x v="1"/>
    <n v="31"/>
    <x v="0"/>
    <x v="64"/>
    <s v="Website"/>
    <n v="41980"/>
    <x v="0"/>
    <n v="2.7589041095890412"/>
  </r>
  <r>
    <s v="Kulbhushan Moorthy"/>
    <x v="0"/>
    <n v="36"/>
    <x v="0"/>
    <x v="65"/>
    <s v="Finance"/>
    <n v="71380"/>
    <x v="0"/>
    <n v="2.2438356164383562"/>
  </r>
  <r>
    <s v="Ilesh Dasgupta"/>
    <x v="0"/>
    <n v="27"/>
    <x v="4"/>
    <x v="66"/>
    <s v="Procurement"/>
    <n v="113280"/>
    <x v="0"/>
    <n v="1.4904109589041097"/>
  </r>
  <r>
    <s v="Madhumati Gazala Soumitra"/>
    <x v="1"/>
    <n v="33"/>
    <x v="0"/>
    <x v="67"/>
    <s v="Finance"/>
    <n v="86570"/>
    <x v="0"/>
    <n v="0.94246575342465755"/>
  </r>
  <r>
    <s v="Chitrasen Laul"/>
    <x v="0"/>
    <n v="26"/>
    <x v="0"/>
    <x v="68"/>
    <s v="Procurement"/>
    <n v="53540"/>
    <x v="0"/>
    <n v="2.0301369863013701"/>
  </r>
  <r>
    <s v="Jaishree Atasi Yavatkar"/>
    <x v="0"/>
    <n v="37"/>
    <x v="0"/>
    <x v="69"/>
    <s v="Website"/>
    <n v="69070"/>
    <x v="0"/>
    <n v="1.2356164383561643"/>
  </r>
  <r>
    <s v="Kantimoy Pritish"/>
    <x v="1"/>
    <n v="30"/>
    <x v="2"/>
    <x v="70"/>
    <s v="Finance"/>
    <n v="67910"/>
    <x v="0"/>
    <n v="2.0904109589041098"/>
  </r>
  <r>
    <s v="Rameshwari Chikodi"/>
    <x v="0"/>
    <n v="30"/>
    <x v="0"/>
    <x v="71"/>
    <s v="Website"/>
    <n v="69120"/>
    <x v="0"/>
    <n v="2.4027397260273973"/>
  </r>
  <r>
    <s v="Lalit Kothari"/>
    <x v="1"/>
    <n v="34"/>
    <x v="0"/>
    <x v="72"/>
    <s v="Finance"/>
    <n v="60130"/>
    <x v="0"/>
    <n v="1.4821917808219178"/>
  </r>
  <r>
    <s v="Sahas Sanabhi Shrikant"/>
    <x v="0"/>
    <n v="23"/>
    <x v="0"/>
    <x v="73"/>
    <s v="Procurement"/>
    <n v="106460"/>
    <x v="0"/>
    <n v="1.9534246575342467"/>
  </r>
  <r>
    <s v="Kaishori Harathi Kateel"/>
    <x v="1"/>
    <n v="37"/>
    <x v="0"/>
    <x v="74"/>
    <s v="HR"/>
    <n v="118100"/>
    <x v="0"/>
    <n v="1.9232876712328768"/>
  </r>
  <r>
    <s v="Rushil Kripa"/>
    <x v="1"/>
    <n v="36"/>
    <x v="0"/>
    <x v="75"/>
    <s v="Procurement"/>
    <n v="78390"/>
    <x v="0"/>
    <n v="1.7068493150684931"/>
  </r>
  <r>
    <s v="Sarojini Naueshwara"/>
    <x v="1"/>
    <n v="30"/>
    <x v="0"/>
    <x v="17"/>
    <s v="Procurement"/>
    <n v="114180"/>
    <x v="0"/>
    <n v="0.82739726027397265"/>
  </r>
  <r>
    <s v="Sartaj Probal"/>
    <x v="1"/>
    <n v="28"/>
    <x v="0"/>
    <x v="76"/>
    <s v="Procurement"/>
    <n v="104120"/>
    <x v="0"/>
    <n v="1.3726027397260274"/>
  </r>
  <r>
    <s v="Mahindra Sreedharan"/>
    <x v="0"/>
    <n v="30"/>
    <x v="0"/>
    <x v="69"/>
    <s v="Procurement"/>
    <n v="67950"/>
    <x v="0"/>
    <n v="1.2356164383561643"/>
  </r>
  <r>
    <s v="Suchira Bhanupriya Tapti"/>
    <x v="1"/>
    <n v="29"/>
    <x v="0"/>
    <x v="77"/>
    <s v="Website"/>
    <n v="34980"/>
    <x v="0"/>
    <n v="3.0931506849315067"/>
  </r>
  <r>
    <s v="Fullara Sushanti Mokate"/>
    <x v="1"/>
    <n v="24"/>
    <x v="0"/>
    <x v="78"/>
    <s v="Website"/>
    <n v="62780"/>
    <x v="0"/>
    <n v="2.7506849315068491"/>
  </r>
  <r>
    <s v="Hridaynath Tendulkar"/>
    <x v="0"/>
    <n v="20"/>
    <x v="0"/>
    <x v="42"/>
    <s v="Website"/>
    <n v="107700"/>
    <x v="0"/>
    <n v="1.9013698630136986"/>
  </r>
  <r>
    <s v="Abhaya Priyavardhan"/>
    <x v="0"/>
    <n v="25"/>
    <x v="0"/>
    <x v="79"/>
    <s v="Sales"/>
    <n v="65700"/>
    <x v="0"/>
    <n v="2.106849315068493"/>
  </r>
  <r>
    <s v="Ayog Chakrabarti"/>
    <x v="1"/>
    <n v="33"/>
    <x v="4"/>
    <x v="80"/>
    <s v="Website"/>
    <n v="75480"/>
    <x v="0"/>
    <n v="2.1315068493150684"/>
  </r>
  <r>
    <s v="Pragya Nilufar"/>
    <x v="0"/>
    <n v="33"/>
    <x v="0"/>
    <x v="81"/>
    <s v="Website"/>
    <n v="53870"/>
    <x v="0"/>
    <n v="1.7616438356164383"/>
  </r>
  <r>
    <s v="Shulabh Qutub Sundaramoorthy"/>
    <x v="1"/>
    <n v="36"/>
    <x v="0"/>
    <x v="82"/>
    <s v="Sales"/>
    <n v="78540"/>
    <x v="0"/>
    <n v="1.8027397260273972"/>
  </r>
  <r>
    <s v="Vinanti Choudhari"/>
    <x v="0"/>
    <n v="19"/>
    <x v="0"/>
    <x v="83"/>
    <s v="Procurement"/>
    <n v="58960"/>
    <x v="0"/>
    <n v="2.3917808219178083"/>
  </r>
  <r>
    <s v="Ranajay Kailashnath Richa"/>
    <x v="0"/>
    <n v="46"/>
    <x v="0"/>
    <x v="84"/>
    <s v="Procurement"/>
    <n v="70610"/>
    <x v="0"/>
    <n v="1.0794520547945206"/>
  </r>
  <r>
    <s v="Asija Pothireddy"/>
    <x v="0"/>
    <n v="33"/>
    <x v="0"/>
    <x v="85"/>
    <s v="Finance"/>
    <n v="59430"/>
    <x v="0"/>
    <n v="2.493150684931507"/>
  </r>
  <r>
    <s v="Piyali Mahanthapa"/>
    <x v="0"/>
    <n v="33"/>
    <x v="1"/>
    <x v="69"/>
    <s v="Procurement"/>
    <n v="48530"/>
    <x v="0"/>
    <n v="1.2356164383561643"/>
  </r>
  <r>
    <s v="Sukhdev Nageshwar"/>
    <x v="1"/>
    <n v="33"/>
    <x v="0"/>
    <x v="86"/>
    <s v="Website"/>
    <n v="96140"/>
    <x v="0"/>
    <n v="2.6356164383561644"/>
  </r>
  <r>
    <s v="Lindy Guillet"/>
    <x v="0"/>
    <n v="22"/>
    <x v="1"/>
    <x v="87"/>
    <s v="Sales"/>
    <n v="112780"/>
    <x v="1"/>
    <n v="1.7671232876712328"/>
  </r>
  <r>
    <s v="Ambros Murthwaite"/>
    <x v="0"/>
    <n v="46"/>
    <x v="0"/>
    <x v="61"/>
    <s v="Procurement"/>
    <n v="70610"/>
    <x v="1"/>
    <n v="0.9123287671232877"/>
  </r>
  <r>
    <s v="Tatum Hush"/>
    <x v="1"/>
    <n v="28"/>
    <x v="0"/>
    <x v="88"/>
    <s v="Sales"/>
    <n v="53240"/>
    <x v="1"/>
    <n v="2.010958904109589"/>
  </r>
  <r>
    <s v="Benny Karolovsky"/>
    <x v="2"/>
    <n v="37"/>
    <x v="2"/>
    <x v="89"/>
    <s v="Finance"/>
    <n v="115440"/>
    <x v="1"/>
    <n v="2.5890410958904111"/>
  </r>
  <r>
    <s v="Hoyt D'Alesco"/>
    <x v="0"/>
    <n v="32"/>
    <x v="0"/>
    <x v="90"/>
    <s v="Sales"/>
    <n v="53540"/>
    <x v="1"/>
    <n v="1.715068493150685"/>
  </r>
  <r>
    <s v="Halimeda Kuscha"/>
    <x v="1"/>
    <n v="30"/>
    <x v="0"/>
    <x v="91"/>
    <s v="Procurement"/>
    <n v="112570"/>
    <x v="1"/>
    <n v="0.63013698630136983"/>
  </r>
  <r>
    <s v="Erin Androsik"/>
    <x v="0"/>
    <n v="33"/>
    <x v="1"/>
    <x v="47"/>
    <s v="Procurement"/>
    <n v="48530"/>
    <x v="1"/>
    <n v="1.0684931506849316"/>
  </r>
  <r>
    <s v="Vic Radolf"/>
    <x v="1"/>
    <n v="24"/>
    <x v="0"/>
    <x v="92"/>
    <s v="Website"/>
    <n v="62780"/>
    <x v="1"/>
    <n v="2.5835616438356164"/>
  </r>
  <r>
    <s v="William Reeveley"/>
    <x v="0"/>
    <n v="33"/>
    <x v="0"/>
    <x v="93"/>
    <s v="Website"/>
    <n v="53870"/>
    <x v="1"/>
    <n v="1.5945205479452054"/>
  </r>
  <r>
    <s v="Ewart Laphorn"/>
    <x v="1"/>
    <n v="27"/>
    <x v="0"/>
    <x v="0"/>
    <s v="HR"/>
    <n v="119110"/>
    <x v="1"/>
    <n v="2.6547945205479451"/>
  </r>
  <r>
    <s v="Bev Lashley"/>
    <x v="0"/>
    <n v="29"/>
    <x v="2"/>
    <x v="40"/>
    <s v="Website"/>
    <n v="112110"/>
    <x v="1"/>
    <n v="2.495890410958904"/>
  </r>
  <r>
    <s v="Kath Bletsoe"/>
    <x v="0"/>
    <n v="25"/>
    <x v="0"/>
    <x v="56"/>
    <s v="Sales"/>
    <n v="65700"/>
    <x v="1"/>
    <n v="1.9397260273972603"/>
  </r>
  <r>
    <s v="Murry Dryburgh"/>
    <x v="0"/>
    <n v="37"/>
    <x v="0"/>
    <x v="47"/>
    <s v="Website"/>
    <n v="69070"/>
    <x v="1"/>
    <n v="1.0684931506849316"/>
  </r>
  <r>
    <s v="Kaine Padly"/>
    <x v="0"/>
    <n v="20"/>
    <x v="0"/>
    <x v="94"/>
    <s v="Website"/>
    <n v="107700"/>
    <x v="1"/>
    <n v="1.7315068493150685"/>
  </r>
  <r>
    <s v="Kassi Jonson"/>
    <x v="1"/>
    <n v="32"/>
    <x v="1"/>
    <x v="95"/>
    <s v="Website"/>
    <n v="43840"/>
    <x v="1"/>
    <n v="2.0191780821917806"/>
  </r>
  <r>
    <s v="Simon Kembery"/>
    <x v="0"/>
    <n v="40"/>
    <x v="0"/>
    <x v="96"/>
    <s v="Procurement"/>
    <n v="99750"/>
    <x v="1"/>
    <n v="2.2684931506849315"/>
  </r>
  <r>
    <s v="Orton Livick"/>
    <x v="0"/>
    <n v="21"/>
    <x v="0"/>
    <x v="97"/>
    <s v="Procurement"/>
    <n v="37920"/>
    <x v="1"/>
    <n v="2.7041095890410958"/>
  </r>
  <r>
    <s v="Kelci Walkden"/>
    <x v="0"/>
    <n v="21"/>
    <x v="0"/>
    <x v="98"/>
    <s v="Procurement"/>
    <n v="57090"/>
    <x v="1"/>
    <n v="0.90136986301369859"/>
  </r>
  <r>
    <s v="Dotty Strutley"/>
    <x v="1"/>
    <n v="31"/>
    <x v="0"/>
    <x v="99"/>
    <s v="Website"/>
    <n v="41980"/>
    <x v="1"/>
    <n v="2.591780821917808"/>
  </r>
  <r>
    <s v="Shari McNee"/>
    <x v="0"/>
    <n v="21"/>
    <x v="0"/>
    <x v="100"/>
    <s v="HR"/>
    <n v="75880"/>
    <x v="1"/>
    <n v="2.3260273972602739"/>
  </r>
  <r>
    <s v="Oby Sorrel"/>
    <x v="1"/>
    <n v="34"/>
    <x v="0"/>
    <x v="101"/>
    <s v="Finance"/>
    <n v="58940"/>
    <x v="1"/>
    <n v="1.2"/>
  </r>
  <r>
    <s v="Husein Augar"/>
    <x v="1"/>
    <n v="30"/>
    <x v="2"/>
    <x v="74"/>
    <s v="Finance"/>
    <n v="67910"/>
    <x v="1"/>
    <n v="1.9232876712328768"/>
  </r>
  <r>
    <s v="Brien Boise"/>
    <x v="1"/>
    <n v="31"/>
    <x v="0"/>
    <x v="2"/>
    <s v="Website"/>
    <n v="58100"/>
    <x v="1"/>
    <n v="1.1726027397260275"/>
  </r>
  <r>
    <s v="Esmaria Denecamp"/>
    <x v="0"/>
    <n v="27"/>
    <x v="0"/>
    <x v="102"/>
    <s v="Finance"/>
    <n v="48980"/>
    <x v="1"/>
    <n v="1.4356164383561645"/>
  </r>
  <r>
    <s v="Curtice Advani"/>
    <x v="2"/>
    <n v="30"/>
    <x v="0"/>
    <x v="103"/>
    <s v="Finance"/>
    <n v="64000"/>
    <x v="1"/>
    <n v="1.3534246575342466"/>
  </r>
  <r>
    <s v="Barr Faughny"/>
    <x v="1"/>
    <n v="42"/>
    <x v="3"/>
    <x v="104"/>
    <s v="Procurement"/>
    <n v="75000"/>
    <x v="1"/>
    <n v="0.85479452054794525"/>
  </r>
  <r>
    <s v="Merrilee Plenty"/>
    <x v="1"/>
    <n v="40"/>
    <x v="0"/>
    <x v="105"/>
    <s v="Website"/>
    <n v="87620"/>
    <x v="1"/>
    <n v="2.0657534246575344"/>
  </r>
  <r>
    <s v="Niall Selesnick"/>
    <x v="1"/>
    <n v="29"/>
    <x v="0"/>
    <x v="38"/>
    <s v="Website"/>
    <n v="34980"/>
    <x v="1"/>
    <n v="2.9260273972602739"/>
  </r>
  <r>
    <s v="Beverie Moffet"/>
    <x v="1"/>
    <n v="28"/>
    <x v="0"/>
    <x v="106"/>
    <s v="Finance"/>
    <n v="75970"/>
    <x v="1"/>
    <n v="2.4821917808219176"/>
  </r>
  <r>
    <s v="Jehu Rudeforth"/>
    <x v="1"/>
    <n v="34"/>
    <x v="0"/>
    <x v="107"/>
    <s v="Finance"/>
    <n v="60130"/>
    <x v="1"/>
    <n v="1.3123287671232877"/>
  </r>
  <r>
    <s v="Camilla Castle"/>
    <x v="1"/>
    <n v="33"/>
    <x v="4"/>
    <x v="108"/>
    <s v="Website"/>
    <n v="75480"/>
    <x v="1"/>
    <n v="1.9643835616438357"/>
  </r>
  <r>
    <s v="Roddy Speechley"/>
    <x v="0"/>
    <n v="33"/>
    <x v="0"/>
    <x v="30"/>
    <s v="Procurement"/>
    <n v="115920"/>
    <x v="1"/>
    <n v="2.5397260273972604"/>
  </r>
  <r>
    <s v="Gray Seamon"/>
    <x v="1"/>
    <n v="36"/>
    <x v="0"/>
    <x v="109"/>
    <s v="Sales"/>
    <n v="78540"/>
    <x v="1"/>
    <n v="1.6356164383561644"/>
  </r>
  <r>
    <s v="Madelene Upcott"/>
    <x v="0"/>
    <n v="25"/>
    <x v="1"/>
    <x v="110"/>
    <s v="Procurement"/>
    <n v="109190"/>
    <x v="1"/>
    <n v="1"/>
  </r>
  <r>
    <s v="Violante Courtonne"/>
    <x v="1"/>
    <n v="34"/>
    <x v="2"/>
    <x v="111"/>
    <s v="Sales"/>
    <n v="49630"/>
    <x v="1"/>
    <n v="1.0136986301369864"/>
  </r>
  <r>
    <s v="Bernie Gorges"/>
    <x v="1"/>
    <n v="28"/>
    <x v="0"/>
    <x v="112"/>
    <s v="Procurement"/>
    <n v="99970"/>
    <x v="1"/>
    <n v="1.263013698630137"/>
  </r>
  <r>
    <s v="Torrance Collier"/>
    <x v="1"/>
    <n v="33"/>
    <x v="0"/>
    <x v="113"/>
    <s v="Website"/>
    <n v="96140"/>
    <x v="1"/>
    <n v="2.4684931506849317"/>
  </r>
  <r>
    <s v="Dyna Doucette"/>
    <x v="0"/>
    <n v="31"/>
    <x v="0"/>
    <x v="114"/>
    <s v="Procurement"/>
    <n v="103550"/>
    <x v="1"/>
    <n v="1.0054794520547945"/>
  </r>
  <r>
    <s v="Gunar Cockshoot"/>
    <x v="0"/>
    <n v="31"/>
    <x v="0"/>
    <x v="115"/>
    <s v="Website"/>
    <n v="48950"/>
    <x v="1"/>
    <n v="1.5890410958904109"/>
  </r>
  <r>
    <s v="Kaye Crocroft"/>
    <x v="0"/>
    <n v="24"/>
    <x v="2"/>
    <x v="116"/>
    <s v="Finance"/>
    <n v="52610"/>
    <x v="1"/>
    <n v="1.7945205479452055"/>
  </r>
  <r>
    <s v="Allene Gobbet"/>
    <x v="1"/>
    <n v="36"/>
    <x v="0"/>
    <x v="117"/>
    <s v="Procurement"/>
    <n v="78390"/>
    <x v="1"/>
    <n v="1.5397260273972602"/>
  </r>
  <r>
    <s v="Sibyl Dunkirk"/>
    <x v="1"/>
    <n v="33"/>
    <x v="0"/>
    <x v="118"/>
    <s v="Finance"/>
    <n v="86570"/>
    <x v="1"/>
    <n v="0.77260273972602744"/>
  </r>
  <r>
    <s v="Agnes Collicott"/>
    <x v="1"/>
    <n v="27"/>
    <x v="0"/>
    <x v="119"/>
    <s v="Website"/>
    <n v="83750"/>
    <x v="1"/>
    <n v="1.1095890410958904"/>
  </r>
  <r>
    <s v="Leilah Yesinin"/>
    <x v="1"/>
    <n v="34"/>
    <x v="0"/>
    <x v="120"/>
    <s v="Finance"/>
    <n v="92450"/>
    <x v="1"/>
    <n v="1.7698630136986302"/>
  </r>
  <r>
    <s v="Mollie Hanway"/>
    <x v="0"/>
    <n v="20"/>
    <x v="0"/>
    <x v="121"/>
    <s v="Website"/>
    <n v="112650"/>
    <x v="1"/>
    <n v="2.4876712328767123"/>
  </r>
  <r>
    <s v="Kellsie Waby"/>
    <x v="0"/>
    <n v="20"/>
    <x v="0"/>
    <x v="122"/>
    <s v="Procurement"/>
    <n v="79570"/>
    <x v="1"/>
    <n v="0.9506849315068493"/>
  </r>
  <r>
    <s v="Hyacinthie Braybrooke"/>
    <x v="1"/>
    <n v="20"/>
    <x v="2"/>
    <x v="123"/>
    <s v="Sales"/>
    <n v="68900"/>
    <x v="1"/>
    <n v="1.5178082191780822"/>
  </r>
  <r>
    <s v="Van Tuxwell"/>
    <x v="1"/>
    <n v="25"/>
    <x v="1"/>
    <x v="124"/>
    <s v="Website"/>
    <n v="80700"/>
    <x v="1"/>
    <n v="1.0876712328767124"/>
  </r>
  <r>
    <s v="Lilyan Klimpt"/>
    <x v="0"/>
    <n v="19"/>
    <x v="0"/>
    <x v="21"/>
    <s v="Procurement"/>
    <n v="58960"/>
    <x v="1"/>
    <n v="2.2301369863013698"/>
  </r>
  <r>
    <s v="Tawnya Tickel"/>
    <x v="0"/>
    <n v="36"/>
    <x v="0"/>
    <x v="125"/>
    <s v="Website"/>
    <n v="118840"/>
    <x v="1"/>
    <n v="2.9369863013698629"/>
  </r>
  <r>
    <s v="Jan Morforth"/>
    <x v="0"/>
    <n v="28"/>
    <x v="1"/>
    <x v="126"/>
    <s v="Finance"/>
    <n v="48170"/>
    <x v="1"/>
    <n v="2.8767123287671232"/>
  </r>
  <r>
    <s v="Florinda Crace"/>
    <x v="1"/>
    <n v="32"/>
    <x v="0"/>
    <x v="127"/>
    <s v="HR"/>
    <n v="45510"/>
    <x v="1"/>
    <n v="1.893150684931507"/>
  </r>
  <r>
    <s v="Tracy Renad"/>
    <x v="1"/>
    <n v="36"/>
    <x v="0"/>
    <x v="4"/>
    <s v="Procurement"/>
    <n v="114890"/>
    <x v="1"/>
    <n v="2.7561643835616438"/>
  </r>
  <r>
    <s v="Myer McCory"/>
    <x v="0"/>
    <n v="30"/>
    <x v="0"/>
    <x v="128"/>
    <s v="Website"/>
    <n v="69710"/>
    <x v="1"/>
    <n v="0.66027397260273968"/>
  </r>
  <r>
    <s v="Bennie Pepis"/>
    <x v="0"/>
    <n v="36"/>
    <x v="0"/>
    <x v="129"/>
    <s v="Finance"/>
    <n v="71380"/>
    <x v="1"/>
    <n v="2.0767123287671234"/>
  </r>
  <r>
    <s v="Rafaelita Blaksland"/>
    <x v="1"/>
    <n v="38"/>
    <x v="3"/>
    <x v="130"/>
    <s v="Sales"/>
    <n v="109160"/>
    <x v="1"/>
    <n v="1.9561643835616438"/>
  </r>
  <r>
    <s v="Mahalia Larcher"/>
    <x v="0"/>
    <n v="27"/>
    <x v="4"/>
    <x v="131"/>
    <s v="Procurement"/>
    <n v="113280"/>
    <x v="1"/>
    <n v="1.3205479452054794"/>
  </r>
  <r>
    <s v="Andria Kimpton"/>
    <x v="0"/>
    <n v="30"/>
    <x v="0"/>
    <x v="132"/>
    <s v="Website"/>
    <n v="69120"/>
    <x v="1"/>
    <n v="2.2410958904109588"/>
  </r>
  <r>
    <s v="Valentia Etteridge"/>
    <x v="1"/>
    <n v="37"/>
    <x v="0"/>
    <x v="133"/>
    <s v="HR"/>
    <n v="118100"/>
    <x v="1"/>
    <n v="1.7534246575342465"/>
  </r>
  <r>
    <s v="Virginia McConville"/>
    <x v="1"/>
    <n v="22"/>
    <x v="1"/>
    <x v="57"/>
    <s v="Procurement"/>
    <n v="76900"/>
    <x v="1"/>
    <n v="1.7561643835616438"/>
  </r>
  <r>
    <s v="Wilone O'Kielt"/>
    <x v="1"/>
    <n v="43"/>
    <x v="0"/>
    <x v="134"/>
    <s v="Website"/>
    <n v="114870"/>
    <x v="1"/>
    <n v="0.12602739726027398"/>
  </r>
  <r>
    <s v="Madge McCloughen"/>
    <x v="2"/>
    <n v="32"/>
    <x v="0"/>
    <x v="135"/>
    <s v="Website"/>
    <n v="91310"/>
    <x v="1"/>
    <n v="0.86849315068493149"/>
  </r>
  <r>
    <s v="Janene Hairsine"/>
    <x v="1"/>
    <n v="28"/>
    <x v="0"/>
    <x v="136"/>
    <s v="Procurement"/>
    <n v="104770"/>
    <x v="1"/>
    <n v="1.6575342465753424"/>
  </r>
  <r>
    <s v="Alta Kaszper"/>
    <x v="0"/>
    <n v="27"/>
    <x v="0"/>
    <x v="137"/>
    <s v="Sales"/>
    <n v="54970"/>
    <x v="1"/>
    <n v="2.6219178082191781"/>
  </r>
  <r>
    <s v="Dennison Crosswaite"/>
    <x v="2"/>
    <n v="26"/>
    <x v="1"/>
    <x v="138"/>
    <s v="Website"/>
    <n v="90700"/>
    <x v="1"/>
    <n v="2.2465753424657535"/>
  </r>
  <r>
    <s v="Oran Buxcy"/>
    <x v="1"/>
    <n v="38"/>
    <x v="1"/>
    <x v="139"/>
    <s v="Sales"/>
    <n v="56870"/>
    <x v="1"/>
    <n v="2.0876712328767124"/>
  </r>
  <r>
    <s v="Hinda Label"/>
    <x v="1"/>
    <n v="25"/>
    <x v="0"/>
    <x v="140"/>
    <s v="Sales"/>
    <n v="92700"/>
    <x v="1"/>
    <n v="2.4273972602739726"/>
  </r>
  <r>
    <s v="Marney O'Breen"/>
    <x v="1"/>
    <n v="21"/>
    <x v="0"/>
    <x v="141"/>
    <s v="Finance"/>
    <n v="65920"/>
    <x v="1"/>
    <n v="2.1205479452054794"/>
  </r>
  <r>
    <s v="Dell Molloy"/>
    <x v="0"/>
    <n v="26"/>
    <x v="0"/>
    <x v="142"/>
    <s v="Procurement"/>
    <n v="47360"/>
    <x v="1"/>
    <n v="2.3726027397260272"/>
  </r>
  <r>
    <s v="Mallorie Waber"/>
    <x v="0"/>
    <n v="30"/>
    <x v="0"/>
    <x v="24"/>
    <s v="Procurement"/>
    <n v="60570"/>
    <x v="1"/>
    <n v="1.1643835616438356"/>
  </r>
  <r>
    <s v="Cherlyn Barter"/>
    <x v="1"/>
    <n v="28"/>
    <x v="0"/>
    <x v="143"/>
    <s v="Procurement"/>
    <n v="104120"/>
    <x v="1"/>
    <n v="1.210958904109589"/>
  </r>
  <r>
    <s v="Ches Bonnell"/>
    <x v="0"/>
    <n v="37"/>
    <x v="2"/>
    <x v="144"/>
    <s v="Website"/>
    <n v="88050"/>
    <x v="1"/>
    <n v="2.0630136986301371"/>
  </r>
  <r>
    <s v="Collin Jagson"/>
    <x v="0"/>
    <n v="24"/>
    <x v="0"/>
    <x v="119"/>
    <s v="Website"/>
    <n v="100420"/>
    <x v="1"/>
    <n v="1.1095890410958904"/>
  </r>
  <r>
    <s v="Hogan Iles"/>
    <x v="1"/>
    <n v="30"/>
    <x v="0"/>
    <x v="128"/>
    <s v="Procurement"/>
    <n v="114180"/>
    <x v="1"/>
    <n v="0.66027397260273968"/>
  </r>
  <r>
    <s v="Gretchen Callow"/>
    <x v="1"/>
    <n v="21"/>
    <x v="0"/>
    <x v="145"/>
    <s v="Website"/>
    <n v="33920"/>
    <x v="1"/>
    <n v="1.1315068493150684"/>
  </r>
  <r>
    <s v="Kissiah Maydway"/>
    <x v="0"/>
    <n v="23"/>
    <x v="0"/>
    <x v="146"/>
    <s v="Procurement"/>
    <n v="106460"/>
    <x v="1"/>
    <n v="1.7835616438356163"/>
  </r>
  <r>
    <s v="Archibald Filliskirk"/>
    <x v="0"/>
    <n v="35"/>
    <x v="0"/>
    <x v="147"/>
    <s v="Procurement"/>
    <n v="40400"/>
    <x v="1"/>
    <n v="0.99726027397260275"/>
  </r>
  <r>
    <s v="Enoch Dowrey"/>
    <x v="0"/>
    <n v="27"/>
    <x v="1"/>
    <x v="148"/>
    <s v="Finance"/>
    <n v="91650"/>
    <x v="1"/>
    <n v="2.3424657534246576"/>
  </r>
  <r>
    <s v="Bili Sizey"/>
    <x v="0"/>
    <n v="43"/>
    <x v="0"/>
    <x v="149"/>
    <s v="Sales"/>
    <n v="36040"/>
    <x v="1"/>
    <n v="1.2904109589041095"/>
  </r>
  <r>
    <s v="Caro Chappel"/>
    <x v="1"/>
    <n v="40"/>
    <x v="0"/>
    <x v="150"/>
    <s v="Website"/>
    <n v="104410"/>
    <x v="1"/>
    <n v="1.9452054794520548"/>
  </r>
  <r>
    <s v="Constantino Espley"/>
    <x v="0"/>
    <n v="30"/>
    <x v="0"/>
    <x v="151"/>
    <s v="Finance"/>
    <n v="96800"/>
    <x v="1"/>
    <n v="1.3287671232876712"/>
  </r>
  <r>
    <s v="Karlen McCaffrey"/>
    <x v="1"/>
    <n v="34"/>
    <x v="0"/>
    <x v="94"/>
    <s v="Finance"/>
    <n v="85000"/>
    <x v="1"/>
    <n v="1.7315068493150685"/>
  </r>
  <r>
    <s v="Drusy MacCombe"/>
    <x v="0"/>
    <n v="28"/>
    <x v="4"/>
    <x v="152"/>
    <s v="Sales"/>
    <n v="43510"/>
    <x v="1"/>
    <n v="0.74246575342465748"/>
  </r>
  <r>
    <s v="My Hanscome"/>
    <x v="0"/>
    <n v="33"/>
    <x v="0"/>
    <x v="153"/>
    <s v="Finance"/>
    <n v="59430"/>
    <x v="1"/>
    <n v="2.3232876712328765"/>
  </r>
  <r>
    <s v="Teressa Udden"/>
    <x v="1"/>
    <n v="33"/>
    <x v="0"/>
    <x v="154"/>
    <s v="Finance"/>
    <n v="65360"/>
    <x v="1"/>
    <n v="2.8054794520547945"/>
  </r>
  <r>
    <s v="Crissie Cordel"/>
    <x v="1"/>
    <n v="32"/>
    <x v="0"/>
    <x v="155"/>
    <s v="Procurement"/>
    <n v="41570"/>
    <x v="1"/>
    <n v="1.3150684931506849"/>
  </r>
  <r>
    <s v="Elia Cockton"/>
    <x v="1"/>
    <n v="33"/>
    <x v="0"/>
    <x v="156"/>
    <s v="Website"/>
    <n v="75280"/>
    <x v="1"/>
    <n v="2.1342465753424658"/>
  </r>
  <r>
    <s v="Gigi Bohling"/>
    <x v="0"/>
    <n v="33"/>
    <x v="0"/>
    <x v="157"/>
    <s v="Sales"/>
    <n v="74550"/>
    <x v="1"/>
    <n v="1.9342465753424658"/>
  </r>
  <r>
    <s v="Ebonee Roxburgh"/>
    <x v="0"/>
    <n v="30"/>
    <x v="0"/>
    <x v="47"/>
    <s v="Procurement"/>
    <n v="67950"/>
    <x v="1"/>
    <n v="1.0684931506849316"/>
  </r>
  <r>
    <s v="Shayne Stegel"/>
    <x v="0"/>
    <n v="42"/>
    <x v="2"/>
    <x v="158"/>
    <s v="Finance"/>
    <n v="70270"/>
    <x v="1"/>
    <n v="0.98630136986301364"/>
  </r>
  <r>
    <s v="Zach Polon"/>
    <x v="0"/>
    <n v="26"/>
    <x v="0"/>
    <x v="159"/>
    <s v="Procurement"/>
    <n v="53540"/>
    <x v="1"/>
    <n v="1.86301369863013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C39574-8427-4DE6-9F2F-95B81980CF99}" name="PivotTable1" cacheId="13"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C8" firstHeaderRow="1" firstDataRow="2" firstDataCol="1"/>
  <pivotFields count="11">
    <pivotField dataField="1" showAll="0"/>
    <pivotField axis="axisCol" showAll="0">
      <items count="4">
        <item x="1"/>
        <item x="0"/>
        <item h="1" x="2"/>
        <item t="default"/>
      </items>
    </pivotField>
    <pivotField dataField="1" showAll="0"/>
    <pivotField showAll="0"/>
    <pivotField numFmtId="14" showAll="0">
      <items count="15">
        <item x="0"/>
        <item x="1"/>
        <item x="2"/>
        <item x="3"/>
        <item x="4"/>
        <item x="5"/>
        <item x="6"/>
        <item x="7"/>
        <item x="8"/>
        <item x="9"/>
        <item x="10"/>
        <item x="11"/>
        <item x="12"/>
        <item x="13"/>
        <item t="default"/>
      </items>
    </pivotField>
    <pivotField showAll="0"/>
    <pivotField dataField="1" showAll="0"/>
    <pivotField showAll="0">
      <items count="3">
        <item x="0"/>
        <item x="1"/>
        <item t="default"/>
      </items>
    </pivotField>
    <pivotField dataField="1" numFmtId="2" showAll="0"/>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4">
    <i>
      <x/>
    </i>
    <i i="1">
      <x v="1"/>
    </i>
    <i i="2">
      <x v="2"/>
    </i>
    <i i="3">
      <x v="3"/>
    </i>
  </rowItems>
  <colFields count="1">
    <field x="1"/>
  </colFields>
  <colItems count="2">
    <i>
      <x/>
    </i>
    <i>
      <x v="1"/>
    </i>
  </colItems>
  <dataFields count="4">
    <dataField name="Count of Name" fld="0" subtotal="count" baseField="0" baseItem="0"/>
    <dataField name="Average of Age" fld="2" subtotal="average" baseField="1" baseItem="0" numFmtId="167"/>
    <dataField name="Average of Salary" fld="6" subtotal="average" baseField="1" baseItem="0" numFmtId="169"/>
    <dataField name="Average of Tenure" fld="8" subtotal="average" baseField="1"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C551F5-5534-416C-A58B-2002B6FBD97F}"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9" firstHeaderRow="0" firstDataRow="1" firstDataCol="1"/>
  <pivotFields count="11">
    <pivotField dataField="1" showAll="0"/>
    <pivotField showAll="0"/>
    <pivotField showAll="0"/>
    <pivotField axis="axisRow" showAll="0">
      <items count="6">
        <item x="3"/>
        <item x="1"/>
        <item x="0"/>
        <item x="2"/>
        <item x="4"/>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numFmtId="2" showAll="0"/>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6">
    <i>
      <x/>
    </i>
    <i>
      <x v="1"/>
    </i>
    <i>
      <x v="2"/>
    </i>
    <i>
      <x v="3"/>
    </i>
    <i>
      <x v="4"/>
    </i>
    <i t="grand">
      <x/>
    </i>
  </rowItems>
  <colFields count="1">
    <field x="-2"/>
  </colFields>
  <colItems count="2">
    <i>
      <x/>
    </i>
    <i i="1">
      <x v="1"/>
    </i>
  </colItems>
  <dataFields count="2">
    <dataField name="Count of Name" fld="0" subtotal="count" baseField="0" baseItem="0"/>
    <dataField name="Average of Salary" fld="6" subtotal="average" baseField="0" baseItem="0" numFmtId="169"/>
  </dataFields>
  <conditionalFormats count="1">
    <conditionalFormat priority="1">
      <pivotAreas count="1">
        <pivotArea type="data" collapsedLevelsAreSubtotals="1" fieldPosition="0">
          <references count="2">
            <reference field="4294967294" count="1" selected="0">
              <x v="1"/>
            </reference>
            <reference field="3"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F1C258-5ADF-436D-A9CE-204598BCB95B}" name="PivotTable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11">
    <pivotField dataField="1"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numFmtId="2" showAll="0"/>
    <pivotField axis="axisRow"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3">
    <field x="10"/>
    <field x="9"/>
    <field x="4"/>
  </rowFields>
  <rowItems count="5">
    <i>
      <x v="1"/>
    </i>
    <i>
      <x v="2"/>
    </i>
    <i>
      <x v="3"/>
    </i>
    <i>
      <x v="4"/>
    </i>
    <i t="grand">
      <x/>
    </i>
  </rowItems>
  <colItems count="1">
    <i/>
  </colItems>
  <dataFields count="1">
    <dataField name="Count of Name" fld="0" subtotal="count"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D7547F70-FA75-48A1-AC56-F0E14FFE0F8D}" autoFormatId="16" applyNumberFormats="0" applyBorderFormats="0" applyFontFormats="0" applyPatternFormats="0" applyAlignmentFormats="0" applyWidthHeightFormats="0">
  <queryTableRefresh nextId="12" unboundColumnsRight="3">
    <queryTableFields count="11">
      <queryTableField id="1" name="Name" tableColumnId="1"/>
      <queryTableField id="2" name="Gender" tableColumnId="2"/>
      <queryTableField id="3" name="Age" tableColumnId="3"/>
      <queryTableField id="4" name="Rating" tableColumnId="4"/>
      <queryTableField id="5" name="Date Joined" tableColumnId="5"/>
      <queryTableField id="6" name="Department" tableColumnId="6"/>
      <queryTableField id="7" name="Salary" tableColumnId="7"/>
      <queryTableField id="8" name="Country" tableColumnId="8"/>
      <queryTableField id="9" dataBound="0" tableColumnId="9"/>
      <queryTableField id="10" dataBound="0" tableColumnId="10"/>
      <queryTableField id="11" dataBound="0"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D9438B2-722E-434D-BA1A-4EB736070543}" sourceName="Country">
  <pivotTables>
    <pivotTable tabId="5" name="PivotTable1"/>
  </pivotTables>
  <data>
    <tabular pivotCacheId="117433860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BA60CD9-8891-422A-B0FF-AA35F5A787C9}" cache="Slicer_Country" caption="Country"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46995-FFFF-462B-B059-C7798690916D}" name="NZ_staff" displayName="NZ_staff" ref="C5:I106" totalsRowCount="1">
  <autoFilter ref="C5:I105" xr:uid="{6573F519-B306-4706-A182-0E67AE698CFA}"/>
  <tableColumns count="7">
    <tableColumn id="1" xr3:uid="{F4181C85-2075-4A2A-B603-983685B9178B}" name="Name" totalsRowLabel="Total"/>
    <tableColumn id="2" xr3:uid="{67853E61-354F-4A36-9491-05C80A92B379}" name="Gender"/>
    <tableColumn id="3" xr3:uid="{F5F35B41-D5B0-4F44-A252-A3E490420912}" name="Department"/>
    <tableColumn id="4" xr3:uid="{D3D4D819-D773-4DF0-80F6-E57D7D6E0D06}" name="Age" totalsRowFunction="average"/>
    <tableColumn id="5" xr3:uid="{BAF29287-A0E2-4C4F-8A70-974B8033D8BA}" name="Date Joined"/>
    <tableColumn id="6" xr3:uid="{6EE89A4B-ED39-40B2-B59D-CB9BACCEC1ED}" name="Salary" totalsRowFunction="average" totalsRowDxfId="9"/>
    <tableColumn id="7" xr3:uid="{356F2694-1231-4D09-92F8-47FF29EB454A}" name="Rating" totalsRowFunction="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854D79-AA37-4F9C-915B-05E431B4CEB5}" name="India_Staff" displayName="India_Staff" ref="B2:H115" totalsRowCount="1">
  <autoFilter ref="B2:H114" xr:uid="{30419E9B-BF57-4C37-A985-0DDEB7624619}"/>
  <tableColumns count="7">
    <tableColumn id="1" xr3:uid="{FCA74B64-BE8B-4522-8525-F0C798D79C48}" name="Name" totalsRowLabel="Total"/>
    <tableColumn id="2" xr3:uid="{93EE4F13-108B-468D-BFA6-C6C3E00A0887}" name="Gender"/>
    <tableColumn id="3" xr3:uid="{061E9FA9-943B-4640-8914-D4C89C4F7676}" name="Age"/>
    <tableColumn id="4" xr3:uid="{423655FF-FCE6-4E32-B963-F9D2557211D3}" name="Rating"/>
    <tableColumn id="5" xr3:uid="{898A4004-548C-4A8F-945E-688B7E851B90}" name="Date Joined" dataDxfId="10"/>
    <tableColumn id="6" xr3:uid="{87E37023-60B9-4397-9D3B-745B68D09177}" name="Department"/>
    <tableColumn id="7" xr3:uid="{1770EEA8-61BF-4B72-8904-BCFECBE17C28}" name="Salary" totalsRowFunction="count"/>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F018052-5665-4501-93C7-1386A35F4EA2}" name="Staff" displayName="Staff" ref="A1:K184" tableType="queryTable" totalsRowShown="0">
  <autoFilter ref="A1:K184" xr:uid="{27F9F916-CE72-47DE-9C64-BA3787D443AF}"/>
  <sortState ref="A2:J184">
    <sortCondition ref="G1:G184"/>
  </sortState>
  <tableColumns count="11">
    <tableColumn id="1" xr3:uid="{7E0B93C2-B0EB-40CF-A3E3-7EB96EBF4F9A}" uniqueName="1" name="Name" queryTableFieldId="1" dataDxfId="8"/>
    <tableColumn id="2" xr3:uid="{4FAA4F4B-E6E8-4CF1-AB22-8DF6F8C8D43C}" uniqueName="2" name="Gender" queryTableFieldId="2" dataDxfId="7"/>
    <tableColumn id="3" xr3:uid="{72253E74-9CA1-4FAF-BE1F-5AD567CD1EE4}" uniqueName="3" name="Age" queryTableFieldId="3"/>
    <tableColumn id="4" xr3:uid="{67944F4E-4A26-41BB-A02D-71B0EC481F26}" uniqueName="4" name="Rating" queryTableFieldId="4"/>
    <tableColumn id="5" xr3:uid="{B7EF06DD-73FC-442B-AA66-81BD31158E7A}" uniqueName="5" name="Date Joined" queryTableFieldId="5" dataDxfId="6"/>
    <tableColumn id="6" xr3:uid="{2E4BFBF2-71B2-419F-BC71-091286E412C8}" uniqueName="6" name="Department" queryTableFieldId="6" dataDxfId="3"/>
    <tableColumn id="7" xr3:uid="{1F1425FF-0B4E-4686-A619-38C57E25FB0F}" uniqueName="7" name="Salary" queryTableFieldId="7" dataDxfId="2" dataCellStyle="Currency"/>
    <tableColumn id="8" xr3:uid="{63D88676-841D-4710-98BE-E4C054717A59}" uniqueName="8" name="Country" queryTableFieldId="8"/>
    <tableColumn id="9" xr3:uid="{CE48B9CB-B64F-4932-A4F6-B707E9231A23}" uniqueName="9" name="Tenure" queryTableFieldId="9" dataDxfId="5">
      <calculatedColumnFormula>(TODAY()-Staff[[#This Row],[Date Joined]])/365</calculatedColumnFormula>
    </tableColumn>
    <tableColumn id="10" xr3:uid="{3C9C8F39-895A-4318-964A-468A86D2343F}" uniqueName="10" name="Bonus" queryTableFieldId="10" dataDxfId="4">
      <calculatedColumnFormula>ROUND(IF(Staff[[#This Row],[Tenure]]&gt;2,3%,2%)*Staff[[#This Row],[Salary]],0)</calculatedColumnFormula>
    </tableColumn>
    <tableColumn id="11" xr3:uid="{AFDB3B1C-F582-4F4C-86AB-28A969F9185F}" uniqueName="11" name="Rating as Number" queryTableFieldId="11" dataDxfId="0">
      <calculatedColumnFormula>IF(Staff[[#This Row],[Rating]]="Exceptional",5,IF(Staff[[#This Row],[Rating]]="Above average",4,IF(Staff[[#This Row],[Rating]]="Average",3,IF(Staff[[#This Row],[Rating]]="Poor",2,IF(Staff[[#This Row],[Rating]]="Very poor",1)))))</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3.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I106"/>
  <sheetViews>
    <sheetView showGridLines="0" workbookViewId="0">
      <selection activeCell="D11" sqref="D11"/>
    </sheetView>
  </sheetViews>
  <sheetFormatPr defaultRowHeight="15" x14ac:dyDescent="0.25"/>
  <cols>
    <col min="1" max="1" width="1.7109375" customWidth="1"/>
    <col min="2" max="2" width="3.7109375" customWidth="1"/>
    <col min="3" max="3" width="22.85546875" customWidth="1"/>
    <col min="4" max="4" width="10" bestFit="1" customWidth="1"/>
    <col min="5" max="5" width="14" bestFit="1" customWidth="1"/>
    <col min="6" max="6" width="6.7109375" bestFit="1" customWidth="1"/>
    <col min="7" max="7" width="13.7109375" bestFit="1" customWidth="1"/>
    <col min="8" max="8" width="11.5703125" bestFit="1" customWidth="1"/>
    <col min="9" max="9" width="14.28515625" bestFit="1" customWidth="1"/>
  </cols>
  <sheetData>
    <row r="1" spans="1:9" s="2" customFormat="1" ht="52.5" customHeight="1" x14ac:dyDescent="0.25">
      <c r="A1" s="1"/>
      <c r="C1" s="3" t="s">
        <v>110</v>
      </c>
    </row>
    <row r="5" spans="1:9" x14ac:dyDescent="0.25">
      <c r="C5" t="s">
        <v>0</v>
      </c>
      <c r="D5" t="s">
        <v>1</v>
      </c>
      <c r="E5" t="s">
        <v>2</v>
      </c>
      <c r="F5" t="s">
        <v>3</v>
      </c>
      <c r="G5" s="4" t="s">
        <v>4</v>
      </c>
      <c r="H5" t="s">
        <v>5</v>
      </c>
      <c r="I5" t="s">
        <v>6</v>
      </c>
    </row>
    <row r="6" spans="1:9" x14ac:dyDescent="0.25">
      <c r="C6" t="s">
        <v>58</v>
      </c>
      <c r="D6" t="s">
        <v>15</v>
      </c>
      <c r="E6" t="s">
        <v>19</v>
      </c>
      <c r="F6">
        <v>22</v>
      </c>
      <c r="G6" s="4">
        <v>44446</v>
      </c>
      <c r="H6">
        <v>112780</v>
      </c>
      <c r="I6" t="s">
        <v>13</v>
      </c>
    </row>
    <row r="7" spans="1:9" x14ac:dyDescent="0.25">
      <c r="C7" t="s">
        <v>70</v>
      </c>
      <c r="D7" t="s">
        <v>15</v>
      </c>
      <c r="E7" t="s">
        <v>9</v>
      </c>
      <c r="F7">
        <v>46</v>
      </c>
      <c r="G7" s="4">
        <v>44758</v>
      </c>
      <c r="H7">
        <v>70610</v>
      </c>
      <c r="I7" t="s">
        <v>16</v>
      </c>
    </row>
    <row r="8" spans="1:9" x14ac:dyDescent="0.25">
      <c r="C8" t="s">
        <v>75</v>
      </c>
      <c r="D8" t="s">
        <v>8</v>
      </c>
      <c r="E8" t="s">
        <v>19</v>
      </c>
      <c r="F8">
        <v>28</v>
      </c>
      <c r="G8" s="4">
        <v>44357</v>
      </c>
      <c r="H8">
        <v>53240</v>
      </c>
      <c r="I8" t="s">
        <v>16</v>
      </c>
    </row>
    <row r="9" spans="1:9" x14ac:dyDescent="0.25">
      <c r="C9" t="s">
        <v>49</v>
      </c>
      <c r="E9" t="s">
        <v>21</v>
      </c>
      <c r="F9">
        <v>37</v>
      </c>
      <c r="G9" s="4">
        <v>44146</v>
      </c>
      <c r="H9">
        <v>115440</v>
      </c>
      <c r="I9" t="s">
        <v>24</v>
      </c>
    </row>
    <row r="10" spans="1:9" x14ac:dyDescent="0.25">
      <c r="C10" t="s">
        <v>65</v>
      </c>
      <c r="D10" t="s">
        <v>15</v>
      </c>
      <c r="E10" t="s">
        <v>19</v>
      </c>
      <c r="F10">
        <v>32</v>
      </c>
      <c r="G10" s="4">
        <v>44465</v>
      </c>
      <c r="H10">
        <v>53540</v>
      </c>
      <c r="I10" t="s">
        <v>16</v>
      </c>
    </row>
    <row r="11" spans="1:9" x14ac:dyDescent="0.25">
      <c r="C11" t="s">
        <v>81</v>
      </c>
      <c r="D11" t="s">
        <v>8</v>
      </c>
      <c r="E11" t="s">
        <v>9</v>
      </c>
      <c r="F11">
        <v>30</v>
      </c>
      <c r="G11" s="4">
        <v>44861</v>
      </c>
      <c r="H11">
        <v>112570</v>
      </c>
      <c r="I11" t="s">
        <v>16</v>
      </c>
    </row>
    <row r="12" spans="1:9" x14ac:dyDescent="0.25">
      <c r="C12" t="s">
        <v>51</v>
      </c>
      <c r="D12" t="s">
        <v>15</v>
      </c>
      <c r="E12" t="s">
        <v>9</v>
      </c>
      <c r="F12">
        <v>33</v>
      </c>
      <c r="G12" s="4">
        <v>44701</v>
      </c>
      <c r="H12">
        <v>48530</v>
      </c>
      <c r="I12" t="s">
        <v>13</v>
      </c>
    </row>
    <row r="13" spans="1:9" x14ac:dyDescent="0.25">
      <c r="C13" t="s">
        <v>61</v>
      </c>
      <c r="D13" t="s">
        <v>8</v>
      </c>
      <c r="E13" t="s">
        <v>12</v>
      </c>
      <c r="F13">
        <v>24</v>
      </c>
      <c r="G13" s="4">
        <v>44148</v>
      </c>
      <c r="H13">
        <v>62780</v>
      </c>
      <c r="I13" t="s">
        <v>16</v>
      </c>
    </row>
    <row r="14" spans="1:9" x14ac:dyDescent="0.25">
      <c r="C14" t="s">
        <v>82</v>
      </c>
      <c r="D14" t="s">
        <v>15</v>
      </c>
      <c r="E14" t="s">
        <v>12</v>
      </c>
      <c r="F14">
        <v>33</v>
      </c>
      <c r="G14" s="4">
        <v>44509</v>
      </c>
      <c r="H14">
        <v>53870</v>
      </c>
      <c r="I14" t="s">
        <v>16</v>
      </c>
    </row>
    <row r="15" spans="1:9" x14ac:dyDescent="0.25">
      <c r="C15" t="s">
        <v>60</v>
      </c>
      <c r="D15" t="s">
        <v>8</v>
      </c>
      <c r="E15" t="s">
        <v>56</v>
      </c>
      <c r="F15">
        <v>27</v>
      </c>
      <c r="G15" s="4">
        <v>44122</v>
      </c>
      <c r="H15">
        <v>119110</v>
      </c>
      <c r="I15" t="s">
        <v>16</v>
      </c>
    </row>
    <row r="16" spans="1:9" x14ac:dyDescent="0.25">
      <c r="C16" t="s">
        <v>87</v>
      </c>
      <c r="D16" t="s">
        <v>15</v>
      </c>
      <c r="E16" t="s">
        <v>12</v>
      </c>
      <c r="F16">
        <v>29</v>
      </c>
      <c r="G16" s="4">
        <v>44180</v>
      </c>
      <c r="H16">
        <v>112110</v>
      </c>
      <c r="I16" t="s">
        <v>24</v>
      </c>
    </row>
    <row r="17" spans="3:9" x14ac:dyDescent="0.25">
      <c r="C17" t="s">
        <v>76</v>
      </c>
      <c r="D17" t="s">
        <v>15</v>
      </c>
      <c r="E17" t="s">
        <v>19</v>
      </c>
      <c r="F17">
        <v>25</v>
      </c>
      <c r="G17" s="4">
        <v>44383</v>
      </c>
      <c r="H17">
        <v>65700</v>
      </c>
      <c r="I17" t="s">
        <v>16</v>
      </c>
    </row>
    <row r="18" spans="3:9" x14ac:dyDescent="0.25">
      <c r="C18" t="s">
        <v>97</v>
      </c>
      <c r="D18" t="s">
        <v>15</v>
      </c>
      <c r="E18" t="s">
        <v>12</v>
      </c>
      <c r="F18">
        <v>37</v>
      </c>
      <c r="G18" s="4">
        <v>44701</v>
      </c>
      <c r="H18">
        <v>69070</v>
      </c>
      <c r="I18" t="s">
        <v>16</v>
      </c>
    </row>
    <row r="19" spans="3:9" x14ac:dyDescent="0.25">
      <c r="C19" t="s">
        <v>22</v>
      </c>
      <c r="D19" t="s">
        <v>15</v>
      </c>
      <c r="E19" t="s">
        <v>12</v>
      </c>
      <c r="F19">
        <v>20</v>
      </c>
      <c r="G19" s="4">
        <v>44459</v>
      </c>
      <c r="H19">
        <v>107700</v>
      </c>
      <c r="I19" t="s">
        <v>16</v>
      </c>
    </row>
    <row r="20" spans="3:9" x14ac:dyDescent="0.25">
      <c r="C20" t="s">
        <v>84</v>
      </c>
      <c r="D20" t="s">
        <v>8</v>
      </c>
      <c r="E20" t="s">
        <v>12</v>
      </c>
      <c r="F20">
        <v>32</v>
      </c>
      <c r="G20" s="4">
        <v>44354</v>
      </c>
      <c r="H20">
        <v>43840</v>
      </c>
      <c r="I20" t="s">
        <v>13</v>
      </c>
    </row>
    <row r="21" spans="3:9" x14ac:dyDescent="0.25">
      <c r="C21" t="s">
        <v>105</v>
      </c>
      <c r="D21" t="s">
        <v>15</v>
      </c>
      <c r="E21" t="s">
        <v>9</v>
      </c>
      <c r="F21">
        <v>40</v>
      </c>
      <c r="G21" s="4">
        <v>44263</v>
      </c>
      <c r="H21">
        <v>99750</v>
      </c>
      <c r="I21" t="s">
        <v>16</v>
      </c>
    </row>
    <row r="22" spans="3:9" x14ac:dyDescent="0.25">
      <c r="C22" t="s">
        <v>47</v>
      </c>
      <c r="D22" t="s">
        <v>15</v>
      </c>
      <c r="E22" t="s">
        <v>9</v>
      </c>
      <c r="F22">
        <v>21</v>
      </c>
      <c r="G22" s="4">
        <v>44104</v>
      </c>
      <c r="H22">
        <v>37920</v>
      </c>
      <c r="I22" t="s">
        <v>16</v>
      </c>
    </row>
    <row r="23" spans="3:9" x14ac:dyDescent="0.25">
      <c r="C23" t="s">
        <v>31</v>
      </c>
      <c r="D23" t="s">
        <v>15</v>
      </c>
      <c r="E23" t="s">
        <v>9</v>
      </c>
      <c r="F23">
        <v>21</v>
      </c>
      <c r="G23" s="4">
        <v>44762</v>
      </c>
      <c r="H23">
        <v>57090</v>
      </c>
      <c r="I23" t="s">
        <v>16</v>
      </c>
    </row>
    <row r="24" spans="3:9" x14ac:dyDescent="0.25">
      <c r="C24" t="s">
        <v>30</v>
      </c>
      <c r="D24" t="s">
        <v>8</v>
      </c>
      <c r="E24" t="s">
        <v>12</v>
      </c>
      <c r="F24">
        <v>31</v>
      </c>
      <c r="G24" s="4">
        <v>44145</v>
      </c>
      <c r="H24">
        <v>41980</v>
      </c>
      <c r="I24" t="s">
        <v>16</v>
      </c>
    </row>
    <row r="25" spans="3:9" x14ac:dyDescent="0.25">
      <c r="C25" t="s">
        <v>78</v>
      </c>
      <c r="D25" t="s">
        <v>15</v>
      </c>
      <c r="E25" t="s">
        <v>56</v>
      </c>
      <c r="F25">
        <v>21</v>
      </c>
      <c r="G25" s="4">
        <v>44242</v>
      </c>
      <c r="H25">
        <v>75880</v>
      </c>
      <c r="I25" t="s">
        <v>16</v>
      </c>
    </row>
    <row r="26" spans="3:9" x14ac:dyDescent="0.25">
      <c r="C26" t="s">
        <v>36</v>
      </c>
      <c r="D26" t="s">
        <v>8</v>
      </c>
      <c r="E26" t="s">
        <v>21</v>
      </c>
      <c r="F26">
        <v>34</v>
      </c>
      <c r="G26" s="4">
        <v>44653</v>
      </c>
      <c r="H26">
        <v>58940</v>
      </c>
      <c r="I26" t="s">
        <v>16</v>
      </c>
    </row>
    <row r="27" spans="3:9" x14ac:dyDescent="0.25">
      <c r="C27" t="s">
        <v>27</v>
      </c>
      <c r="D27" t="s">
        <v>8</v>
      </c>
      <c r="E27" t="s">
        <v>21</v>
      </c>
      <c r="F27">
        <v>30</v>
      </c>
      <c r="G27" s="4">
        <v>44389</v>
      </c>
      <c r="H27">
        <v>67910</v>
      </c>
      <c r="I27" t="s">
        <v>24</v>
      </c>
    </row>
    <row r="28" spans="3:9" x14ac:dyDescent="0.25">
      <c r="C28" t="s">
        <v>26</v>
      </c>
      <c r="D28" t="s">
        <v>8</v>
      </c>
      <c r="E28" t="s">
        <v>12</v>
      </c>
      <c r="F28">
        <v>31</v>
      </c>
      <c r="G28" s="4">
        <v>44663</v>
      </c>
      <c r="H28">
        <v>58100</v>
      </c>
      <c r="I28" t="s">
        <v>16</v>
      </c>
    </row>
    <row r="29" spans="3:9" x14ac:dyDescent="0.25">
      <c r="C29" t="s">
        <v>53</v>
      </c>
      <c r="D29" t="s">
        <v>15</v>
      </c>
      <c r="E29" t="s">
        <v>21</v>
      </c>
      <c r="F29">
        <v>27</v>
      </c>
      <c r="G29" s="4">
        <v>44567</v>
      </c>
      <c r="H29">
        <v>48980</v>
      </c>
      <c r="I29" t="s">
        <v>16</v>
      </c>
    </row>
    <row r="30" spans="3:9" x14ac:dyDescent="0.25">
      <c r="C30" t="s">
        <v>20</v>
      </c>
      <c r="E30" t="s">
        <v>21</v>
      </c>
      <c r="F30">
        <v>30</v>
      </c>
      <c r="G30" s="4">
        <v>44597</v>
      </c>
      <c r="H30">
        <v>64000</v>
      </c>
      <c r="I30" t="s">
        <v>16</v>
      </c>
    </row>
    <row r="31" spans="3:9" x14ac:dyDescent="0.25">
      <c r="C31" t="s">
        <v>7</v>
      </c>
      <c r="D31" t="s">
        <v>8</v>
      </c>
      <c r="E31" t="s">
        <v>9</v>
      </c>
      <c r="F31">
        <v>42</v>
      </c>
      <c r="G31" s="4">
        <v>44779</v>
      </c>
      <c r="H31">
        <v>75000</v>
      </c>
      <c r="I31" t="s">
        <v>10</v>
      </c>
    </row>
    <row r="32" spans="3:9" x14ac:dyDescent="0.25">
      <c r="C32" t="s">
        <v>74</v>
      </c>
      <c r="D32" t="s">
        <v>8</v>
      </c>
      <c r="E32" t="s">
        <v>12</v>
      </c>
      <c r="F32">
        <v>40</v>
      </c>
      <c r="G32" s="4">
        <v>44337</v>
      </c>
      <c r="H32">
        <v>87620</v>
      </c>
      <c r="I32" t="s">
        <v>16</v>
      </c>
    </row>
    <row r="33" spans="3:9" x14ac:dyDescent="0.25">
      <c r="C33" t="s">
        <v>44</v>
      </c>
      <c r="D33" t="s">
        <v>8</v>
      </c>
      <c r="E33" t="s">
        <v>12</v>
      </c>
      <c r="F33">
        <v>29</v>
      </c>
      <c r="G33" s="4">
        <v>44023</v>
      </c>
      <c r="H33">
        <v>34980</v>
      </c>
      <c r="I33" t="s">
        <v>16</v>
      </c>
    </row>
    <row r="34" spans="3:9" x14ac:dyDescent="0.25">
      <c r="C34" t="s">
        <v>35</v>
      </c>
      <c r="D34" t="s">
        <v>8</v>
      </c>
      <c r="E34" t="s">
        <v>21</v>
      </c>
      <c r="F34">
        <v>28</v>
      </c>
      <c r="G34" s="4">
        <v>44185</v>
      </c>
      <c r="H34">
        <v>75970</v>
      </c>
      <c r="I34" t="s">
        <v>16</v>
      </c>
    </row>
    <row r="35" spans="3:9" x14ac:dyDescent="0.25">
      <c r="C35" t="s">
        <v>38</v>
      </c>
      <c r="D35" t="s">
        <v>8</v>
      </c>
      <c r="E35" t="s">
        <v>21</v>
      </c>
      <c r="F35">
        <v>34</v>
      </c>
      <c r="G35" s="4">
        <v>44612</v>
      </c>
      <c r="H35">
        <v>60130</v>
      </c>
      <c r="I35" t="s">
        <v>16</v>
      </c>
    </row>
    <row r="36" spans="3:9" x14ac:dyDescent="0.25">
      <c r="C36" t="s">
        <v>41</v>
      </c>
      <c r="D36" t="s">
        <v>8</v>
      </c>
      <c r="E36" t="s">
        <v>12</v>
      </c>
      <c r="F36">
        <v>33</v>
      </c>
      <c r="G36" s="4">
        <v>44374</v>
      </c>
      <c r="H36">
        <v>75480</v>
      </c>
      <c r="I36" t="s">
        <v>42</v>
      </c>
    </row>
    <row r="37" spans="3:9" x14ac:dyDescent="0.25">
      <c r="C37" t="s">
        <v>40</v>
      </c>
      <c r="D37" t="s">
        <v>15</v>
      </c>
      <c r="E37" t="s">
        <v>9</v>
      </c>
      <c r="F37">
        <v>33</v>
      </c>
      <c r="G37" s="4">
        <v>44164</v>
      </c>
      <c r="H37">
        <v>115920</v>
      </c>
      <c r="I37" t="s">
        <v>16</v>
      </c>
    </row>
    <row r="38" spans="3:9" x14ac:dyDescent="0.25">
      <c r="C38" t="s">
        <v>48</v>
      </c>
      <c r="D38" t="s">
        <v>8</v>
      </c>
      <c r="E38" t="s">
        <v>19</v>
      </c>
      <c r="F38">
        <v>36</v>
      </c>
      <c r="G38" s="4">
        <v>44494</v>
      </c>
      <c r="H38">
        <v>78540</v>
      </c>
      <c r="I38" t="s">
        <v>16</v>
      </c>
    </row>
    <row r="39" spans="3:9" x14ac:dyDescent="0.25">
      <c r="C39" t="s">
        <v>34</v>
      </c>
      <c r="D39" t="s">
        <v>15</v>
      </c>
      <c r="E39" t="s">
        <v>9</v>
      </c>
      <c r="F39">
        <v>25</v>
      </c>
      <c r="G39" s="4">
        <v>44726</v>
      </c>
      <c r="H39">
        <v>109190</v>
      </c>
      <c r="I39" t="s">
        <v>13</v>
      </c>
    </row>
    <row r="40" spans="3:9" x14ac:dyDescent="0.25">
      <c r="C40" t="s">
        <v>73</v>
      </c>
      <c r="D40" t="s">
        <v>8</v>
      </c>
      <c r="E40" t="s">
        <v>19</v>
      </c>
      <c r="F40">
        <v>34</v>
      </c>
      <c r="G40" s="4">
        <v>44721</v>
      </c>
      <c r="H40">
        <v>49630</v>
      </c>
      <c r="I40" t="s">
        <v>24</v>
      </c>
    </row>
    <row r="41" spans="3:9" x14ac:dyDescent="0.25">
      <c r="C41" t="s">
        <v>107</v>
      </c>
      <c r="D41" t="s">
        <v>8</v>
      </c>
      <c r="E41" t="s">
        <v>9</v>
      </c>
      <c r="F41">
        <v>28</v>
      </c>
      <c r="G41" s="4">
        <v>44630</v>
      </c>
      <c r="H41">
        <v>99970</v>
      </c>
      <c r="I41" t="s">
        <v>16</v>
      </c>
    </row>
    <row r="42" spans="3:9" x14ac:dyDescent="0.25">
      <c r="C42" t="s">
        <v>71</v>
      </c>
      <c r="D42" t="s">
        <v>8</v>
      </c>
      <c r="E42" t="s">
        <v>12</v>
      </c>
      <c r="F42">
        <v>33</v>
      </c>
      <c r="G42" s="4">
        <v>44190</v>
      </c>
      <c r="H42">
        <v>96140</v>
      </c>
      <c r="I42" t="s">
        <v>16</v>
      </c>
    </row>
    <row r="43" spans="3:9" x14ac:dyDescent="0.25">
      <c r="C43" t="s">
        <v>50</v>
      </c>
      <c r="D43" t="s">
        <v>15</v>
      </c>
      <c r="E43" t="s">
        <v>9</v>
      </c>
      <c r="F43">
        <v>31</v>
      </c>
      <c r="G43" s="4">
        <v>44724</v>
      </c>
      <c r="H43">
        <v>103550</v>
      </c>
      <c r="I43" t="s">
        <v>16</v>
      </c>
    </row>
    <row r="44" spans="3:9" x14ac:dyDescent="0.25">
      <c r="C44" t="s">
        <v>14</v>
      </c>
      <c r="D44" t="s">
        <v>15</v>
      </c>
      <c r="E44" t="s">
        <v>12</v>
      </c>
      <c r="F44">
        <v>31</v>
      </c>
      <c r="G44" s="4">
        <v>44511</v>
      </c>
      <c r="H44">
        <v>48950</v>
      </c>
      <c r="I44" t="s">
        <v>16</v>
      </c>
    </row>
    <row r="45" spans="3:9" x14ac:dyDescent="0.25">
      <c r="C45" t="s">
        <v>63</v>
      </c>
      <c r="D45" t="s">
        <v>15</v>
      </c>
      <c r="E45" t="s">
        <v>21</v>
      </c>
      <c r="F45">
        <v>24</v>
      </c>
      <c r="G45" s="4">
        <v>44436</v>
      </c>
      <c r="H45">
        <v>52610</v>
      </c>
      <c r="I45" t="s">
        <v>24</v>
      </c>
    </row>
    <row r="46" spans="3:9" x14ac:dyDescent="0.25">
      <c r="C46" t="s">
        <v>72</v>
      </c>
      <c r="D46" t="s">
        <v>8</v>
      </c>
      <c r="E46" t="s">
        <v>9</v>
      </c>
      <c r="F46">
        <v>36</v>
      </c>
      <c r="G46" s="4">
        <v>44529</v>
      </c>
      <c r="H46">
        <v>78390</v>
      </c>
      <c r="I46" t="s">
        <v>16</v>
      </c>
    </row>
    <row r="47" spans="3:9" x14ac:dyDescent="0.25">
      <c r="C47" t="s">
        <v>88</v>
      </c>
      <c r="D47" t="s">
        <v>8</v>
      </c>
      <c r="E47" t="s">
        <v>21</v>
      </c>
      <c r="F47">
        <v>33</v>
      </c>
      <c r="G47" s="4">
        <v>44809</v>
      </c>
      <c r="H47">
        <v>86570</v>
      </c>
      <c r="I47" t="s">
        <v>16</v>
      </c>
    </row>
    <row r="48" spans="3:9" x14ac:dyDescent="0.25">
      <c r="C48" t="s">
        <v>92</v>
      </c>
      <c r="D48" t="s">
        <v>8</v>
      </c>
      <c r="E48" t="s">
        <v>12</v>
      </c>
      <c r="F48">
        <v>27</v>
      </c>
      <c r="G48" s="4">
        <v>44686</v>
      </c>
      <c r="H48">
        <v>83750</v>
      </c>
      <c r="I48" t="s">
        <v>16</v>
      </c>
    </row>
    <row r="49" spans="3:9" x14ac:dyDescent="0.25">
      <c r="C49" t="s">
        <v>102</v>
      </c>
      <c r="D49" t="s">
        <v>8</v>
      </c>
      <c r="E49" t="s">
        <v>21</v>
      </c>
      <c r="F49">
        <v>34</v>
      </c>
      <c r="G49" s="4">
        <v>44445</v>
      </c>
      <c r="H49">
        <v>92450</v>
      </c>
      <c r="I49" t="s">
        <v>16</v>
      </c>
    </row>
    <row r="50" spans="3:9" x14ac:dyDescent="0.25">
      <c r="C50" t="s">
        <v>64</v>
      </c>
      <c r="D50" t="s">
        <v>15</v>
      </c>
      <c r="E50" t="s">
        <v>12</v>
      </c>
      <c r="F50">
        <v>20</v>
      </c>
      <c r="G50" s="4">
        <v>44183</v>
      </c>
      <c r="H50">
        <v>112650</v>
      </c>
      <c r="I50" t="s">
        <v>16</v>
      </c>
    </row>
    <row r="51" spans="3:9" x14ac:dyDescent="0.25">
      <c r="C51" t="s">
        <v>104</v>
      </c>
      <c r="D51" t="s">
        <v>15</v>
      </c>
      <c r="E51" t="s">
        <v>9</v>
      </c>
      <c r="F51">
        <v>20</v>
      </c>
      <c r="G51" s="4">
        <v>44744</v>
      </c>
      <c r="H51">
        <v>79570</v>
      </c>
      <c r="I51" t="s">
        <v>16</v>
      </c>
    </row>
    <row r="52" spans="3:9" x14ac:dyDescent="0.25">
      <c r="C52" t="s">
        <v>91</v>
      </c>
      <c r="D52" t="s">
        <v>8</v>
      </c>
      <c r="E52" t="s">
        <v>19</v>
      </c>
      <c r="F52">
        <v>20</v>
      </c>
      <c r="G52" s="4">
        <v>44537</v>
      </c>
      <c r="H52">
        <v>68900</v>
      </c>
      <c r="I52" t="s">
        <v>24</v>
      </c>
    </row>
    <row r="53" spans="3:9" x14ac:dyDescent="0.25">
      <c r="C53" t="s">
        <v>39</v>
      </c>
      <c r="D53" t="s">
        <v>8</v>
      </c>
      <c r="E53" t="s">
        <v>12</v>
      </c>
      <c r="F53">
        <v>25</v>
      </c>
      <c r="G53" s="4">
        <v>44694</v>
      </c>
      <c r="H53">
        <v>80700</v>
      </c>
      <c r="I53" t="s">
        <v>13</v>
      </c>
    </row>
    <row r="54" spans="3:9" x14ac:dyDescent="0.25">
      <c r="C54" t="s">
        <v>100</v>
      </c>
      <c r="D54" t="s">
        <v>15</v>
      </c>
      <c r="E54" t="s">
        <v>9</v>
      </c>
      <c r="F54">
        <v>19</v>
      </c>
      <c r="G54" s="4">
        <v>44277</v>
      </c>
      <c r="H54">
        <v>58960</v>
      </c>
      <c r="I54" t="s">
        <v>16</v>
      </c>
    </row>
    <row r="55" spans="3:9" x14ac:dyDescent="0.25">
      <c r="C55" t="s">
        <v>106</v>
      </c>
      <c r="D55" t="s">
        <v>15</v>
      </c>
      <c r="E55" t="s">
        <v>12</v>
      </c>
      <c r="F55">
        <v>36</v>
      </c>
      <c r="G55" s="4">
        <v>44019</v>
      </c>
      <c r="H55">
        <v>118840</v>
      </c>
      <c r="I55" t="s">
        <v>16</v>
      </c>
    </row>
    <row r="56" spans="3:9" x14ac:dyDescent="0.25">
      <c r="C56" t="s">
        <v>29</v>
      </c>
      <c r="D56" t="s">
        <v>15</v>
      </c>
      <c r="E56" t="s">
        <v>21</v>
      </c>
      <c r="F56">
        <v>28</v>
      </c>
      <c r="G56" s="4">
        <v>44041</v>
      </c>
      <c r="H56">
        <v>48170</v>
      </c>
      <c r="I56" t="s">
        <v>13</v>
      </c>
    </row>
    <row r="57" spans="3:9" x14ac:dyDescent="0.25">
      <c r="C57" t="s">
        <v>108</v>
      </c>
      <c r="D57" t="s">
        <v>8</v>
      </c>
      <c r="E57" t="s">
        <v>56</v>
      </c>
      <c r="F57">
        <v>32</v>
      </c>
      <c r="G57" s="4">
        <v>44400</v>
      </c>
      <c r="H57">
        <v>45510</v>
      </c>
      <c r="I57" t="s">
        <v>16</v>
      </c>
    </row>
    <row r="58" spans="3:9" x14ac:dyDescent="0.25">
      <c r="C58" t="s">
        <v>64</v>
      </c>
      <c r="D58" t="s">
        <v>15</v>
      </c>
      <c r="E58" t="s">
        <v>9</v>
      </c>
      <c r="F58">
        <v>34</v>
      </c>
      <c r="G58" s="4">
        <v>44703</v>
      </c>
      <c r="H58">
        <v>112650</v>
      </c>
      <c r="I58" t="s">
        <v>16</v>
      </c>
    </row>
    <row r="59" spans="3:9" x14ac:dyDescent="0.25">
      <c r="C59" t="s">
        <v>83</v>
      </c>
      <c r="D59" t="s">
        <v>8</v>
      </c>
      <c r="E59" t="s">
        <v>9</v>
      </c>
      <c r="F59">
        <v>36</v>
      </c>
      <c r="G59" s="4">
        <v>44085</v>
      </c>
      <c r="H59">
        <v>114890</v>
      </c>
      <c r="I59" t="s">
        <v>16</v>
      </c>
    </row>
    <row r="60" spans="3:9" x14ac:dyDescent="0.25">
      <c r="C60" t="s">
        <v>67</v>
      </c>
      <c r="D60" t="s">
        <v>15</v>
      </c>
      <c r="E60" t="s">
        <v>12</v>
      </c>
      <c r="F60">
        <v>30</v>
      </c>
      <c r="G60" s="4">
        <v>44850</v>
      </c>
      <c r="H60">
        <v>69710</v>
      </c>
      <c r="I60" t="s">
        <v>16</v>
      </c>
    </row>
    <row r="61" spans="3:9" x14ac:dyDescent="0.25">
      <c r="C61" t="s">
        <v>94</v>
      </c>
      <c r="D61" t="s">
        <v>15</v>
      </c>
      <c r="E61" t="s">
        <v>21</v>
      </c>
      <c r="F61">
        <v>36</v>
      </c>
      <c r="G61" s="4">
        <v>44333</v>
      </c>
      <c r="H61">
        <v>71380</v>
      </c>
      <c r="I61" t="s">
        <v>16</v>
      </c>
    </row>
    <row r="62" spans="3:9" x14ac:dyDescent="0.25">
      <c r="C62" t="s">
        <v>33</v>
      </c>
      <c r="D62" t="s">
        <v>8</v>
      </c>
      <c r="E62" t="s">
        <v>19</v>
      </c>
      <c r="F62">
        <v>38</v>
      </c>
      <c r="G62" s="4">
        <v>44377</v>
      </c>
      <c r="H62">
        <v>109160</v>
      </c>
      <c r="I62" t="s">
        <v>10</v>
      </c>
    </row>
    <row r="63" spans="3:9" x14ac:dyDescent="0.25">
      <c r="C63" t="s">
        <v>98</v>
      </c>
      <c r="D63" t="s">
        <v>15</v>
      </c>
      <c r="E63" t="s">
        <v>9</v>
      </c>
      <c r="F63">
        <v>27</v>
      </c>
      <c r="G63" s="4">
        <v>44609</v>
      </c>
      <c r="H63">
        <v>113280</v>
      </c>
      <c r="I63" t="s">
        <v>42</v>
      </c>
    </row>
    <row r="64" spans="3:9" x14ac:dyDescent="0.25">
      <c r="C64" t="s">
        <v>25</v>
      </c>
      <c r="D64" t="s">
        <v>15</v>
      </c>
      <c r="E64" t="s">
        <v>12</v>
      </c>
      <c r="F64">
        <v>30</v>
      </c>
      <c r="G64" s="4">
        <v>44273</v>
      </c>
      <c r="H64">
        <v>69120</v>
      </c>
      <c r="I64" t="s">
        <v>16</v>
      </c>
    </row>
    <row r="65" spans="3:9" x14ac:dyDescent="0.25">
      <c r="C65" t="s">
        <v>55</v>
      </c>
      <c r="D65" t="s">
        <v>8</v>
      </c>
      <c r="E65" t="s">
        <v>56</v>
      </c>
      <c r="F65">
        <v>37</v>
      </c>
      <c r="G65" s="4">
        <v>44451</v>
      </c>
      <c r="H65">
        <v>118100</v>
      </c>
      <c r="I65" t="s">
        <v>16</v>
      </c>
    </row>
    <row r="66" spans="3:9" x14ac:dyDescent="0.25">
      <c r="C66" t="s">
        <v>62</v>
      </c>
      <c r="D66" t="s">
        <v>8</v>
      </c>
      <c r="E66" t="s">
        <v>9</v>
      </c>
      <c r="F66">
        <v>22</v>
      </c>
      <c r="G66" s="4">
        <v>44450</v>
      </c>
      <c r="H66">
        <v>76900</v>
      </c>
      <c r="I66" t="s">
        <v>13</v>
      </c>
    </row>
    <row r="67" spans="3:9" x14ac:dyDescent="0.25">
      <c r="C67" t="s">
        <v>17</v>
      </c>
      <c r="D67" t="s">
        <v>8</v>
      </c>
      <c r="E67" t="s">
        <v>12</v>
      </c>
      <c r="F67">
        <v>43</v>
      </c>
      <c r="G67" s="4">
        <v>45045</v>
      </c>
      <c r="H67">
        <v>114870</v>
      </c>
      <c r="I67" t="s">
        <v>16</v>
      </c>
    </row>
    <row r="68" spans="3:9" x14ac:dyDescent="0.25">
      <c r="C68" t="s">
        <v>52</v>
      </c>
      <c r="E68" t="s">
        <v>12</v>
      </c>
      <c r="F68">
        <v>32</v>
      </c>
      <c r="G68" s="4">
        <v>44774</v>
      </c>
      <c r="H68">
        <v>91310</v>
      </c>
      <c r="I68" t="s">
        <v>16</v>
      </c>
    </row>
    <row r="69" spans="3:9" x14ac:dyDescent="0.25">
      <c r="C69" t="s">
        <v>43</v>
      </c>
      <c r="D69" t="s">
        <v>8</v>
      </c>
      <c r="E69" t="s">
        <v>9</v>
      </c>
      <c r="F69">
        <v>28</v>
      </c>
      <c r="G69" s="4">
        <v>44486</v>
      </c>
      <c r="H69">
        <v>104770</v>
      </c>
      <c r="I69" t="s">
        <v>16</v>
      </c>
    </row>
    <row r="70" spans="3:9" x14ac:dyDescent="0.25">
      <c r="C70" t="s">
        <v>89</v>
      </c>
      <c r="D70" t="s">
        <v>15</v>
      </c>
      <c r="E70" t="s">
        <v>19</v>
      </c>
      <c r="F70">
        <v>27</v>
      </c>
      <c r="G70" s="4">
        <v>44134</v>
      </c>
      <c r="H70">
        <v>54970</v>
      </c>
      <c r="I70" t="s">
        <v>16</v>
      </c>
    </row>
    <row r="71" spans="3:9" x14ac:dyDescent="0.25">
      <c r="C71" t="s">
        <v>11</v>
      </c>
      <c r="E71" t="s">
        <v>12</v>
      </c>
      <c r="F71">
        <v>26</v>
      </c>
      <c r="G71" s="4">
        <v>44271</v>
      </c>
      <c r="H71">
        <v>90700</v>
      </c>
      <c r="I71" t="s">
        <v>13</v>
      </c>
    </row>
    <row r="72" spans="3:9" x14ac:dyDescent="0.25">
      <c r="C72" t="s">
        <v>109</v>
      </c>
      <c r="D72" t="s">
        <v>8</v>
      </c>
      <c r="E72" t="s">
        <v>19</v>
      </c>
      <c r="F72">
        <v>38</v>
      </c>
      <c r="G72" s="4">
        <v>44329</v>
      </c>
      <c r="H72">
        <v>56870</v>
      </c>
      <c r="I72" t="s">
        <v>13</v>
      </c>
    </row>
    <row r="73" spans="3:9" x14ac:dyDescent="0.25">
      <c r="C73" t="s">
        <v>77</v>
      </c>
      <c r="D73" t="s">
        <v>8</v>
      </c>
      <c r="E73" t="s">
        <v>19</v>
      </c>
      <c r="F73">
        <v>25</v>
      </c>
      <c r="G73" s="4">
        <v>44205</v>
      </c>
      <c r="H73">
        <v>92700</v>
      </c>
      <c r="I73" t="s">
        <v>16</v>
      </c>
    </row>
    <row r="74" spans="3:9" x14ac:dyDescent="0.25">
      <c r="C74" t="s">
        <v>32</v>
      </c>
      <c r="D74" t="s">
        <v>8</v>
      </c>
      <c r="E74" t="s">
        <v>21</v>
      </c>
      <c r="F74">
        <v>21</v>
      </c>
      <c r="G74" s="4">
        <v>44317</v>
      </c>
      <c r="H74">
        <v>65920</v>
      </c>
      <c r="I74" t="s">
        <v>16</v>
      </c>
    </row>
    <row r="75" spans="3:9" x14ac:dyDescent="0.25">
      <c r="C75" t="s">
        <v>59</v>
      </c>
      <c r="D75" t="s">
        <v>15</v>
      </c>
      <c r="E75" t="s">
        <v>9</v>
      </c>
      <c r="F75">
        <v>26</v>
      </c>
      <c r="G75" s="4">
        <v>44225</v>
      </c>
      <c r="H75">
        <v>47360</v>
      </c>
      <c r="I75" t="s">
        <v>16</v>
      </c>
    </row>
    <row r="76" spans="3:9" x14ac:dyDescent="0.25">
      <c r="C76" t="s">
        <v>37</v>
      </c>
      <c r="D76" t="s">
        <v>15</v>
      </c>
      <c r="E76" t="s">
        <v>9</v>
      </c>
      <c r="F76">
        <v>30</v>
      </c>
      <c r="G76" s="4">
        <v>44666</v>
      </c>
      <c r="H76">
        <v>60570</v>
      </c>
      <c r="I76" t="s">
        <v>16</v>
      </c>
    </row>
    <row r="77" spans="3:9" x14ac:dyDescent="0.25">
      <c r="C77" t="s">
        <v>96</v>
      </c>
      <c r="D77" t="s">
        <v>8</v>
      </c>
      <c r="E77" t="s">
        <v>9</v>
      </c>
      <c r="F77">
        <v>28</v>
      </c>
      <c r="G77" s="4">
        <v>44649</v>
      </c>
      <c r="H77">
        <v>104120</v>
      </c>
      <c r="I77" t="s">
        <v>16</v>
      </c>
    </row>
    <row r="78" spans="3:9" x14ac:dyDescent="0.25">
      <c r="C78" t="s">
        <v>23</v>
      </c>
      <c r="D78" t="s">
        <v>15</v>
      </c>
      <c r="E78" t="s">
        <v>12</v>
      </c>
      <c r="F78">
        <v>37</v>
      </c>
      <c r="G78" s="4">
        <v>44338</v>
      </c>
      <c r="H78">
        <v>88050</v>
      </c>
      <c r="I78" t="s">
        <v>24</v>
      </c>
    </row>
    <row r="79" spans="3:9" x14ac:dyDescent="0.25">
      <c r="C79" t="s">
        <v>103</v>
      </c>
      <c r="D79" t="s">
        <v>15</v>
      </c>
      <c r="E79" t="s">
        <v>12</v>
      </c>
      <c r="F79">
        <v>24</v>
      </c>
      <c r="G79" s="4">
        <v>44686</v>
      </c>
      <c r="H79">
        <v>100420</v>
      </c>
      <c r="I79" t="s">
        <v>16</v>
      </c>
    </row>
    <row r="80" spans="3:9" x14ac:dyDescent="0.25">
      <c r="C80" t="s">
        <v>54</v>
      </c>
      <c r="D80" t="s">
        <v>8</v>
      </c>
      <c r="E80" t="s">
        <v>9</v>
      </c>
      <c r="F80">
        <v>30</v>
      </c>
      <c r="G80" s="4">
        <v>44850</v>
      </c>
      <c r="H80">
        <v>114180</v>
      </c>
      <c r="I80" t="s">
        <v>16</v>
      </c>
    </row>
    <row r="81" spans="3:9" x14ac:dyDescent="0.25">
      <c r="C81" t="s">
        <v>86</v>
      </c>
      <c r="D81" t="s">
        <v>8</v>
      </c>
      <c r="E81" t="s">
        <v>12</v>
      </c>
      <c r="F81">
        <v>21</v>
      </c>
      <c r="G81" s="4">
        <v>44678</v>
      </c>
      <c r="H81">
        <v>33920</v>
      </c>
      <c r="I81" t="s">
        <v>16</v>
      </c>
    </row>
    <row r="82" spans="3:9" x14ac:dyDescent="0.25">
      <c r="C82" t="s">
        <v>69</v>
      </c>
      <c r="D82" t="s">
        <v>15</v>
      </c>
      <c r="E82" t="s">
        <v>9</v>
      </c>
      <c r="F82">
        <v>23</v>
      </c>
      <c r="G82" s="4">
        <v>44440</v>
      </c>
      <c r="H82">
        <v>106460</v>
      </c>
      <c r="I82" t="s">
        <v>16</v>
      </c>
    </row>
    <row r="83" spans="3:9" x14ac:dyDescent="0.25">
      <c r="C83" t="s">
        <v>57</v>
      </c>
      <c r="D83" t="s">
        <v>15</v>
      </c>
      <c r="E83" t="s">
        <v>9</v>
      </c>
      <c r="F83">
        <v>35</v>
      </c>
      <c r="G83" s="4">
        <v>44727</v>
      </c>
      <c r="H83">
        <v>40400</v>
      </c>
      <c r="I83" t="s">
        <v>16</v>
      </c>
    </row>
    <row r="84" spans="3:9" x14ac:dyDescent="0.25">
      <c r="C84" t="s">
        <v>68</v>
      </c>
      <c r="D84" t="s">
        <v>15</v>
      </c>
      <c r="E84" t="s">
        <v>21</v>
      </c>
      <c r="F84">
        <v>27</v>
      </c>
      <c r="G84" s="4">
        <v>44236</v>
      </c>
      <c r="H84">
        <v>91650</v>
      </c>
      <c r="I84" t="s">
        <v>13</v>
      </c>
    </row>
    <row r="85" spans="3:9" x14ac:dyDescent="0.25">
      <c r="C85" t="s">
        <v>99</v>
      </c>
      <c r="D85" t="s">
        <v>15</v>
      </c>
      <c r="E85" t="s">
        <v>19</v>
      </c>
      <c r="F85">
        <v>43</v>
      </c>
      <c r="G85" s="4">
        <v>44620</v>
      </c>
      <c r="H85">
        <v>36040</v>
      </c>
      <c r="I85" t="s">
        <v>16</v>
      </c>
    </row>
    <row r="86" spans="3:9" x14ac:dyDescent="0.25">
      <c r="C86" t="s">
        <v>101</v>
      </c>
      <c r="D86" t="s">
        <v>8</v>
      </c>
      <c r="E86" t="s">
        <v>12</v>
      </c>
      <c r="F86">
        <v>40</v>
      </c>
      <c r="G86" s="4">
        <v>44381</v>
      </c>
      <c r="H86">
        <v>104410</v>
      </c>
      <c r="I86" t="s">
        <v>16</v>
      </c>
    </row>
    <row r="87" spans="3:9" x14ac:dyDescent="0.25">
      <c r="C87" t="s">
        <v>85</v>
      </c>
      <c r="D87" t="s">
        <v>15</v>
      </c>
      <c r="E87" t="s">
        <v>21</v>
      </c>
      <c r="F87">
        <v>30</v>
      </c>
      <c r="G87" s="4">
        <v>44606</v>
      </c>
      <c r="H87">
        <v>96800</v>
      </c>
      <c r="I87" t="s">
        <v>16</v>
      </c>
    </row>
    <row r="88" spans="3:9" x14ac:dyDescent="0.25">
      <c r="C88" t="s">
        <v>28</v>
      </c>
      <c r="D88" t="s">
        <v>8</v>
      </c>
      <c r="E88" t="s">
        <v>21</v>
      </c>
      <c r="F88">
        <v>34</v>
      </c>
      <c r="G88" s="4">
        <v>44459</v>
      </c>
      <c r="H88">
        <v>85000</v>
      </c>
      <c r="I88" t="s">
        <v>16</v>
      </c>
    </row>
    <row r="89" spans="3:9" x14ac:dyDescent="0.25">
      <c r="C89" t="s">
        <v>80</v>
      </c>
      <c r="D89" t="s">
        <v>15</v>
      </c>
      <c r="E89" t="s">
        <v>19</v>
      </c>
      <c r="F89">
        <v>28</v>
      </c>
      <c r="G89" s="4">
        <v>44820</v>
      </c>
      <c r="H89">
        <v>43510</v>
      </c>
      <c r="I89" t="s">
        <v>42</v>
      </c>
    </row>
    <row r="90" spans="3:9" x14ac:dyDescent="0.25">
      <c r="C90" t="s">
        <v>79</v>
      </c>
      <c r="D90" t="s">
        <v>15</v>
      </c>
      <c r="E90" t="s">
        <v>21</v>
      </c>
      <c r="F90">
        <v>33</v>
      </c>
      <c r="G90" s="4">
        <v>44243</v>
      </c>
      <c r="H90">
        <v>59430</v>
      </c>
      <c r="I90" t="s">
        <v>16</v>
      </c>
    </row>
    <row r="91" spans="3:9" x14ac:dyDescent="0.25">
      <c r="C91" t="s">
        <v>93</v>
      </c>
      <c r="D91" t="s">
        <v>8</v>
      </c>
      <c r="E91" t="s">
        <v>21</v>
      </c>
      <c r="F91">
        <v>33</v>
      </c>
      <c r="G91" s="4">
        <v>44067</v>
      </c>
      <c r="H91">
        <v>65360</v>
      </c>
      <c r="I91" t="s">
        <v>16</v>
      </c>
    </row>
    <row r="92" spans="3:9" x14ac:dyDescent="0.25">
      <c r="C92" t="s">
        <v>66</v>
      </c>
      <c r="D92" t="s">
        <v>8</v>
      </c>
      <c r="E92" t="s">
        <v>9</v>
      </c>
      <c r="F92">
        <v>32</v>
      </c>
      <c r="G92" s="4">
        <v>44611</v>
      </c>
      <c r="H92">
        <v>41570</v>
      </c>
      <c r="I92" t="s">
        <v>16</v>
      </c>
    </row>
    <row r="93" spans="3:9" x14ac:dyDescent="0.25">
      <c r="C93" t="s">
        <v>95</v>
      </c>
      <c r="D93" t="s">
        <v>8</v>
      </c>
      <c r="E93" t="s">
        <v>12</v>
      </c>
      <c r="F93">
        <v>33</v>
      </c>
      <c r="G93" s="4">
        <v>44312</v>
      </c>
      <c r="H93">
        <v>75280</v>
      </c>
      <c r="I93" t="s">
        <v>16</v>
      </c>
    </row>
    <row r="94" spans="3:9" x14ac:dyDescent="0.25">
      <c r="C94" t="s">
        <v>18</v>
      </c>
      <c r="D94" t="s">
        <v>15</v>
      </c>
      <c r="E94" t="s">
        <v>19</v>
      </c>
      <c r="F94">
        <v>33</v>
      </c>
      <c r="G94" s="4">
        <v>44385</v>
      </c>
      <c r="H94">
        <v>74550</v>
      </c>
      <c r="I94" t="s">
        <v>16</v>
      </c>
    </row>
    <row r="95" spans="3:9" x14ac:dyDescent="0.25">
      <c r="C95" t="s">
        <v>45</v>
      </c>
      <c r="D95" t="s">
        <v>15</v>
      </c>
      <c r="E95" t="s">
        <v>9</v>
      </c>
      <c r="F95">
        <v>30</v>
      </c>
      <c r="G95" s="4">
        <v>44701</v>
      </c>
      <c r="H95">
        <v>67950</v>
      </c>
      <c r="I95" t="s">
        <v>16</v>
      </c>
    </row>
    <row r="96" spans="3:9" x14ac:dyDescent="0.25">
      <c r="C96" t="s">
        <v>90</v>
      </c>
      <c r="D96" t="s">
        <v>15</v>
      </c>
      <c r="E96" t="s">
        <v>21</v>
      </c>
      <c r="F96">
        <v>42</v>
      </c>
      <c r="G96" s="4">
        <v>44731</v>
      </c>
      <c r="H96">
        <v>70270</v>
      </c>
      <c r="I96" t="s">
        <v>24</v>
      </c>
    </row>
    <row r="97" spans="3:9" x14ac:dyDescent="0.25">
      <c r="C97" t="s">
        <v>46</v>
      </c>
      <c r="D97" t="s">
        <v>15</v>
      </c>
      <c r="E97" t="s">
        <v>9</v>
      </c>
      <c r="F97">
        <v>26</v>
      </c>
      <c r="G97" s="4">
        <v>44411</v>
      </c>
      <c r="H97">
        <v>53540</v>
      </c>
      <c r="I97" t="s">
        <v>16</v>
      </c>
    </row>
    <row r="98" spans="3:9" x14ac:dyDescent="0.25">
      <c r="C98" t="s">
        <v>58</v>
      </c>
      <c r="D98" t="s">
        <v>15</v>
      </c>
      <c r="E98" t="s">
        <v>19</v>
      </c>
      <c r="F98">
        <v>22</v>
      </c>
      <c r="G98" s="4">
        <v>44446</v>
      </c>
      <c r="H98">
        <v>112780</v>
      </c>
      <c r="I98" t="s">
        <v>13</v>
      </c>
    </row>
    <row r="99" spans="3:9" x14ac:dyDescent="0.25">
      <c r="C99" t="s">
        <v>70</v>
      </c>
      <c r="D99" t="s">
        <v>15</v>
      </c>
      <c r="E99" t="s">
        <v>9</v>
      </c>
      <c r="F99">
        <v>46</v>
      </c>
      <c r="G99" s="4">
        <v>44758</v>
      </c>
      <c r="H99">
        <v>70610</v>
      </c>
      <c r="I99" t="s">
        <v>16</v>
      </c>
    </row>
    <row r="100" spans="3:9" x14ac:dyDescent="0.25">
      <c r="C100" t="s">
        <v>75</v>
      </c>
      <c r="D100" t="s">
        <v>8</v>
      </c>
      <c r="E100" t="s">
        <v>19</v>
      </c>
      <c r="F100">
        <v>28</v>
      </c>
      <c r="G100" s="4">
        <v>44357</v>
      </c>
      <c r="H100">
        <v>53240</v>
      </c>
      <c r="I100" t="s">
        <v>16</v>
      </c>
    </row>
    <row r="101" spans="3:9" x14ac:dyDescent="0.25">
      <c r="C101" t="s">
        <v>49</v>
      </c>
      <c r="E101" t="s">
        <v>21</v>
      </c>
      <c r="F101">
        <v>37</v>
      </c>
      <c r="G101" s="4">
        <v>44146</v>
      </c>
      <c r="H101">
        <v>115440</v>
      </c>
      <c r="I101" t="s">
        <v>24</v>
      </c>
    </row>
    <row r="102" spans="3:9" x14ac:dyDescent="0.25">
      <c r="C102" t="s">
        <v>65</v>
      </c>
      <c r="D102" t="s">
        <v>15</v>
      </c>
      <c r="E102" t="s">
        <v>19</v>
      </c>
      <c r="F102">
        <v>32</v>
      </c>
      <c r="G102" s="4">
        <v>44465</v>
      </c>
      <c r="H102">
        <v>53540</v>
      </c>
      <c r="I102" t="s">
        <v>16</v>
      </c>
    </row>
    <row r="103" spans="3:9" x14ac:dyDescent="0.25">
      <c r="C103" t="s">
        <v>81</v>
      </c>
      <c r="D103" t="s">
        <v>8</v>
      </c>
      <c r="E103" t="s">
        <v>9</v>
      </c>
      <c r="F103">
        <v>30</v>
      </c>
      <c r="G103" s="4">
        <v>44861</v>
      </c>
      <c r="H103">
        <v>112570</v>
      </c>
      <c r="I103" t="s">
        <v>16</v>
      </c>
    </row>
    <row r="104" spans="3:9" x14ac:dyDescent="0.25">
      <c r="C104" t="s">
        <v>51</v>
      </c>
      <c r="D104" t="s">
        <v>15</v>
      </c>
      <c r="E104" t="s">
        <v>9</v>
      </c>
      <c r="F104">
        <v>33</v>
      </c>
      <c r="G104" s="4">
        <v>44701</v>
      </c>
      <c r="H104">
        <v>48530</v>
      </c>
      <c r="I104" t="s">
        <v>13</v>
      </c>
    </row>
    <row r="105" spans="3:9" x14ac:dyDescent="0.25">
      <c r="C105" t="s">
        <v>61</v>
      </c>
      <c r="D105" t="s">
        <v>8</v>
      </c>
      <c r="E105" t="s">
        <v>12</v>
      </c>
      <c r="F105">
        <v>24</v>
      </c>
      <c r="G105" s="4">
        <v>44148</v>
      </c>
      <c r="H105">
        <v>62780</v>
      </c>
      <c r="I105" t="s">
        <v>16</v>
      </c>
    </row>
    <row r="106" spans="3:9" x14ac:dyDescent="0.25">
      <c r="C106" t="s">
        <v>203</v>
      </c>
      <c r="F106">
        <f>SUBTOTAL(101,NZ_staff[Age])</f>
        <v>30.52</v>
      </c>
      <c r="H106" s="5">
        <f>SUBTOTAL(101,NZ_staff[Salary])</f>
        <v>77472.100000000006</v>
      </c>
      <c r="I106">
        <f>SUBTOTAL(103,NZ_staff[Rating])</f>
        <v>100</v>
      </c>
    </row>
  </sheetData>
  <conditionalFormatting sqref="C6:C105">
    <cfRule type="duplicateValues" dxfId="1" priority="1"/>
  </conditionalFormatting>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72EC4-DDE2-4CB7-AC70-5AB590F93835}">
  <dimension ref="B2:H115"/>
  <sheetViews>
    <sheetView workbookViewId="0">
      <selection activeCell="J98" sqref="J98"/>
    </sheetView>
  </sheetViews>
  <sheetFormatPr defaultRowHeight="15" x14ac:dyDescent="0.25"/>
  <cols>
    <col min="2" max="2" width="30" bestFit="1" customWidth="1"/>
    <col min="3" max="3" width="10" bestFit="1" customWidth="1"/>
    <col min="4" max="4" width="6.7109375" bestFit="1" customWidth="1"/>
    <col min="5" max="5" width="14.28515625" bestFit="1" customWidth="1"/>
    <col min="6" max="6" width="13.7109375" bestFit="1" customWidth="1"/>
    <col min="7" max="7" width="14" bestFit="1" customWidth="1"/>
    <col min="8" max="8" width="8.5703125" bestFit="1" customWidth="1"/>
  </cols>
  <sheetData>
    <row r="2" spans="2:8" x14ac:dyDescent="0.25">
      <c r="B2" t="s">
        <v>0</v>
      </c>
      <c r="C2" t="s">
        <v>1</v>
      </c>
      <c r="D2" t="s">
        <v>3</v>
      </c>
      <c r="E2" t="s">
        <v>6</v>
      </c>
      <c r="F2" t="s">
        <v>4</v>
      </c>
      <c r="G2" t="s">
        <v>2</v>
      </c>
      <c r="H2" t="s">
        <v>5</v>
      </c>
    </row>
    <row r="3" spans="2:8" x14ac:dyDescent="0.25">
      <c r="B3" t="s">
        <v>156</v>
      </c>
      <c r="C3" t="s">
        <v>15</v>
      </c>
      <c r="D3">
        <v>20</v>
      </c>
      <c r="E3" t="s">
        <v>16</v>
      </c>
      <c r="F3" s="4">
        <v>44122</v>
      </c>
      <c r="G3" t="s">
        <v>12</v>
      </c>
      <c r="H3">
        <v>112650</v>
      </c>
    </row>
    <row r="4" spans="2:8" x14ac:dyDescent="0.25">
      <c r="B4" t="s">
        <v>176</v>
      </c>
      <c r="C4" t="s">
        <v>8</v>
      </c>
      <c r="D4">
        <v>32</v>
      </c>
      <c r="E4" t="s">
        <v>13</v>
      </c>
      <c r="F4" s="4">
        <v>44293</v>
      </c>
      <c r="G4" t="s">
        <v>12</v>
      </c>
      <c r="H4">
        <v>43840</v>
      </c>
    </row>
    <row r="5" spans="2:8" x14ac:dyDescent="0.25">
      <c r="B5" t="s">
        <v>143</v>
      </c>
      <c r="C5" t="s">
        <v>15</v>
      </c>
      <c r="D5">
        <v>31</v>
      </c>
      <c r="E5" t="s">
        <v>16</v>
      </c>
      <c r="F5" s="4">
        <v>44663</v>
      </c>
      <c r="G5" t="s">
        <v>9</v>
      </c>
      <c r="H5">
        <v>103550</v>
      </c>
    </row>
    <row r="6" spans="2:8" x14ac:dyDescent="0.25">
      <c r="B6" t="s">
        <v>201</v>
      </c>
      <c r="C6" t="s">
        <v>8</v>
      </c>
      <c r="D6">
        <v>32</v>
      </c>
      <c r="E6" t="s">
        <v>16</v>
      </c>
      <c r="F6" s="4">
        <v>44339</v>
      </c>
      <c r="G6" t="s">
        <v>56</v>
      </c>
      <c r="H6">
        <v>45510</v>
      </c>
    </row>
    <row r="7" spans="2:8" x14ac:dyDescent="0.25">
      <c r="B7" t="s">
        <v>142</v>
      </c>
      <c r="D7">
        <v>37</v>
      </c>
      <c r="E7" t="s">
        <v>24</v>
      </c>
      <c r="F7" s="4">
        <v>44085</v>
      </c>
      <c r="G7" t="s">
        <v>21</v>
      </c>
      <c r="H7">
        <v>115440</v>
      </c>
    </row>
    <row r="8" spans="2:8" x14ac:dyDescent="0.25">
      <c r="B8" t="s">
        <v>202</v>
      </c>
      <c r="C8" t="s">
        <v>8</v>
      </c>
      <c r="D8">
        <v>38</v>
      </c>
      <c r="E8" t="s">
        <v>13</v>
      </c>
      <c r="F8" s="4">
        <v>44268</v>
      </c>
      <c r="G8" t="s">
        <v>19</v>
      </c>
      <c r="H8">
        <v>56870</v>
      </c>
    </row>
    <row r="9" spans="2:8" x14ac:dyDescent="0.25">
      <c r="B9" t="s">
        <v>169</v>
      </c>
      <c r="C9" t="s">
        <v>8</v>
      </c>
      <c r="D9">
        <v>25</v>
      </c>
      <c r="E9" t="s">
        <v>16</v>
      </c>
      <c r="F9" s="4">
        <v>44144</v>
      </c>
      <c r="G9" t="s">
        <v>19</v>
      </c>
      <c r="H9">
        <v>92700</v>
      </c>
    </row>
    <row r="10" spans="2:8" x14ac:dyDescent="0.25">
      <c r="B10" t="s">
        <v>145</v>
      </c>
      <c r="D10">
        <v>32</v>
      </c>
      <c r="E10" t="s">
        <v>16</v>
      </c>
      <c r="F10" s="4">
        <v>44713</v>
      </c>
      <c r="G10" t="s">
        <v>12</v>
      </c>
      <c r="H10">
        <v>91310</v>
      </c>
    </row>
    <row r="11" spans="2:8" x14ac:dyDescent="0.25">
      <c r="B11" t="s">
        <v>115</v>
      </c>
      <c r="C11" t="s">
        <v>15</v>
      </c>
      <c r="D11">
        <v>33</v>
      </c>
      <c r="E11" t="s">
        <v>16</v>
      </c>
      <c r="F11" s="4">
        <v>44324</v>
      </c>
      <c r="G11" t="s">
        <v>19</v>
      </c>
      <c r="H11">
        <v>74550</v>
      </c>
    </row>
    <row r="12" spans="2:8" x14ac:dyDescent="0.25">
      <c r="B12" t="s">
        <v>128</v>
      </c>
      <c r="C12" t="s">
        <v>15</v>
      </c>
      <c r="D12">
        <v>25</v>
      </c>
      <c r="E12" t="s">
        <v>13</v>
      </c>
      <c r="F12" s="4">
        <v>44665</v>
      </c>
      <c r="G12" t="s">
        <v>9</v>
      </c>
      <c r="H12">
        <v>109190</v>
      </c>
    </row>
    <row r="13" spans="2:8" x14ac:dyDescent="0.25">
      <c r="B13" t="s">
        <v>194</v>
      </c>
      <c r="C13" t="s">
        <v>8</v>
      </c>
      <c r="D13">
        <v>40</v>
      </c>
      <c r="E13" t="s">
        <v>16</v>
      </c>
      <c r="F13" s="4">
        <v>44320</v>
      </c>
      <c r="G13" t="s">
        <v>12</v>
      </c>
      <c r="H13">
        <v>104410</v>
      </c>
    </row>
    <row r="14" spans="2:8" x14ac:dyDescent="0.25">
      <c r="B14" t="s">
        <v>177</v>
      </c>
      <c r="C14" t="s">
        <v>15</v>
      </c>
      <c r="D14">
        <v>30</v>
      </c>
      <c r="E14" t="s">
        <v>16</v>
      </c>
      <c r="F14" s="4">
        <v>44544</v>
      </c>
      <c r="G14" t="s">
        <v>21</v>
      </c>
      <c r="H14">
        <v>96800</v>
      </c>
    </row>
    <row r="15" spans="2:8" x14ac:dyDescent="0.25">
      <c r="B15" t="s">
        <v>123</v>
      </c>
      <c r="C15" t="s">
        <v>15</v>
      </c>
      <c r="D15">
        <v>28</v>
      </c>
      <c r="E15" t="s">
        <v>13</v>
      </c>
      <c r="F15" s="4">
        <v>43980</v>
      </c>
      <c r="G15" t="s">
        <v>21</v>
      </c>
      <c r="H15">
        <v>48170</v>
      </c>
    </row>
    <row r="16" spans="2:8" x14ac:dyDescent="0.25">
      <c r="B16" t="s">
        <v>140</v>
      </c>
      <c r="C16" t="s">
        <v>15</v>
      </c>
      <c r="D16">
        <v>21</v>
      </c>
      <c r="E16" t="s">
        <v>16</v>
      </c>
      <c r="F16" s="4">
        <v>44042</v>
      </c>
      <c r="G16" t="s">
        <v>9</v>
      </c>
      <c r="H16">
        <v>37920</v>
      </c>
    </row>
    <row r="17" spans="2:8" x14ac:dyDescent="0.25">
      <c r="B17" t="s">
        <v>178</v>
      </c>
      <c r="C17" t="s">
        <v>15</v>
      </c>
      <c r="D17">
        <v>34</v>
      </c>
      <c r="E17" t="s">
        <v>16</v>
      </c>
      <c r="F17" s="4">
        <v>44642</v>
      </c>
      <c r="G17" t="s">
        <v>9</v>
      </c>
      <c r="H17">
        <v>112650</v>
      </c>
    </row>
    <row r="18" spans="2:8" x14ac:dyDescent="0.25">
      <c r="B18" t="s">
        <v>165</v>
      </c>
      <c r="C18" t="s">
        <v>8</v>
      </c>
      <c r="D18">
        <v>34</v>
      </c>
      <c r="E18" t="s">
        <v>24</v>
      </c>
      <c r="F18" s="4">
        <v>44660</v>
      </c>
      <c r="G18" t="s">
        <v>19</v>
      </c>
      <c r="H18">
        <v>49630</v>
      </c>
    </row>
    <row r="19" spans="2:8" x14ac:dyDescent="0.25">
      <c r="B19" t="s">
        <v>199</v>
      </c>
      <c r="C19" t="s">
        <v>15</v>
      </c>
      <c r="D19">
        <v>36</v>
      </c>
      <c r="E19" t="s">
        <v>16</v>
      </c>
      <c r="F19" s="4">
        <v>43958</v>
      </c>
      <c r="G19" t="s">
        <v>12</v>
      </c>
      <c r="H19">
        <v>118840</v>
      </c>
    </row>
    <row r="20" spans="2:8" x14ac:dyDescent="0.25">
      <c r="B20" t="s">
        <v>159</v>
      </c>
      <c r="C20" t="s">
        <v>15</v>
      </c>
      <c r="D20">
        <v>30</v>
      </c>
      <c r="E20" t="s">
        <v>16</v>
      </c>
      <c r="F20" s="4">
        <v>44789</v>
      </c>
      <c r="G20" t="s">
        <v>12</v>
      </c>
      <c r="H20">
        <v>69710</v>
      </c>
    </row>
    <row r="21" spans="2:8" x14ac:dyDescent="0.25">
      <c r="B21" t="s">
        <v>197</v>
      </c>
      <c r="C21" t="s">
        <v>15</v>
      </c>
      <c r="D21">
        <v>20</v>
      </c>
      <c r="E21" t="s">
        <v>16</v>
      </c>
      <c r="F21" s="4">
        <v>44683</v>
      </c>
      <c r="G21" t="s">
        <v>9</v>
      </c>
      <c r="H21">
        <v>79570</v>
      </c>
    </row>
    <row r="22" spans="2:8" x14ac:dyDescent="0.25">
      <c r="B22" t="s">
        <v>154</v>
      </c>
      <c r="C22" t="s">
        <v>8</v>
      </c>
      <c r="D22">
        <v>22</v>
      </c>
      <c r="E22" t="s">
        <v>13</v>
      </c>
      <c r="F22" s="4">
        <v>44388</v>
      </c>
      <c r="G22" t="s">
        <v>9</v>
      </c>
      <c r="H22">
        <v>76900</v>
      </c>
    </row>
    <row r="23" spans="2:8" x14ac:dyDescent="0.25">
      <c r="B23" t="s">
        <v>182</v>
      </c>
      <c r="C23" t="s">
        <v>15</v>
      </c>
      <c r="D23">
        <v>27</v>
      </c>
      <c r="E23" t="s">
        <v>16</v>
      </c>
      <c r="F23" s="4">
        <v>44073</v>
      </c>
      <c r="G23" t="s">
        <v>19</v>
      </c>
      <c r="H23">
        <v>54970</v>
      </c>
    </row>
    <row r="24" spans="2:8" x14ac:dyDescent="0.25">
      <c r="B24" t="s">
        <v>118</v>
      </c>
      <c r="C24" t="s">
        <v>15</v>
      </c>
      <c r="D24">
        <v>37</v>
      </c>
      <c r="E24" t="s">
        <v>24</v>
      </c>
      <c r="F24" s="4">
        <v>44277</v>
      </c>
      <c r="G24" t="s">
        <v>12</v>
      </c>
      <c r="H24">
        <v>88050</v>
      </c>
    </row>
    <row r="25" spans="2:8" x14ac:dyDescent="0.25">
      <c r="B25" t="s">
        <v>192</v>
      </c>
      <c r="C25" t="s">
        <v>15</v>
      </c>
      <c r="D25">
        <v>43</v>
      </c>
      <c r="E25" t="s">
        <v>16</v>
      </c>
      <c r="F25" s="4">
        <v>44558</v>
      </c>
      <c r="G25" t="s">
        <v>19</v>
      </c>
      <c r="H25">
        <v>36040</v>
      </c>
    </row>
    <row r="26" spans="2:8" x14ac:dyDescent="0.25">
      <c r="B26" t="s">
        <v>111</v>
      </c>
      <c r="C26" t="s">
        <v>8</v>
      </c>
      <c r="D26">
        <v>42</v>
      </c>
      <c r="E26" t="s">
        <v>10</v>
      </c>
      <c r="F26" s="4">
        <v>44718</v>
      </c>
      <c r="G26" t="s">
        <v>9</v>
      </c>
      <c r="H26">
        <v>75000</v>
      </c>
    </row>
    <row r="27" spans="2:8" x14ac:dyDescent="0.25">
      <c r="B27" t="s">
        <v>149</v>
      </c>
      <c r="C27" t="s">
        <v>15</v>
      </c>
      <c r="D27">
        <v>35</v>
      </c>
      <c r="E27" t="s">
        <v>16</v>
      </c>
      <c r="F27" s="4">
        <v>44666</v>
      </c>
      <c r="G27" t="s">
        <v>9</v>
      </c>
      <c r="H27">
        <v>40400</v>
      </c>
    </row>
    <row r="28" spans="2:8" x14ac:dyDescent="0.25">
      <c r="B28" t="s">
        <v>196</v>
      </c>
      <c r="C28" t="s">
        <v>15</v>
      </c>
      <c r="D28">
        <v>24</v>
      </c>
      <c r="E28" t="s">
        <v>16</v>
      </c>
      <c r="F28" s="4">
        <v>44625</v>
      </c>
      <c r="G28" t="s">
        <v>12</v>
      </c>
      <c r="H28">
        <v>100420</v>
      </c>
    </row>
    <row r="29" spans="2:8" x14ac:dyDescent="0.25">
      <c r="B29" t="s">
        <v>120</v>
      </c>
      <c r="C29" t="s">
        <v>8</v>
      </c>
      <c r="D29">
        <v>31</v>
      </c>
      <c r="E29" t="s">
        <v>16</v>
      </c>
      <c r="F29" s="4">
        <v>44604</v>
      </c>
      <c r="G29" t="s">
        <v>12</v>
      </c>
      <c r="H29">
        <v>58100</v>
      </c>
    </row>
    <row r="30" spans="2:8" x14ac:dyDescent="0.25">
      <c r="B30" t="s">
        <v>114</v>
      </c>
      <c r="C30" t="s">
        <v>8</v>
      </c>
      <c r="D30">
        <v>44</v>
      </c>
      <c r="E30" t="s">
        <v>16</v>
      </c>
      <c r="F30" s="4">
        <v>44985</v>
      </c>
      <c r="G30" t="s">
        <v>12</v>
      </c>
      <c r="H30">
        <v>114870</v>
      </c>
    </row>
    <row r="31" spans="2:8" x14ac:dyDescent="0.25">
      <c r="B31" t="s">
        <v>158</v>
      </c>
      <c r="C31" t="s">
        <v>8</v>
      </c>
      <c r="D31">
        <v>32</v>
      </c>
      <c r="E31" t="s">
        <v>16</v>
      </c>
      <c r="F31" s="4">
        <v>44549</v>
      </c>
      <c r="G31" t="s">
        <v>9</v>
      </c>
      <c r="H31">
        <v>41570</v>
      </c>
    </row>
    <row r="32" spans="2:8" x14ac:dyDescent="0.25">
      <c r="B32" t="s">
        <v>173</v>
      </c>
      <c r="C32" t="s">
        <v>8</v>
      </c>
      <c r="D32">
        <v>30</v>
      </c>
      <c r="E32" t="s">
        <v>16</v>
      </c>
      <c r="F32" s="4">
        <v>44800</v>
      </c>
      <c r="G32" t="s">
        <v>9</v>
      </c>
      <c r="H32">
        <v>112570</v>
      </c>
    </row>
    <row r="33" spans="2:8" x14ac:dyDescent="0.25">
      <c r="B33" t="s">
        <v>151</v>
      </c>
      <c r="C33" t="s">
        <v>15</v>
      </c>
      <c r="D33">
        <v>26</v>
      </c>
      <c r="E33" t="s">
        <v>16</v>
      </c>
      <c r="F33" s="4">
        <v>44164</v>
      </c>
      <c r="G33" t="s">
        <v>9</v>
      </c>
      <c r="H33">
        <v>47360</v>
      </c>
    </row>
    <row r="34" spans="2:8" x14ac:dyDescent="0.25">
      <c r="B34" t="s">
        <v>126</v>
      </c>
      <c r="C34" t="s">
        <v>8</v>
      </c>
      <c r="D34">
        <v>21</v>
      </c>
      <c r="E34" t="s">
        <v>16</v>
      </c>
      <c r="F34" s="4">
        <v>44256</v>
      </c>
      <c r="G34" t="s">
        <v>21</v>
      </c>
      <c r="H34">
        <v>65920</v>
      </c>
    </row>
    <row r="35" spans="2:8" x14ac:dyDescent="0.25">
      <c r="B35" t="s">
        <v>200</v>
      </c>
      <c r="C35" t="s">
        <v>8</v>
      </c>
      <c r="D35">
        <v>28</v>
      </c>
      <c r="E35" t="s">
        <v>16</v>
      </c>
      <c r="F35" s="4">
        <v>44571</v>
      </c>
      <c r="G35" t="s">
        <v>9</v>
      </c>
      <c r="H35">
        <v>99970</v>
      </c>
    </row>
    <row r="36" spans="2:8" x14ac:dyDescent="0.25">
      <c r="B36" t="s">
        <v>133</v>
      </c>
      <c r="C36" t="s">
        <v>8</v>
      </c>
      <c r="D36">
        <v>25</v>
      </c>
      <c r="E36" t="s">
        <v>13</v>
      </c>
      <c r="F36" s="4">
        <v>44633</v>
      </c>
      <c r="G36" t="s">
        <v>12</v>
      </c>
      <c r="H36">
        <v>80700</v>
      </c>
    </row>
    <row r="37" spans="2:8" x14ac:dyDescent="0.25">
      <c r="B37" t="s">
        <v>155</v>
      </c>
      <c r="C37" t="s">
        <v>15</v>
      </c>
      <c r="D37">
        <v>24</v>
      </c>
      <c r="E37" t="s">
        <v>24</v>
      </c>
      <c r="F37" s="4">
        <v>44375</v>
      </c>
      <c r="G37" t="s">
        <v>21</v>
      </c>
      <c r="H37">
        <v>52610</v>
      </c>
    </row>
    <row r="38" spans="2:8" x14ac:dyDescent="0.25">
      <c r="B38" t="s">
        <v>180</v>
      </c>
      <c r="C38" t="s">
        <v>15</v>
      </c>
      <c r="D38">
        <v>29</v>
      </c>
      <c r="E38" t="s">
        <v>24</v>
      </c>
      <c r="F38" s="4">
        <v>44119</v>
      </c>
      <c r="G38" t="s">
        <v>12</v>
      </c>
      <c r="H38">
        <v>112110</v>
      </c>
    </row>
    <row r="39" spans="2:8" x14ac:dyDescent="0.25">
      <c r="B39" t="s">
        <v>152</v>
      </c>
      <c r="C39" t="s">
        <v>8</v>
      </c>
      <c r="D39">
        <v>27</v>
      </c>
      <c r="E39" t="s">
        <v>16</v>
      </c>
      <c r="F39" s="4">
        <v>44061</v>
      </c>
      <c r="G39" t="s">
        <v>56</v>
      </c>
      <c r="H39">
        <v>119110</v>
      </c>
    </row>
    <row r="40" spans="2:8" x14ac:dyDescent="0.25">
      <c r="B40" t="s">
        <v>150</v>
      </c>
      <c r="C40" t="s">
        <v>15</v>
      </c>
      <c r="D40">
        <v>22</v>
      </c>
      <c r="E40" t="s">
        <v>13</v>
      </c>
      <c r="F40" s="4">
        <v>44384</v>
      </c>
      <c r="G40" t="s">
        <v>19</v>
      </c>
      <c r="H40">
        <v>112780</v>
      </c>
    </row>
    <row r="41" spans="2:8" x14ac:dyDescent="0.25">
      <c r="B41" t="s">
        <v>175</v>
      </c>
      <c r="C41" t="s">
        <v>8</v>
      </c>
      <c r="D41">
        <v>36</v>
      </c>
      <c r="E41" t="s">
        <v>16</v>
      </c>
      <c r="F41" s="4">
        <v>44023</v>
      </c>
      <c r="G41" t="s">
        <v>9</v>
      </c>
      <c r="H41">
        <v>114890</v>
      </c>
    </row>
    <row r="42" spans="2:8" x14ac:dyDescent="0.25">
      <c r="B42" t="s">
        <v>146</v>
      </c>
      <c r="C42" t="s">
        <v>15</v>
      </c>
      <c r="D42">
        <v>27</v>
      </c>
      <c r="E42" t="s">
        <v>16</v>
      </c>
      <c r="F42" s="4">
        <v>44506</v>
      </c>
      <c r="G42" t="s">
        <v>21</v>
      </c>
      <c r="H42">
        <v>48980</v>
      </c>
    </row>
    <row r="43" spans="2:8" x14ac:dyDescent="0.25">
      <c r="B43" t="s">
        <v>170</v>
      </c>
      <c r="C43" t="s">
        <v>15</v>
      </c>
      <c r="D43">
        <v>21</v>
      </c>
      <c r="E43" t="s">
        <v>16</v>
      </c>
      <c r="F43" s="4">
        <v>44180</v>
      </c>
      <c r="G43" t="s">
        <v>56</v>
      </c>
      <c r="H43">
        <v>75880</v>
      </c>
    </row>
    <row r="44" spans="2:8" x14ac:dyDescent="0.25">
      <c r="B44" t="s">
        <v>167</v>
      </c>
      <c r="C44" t="s">
        <v>8</v>
      </c>
      <c r="D44">
        <v>28</v>
      </c>
      <c r="E44" t="s">
        <v>16</v>
      </c>
      <c r="F44" s="4">
        <v>44296</v>
      </c>
      <c r="G44" t="s">
        <v>19</v>
      </c>
      <c r="H44">
        <v>53240</v>
      </c>
    </row>
    <row r="45" spans="2:8" x14ac:dyDescent="0.25">
      <c r="B45" t="s">
        <v>122</v>
      </c>
      <c r="C45" t="s">
        <v>8</v>
      </c>
      <c r="D45">
        <v>34</v>
      </c>
      <c r="E45" t="s">
        <v>16</v>
      </c>
      <c r="F45" s="4">
        <v>44397</v>
      </c>
      <c r="G45" t="s">
        <v>21</v>
      </c>
      <c r="H45">
        <v>85000</v>
      </c>
    </row>
    <row r="46" spans="2:8" x14ac:dyDescent="0.25">
      <c r="B46" t="s">
        <v>179</v>
      </c>
      <c r="C46" t="s">
        <v>8</v>
      </c>
      <c r="D46">
        <v>21</v>
      </c>
      <c r="E46" t="s">
        <v>16</v>
      </c>
      <c r="F46" s="4">
        <v>44619</v>
      </c>
      <c r="G46" t="s">
        <v>12</v>
      </c>
      <c r="H46">
        <v>33920</v>
      </c>
    </row>
    <row r="47" spans="2:8" x14ac:dyDescent="0.25">
      <c r="B47" t="s">
        <v>188</v>
      </c>
      <c r="C47" t="s">
        <v>8</v>
      </c>
      <c r="D47">
        <v>33</v>
      </c>
      <c r="E47" t="s">
        <v>16</v>
      </c>
      <c r="F47" s="4">
        <v>44253</v>
      </c>
      <c r="G47" t="s">
        <v>12</v>
      </c>
      <c r="H47">
        <v>75280</v>
      </c>
    </row>
    <row r="48" spans="2:8" x14ac:dyDescent="0.25">
      <c r="B48" t="s">
        <v>130</v>
      </c>
      <c r="C48" t="s">
        <v>8</v>
      </c>
      <c r="D48">
        <v>34</v>
      </c>
      <c r="E48" t="s">
        <v>16</v>
      </c>
      <c r="F48" s="4">
        <v>44594</v>
      </c>
      <c r="G48" t="s">
        <v>21</v>
      </c>
      <c r="H48">
        <v>58940</v>
      </c>
    </row>
    <row r="49" spans="2:8" x14ac:dyDescent="0.25">
      <c r="B49" t="s">
        <v>136</v>
      </c>
      <c r="C49" t="s">
        <v>8</v>
      </c>
      <c r="D49">
        <v>28</v>
      </c>
      <c r="E49" t="s">
        <v>16</v>
      </c>
      <c r="F49" s="4">
        <v>44425</v>
      </c>
      <c r="G49" t="s">
        <v>9</v>
      </c>
      <c r="H49">
        <v>104770</v>
      </c>
    </row>
    <row r="50" spans="2:8" x14ac:dyDescent="0.25">
      <c r="B50" t="s">
        <v>125</v>
      </c>
      <c r="C50" t="s">
        <v>15</v>
      </c>
      <c r="D50">
        <v>21</v>
      </c>
      <c r="E50" t="s">
        <v>16</v>
      </c>
      <c r="F50" s="4">
        <v>44701</v>
      </c>
      <c r="G50" t="s">
        <v>9</v>
      </c>
      <c r="H50">
        <v>57090</v>
      </c>
    </row>
    <row r="51" spans="2:8" x14ac:dyDescent="0.25">
      <c r="B51" t="s">
        <v>160</v>
      </c>
      <c r="C51" t="s">
        <v>15</v>
      </c>
      <c r="D51">
        <v>27</v>
      </c>
      <c r="E51" t="s">
        <v>13</v>
      </c>
      <c r="F51" s="4">
        <v>44174</v>
      </c>
      <c r="G51" t="s">
        <v>21</v>
      </c>
      <c r="H51">
        <v>91650</v>
      </c>
    </row>
    <row r="52" spans="2:8" x14ac:dyDescent="0.25">
      <c r="B52" t="s">
        <v>183</v>
      </c>
      <c r="C52" t="s">
        <v>15</v>
      </c>
      <c r="D52">
        <v>42</v>
      </c>
      <c r="E52" t="s">
        <v>24</v>
      </c>
      <c r="F52" s="4">
        <v>44670</v>
      </c>
      <c r="G52" t="s">
        <v>21</v>
      </c>
      <c r="H52">
        <v>70270</v>
      </c>
    </row>
    <row r="53" spans="2:8" x14ac:dyDescent="0.25">
      <c r="B53" t="s">
        <v>129</v>
      </c>
      <c r="C53" t="s">
        <v>8</v>
      </c>
      <c r="D53">
        <v>28</v>
      </c>
      <c r="E53" t="s">
        <v>16</v>
      </c>
      <c r="F53" s="4">
        <v>44124</v>
      </c>
      <c r="G53" t="s">
        <v>21</v>
      </c>
      <c r="H53">
        <v>75970</v>
      </c>
    </row>
    <row r="54" spans="2:8" x14ac:dyDescent="0.25">
      <c r="B54" t="s">
        <v>112</v>
      </c>
      <c r="D54">
        <v>27</v>
      </c>
      <c r="E54" t="s">
        <v>13</v>
      </c>
      <c r="F54" s="4">
        <v>44212</v>
      </c>
      <c r="G54" t="s">
        <v>12</v>
      </c>
      <c r="H54">
        <v>90700</v>
      </c>
    </row>
    <row r="55" spans="2:8" x14ac:dyDescent="0.25">
      <c r="B55" t="s">
        <v>131</v>
      </c>
      <c r="C55" t="s">
        <v>15</v>
      </c>
      <c r="D55">
        <v>30</v>
      </c>
      <c r="E55" t="s">
        <v>16</v>
      </c>
      <c r="F55" s="4">
        <v>44607</v>
      </c>
      <c r="G55" t="s">
        <v>9</v>
      </c>
      <c r="H55">
        <v>60570</v>
      </c>
    </row>
    <row r="56" spans="2:8" x14ac:dyDescent="0.25">
      <c r="B56" t="s">
        <v>134</v>
      </c>
      <c r="C56" t="s">
        <v>15</v>
      </c>
      <c r="D56">
        <v>33</v>
      </c>
      <c r="E56" t="s">
        <v>16</v>
      </c>
      <c r="F56" s="4">
        <v>44103</v>
      </c>
      <c r="G56" t="s">
        <v>9</v>
      </c>
      <c r="H56">
        <v>115920</v>
      </c>
    </row>
    <row r="57" spans="2:8" x14ac:dyDescent="0.25">
      <c r="B57" t="s">
        <v>186</v>
      </c>
      <c r="C57" t="s">
        <v>8</v>
      </c>
      <c r="D57">
        <v>33</v>
      </c>
      <c r="E57" t="s">
        <v>16</v>
      </c>
      <c r="F57" s="4">
        <v>44006</v>
      </c>
      <c r="G57" t="s">
        <v>21</v>
      </c>
      <c r="H57">
        <v>65360</v>
      </c>
    </row>
    <row r="58" spans="2:8" x14ac:dyDescent="0.25">
      <c r="B58" t="s">
        <v>116</v>
      </c>
      <c r="D58">
        <v>30</v>
      </c>
      <c r="E58" t="s">
        <v>16</v>
      </c>
      <c r="F58" s="4">
        <v>44535</v>
      </c>
      <c r="G58" t="s">
        <v>21</v>
      </c>
      <c r="H58">
        <v>64000</v>
      </c>
    </row>
    <row r="59" spans="2:8" x14ac:dyDescent="0.25">
      <c r="B59" t="s">
        <v>195</v>
      </c>
      <c r="C59" t="s">
        <v>8</v>
      </c>
      <c r="D59">
        <v>34</v>
      </c>
      <c r="E59" t="s">
        <v>16</v>
      </c>
      <c r="F59" s="4">
        <v>44383</v>
      </c>
      <c r="G59" t="s">
        <v>21</v>
      </c>
      <c r="H59">
        <v>92450</v>
      </c>
    </row>
    <row r="60" spans="2:8" x14ac:dyDescent="0.25">
      <c r="B60" t="s">
        <v>113</v>
      </c>
      <c r="C60" t="s">
        <v>15</v>
      </c>
      <c r="D60">
        <v>31</v>
      </c>
      <c r="E60" t="s">
        <v>16</v>
      </c>
      <c r="F60" s="4">
        <v>44450</v>
      </c>
      <c r="G60" t="s">
        <v>12</v>
      </c>
      <c r="H60">
        <v>48950</v>
      </c>
    </row>
    <row r="61" spans="2:8" x14ac:dyDescent="0.25">
      <c r="B61" t="s">
        <v>185</v>
      </c>
      <c r="C61" t="s">
        <v>8</v>
      </c>
      <c r="D61">
        <v>27</v>
      </c>
      <c r="E61" t="s">
        <v>16</v>
      </c>
      <c r="F61" s="4">
        <v>44625</v>
      </c>
      <c r="G61" t="s">
        <v>12</v>
      </c>
      <c r="H61">
        <v>83750</v>
      </c>
    </row>
    <row r="62" spans="2:8" x14ac:dyDescent="0.25">
      <c r="B62" t="s">
        <v>166</v>
      </c>
      <c r="C62" t="s">
        <v>8</v>
      </c>
      <c r="D62">
        <v>40</v>
      </c>
      <c r="E62" t="s">
        <v>16</v>
      </c>
      <c r="F62" s="4">
        <v>44276</v>
      </c>
      <c r="G62" t="s">
        <v>12</v>
      </c>
      <c r="H62">
        <v>87620</v>
      </c>
    </row>
    <row r="63" spans="2:8" x14ac:dyDescent="0.25">
      <c r="B63" t="s">
        <v>184</v>
      </c>
      <c r="C63" t="s">
        <v>8</v>
      </c>
      <c r="D63">
        <v>20</v>
      </c>
      <c r="E63" t="s">
        <v>24</v>
      </c>
      <c r="F63" s="4">
        <v>44476</v>
      </c>
      <c r="G63" t="s">
        <v>19</v>
      </c>
      <c r="H63">
        <v>68900</v>
      </c>
    </row>
    <row r="64" spans="2:8" x14ac:dyDescent="0.25">
      <c r="B64" t="s">
        <v>157</v>
      </c>
      <c r="C64" t="s">
        <v>15</v>
      </c>
      <c r="D64">
        <v>32</v>
      </c>
      <c r="E64" t="s">
        <v>16</v>
      </c>
      <c r="F64" s="4">
        <v>44403</v>
      </c>
      <c r="G64" t="s">
        <v>19</v>
      </c>
      <c r="H64">
        <v>53540</v>
      </c>
    </row>
    <row r="65" spans="2:8" x14ac:dyDescent="0.25">
      <c r="B65" t="s">
        <v>172</v>
      </c>
      <c r="C65" t="s">
        <v>15</v>
      </c>
      <c r="D65">
        <v>28</v>
      </c>
      <c r="E65" t="s">
        <v>42</v>
      </c>
      <c r="F65" s="4">
        <v>44758</v>
      </c>
      <c r="G65" t="s">
        <v>19</v>
      </c>
      <c r="H65">
        <v>43510</v>
      </c>
    </row>
    <row r="66" spans="2:8" x14ac:dyDescent="0.25">
      <c r="B66" t="s">
        <v>127</v>
      </c>
      <c r="C66" t="s">
        <v>8</v>
      </c>
      <c r="D66">
        <v>38</v>
      </c>
      <c r="E66" t="s">
        <v>10</v>
      </c>
      <c r="F66" s="4">
        <v>44316</v>
      </c>
      <c r="G66" t="s">
        <v>19</v>
      </c>
      <c r="H66">
        <v>109160</v>
      </c>
    </row>
    <row r="67" spans="2:8" x14ac:dyDescent="0.25">
      <c r="B67" t="s">
        <v>198</v>
      </c>
      <c r="C67" t="s">
        <v>15</v>
      </c>
      <c r="D67">
        <v>40</v>
      </c>
      <c r="E67" t="s">
        <v>16</v>
      </c>
      <c r="F67" s="4">
        <v>44204</v>
      </c>
      <c r="G67" t="s">
        <v>9</v>
      </c>
      <c r="H67">
        <v>99750</v>
      </c>
    </row>
    <row r="68" spans="2:8" x14ac:dyDescent="0.25">
      <c r="B68" t="s">
        <v>124</v>
      </c>
      <c r="C68" t="s">
        <v>8</v>
      </c>
      <c r="D68">
        <v>31</v>
      </c>
      <c r="E68" t="s">
        <v>16</v>
      </c>
      <c r="F68" s="4">
        <v>44084</v>
      </c>
      <c r="G68" t="s">
        <v>12</v>
      </c>
      <c r="H68">
        <v>41980</v>
      </c>
    </row>
    <row r="69" spans="2:8" x14ac:dyDescent="0.25">
      <c r="B69" t="s">
        <v>187</v>
      </c>
      <c r="C69" t="s">
        <v>15</v>
      </c>
      <c r="D69">
        <v>36</v>
      </c>
      <c r="E69" t="s">
        <v>16</v>
      </c>
      <c r="F69" s="4">
        <v>44272</v>
      </c>
      <c r="G69" t="s">
        <v>21</v>
      </c>
      <c r="H69">
        <v>71380</v>
      </c>
    </row>
    <row r="70" spans="2:8" x14ac:dyDescent="0.25">
      <c r="B70" t="s">
        <v>191</v>
      </c>
      <c r="C70" t="s">
        <v>15</v>
      </c>
      <c r="D70">
        <v>27</v>
      </c>
      <c r="E70" t="s">
        <v>42</v>
      </c>
      <c r="F70" s="4">
        <v>44547</v>
      </c>
      <c r="G70" t="s">
        <v>9</v>
      </c>
      <c r="H70">
        <v>113280</v>
      </c>
    </row>
    <row r="71" spans="2:8" x14ac:dyDescent="0.25">
      <c r="B71" t="s">
        <v>181</v>
      </c>
      <c r="C71" t="s">
        <v>8</v>
      </c>
      <c r="D71">
        <v>33</v>
      </c>
      <c r="E71" t="s">
        <v>16</v>
      </c>
      <c r="F71" s="4">
        <v>44747</v>
      </c>
      <c r="G71" t="s">
        <v>21</v>
      </c>
      <c r="H71">
        <v>86570</v>
      </c>
    </row>
    <row r="72" spans="2:8" x14ac:dyDescent="0.25">
      <c r="B72" t="s">
        <v>139</v>
      </c>
      <c r="C72" t="s">
        <v>15</v>
      </c>
      <c r="D72">
        <v>26</v>
      </c>
      <c r="E72" t="s">
        <v>16</v>
      </c>
      <c r="F72" s="4">
        <v>44350</v>
      </c>
      <c r="G72" t="s">
        <v>9</v>
      </c>
      <c r="H72">
        <v>53540</v>
      </c>
    </row>
    <row r="73" spans="2:8" x14ac:dyDescent="0.25">
      <c r="B73" t="s">
        <v>190</v>
      </c>
      <c r="C73" t="s">
        <v>15</v>
      </c>
      <c r="D73">
        <v>37</v>
      </c>
      <c r="E73" t="s">
        <v>16</v>
      </c>
      <c r="F73" s="4">
        <v>44640</v>
      </c>
      <c r="G73" t="s">
        <v>12</v>
      </c>
      <c r="H73">
        <v>69070</v>
      </c>
    </row>
    <row r="74" spans="2:8" x14ac:dyDescent="0.25">
      <c r="B74" t="s">
        <v>121</v>
      </c>
      <c r="C74" t="s">
        <v>8</v>
      </c>
      <c r="D74">
        <v>30</v>
      </c>
      <c r="E74" t="s">
        <v>24</v>
      </c>
      <c r="F74" s="4">
        <v>44328</v>
      </c>
      <c r="G74" t="s">
        <v>21</v>
      </c>
      <c r="H74">
        <v>67910</v>
      </c>
    </row>
    <row r="75" spans="2:8" x14ac:dyDescent="0.25">
      <c r="B75" t="s">
        <v>119</v>
      </c>
      <c r="C75" t="s">
        <v>15</v>
      </c>
      <c r="D75">
        <v>30</v>
      </c>
      <c r="E75" t="s">
        <v>16</v>
      </c>
      <c r="F75" s="4">
        <v>44214</v>
      </c>
      <c r="G75" t="s">
        <v>12</v>
      </c>
      <c r="H75">
        <v>69120</v>
      </c>
    </row>
    <row r="76" spans="2:8" x14ac:dyDescent="0.25">
      <c r="B76" t="s">
        <v>132</v>
      </c>
      <c r="C76" t="s">
        <v>8</v>
      </c>
      <c r="D76">
        <v>34</v>
      </c>
      <c r="E76" t="s">
        <v>16</v>
      </c>
      <c r="F76" s="4">
        <v>44550</v>
      </c>
      <c r="G76" t="s">
        <v>21</v>
      </c>
      <c r="H76">
        <v>60130</v>
      </c>
    </row>
    <row r="77" spans="2:8" x14ac:dyDescent="0.25">
      <c r="B77" t="s">
        <v>161</v>
      </c>
      <c r="C77" t="s">
        <v>15</v>
      </c>
      <c r="D77">
        <v>23</v>
      </c>
      <c r="E77" t="s">
        <v>16</v>
      </c>
      <c r="F77" s="4">
        <v>44378</v>
      </c>
      <c r="G77" t="s">
        <v>9</v>
      </c>
      <c r="H77">
        <v>106460</v>
      </c>
    </row>
    <row r="78" spans="2:8" x14ac:dyDescent="0.25">
      <c r="B78" t="s">
        <v>148</v>
      </c>
      <c r="C78" t="s">
        <v>8</v>
      </c>
      <c r="D78">
        <v>37</v>
      </c>
      <c r="E78" t="s">
        <v>16</v>
      </c>
      <c r="F78" s="4">
        <v>44389</v>
      </c>
      <c r="G78" t="s">
        <v>56</v>
      </c>
      <c r="H78">
        <v>118100</v>
      </c>
    </row>
    <row r="79" spans="2:8" x14ac:dyDescent="0.25">
      <c r="B79" t="s">
        <v>164</v>
      </c>
      <c r="C79" t="s">
        <v>8</v>
      </c>
      <c r="D79">
        <v>36</v>
      </c>
      <c r="E79" t="s">
        <v>16</v>
      </c>
      <c r="F79" s="4">
        <v>44468</v>
      </c>
      <c r="G79" t="s">
        <v>9</v>
      </c>
      <c r="H79">
        <v>78390</v>
      </c>
    </row>
    <row r="80" spans="2:8" x14ac:dyDescent="0.25">
      <c r="B80" t="s">
        <v>147</v>
      </c>
      <c r="C80" t="s">
        <v>8</v>
      </c>
      <c r="D80">
        <v>30</v>
      </c>
      <c r="E80" t="s">
        <v>16</v>
      </c>
      <c r="F80" s="4">
        <v>44789</v>
      </c>
      <c r="G80" t="s">
        <v>9</v>
      </c>
      <c r="H80">
        <v>114180</v>
      </c>
    </row>
    <row r="81" spans="2:8" x14ac:dyDescent="0.25">
      <c r="B81" t="s">
        <v>189</v>
      </c>
      <c r="C81" t="s">
        <v>8</v>
      </c>
      <c r="D81">
        <v>28</v>
      </c>
      <c r="E81" t="s">
        <v>16</v>
      </c>
      <c r="F81" s="4">
        <v>44590</v>
      </c>
      <c r="G81" t="s">
        <v>9</v>
      </c>
      <c r="H81">
        <v>104120</v>
      </c>
    </row>
    <row r="82" spans="2:8" x14ac:dyDescent="0.25">
      <c r="B82" t="s">
        <v>138</v>
      </c>
      <c r="C82" t="s">
        <v>15</v>
      </c>
      <c r="D82">
        <v>30</v>
      </c>
      <c r="E82" t="s">
        <v>16</v>
      </c>
      <c r="F82" s="4">
        <v>44640</v>
      </c>
      <c r="G82" t="s">
        <v>9</v>
      </c>
      <c r="H82">
        <v>67950</v>
      </c>
    </row>
    <row r="83" spans="2:8" x14ac:dyDescent="0.25">
      <c r="B83" t="s">
        <v>137</v>
      </c>
      <c r="C83" t="s">
        <v>8</v>
      </c>
      <c r="D83">
        <v>29</v>
      </c>
      <c r="E83" t="s">
        <v>16</v>
      </c>
      <c r="F83" s="4">
        <v>43962</v>
      </c>
      <c r="G83" t="s">
        <v>12</v>
      </c>
      <c r="H83">
        <v>34980</v>
      </c>
    </row>
    <row r="84" spans="2:8" x14ac:dyDescent="0.25">
      <c r="B84" t="s">
        <v>153</v>
      </c>
      <c r="C84" t="s">
        <v>8</v>
      </c>
      <c r="D84">
        <v>24</v>
      </c>
      <c r="E84" t="s">
        <v>16</v>
      </c>
      <c r="F84" s="4">
        <v>44087</v>
      </c>
      <c r="G84" t="s">
        <v>12</v>
      </c>
      <c r="H84">
        <v>62780</v>
      </c>
    </row>
    <row r="85" spans="2:8" x14ac:dyDescent="0.25">
      <c r="B85" t="s">
        <v>117</v>
      </c>
      <c r="C85" t="s">
        <v>15</v>
      </c>
      <c r="D85">
        <v>20</v>
      </c>
      <c r="E85" t="s">
        <v>16</v>
      </c>
      <c r="F85" s="4">
        <v>44397</v>
      </c>
      <c r="G85" t="s">
        <v>12</v>
      </c>
      <c r="H85">
        <v>107700</v>
      </c>
    </row>
    <row r="86" spans="2:8" x14ac:dyDescent="0.25">
      <c r="B86" t="s">
        <v>168</v>
      </c>
      <c r="C86" t="s">
        <v>15</v>
      </c>
      <c r="D86">
        <v>25</v>
      </c>
      <c r="E86" t="s">
        <v>16</v>
      </c>
      <c r="F86" s="4">
        <v>44322</v>
      </c>
      <c r="G86" t="s">
        <v>19</v>
      </c>
      <c r="H86">
        <v>65700</v>
      </c>
    </row>
    <row r="87" spans="2:8" x14ac:dyDescent="0.25">
      <c r="B87" t="s">
        <v>135</v>
      </c>
      <c r="C87" t="s">
        <v>8</v>
      </c>
      <c r="D87">
        <v>33</v>
      </c>
      <c r="E87" t="s">
        <v>42</v>
      </c>
      <c r="F87" s="4">
        <v>44313</v>
      </c>
      <c r="G87" t="s">
        <v>12</v>
      </c>
      <c r="H87">
        <v>75480</v>
      </c>
    </row>
    <row r="88" spans="2:8" x14ac:dyDescent="0.25">
      <c r="B88" t="s">
        <v>174</v>
      </c>
      <c r="C88" t="s">
        <v>15</v>
      </c>
      <c r="D88">
        <v>33</v>
      </c>
      <c r="E88" t="s">
        <v>16</v>
      </c>
      <c r="F88" s="4">
        <v>44448</v>
      </c>
      <c r="G88" t="s">
        <v>12</v>
      </c>
      <c r="H88">
        <v>53870</v>
      </c>
    </row>
    <row r="89" spans="2:8" x14ac:dyDescent="0.25">
      <c r="B89" t="s">
        <v>141</v>
      </c>
      <c r="C89" t="s">
        <v>8</v>
      </c>
      <c r="D89">
        <v>36</v>
      </c>
      <c r="E89" t="s">
        <v>16</v>
      </c>
      <c r="F89" s="4">
        <v>44433</v>
      </c>
      <c r="G89" t="s">
        <v>19</v>
      </c>
      <c r="H89">
        <v>78540</v>
      </c>
    </row>
    <row r="90" spans="2:8" x14ac:dyDescent="0.25">
      <c r="B90" t="s">
        <v>193</v>
      </c>
      <c r="C90" t="s">
        <v>15</v>
      </c>
      <c r="D90">
        <v>19</v>
      </c>
      <c r="E90" t="s">
        <v>16</v>
      </c>
      <c r="F90" s="4">
        <v>44218</v>
      </c>
      <c r="G90" t="s">
        <v>9</v>
      </c>
      <c r="H90">
        <v>58960</v>
      </c>
    </row>
    <row r="91" spans="2:8" x14ac:dyDescent="0.25">
      <c r="B91" t="s">
        <v>162</v>
      </c>
      <c r="C91" t="s">
        <v>15</v>
      </c>
      <c r="D91">
        <v>46</v>
      </c>
      <c r="E91" t="s">
        <v>16</v>
      </c>
      <c r="F91" s="4">
        <v>44697</v>
      </c>
      <c r="G91" t="s">
        <v>9</v>
      </c>
      <c r="H91">
        <v>70610</v>
      </c>
    </row>
    <row r="92" spans="2:8" x14ac:dyDescent="0.25">
      <c r="B92" t="s">
        <v>171</v>
      </c>
      <c r="C92" t="s">
        <v>15</v>
      </c>
      <c r="D92">
        <v>33</v>
      </c>
      <c r="E92" t="s">
        <v>16</v>
      </c>
      <c r="F92" s="4">
        <v>44181</v>
      </c>
      <c r="G92" t="s">
        <v>21</v>
      </c>
      <c r="H92">
        <v>59430</v>
      </c>
    </row>
    <row r="93" spans="2:8" x14ac:dyDescent="0.25">
      <c r="B93" t="s">
        <v>144</v>
      </c>
      <c r="C93" t="s">
        <v>15</v>
      </c>
      <c r="D93">
        <v>33</v>
      </c>
      <c r="E93" t="s">
        <v>13</v>
      </c>
      <c r="F93" s="4">
        <v>44640</v>
      </c>
      <c r="G93" t="s">
        <v>9</v>
      </c>
      <c r="H93">
        <v>48530</v>
      </c>
    </row>
    <row r="94" spans="2:8" x14ac:dyDescent="0.25">
      <c r="B94" t="s">
        <v>163</v>
      </c>
      <c r="C94" t="s">
        <v>8</v>
      </c>
      <c r="D94">
        <v>33</v>
      </c>
      <c r="E94" t="s">
        <v>16</v>
      </c>
      <c r="F94" s="4">
        <v>44129</v>
      </c>
      <c r="G94" t="s">
        <v>12</v>
      </c>
      <c r="H94">
        <v>96140</v>
      </c>
    </row>
    <row r="95" spans="2:8" x14ac:dyDescent="0.25">
      <c r="B95" t="s">
        <v>156</v>
      </c>
      <c r="C95" t="s">
        <v>15</v>
      </c>
      <c r="D95">
        <v>20</v>
      </c>
      <c r="E95" t="s">
        <v>16</v>
      </c>
      <c r="F95" s="4">
        <v>44122</v>
      </c>
      <c r="G95" t="s">
        <v>12</v>
      </c>
      <c r="H95">
        <v>112650</v>
      </c>
    </row>
    <row r="96" spans="2:8" x14ac:dyDescent="0.25">
      <c r="B96" t="s">
        <v>176</v>
      </c>
      <c r="C96" t="s">
        <v>8</v>
      </c>
      <c r="D96">
        <v>32</v>
      </c>
      <c r="E96" t="s">
        <v>13</v>
      </c>
      <c r="F96" s="4">
        <v>44293</v>
      </c>
      <c r="G96" t="s">
        <v>12</v>
      </c>
      <c r="H96">
        <v>43840</v>
      </c>
    </row>
    <row r="97" spans="2:8" x14ac:dyDescent="0.25">
      <c r="B97" t="s">
        <v>143</v>
      </c>
      <c r="C97" t="s">
        <v>15</v>
      </c>
      <c r="D97">
        <v>31</v>
      </c>
      <c r="E97" t="s">
        <v>16</v>
      </c>
      <c r="F97" s="4">
        <v>44663</v>
      </c>
      <c r="G97" t="s">
        <v>9</v>
      </c>
      <c r="H97">
        <v>103550</v>
      </c>
    </row>
    <row r="98" spans="2:8" x14ac:dyDescent="0.25">
      <c r="B98" t="s">
        <v>201</v>
      </c>
      <c r="C98" t="s">
        <v>8</v>
      </c>
      <c r="D98">
        <v>32</v>
      </c>
      <c r="E98" t="s">
        <v>16</v>
      </c>
      <c r="F98" s="4">
        <v>44339</v>
      </c>
      <c r="G98" t="s">
        <v>56</v>
      </c>
      <c r="H98">
        <v>45510</v>
      </c>
    </row>
    <row r="99" spans="2:8" x14ac:dyDescent="0.25">
      <c r="B99" t="s">
        <v>142</v>
      </c>
      <c r="D99">
        <v>37</v>
      </c>
      <c r="E99" t="s">
        <v>24</v>
      </c>
      <c r="F99" s="4">
        <v>44085</v>
      </c>
      <c r="G99" t="s">
        <v>21</v>
      </c>
      <c r="H99">
        <v>115440</v>
      </c>
    </row>
    <row r="100" spans="2:8" x14ac:dyDescent="0.25">
      <c r="B100" t="s">
        <v>202</v>
      </c>
      <c r="C100" t="s">
        <v>8</v>
      </c>
      <c r="D100">
        <v>38</v>
      </c>
      <c r="E100" t="s">
        <v>13</v>
      </c>
      <c r="F100" s="4">
        <v>44268</v>
      </c>
      <c r="G100" t="s">
        <v>19</v>
      </c>
      <c r="H100">
        <v>56870</v>
      </c>
    </row>
    <row r="101" spans="2:8" x14ac:dyDescent="0.25">
      <c r="B101" t="s">
        <v>169</v>
      </c>
      <c r="C101" t="s">
        <v>8</v>
      </c>
      <c r="D101">
        <v>25</v>
      </c>
      <c r="E101" t="s">
        <v>16</v>
      </c>
      <c r="F101" s="4">
        <v>44144</v>
      </c>
      <c r="G101" t="s">
        <v>19</v>
      </c>
      <c r="H101">
        <v>92700</v>
      </c>
    </row>
    <row r="102" spans="2:8" x14ac:dyDescent="0.25">
      <c r="B102" t="s">
        <v>145</v>
      </c>
      <c r="D102">
        <v>32</v>
      </c>
      <c r="E102" t="s">
        <v>16</v>
      </c>
      <c r="F102" s="4">
        <v>44713</v>
      </c>
      <c r="G102" t="s">
        <v>12</v>
      </c>
      <c r="H102">
        <v>91310</v>
      </c>
    </row>
    <row r="103" spans="2:8" x14ac:dyDescent="0.25">
      <c r="B103" t="s">
        <v>115</v>
      </c>
      <c r="C103" t="s">
        <v>15</v>
      </c>
      <c r="D103">
        <v>33</v>
      </c>
      <c r="E103" t="s">
        <v>16</v>
      </c>
      <c r="F103" s="4">
        <v>44324</v>
      </c>
      <c r="G103" t="s">
        <v>19</v>
      </c>
      <c r="H103">
        <v>74550</v>
      </c>
    </row>
    <row r="104" spans="2:8" x14ac:dyDescent="0.25">
      <c r="B104" t="s">
        <v>128</v>
      </c>
      <c r="C104" t="s">
        <v>15</v>
      </c>
      <c r="D104">
        <v>25</v>
      </c>
      <c r="E104" t="s">
        <v>13</v>
      </c>
      <c r="F104" s="4">
        <v>44665</v>
      </c>
      <c r="G104" t="s">
        <v>9</v>
      </c>
      <c r="H104">
        <v>109190</v>
      </c>
    </row>
    <row r="105" spans="2:8" x14ac:dyDescent="0.25">
      <c r="B105" t="s">
        <v>194</v>
      </c>
      <c r="C105" t="s">
        <v>8</v>
      </c>
      <c r="D105">
        <v>40</v>
      </c>
      <c r="E105" t="s">
        <v>16</v>
      </c>
      <c r="F105" s="4">
        <v>44320</v>
      </c>
      <c r="G105" t="s">
        <v>12</v>
      </c>
      <c r="H105">
        <v>104410</v>
      </c>
    </row>
    <row r="106" spans="2:8" x14ac:dyDescent="0.25">
      <c r="B106" t="s">
        <v>177</v>
      </c>
      <c r="C106" t="s">
        <v>15</v>
      </c>
      <c r="D106">
        <v>30</v>
      </c>
      <c r="E106" t="s">
        <v>16</v>
      </c>
      <c r="F106" s="4">
        <v>44544</v>
      </c>
      <c r="G106" t="s">
        <v>21</v>
      </c>
      <c r="H106">
        <v>96800</v>
      </c>
    </row>
    <row r="107" spans="2:8" x14ac:dyDescent="0.25">
      <c r="B107" t="s">
        <v>123</v>
      </c>
      <c r="C107" t="s">
        <v>15</v>
      </c>
      <c r="D107">
        <v>28</v>
      </c>
      <c r="E107" t="s">
        <v>13</v>
      </c>
      <c r="F107" s="4">
        <v>43980</v>
      </c>
      <c r="G107" t="s">
        <v>21</v>
      </c>
      <c r="H107">
        <v>48170</v>
      </c>
    </row>
    <row r="108" spans="2:8" x14ac:dyDescent="0.25">
      <c r="B108" t="s">
        <v>140</v>
      </c>
      <c r="C108" t="s">
        <v>15</v>
      </c>
      <c r="D108">
        <v>21</v>
      </c>
      <c r="E108" t="s">
        <v>16</v>
      </c>
      <c r="F108" s="4">
        <v>44042</v>
      </c>
      <c r="G108" t="s">
        <v>9</v>
      </c>
      <c r="H108">
        <v>37920</v>
      </c>
    </row>
    <row r="109" spans="2:8" x14ac:dyDescent="0.25">
      <c r="B109" t="s">
        <v>178</v>
      </c>
      <c r="C109" t="s">
        <v>15</v>
      </c>
      <c r="D109">
        <v>34</v>
      </c>
      <c r="E109" t="s">
        <v>16</v>
      </c>
      <c r="F109" s="4">
        <v>44642</v>
      </c>
      <c r="G109" t="s">
        <v>9</v>
      </c>
      <c r="H109">
        <v>112650</v>
      </c>
    </row>
    <row r="110" spans="2:8" x14ac:dyDescent="0.25">
      <c r="B110" t="s">
        <v>165</v>
      </c>
      <c r="C110" t="s">
        <v>8</v>
      </c>
      <c r="D110">
        <v>34</v>
      </c>
      <c r="E110" t="s">
        <v>24</v>
      </c>
      <c r="F110" s="4">
        <v>44660</v>
      </c>
      <c r="G110" t="s">
        <v>19</v>
      </c>
      <c r="H110">
        <v>49630</v>
      </c>
    </row>
    <row r="111" spans="2:8" x14ac:dyDescent="0.25">
      <c r="B111" t="s">
        <v>199</v>
      </c>
      <c r="C111" t="s">
        <v>15</v>
      </c>
      <c r="D111">
        <v>36</v>
      </c>
      <c r="E111" t="s">
        <v>16</v>
      </c>
      <c r="F111" s="4">
        <v>43958</v>
      </c>
      <c r="G111" t="s">
        <v>12</v>
      </c>
      <c r="H111">
        <v>118840</v>
      </c>
    </row>
    <row r="112" spans="2:8" x14ac:dyDescent="0.25">
      <c r="B112" t="s">
        <v>159</v>
      </c>
      <c r="C112" t="s">
        <v>15</v>
      </c>
      <c r="D112">
        <v>30</v>
      </c>
      <c r="E112" t="s">
        <v>16</v>
      </c>
      <c r="F112" s="4">
        <v>44789</v>
      </c>
      <c r="G112" t="s">
        <v>12</v>
      </c>
      <c r="H112">
        <v>69710</v>
      </c>
    </row>
    <row r="113" spans="2:8" x14ac:dyDescent="0.25">
      <c r="B113" t="s">
        <v>197</v>
      </c>
      <c r="C113" t="s">
        <v>15</v>
      </c>
      <c r="D113">
        <v>20</v>
      </c>
      <c r="E113" t="s">
        <v>16</v>
      </c>
      <c r="F113" s="4">
        <v>44683</v>
      </c>
      <c r="G113" t="s">
        <v>9</v>
      </c>
      <c r="H113">
        <v>79570</v>
      </c>
    </row>
    <row r="114" spans="2:8" x14ac:dyDescent="0.25">
      <c r="B114" t="s">
        <v>154</v>
      </c>
      <c r="C114" t="s">
        <v>8</v>
      </c>
      <c r="D114">
        <v>22</v>
      </c>
      <c r="E114" t="s">
        <v>13</v>
      </c>
      <c r="F114" s="4">
        <v>44388</v>
      </c>
      <c r="G114" t="s">
        <v>9</v>
      </c>
      <c r="H114">
        <v>76900</v>
      </c>
    </row>
    <row r="115" spans="2:8" x14ac:dyDescent="0.25">
      <c r="B115" t="s">
        <v>203</v>
      </c>
      <c r="H115">
        <f>SUBTOTAL(103,India_Staff[Salary])</f>
        <v>112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20052-0AFC-4846-9E57-3C28B03B83B3}">
  <dimension ref="A3:C8"/>
  <sheetViews>
    <sheetView workbookViewId="0">
      <selection activeCell="B8" sqref="B8"/>
    </sheetView>
  </sheetViews>
  <sheetFormatPr defaultRowHeight="15" x14ac:dyDescent="0.25"/>
  <cols>
    <col min="1" max="1" width="17.5703125" bestFit="1" customWidth="1"/>
    <col min="2" max="2" width="16.28515625" bestFit="1" customWidth="1"/>
    <col min="3" max="3" width="7.5703125" bestFit="1" customWidth="1"/>
    <col min="4" max="5" width="12" bestFit="1" customWidth="1"/>
    <col min="6" max="6" width="16.28515625" bestFit="1" customWidth="1"/>
    <col min="7" max="7" width="19.42578125" bestFit="1" customWidth="1"/>
    <col min="8" max="8" width="19.5703125" bestFit="1" customWidth="1"/>
  </cols>
  <sheetData>
    <row r="3" spans="1:3" x14ac:dyDescent="0.25">
      <c r="B3" s="14" t="s">
        <v>218</v>
      </c>
    </row>
    <row r="4" spans="1:3" x14ac:dyDescent="0.25">
      <c r="A4" s="14" t="s">
        <v>222</v>
      </c>
      <c r="B4" t="s">
        <v>8</v>
      </c>
      <c r="C4" t="s">
        <v>15</v>
      </c>
    </row>
    <row r="5" spans="1:3" x14ac:dyDescent="0.25">
      <c r="A5" s="11" t="s">
        <v>220</v>
      </c>
      <c r="B5" s="7">
        <v>86</v>
      </c>
      <c r="C5" s="7">
        <v>89</v>
      </c>
    </row>
    <row r="6" spans="1:3" x14ac:dyDescent="0.25">
      <c r="A6" s="11" t="s">
        <v>221</v>
      </c>
      <c r="B6" s="15">
        <v>31.406976744186046</v>
      </c>
      <c r="C6" s="15">
        <v>29.393258426966291</v>
      </c>
    </row>
    <row r="7" spans="1:3" x14ac:dyDescent="0.25">
      <c r="A7" s="11" t="s">
        <v>223</v>
      </c>
      <c r="B7" s="16">
        <v>78284.186046511633</v>
      </c>
      <c r="C7" s="16">
        <v>74915.168539325838</v>
      </c>
    </row>
    <row r="8" spans="1:3" x14ac:dyDescent="0.25">
      <c r="A8" s="11" t="s">
        <v>224</v>
      </c>
      <c r="B8" s="9">
        <v>1.8052245938196885</v>
      </c>
      <c r="C8" s="9">
        <v>1.796121286747729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B9685-3F45-4E0E-A55C-8CA08F1FD448}">
  <sheetPr>
    <tabColor rgb="FF92D050"/>
  </sheetPr>
  <dimension ref="A1:S184"/>
  <sheetViews>
    <sheetView tabSelected="1" topLeftCell="A2" workbookViewId="0">
      <selection activeCell="D5" sqref="D5"/>
    </sheetView>
  </sheetViews>
  <sheetFormatPr defaultRowHeight="15" x14ac:dyDescent="0.25"/>
  <cols>
    <col min="1" max="1" width="30" bestFit="1" customWidth="1"/>
    <col min="2" max="2" width="10" bestFit="1" customWidth="1"/>
    <col min="3" max="3" width="6.7109375" bestFit="1" customWidth="1"/>
    <col min="4" max="4" width="14.28515625" bestFit="1" customWidth="1"/>
    <col min="5" max="5" width="13.7109375" bestFit="1" customWidth="1"/>
    <col min="6" max="6" width="14" bestFit="1" customWidth="1"/>
    <col min="7" max="7" width="12.5703125" style="18" bestFit="1" customWidth="1"/>
    <col min="8" max="8" width="10.28515625" bestFit="1" customWidth="1"/>
    <col min="9" max="9" width="10.7109375" style="9" bestFit="1" customWidth="1"/>
    <col min="10" max="10" width="10.7109375" style="18" customWidth="1"/>
    <col min="11" max="11" width="19" style="9" bestFit="1" customWidth="1"/>
    <col min="12" max="13" width="10.7109375" style="9" customWidth="1"/>
    <col min="15" max="15" width="19" bestFit="1" customWidth="1"/>
    <col min="16" max="16" width="11.5703125" bestFit="1" customWidth="1"/>
  </cols>
  <sheetData>
    <row r="1" spans="1:19" x14ac:dyDescent="0.25">
      <c r="A1" t="s">
        <v>0</v>
      </c>
      <c r="B1" t="s">
        <v>1</v>
      </c>
      <c r="C1" t="s">
        <v>3</v>
      </c>
      <c r="D1" t="s">
        <v>6</v>
      </c>
      <c r="E1" t="s">
        <v>4</v>
      </c>
      <c r="F1" t="s">
        <v>2</v>
      </c>
      <c r="G1" s="18" t="s">
        <v>5</v>
      </c>
      <c r="H1" t="s">
        <v>204</v>
      </c>
      <c r="I1" s="9" t="s">
        <v>213</v>
      </c>
      <c r="J1" s="18" t="s">
        <v>225</v>
      </c>
      <c r="K1" s="9" t="s">
        <v>227</v>
      </c>
    </row>
    <row r="2" spans="1:19" x14ac:dyDescent="0.25">
      <c r="A2" s="7" t="s">
        <v>179</v>
      </c>
      <c r="B2" s="7" t="s">
        <v>8</v>
      </c>
      <c r="C2">
        <v>21</v>
      </c>
      <c r="D2" t="s">
        <v>16</v>
      </c>
      <c r="E2" s="6">
        <v>44619</v>
      </c>
      <c r="F2" s="7" t="s">
        <v>12</v>
      </c>
      <c r="G2" s="18">
        <v>33920</v>
      </c>
      <c r="H2" t="s">
        <v>205</v>
      </c>
      <c r="I2" s="9">
        <f ca="1">(TODAY()-Staff[[#This Row],[Date Joined]])/365</f>
        <v>1.2931506849315069</v>
      </c>
      <c r="J2" s="17">
        <f ca="1">ROUND(IF(Staff[[#This Row],[Tenure]]&gt;2,3%,2%)*Staff[[#This Row],[Salary]],0)</f>
        <v>678</v>
      </c>
      <c r="K2" s="9">
        <f>IF(Staff[[#This Row],[Rating]]="Exceptional",5,IF(Staff[[#This Row],[Rating]]="Above average",4,IF(Staff[[#This Row],[Rating]]="Average",3,IF(Staff[[#This Row],[Rating]]="Poor",2,IF(Staff[[#This Row],[Rating]]="Very poor",1)))))</f>
        <v>3</v>
      </c>
      <c r="N2" s="13">
        <v>1</v>
      </c>
      <c r="O2" t="s">
        <v>208</v>
      </c>
      <c r="P2">
        <f>COUNTA(Staff[Name])</f>
        <v>183</v>
      </c>
    </row>
    <row r="3" spans="1:19" x14ac:dyDescent="0.25">
      <c r="A3" s="7" t="s">
        <v>86</v>
      </c>
      <c r="B3" s="7" t="s">
        <v>8</v>
      </c>
      <c r="C3">
        <v>21</v>
      </c>
      <c r="D3" t="s">
        <v>16</v>
      </c>
      <c r="E3" s="6">
        <v>44678</v>
      </c>
      <c r="F3" s="7" t="s">
        <v>12</v>
      </c>
      <c r="G3" s="18">
        <v>33920</v>
      </c>
      <c r="H3" t="s">
        <v>207</v>
      </c>
      <c r="I3" s="9">
        <f ca="1">(TODAY()-Staff[[#This Row],[Date Joined]])/365</f>
        <v>1.1315068493150684</v>
      </c>
      <c r="J3" s="17">
        <f ca="1">ROUND(IF(Staff[[#This Row],[Tenure]]&gt;2,3%,2%)*Staff[[#This Row],[Salary]],0)</f>
        <v>678</v>
      </c>
      <c r="K3" s="9">
        <f>IF(Staff[[#This Row],[Rating]]="Exceptional",5,IF(Staff[[#This Row],[Rating]]="Above average",4,IF(Staff[[#This Row],[Rating]]="Average",3,IF(Staff[[#This Row],[Rating]]="Poor",2,IF(Staff[[#This Row],[Rating]]="Very poor",1)))))</f>
        <v>3</v>
      </c>
      <c r="O3" t="s">
        <v>209</v>
      </c>
      <c r="P3" s="8">
        <f>AVERAGE(Staff[Salary])</f>
        <v>77173.715846994543</v>
      </c>
      <c r="Q3">
        <f>MEDIAN(Staff[Salary])</f>
        <v>75000</v>
      </c>
    </row>
    <row r="4" spans="1:19" x14ac:dyDescent="0.25">
      <c r="A4" s="7" t="s">
        <v>137</v>
      </c>
      <c r="B4" s="7" t="s">
        <v>8</v>
      </c>
      <c r="C4">
        <v>29</v>
      </c>
      <c r="D4" t="s">
        <v>16</v>
      </c>
      <c r="E4" s="6">
        <v>43962</v>
      </c>
      <c r="F4" s="7" t="s">
        <v>12</v>
      </c>
      <c r="G4" s="18">
        <v>34980</v>
      </c>
      <c r="H4" t="s">
        <v>205</v>
      </c>
      <c r="I4" s="9">
        <f ca="1">(TODAY()-Staff[[#This Row],[Date Joined]])/365</f>
        <v>3.0931506849315067</v>
      </c>
      <c r="J4" s="17">
        <f ca="1">ROUND(IF(Staff[[#This Row],[Tenure]]&gt;2,3%,2%)*Staff[[#This Row],[Salary]],0)</f>
        <v>1049</v>
      </c>
      <c r="K4" s="9">
        <f>IF(Staff[[#This Row],[Rating]]="Exceptional",5,IF(Staff[[#This Row],[Rating]]="Above average",4,IF(Staff[[#This Row],[Rating]]="Average",3,IF(Staff[[#This Row],[Rating]]="Poor",2,IF(Staff[[#This Row],[Rating]]="Very poor",1)))))</f>
        <v>3</v>
      </c>
      <c r="O4" t="s">
        <v>210</v>
      </c>
      <c r="P4">
        <f>AVERAGE(Staff[Age])</f>
        <v>30.42622950819672</v>
      </c>
      <c r="Q4">
        <f>+MEDIAN(Staff[Age])</f>
        <v>30</v>
      </c>
    </row>
    <row r="5" spans="1:19" x14ac:dyDescent="0.25">
      <c r="A5" s="7" t="s">
        <v>44</v>
      </c>
      <c r="B5" s="7" t="s">
        <v>8</v>
      </c>
      <c r="C5">
        <v>29</v>
      </c>
      <c r="D5" t="s">
        <v>16</v>
      </c>
      <c r="E5" s="6">
        <v>44023</v>
      </c>
      <c r="F5" s="7" t="s">
        <v>12</v>
      </c>
      <c r="G5" s="18">
        <v>34980</v>
      </c>
      <c r="H5" t="s">
        <v>207</v>
      </c>
      <c r="I5" s="9">
        <f ca="1">(TODAY()-Staff[[#This Row],[Date Joined]])/365</f>
        <v>2.9260273972602739</v>
      </c>
      <c r="J5" s="17">
        <f ca="1">ROUND(IF(Staff[[#This Row],[Tenure]]&gt;2,3%,2%)*Staff[[#This Row],[Salary]],0)</f>
        <v>1049</v>
      </c>
      <c r="K5" s="9">
        <f>IF(Staff[[#This Row],[Rating]]="Exceptional",5,IF(Staff[[#This Row],[Rating]]="Above average",4,IF(Staff[[#This Row],[Rating]]="Average",3,IF(Staff[[#This Row],[Rating]]="Poor",2,IF(Staff[[#This Row],[Rating]]="Very poor",1)))))</f>
        <v>3</v>
      </c>
      <c r="O5" t="s">
        <v>211</v>
      </c>
      <c r="P5">
        <f ca="1">AVERAGE(Staff[Tenure])</f>
        <v>1.8026498989445319</v>
      </c>
    </row>
    <row r="6" spans="1:19" x14ac:dyDescent="0.25">
      <c r="A6" s="7" t="s">
        <v>192</v>
      </c>
      <c r="B6" s="7" t="s">
        <v>15</v>
      </c>
      <c r="C6">
        <v>43</v>
      </c>
      <c r="D6" t="s">
        <v>16</v>
      </c>
      <c r="E6" s="6">
        <v>44558</v>
      </c>
      <c r="F6" s="7" t="s">
        <v>19</v>
      </c>
      <c r="G6" s="18">
        <v>36040</v>
      </c>
      <c r="H6" t="s">
        <v>205</v>
      </c>
      <c r="I6" s="9">
        <f ca="1">(TODAY()-Staff[[#This Row],[Date Joined]])/365</f>
        <v>1.4602739726027398</v>
      </c>
      <c r="J6" s="17">
        <f ca="1">ROUND(IF(Staff[[#This Row],[Tenure]]&gt;2,3%,2%)*Staff[[#This Row],[Salary]],0)</f>
        <v>721</v>
      </c>
      <c r="K6" s="9">
        <f>IF(Staff[[#This Row],[Rating]]="Exceptional",5,IF(Staff[[#This Row],[Rating]]="Above average",4,IF(Staff[[#This Row],[Rating]]="Average",3,IF(Staff[[#This Row],[Rating]]="Poor",2,IF(Staff[[#This Row],[Rating]]="Very poor",1)))))</f>
        <v>3</v>
      </c>
      <c r="O6" t="s">
        <v>212</v>
      </c>
      <c r="P6" s="10">
        <f>P7/P2</f>
        <v>0.46994535519125685</v>
      </c>
    </row>
    <row r="7" spans="1:19" x14ac:dyDescent="0.25">
      <c r="A7" s="7" t="s">
        <v>99</v>
      </c>
      <c r="B7" s="7" t="s">
        <v>15</v>
      </c>
      <c r="C7">
        <v>43</v>
      </c>
      <c r="D7" t="s">
        <v>16</v>
      </c>
      <c r="E7" s="6">
        <v>44620</v>
      </c>
      <c r="F7" s="7" t="s">
        <v>19</v>
      </c>
      <c r="G7" s="18">
        <v>36040</v>
      </c>
      <c r="H7" t="s">
        <v>207</v>
      </c>
      <c r="I7" s="9">
        <f ca="1">(TODAY()-Staff[[#This Row],[Date Joined]])/365</f>
        <v>1.2904109589041095</v>
      </c>
      <c r="J7" s="17">
        <f ca="1">ROUND(IF(Staff[[#This Row],[Tenure]]&gt;2,3%,2%)*Staff[[#This Row],[Salary]],0)</f>
        <v>721</v>
      </c>
      <c r="K7" s="9">
        <f>IF(Staff[[#This Row],[Rating]]="Exceptional",5,IF(Staff[[#This Row],[Rating]]="Above average",4,IF(Staff[[#This Row],[Rating]]="Average",3,IF(Staff[[#This Row],[Rating]]="Poor",2,IF(Staff[[#This Row],[Rating]]="Very poor",1)))))</f>
        <v>3</v>
      </c>
      <c r="O7" t="s">
        <v>214</v>
      </c>
      <c r="P7">
        <f>COUNTIFS(Staff[Gender],"Female")</f>
        <v>86</v>
      </c>
    </row>
    <row r="8" spans="1:19" x14ac:dyDescent="0.25">
      <c r="A8" s="7" t="s">
        <v>140</v>
      </c>
      <c r="B8" s="7" t="s">
        <v>15</v>
      </c>
      <c r="C8">
        <v>21</v>
      </c>
      <c r="D8" t="s">
        <v>16</v>
      </c>
      <c r="E8" s="6">
        <v>44042</v>
      </c>
      <c r="F8" s="7" t="s">
        <v>9</v>
      </c>
      <c r="G8" s="18">
        <v>37920</v>
      </c>
      <c r="H8" t="s">
        <v>205</v>
      </c>
      <c r="I8" s="9">
        <f ca="1">(TODAY()-Staff[[#This Row],[Date Joined]])/365</f>
        <v>2.8739726027397259</v>
      </c>
      <c r="J8" s="17">
        <f ca="1">ROUND(IF(Staff[[#This Row],[Tenure]]&gt;2,3%,2%)*Staff[[#This Row],[Salary]],0)</f>
        <v>1138</v>
      </c>
      <c r="K8" s="9">
        <f>IF(Staff[[#This Row],[Rating]]="Exceptional",5,IF(Staff[[#This Row],[Rating]]="Above average",4,IF(Staff[[#This Row],[Rating]]="Average",3,IF(Staff[[#This Row],[Rating]]="Poor",2,IF(Staff[[#This Row],[Rating]]="Very poor",1)))))</f>
        <v>3</v>
      </c>
    </row>
    <row r="9" spans="1:19" x14ac:dyDescent="0.25">
      <c r="A9" s="7" t="s">
        <v>47</v>
      </c>
      <c r="B9" s="7" t="s">
        <v>15</v>
      </c>
      <c r="C9">
        <v>21</v>
      </c>
      <c r="D9" t="s">
        <v>16</v>
      </c>
      <c r="E9" s="6">
        <v>44104</v>
      </c>
      <c r="F9" s="7" t="s">
        <v>9</v>
      </c>
      <c r="G9" s="18">
        <v>37920</v>
      </c>
      <c r="H9" t="s">
        <v>207</v>
      </c>
      <c r="I9" s="9">
        <f ca="1">(TODAY()-Staff[[#This Row],[Date Joined]])/365</f>
        <v>2.7041095890410958</v>
      </c>
      <c r="J9" s="17">
        <f ca="1">ROUND(IF(Staff[[#This Row],[Tenure]]&gt;2,3%,2%)*Staff[[#This Row],[Salary]],0)</f>
        <v>1138</v>
      </c>
      <c r="K9" s="9">
        <f>IF(Staff[[#This Row],[Rating]]="Exceptional",5,IF(Staff[[#This Row],[Rating]]="Above average",4,IF(Staff[[#This Row],[Rating]]="Average",3,IF(Staff[[#This Row],[Rating]]="Poor",2,IF(Staff[[#This Row],[Rating]]="Very poor",1)))))</f>
        <v>3</v>
      </c>
    </row>
    <row r="10" spans="1:19" x14ac:dyDescent="0.25">
      <c r="A10" s="7" t="s">
        <v>149</v>
      </c>
      <c r="B10" s="7" t="s">
        <v>15</v>
      </c>
      <c r="C10">
        <v>35</v>
      </c>
      <c r="D10" t="s">
        <v>16</v>
      </c>
      <c r="E10" s="6">
        <v>44666</v>
      </c>
      <c r="F10" s="7" t="s">
        <v>9</v>
      </c>
      <c r="G10" s="18">
        <v>40400</v>
      </c>
      <c r="H10" t="s">
        <v>205</v>
      </c>
      <c r="I10" s="9">
        <f ca="1">(TODAY()-Staff[[#This Row],[Date Joined]])/365</f>
        <v>1.1643835616438356</v>
      </c>
      <c r="J10" s="17">
        <f ca="1">ROUND(IF(Staff[[#This Row],[Tenure]]&gt;2,3%,2%)*Staff[[#This Row],[Salary]],0)</f>
        <v>808</v>
      </c>
      <c r="K10" s="9">
        <f>IF(Staff[[#This Row],[Rating]]="Exceptional",5,IF(Staff[[#This Row],[Rating]]="Above average",4,IF(Staff[[#This Row],[Rating]]="Average",3,IF(Staff[[#This Row],[Rating]]="Poor",2,IF(Staff[[#This Row],[Rating]]="Very poor",1)))))</f>
        <v>3</v>
      </c>
      <c r="O10" t="s">
        <v>215</v>
      </c>
    </row>
    <row r="11" spans="1:19" x14ac:dyDescent="0.25">
      <c r="A11" s="7" t="s">
        <v>57</v>
      </c>
      <c r="B11" s="7" t="s">
        <v>15</v>
      </c>
      <c r="C11">
        <v>35</v>
      </c>
      <c r="D11" t="s">
        <v>16</v>
      </c>
      <c r="E11" s="6">
        <v>44727</v>
      </c>
      <c r="F11" s="7" t="s">
        <v>9</v>
      </c>
      <c r="G11" s="18">
        <v>40400</v>
      </c>
      <c r="H11" t="s">
        <v>207</v>
      </c>
      <c r="I11" s="9">
        <f ca="1">(TODAY()-Staff[[#This Row],[Date Joined]])/365</f>
        <v>0.99726027397260275</v>
      </c>
      <c r="J11" s="17">
        <f ca="1">ROUND(IF(Staff[[#This Row],[Tenure]]&gt;2,3%,2%)*Staff[[#This Row],[Salary]],0)</f>
        <v>808</v>
      </c>
      <c r="K11" s="9">
        <f>IF(Staff[[#This Row],[Rating]]="Exceptional",5,IF(Staff[[#This Row],[Rating]]="Above average",4,IF(Staff[[#This Row],[Rating]]="Average",3,IF(Staff[[#This Row],[Rating]]="Poor",2,IF(Staff[[#This Row],[Rating]]="Very poor",1)))))</f>
        <v>3</v>
      </c>
    </row>
    <row r="12" spans="1:19" x14ac:dyDescent="0.25">
      <c r="A12" s="7" t="s">
        <v>158</v>
      </c>
      <c r="B12" s="7" t="s">
        <v>8</v>
      </c>
      <c r="C12">
        <v>32</v>
      </c>
      <c r="D12" t="s">
        <v>16</v>
      </c>
      <c r="E12" s="6">
        <v>44549</v>
      </c>
      <c r="F12" s="7" t="s">
        <v>9</v>
      </c>
      <c r="G12" s="18">
        <v>41570</v>
      </c>
      <c r="H12" t="s">
        <v>205</v>
      </c>
      <c r="I12" s="9">
        <f ca="1">(TODAY()-Staff[[#This Row],[Date Joined]])/365</f>
        <v>1.484931506849315</v>
      </c>
      <c r="J12" s="17">
        <f ca="1">ROUND(IF(Staff[[#This Row],[Tenure]]&gt;2,3%,2%)*Staff[[#This Row],[Salary]],0)</f>
        <v>831</v>
      </c>
      <c r="K12" s="9">
        <f>IF(Staff[[#This Row],[Rating]]="Exceptional",5,IF(Staff[[#This Row],[Rating]]="Above average",4,IF(Staff[[#This Row],[Rating]]="Average",3,IF(Staff[[#This Row],[Rating]]="Poor",2,IF(Staff[[#This Row],[Rating]]="Very poor",1)))))</f>
        <v>3</v>
      </c>
    </row>
    <row r="13" spans="1:19" x14ac:dyDescent="0.25">
      <c r="A13" s="7" t="s">
        <v>66</v>
      </c>
      <c r="B13" s="7" t="s">
        <v>8</v>
      </c>
      <c r="C13">
        <v>32</v>
      </c>
      <c r="D13" t="s">
        <v>16</v>
      </c>
      <c r="E13" s="6">
        <v>44611</v>
      </c>
      <c r="F13" s="7" t="s">
        <v>9</v>
      </c>
      <c r="G13" s="18">
        <v>41570</v>
      </c>
      <c r="H13" t="s">
        <v>207</v>
      </c>
      <c r="I13" s="9">
        <f ca="1">(TODAY()-Staff[[#This Row],[Date Joined]])/365</f>
        <v>1.3150684931506849</v>
      </c>
      <c r="J13" s="17">
        <f ca="1">ROUND(IF(Staff[[#This Row],[Tenure]]&gt;2,3%,2%)*Staff[[#This Row],[Salary]],0)</f>
        <v>831</v>
      </c>
      <c r="K13" s="9">
        <f>IF(Staff[[#This Row],[Rating]]="Exceptional",5,IF(Staff[[#This Row],[Rating]]="Above average",4,IF(Staff[[#This Row],[Rating]]="Average",3,IF(Staff[[#This Row],[Rating]]="Poor",2,IF(Staff[[#This Row],[Rating]]="Very poor",1)))))</f>
        <v>3</v>
      </c>
    </row>
    <row r="14" spans="1:19" x14ac:dyDescent="0.25">
      <c r="A14" s="7" t="s">
        <v>124</v>
      </c>
      <c r="B14" s="7" t="s">
        <v>8</v>
      </c>
      <c r="C14">
        <v>31</v>
      </c>
      <c r="D14" t="s">
        <v>16</v>
      </c>
      <c r="E14" s="6">
        <v>44084</v>
      </c>
      <c r="F14" s="7" t="s">
        <v>12</v>
      </c>
      <c r="G14" s="18">
        <v>41980</v>
      </c>
      <c r="H14" t="s">
        <v>205</v>
      </c>
      <c r="I14" s="9">
        <f ca="1">(TODAY()-Staff[[#This Row],[Date Joined]])/365</f>
        <v>2.7589041095890412</v>
      </c>
      <c r="J14" s="17">
        <f ca="1">ROUND(IF(Staff[[#This Row],[Tenure]]&gt;2,3%,2%)*Staff[[#This Row],[Salary]],0)</f>
        <v>1259</v>
      </c>
      <c r="K14" s="9">
        <f>IF(Staff[[#This Row],[Rating]]="Exceptional",5,IF(Staff[[#This Row],[Rating]]="Above average",4,IF(Staff[[#This Row],[Rating]]="Average",3,IF(Staff[[#This Row],[Rating]]="Poor",2,IF(Staff[[#This Row],[Rating]]="Very poor",1)))))</f>
        <v>3</v>
      </c>
      <c r="N14" s="13">
        <v>2</v>
      </c>
      <c r="O14" t="s">
        <v>197</v>
      </c>
      <c r="S14" t="s">
        <v>19</v>
      </c>
    </row>
    <row r="15" spans="1:19" x14ac:dyDescent="0.25">
      <c r="A15" s="7" t="s">
        <v>30</v>
      </c>
      <c r="B15" s="7" t="s">
        <v>8</v>
      </c>
      <c r="C15">
        <v>31</v>
      </c>
      <c r="D15" t="s">
        <v>16</v>
      </c>
      <c r="E15" s="6">
        <v>44145</v>
      </c>
      <c r="F15" s="7" t="s">
        <v>12</v>
      </c>
      <c r="G15" s="18">
        <v>41980</v>
      </c>
      <c r="H15" t="s">
        <v>207</v>
      </c>
      <c r="I15" s="9">
        <f ca="1">(TODAY()-Staff[[#This Row],[Date Joined]])/365</f>
        <v>2.591780821917808</v>
      </c>
      <c r="J15" s="17">
        <f ca="1">ROUND(IF(Staff[[#This Row],[Tenure]]&gt;2,3%,2%)*Staff[[#This Row],[Salary]],0)</f>
        <v>1259</v>
      </c>
      <c r="K15" s="9">
        <f>IF(Staff[[#This Row],[Rating]]="Exceptional",5,IF(Staff[[#This Row],[Rating]]="Above average",4,IF(Staff[[#This Row],[Rating]]="Average",3,IF(Staff[[#This Row],[Rating]]="Poor",2,IF(Staff[[#This Row],[Rating]]="Very poor",1)))))</f>
        <v>3</v>
      </c>
    </row>
    <row r="16" spans="1:19" x14ac:dyDescent="0.25">
      <c r="A16" s="7" t="s">
        <v>172</v>
      </c>
      <c r="B16" s="7" t="s">
        <v>15</v>
      </c>
      <c r="C16">
        <v>28</v>
      </c>
      <c r="D16" t="s">
        <v>42</v>
      </c>
      <c r="E16" s="6">
        <v>44758</v>
      </c>
      <c r="F16" s="7" t="s">
        <v>19</v>
      </c>
      <c r="G16" s="18">
        <v>43510</v>
      </c>
      <c r="H16" t="s">
        <v>205</v>
      </c>
      <c r="I16" s="9">
        <f ca="1">(TODAY()-Staff[[#This Row],[Date Joined]])/365</f>
        <v>0.9123287671232877</v>
      </c>
      <c r="J16" s="17">
        <f ca="1">ROUND(IF(Staff[[#This Row],[Tenure]]&gt;2,3%,2%)*Staff[[#This Row],[Salary]],0)</f>
        <v>870</v>
      </c>
      <c r="K16" s="9">
        <f>IF(Staff[[#This Row],[Rating]]="Exceptional",5,IF(Staff[[#This Row],[Rating]]="Above average",4,IF(Staff[[#This Row],[Rating]]="Average",3,IF(Staff[[#This Row],[Rating]]="Poor",2,IF(Staff[[#This Row],[Rating]]="Very poor",1)))))</f>
        <v>1</v>
      </c>
    </row>
    <row r="17" spans="1:16" x14ac:dyDescent="0.25">
      <c r="A17" s="7" t="s">
        <v>80</v>
      </c>
      <c r="B17" s="7" t="s">
        <v>15</v>
      </c>
      <c r="C17">
        <v>28</v>
      </c>
      <c r="D17" t="s">
        <v>42</v>
      </c>
      <c r="E17" s="6">
        <v>44820</v>
      </c>
      <c r="F17" s="7" t="s">
        <v>19</v>
      </c>
      <c r="G17" s="18">
        <v>43510</v>
      </c>
      <c r="H17" t="s">
        <v>207</v>
      </c>
      <c r="I17" s="9">
        <f ca="1">(TODAY()-Staff[[#This Row],[Date Joined]])/365</f>
        <v>0.74246575342465748</v>
      </c>
      <c r="J17" s="17">
        <f ca="1">ROUND(IF(Staff[[#This Row],[Tenure]]&gt;2,3%,2%)*Staff[[#This Row],[Salary]],0)</f>
        <v>870</v>
      </c>
      <c r="K17" s="9">
        <f>IF(Staff[[#This Row],[Rating]]="Exceptional",5,IF(Staff[[#This Row],[Rating]]="Above average",4,IF(Staff[[#This Row],[Rating]]="Average",3,IF(Staff[[#This Row],[Rating]]="Poor",2,IF(Staff[[#This Row],[Rating]]="Very poor",1)))))</f>
        <v>1</v>
      </c>
      <c r="O17" t="e">
        <f ca="1">XLOOKUP(O14,Staff[Name],Staff[[Gender]:[Tenure]])</f>
        <v>#NAME?</v>
      </c>
    </row>
    <row r="18" spans="1:16" x14ac:dyDescent="0.25">
      <c r="A18" s="7" t="s">
        <v>176</v>
      </c>
      <c r="B18" s="7" t="s">
        <v>8</v>
      </c>
      <c r="C18">
        <v>32</v>
      </c>
      <c r="D18" t="s">
        <v>13</v>
      </c>
      <c r="E18" s="6">
        <v>44293</v>
      </c>
      <c r="F18" s="7" t="s">
        <v>12</v>
      </c>
      <c r="G18" s="18">
        <v>43840</v>
      </c>
      <c r="H18" t="s">
        <v>205</v>
      </c>
      <c r="I18" s="9">
        <f ca="1">(TODAY()-Staff[[#This Row],[Date Joined]])/365</f>
        <v>2.1863013698630138</v>
      </c>
      <c r="J18" s="17">
        <f ca="1">ROUND(IF(Staff[[#This Row],[Tenure]]&gt;2,3%,2%)*Staff[[#This Row],[Salary]],0)</f>
        <v>1315</v>
      </c>
      <c r="K18" s="9">
        <f>IF(Staff[[#This Row],[Rating]]="Exceptional",5,IF(Staff[[#This Row],[Rating]]="Above average",4,IF(Staff[[#This Row],[Rating]]="Average",3,IF(Staff[[#This Row],[Rating]]="Poor",2,IF(Staff[[#This Row],[Rating]]="Very poor",1)))))</f>
        <v>4</v>
      </c>
      <c r="O18" t="e">
        <f ca="1">TRANSPOSE(XLOOKUP(O14,Staff[Name],Staff[[Gender]:[Tenure]]))</f>
        <v>#NAME?</v>
      </c>
    </row>
    <row r="19" spans="1:16" x14ac:dyDescent="0.25">
      <c r="A19" s="7" t="s">
        <v>84</v>
      </c>
      <c r="B19" s="7" t="s">
        <v>8</v>
      </c>
      <c r="C19">
        <v>32</v>
      </c>
      <c r="D19" t="s">
        <v>13</v>
      </c>
      <c r="E19" s="6">
        <v>44354</v>
      </c>
      <c r="F19" s="7" t="s">
        <v>12</v>
      </c>
      <c r="G19" s="18">
        <v>43840</v>
      </c>
      <c r="H19" t="s">
        <v>207</v>
      </c>
      <c r="I19" s="9">
        <f ca="1">(TODAY()-Staff[[#This Row],[Date Joined]])/365</f>
        <v>2.0191780821917806</v>
      </c>
      <c r="J19" s="17">
        <f ca="1">ROUND(IF(Staff[[#This Row],[Tenure]]&gt;2,3%,2%)*Staff[[#This Row],[Salary]],0)</f>
        <v>1315</v>
      </c>
      <c r="K19" s="9">
        <f>IF(Staff[[#This Row],[Rating]]="Exceptional",5,IF(Staff[[#This Row],[Rating]]="Above average",4,IF(Staff[[#This Row],[Rating]]="Average",3,IF(Staff[[#This Row],[Rating]]="Poor",2,IF(Staff[[#This Row],[Rating]]="Very poor",1)))))</f>
        <v>4</v>
      </c>
    </row>
    <row r="20" spans="1:16" x14ac:dyDescent="0.25">
      <c r="A20" s="7" t="s">
        <v>201</v>
      </c>
      <c r="B20" s="7" t="s">
        <v>8</v>
      </c>
      <c r="C20">
        <v>32</v>
      </c>
      <c r="D20" t="s">
        <v>16</v>
      </c>
      <c r="E20" s="6">
        <v>44339</v>
      </c>
      <c r="F20" s="7" t="s">
        <v>56</v>
      </c>
      <c r="G20" s="18">
        <v>45510</v>
      </c>
      <c r="H20" t="s">
        <v>205</v>
      </c>
      <c r="I20" s="9">
        <f ca="1">(TODAY()-Staff[[#This Row],[Date Joined]])/365</f>
        <v>2.0602739726027397</v>
      </c>
      <c r="J20" s="17">
        <f ca="1">ROUND(IF(Staff[[#This Row],[Tenure]]&gt;2,3%,2%)*Staff[[#This Row],[Salary]],0)</f>
        <v>1365</v>
      </c>
      <c r="K20" s="9">
        <f>IF(Staff[[#This Row],[Rating]]="Exceptional",5,IF(Staff[[#This Row],[Rating]]="Above average",4,IF(Staff[[#This Row],[Rating]]="Average",3,IF(Staff[[#This Row],[Rating]]="Poor",2,IF(Staff[[#This Row],[Rating]]="Very poor",1)))))</f>
        <v>3</v>
      </c>
    </row>
    <row r="21" spans="1:16" x14ac:dyDescent="0.25">
      <c r="A21" s="7" t="s">
        <v>108</v>
      </c>
      <c r="B21" s="7" t="s">
        <v>8</v>
      </c>
      <c r="C21">
        <v>32</v>
      </c>
      <c r="D21" t="s">
        <v>16</v>
      </c>
      <c r="E21" s="6">
        <v>44400</v>
      </c>
      <c r="F21" s="7" t="s">
        <v>56</v>
      </c>
      <c r="G21" s="18">
        <v>45510</v>
      </c>
      <c r="H21" t="s">
        <v>207</v>
      </c>
      <c r="I21" s="9">
        <f ca="1">(TODAY()-Staff[[#This Row],[Date Joined]])/365</f>
        <v>1.893150684931507</v>
      </c>
      <c r="J21" s="17">
        <f ca="1">ROUND(IF(Staff[[#This Row],[Tenure]]&gt;2,3%,2%)*Staff[[#This Row],[Salary]],0)</f>
        <v>910</v>
      </c>
      <c r="K21" s="9">
        <f>IF(Staff[[#This Row],[Rating]]="Exceptional",5,IF(Staff[[#This Row],[Rating]]="Above average",4,IF(Staff[[#This Row],[Rating]]="Average",3,IF(Staff[[#This Row],[Rating]]="Poor",2,IF(Staff[[#This Row],[Rating]]="Very poor",1)))))</f>
        <v>3</v>
      </c>
      <c r="O21" t="s">
        <v>1</v>
      </c>
      <c r="P21" s="11" t="str">
        <f>VLOOKUP($O$14,Staff[],2,FALSE)</f>
        <v>Male</v>
      </c>
    </row>
    <row r="22" spans="1:16" x14ac:dyDescent="0.25">
      <c r="A22" s="7" t="s">
        <v>151</v>
      </c>
      <c r="B22" s="7" t="s">
        <v>15</v>
      </c>
      <c r="C22">
        <v>26</v>
      </c>
      <c r="D22" t="s">
        <v>16</v>
      </c>
      <c r="E22" s="6">
        <v>44164</v>
      </c>
      <c r="F22" s="7" t="s">
        <v>9</v>
      </c>
      <c r="G22" s="18">
        <v>47360</v>
      </c>
      <c r="H22" t="s">
        <v>205</v>
      </c>
      <c r="I22" s="9">
        <f ca="1">(TODAY()-Staff[[#This Row],[Date Joined]])/365</f>
        <v>2.5397260273972604</v>
      </c>
      <c r="J22" s="17">
        <f ca="1">ROUND(IF(Staff[[#This Row],[Tenure]]&gt;2,3%,2%)*Staff[[#This Row],[Salary]],0)</f>
        <v>1421</v>
      </c>
      <c r="K22" s="9">
        <f>IF(Staff[[#This Row],[Rating]]="Exceptional",5,IF(Staff[[#This Row],[Rating]]="Above average",4,IF(Staff[[#This Row],[Rating]]="Average",3,IF(Staff[[#This Row],[Rating]]="Poor",2,IF(Staff[[#This Row],[Rating]]="Very poor",1)))))</f>
        <v>3</v>
      </c>
      <c r="O22" t="s">
        <v>3</v>
      </c>
      <c r="P22" s="11">
        <f>VLOOKUP($O$14,Staff[],3,FALSE)</f>
        <v>20</v>
      </c>
    </row>
    <row r="23" spans="1:16" x14ac:dyDescent="0.25">
      <c r="A23" s="7" t="s">
        <v>59</v>
      </c>
      <c r="B23" s="7" t="s">
        <v>15</v>
      </c>
      <c r="C23">
        <v>26</v>
      </c>
      <c r="D23" t="s">
        <v>16</v>
      </c>
      <c r="E23" s="6">
        <v>44225</v>
      </c>
      <c r="F23" s="7" t="s">
        <v>9</v>
      </c>
      <c r="G23" s="18">
        <v>47360</v>
      </c>
      <c r="H23" t="s">
        <v>207</v>
      </c>
      <c r="I23" s="9">
        <f ca="1">(TODAY()-Staff[[#This Row],[Date Joined]])/365</f>
        <v>2.3726027397260272</v>
      </c>
      <c r="J23" s="17">
        <f ca="1">ROUND(IF(Staff[[#This Row],[Tenure]]&gt;2,3%,2%)*Staff[[#This Row],[Salary]],0)</f>
        <v>1421</v>
      </c>
      <c r="K23" s="9">
        <f>IF(Staff[[#This Row],[Rating]]="Exceptional",5,IF(Staff[[#This Row],[Rating]]="Above average",4,IF(Staff[[#This Row],[Rating]]="Average",3,IF(Staff[[#This Row],[Rating]]="Poor",2,IF(Staff[[#This Row],[Rating]]="Very poor",1)))))</f>
        <v>3</v>
      </c>
      <c r="O23" t="s">
        <v>6</v>
      </c>
      <c r="P23" s="11" t="str">
        <f>VLOOKUP($O$14,Staff[],4,FALSE)</f>
        <v>Average</v>
      </c>
    </row>
    <row r="24" spans="1:16" x14ac:dyDescent="0.25">
      <c r="A24" s="7" t="s">
        <v>123</v>
      </c>
      <c r="B24" s="7" t="s">
        <v>15</v>
      </c>
      <c r="C24">
        <v>28</v>
      </c>
      <c r="D24" t="s">
        <v>13</v>
      </c>
      <c r="E24" s="6">
        <v>43980</v>
      </c>
      <c r="F24" s="7" t="s">
        <v>21</v>
      </c>
      <c r="G24" s="18">
        <v>48170</v>
      </c>
      <c r="H24" t="s">
        <v>205</v>
      </c>
      <c r="I24" s="9">
        <f ca="1">(TODAY()-Staff[[#This Row],[Date Joined]])/365</f>
        <v>3.043835616438356</v>
      </c>
      <c r="J24" s="17">
        <f ca="1">ROUND(IF(Staff[[#This Row],[Tenure]]&gt;2,3%,2%)*Staff[[#This Row],[Salary]],0)</f>
        <v>1445</v>
      </c>
      <c r="K24" s="9">
        <f>IF(Staff[[#This Row],[Rating]]="Exceptional",5,IF(Staff[[#This Row],[Rating]]="Above average",4,IF(Staff[[#This Row],[Rating]]="Average",3,IF(Staff[[#This Row],[Rating]]="Poor",2,IF(Staff[[#This Row],[Rating]]="Very poor",1)))))</f>
        <v>4</v>
      </c>
      <c r="O24" t="s">
        <v>4</v>
      </c>
      <c r="P24" s="12">
        <f>VLOOKUP($O$14,Staff[],5,FALSE)</f>
        <v>44683</v>
      </c>
    </row>
    <row r="25" spans="1:16" x14ac:dyDescent="0.25">
      <c r="A25" s="7" t="s">
        <v>29</v>
      </c>
      <c r="B25" s="7" t="s">
        <v>15</v>
      </c>
      <c r="C25">
        <v>28</v>
      </c>
      <c r="D25" t="s">
        <v>13</v>
      </c>
      <c r="E25" s="6">
        <v>44041</v>
      </c>
      <c r="F25" s="7" t="s">
        <v>21</v>
      </c>
      <c r="G25" s="18">
        <v>48170</v>
      </c>
      <c r="H25" t="s">
        <v>207</v>
      </c>
      <c r="I25" s="9">
        <f ca="1">(TODAY()-Staff[[#This Row],[Date Joined]])/365</f>
        <v>2.8767123287671232</v>
      </c>
      <c r="J25" s="17">
        <f ca="1">ROUND(IF(Staff[[#This Row],[Tenure]]&gt;2,3%,2%)*Staff[[#This Row],[Salary]],0)</f>
        <v>1445</v>
      </c>
      <c r="K25" s="9">
        <f>IF(Staff[[#This Row],[Rating]]="Exceptional",5,IF(Staff[[#This Row],[Rating]]="Above average",4,IF(Staff[[#This Row],[Rating]]="Average",3,IF(Staff[[#This Row],[Rating]]="Poor",2,IF(Staff[[#This Row],[Rating]]="Very poor",1)))))</f>
        <v>4</v>
      </c>
      <c r="O25" t="s">
        <v>2</v>
      </c>
      <c r="P25" s="11" t="str">
        <f>VLOOKUP($O$14,Staff[],6,FALSE)</f>
        <v>Procurement</v>
      </c>
    </row>
    <row r="26" spans="1:16" x14ac:dyDescent="0.25">
      <c r="A26" s="7" t="s">
        <v>144</v>
      </c>
      <c r="B26" s="7" t="s">
        <v>15</v>
      </c>
      <c r="C26">
        <v>33</v>
      </c>
      <c r="D26" t="s">
        <v>13</v>
      </c>
      <c r="E26" s="6">
        <v>44640</v>
      </c>
      <c r="F26" s="7" t="s">
        <v>9</v>
      </c>
      <c r="G26" s="18">
        <v>48530</v>
      </c>
      <c r="H26" t="s">
        <v>205</v>
      </c>
      <c r="I26" s="9">
        <f ca="1">(TODAY()-Staff[[#This Row],[Date Joined]])/365</f>
        <v>1.2356164383561643</v>
      </c>
      <c r="J26" s="17">
        <f ca="1">ROUND(IF(Staff[[#This Row],[Tenure]]&gt;2,3%,2%)*Staff[[#This Row],[Salary]],0)</f>
        <v>971</v>
      </c>
      <c r="K26" s="9">
        <f>IF(Staff[[#This Row],[Rating]]="Exceptional",5,IF(Staff[[#This Row],[Rating]]="Above average",4,IF(Staff[[#This Row],[Rating]]="Average",3,IF(Staff[[#This Row],[Rating]]="Poor",2,IF(Staff[[#This Row],[Rating]]="Very poor",1)))))</f>
        <v>4</v>
      </c>
      <c r="O26" t="s">
        <v>5</v>
      </c>
      <c r="P26" s="11">
        <f>VLOOKUP($O$14,Staff[],7,FALSE)</f>
        <v>79570</v>
      </c>
    </row>
    <row r="27" spans="1:16" x14ac:dyDescent="0.25">
      <c r="A27" s="7" t="s">
        <v>51</v>
      </c>
      <c r="B27" s="7" t="s">
        <v>15</v>
      </c>
      <c r="C27">
        <v>33</v>
      </c>
      <c r="D27" t="s">
        <v>13</v>
      </c>
      <c r="E27" s="6">
        <v>44701</v>
      </c>
      <c r="F27" s="7" t="s">
        <v>9</v>
      </c>
      <c r="G27" s="18">
        <v>48530</v>
      </c>
      <c r="H27" t="s">
        <v>207</v>
      </c>
      <c r="I27" s="9">
        <f ca="1">(TODAY()-Staff[[#This Row],[Date Joined]])/365</f>
        <v>1.0684931506849316</v>
      </c>
      <c r="J27" s="17">
        <f ca="1">ROUND(IF(Staff[[#This Row],[Tenure]]&gt;2,3%,2%)*Staff[[#This Row],[Salary]],0)</f>
        <v>971</v>
      </c>
      <c r="K27" s="9">
        <f>IF(Staff[[#This Row],[Rating]]="Exceptional",5,IF(Staff[[#This Row],[Rating]]="Above average",4,IF(Staff[[#This Row],[Rating]]="Average",3,IF(Staff[[#This Row],[Rating]]="Poor",2,IF(Staff[[#This Row],[Rating]]="Very poor",1)))))</f>
        <v>4</v>
      </c>
      <c r="O27" t="s">
        <v>204</v>
      </c>
      <c r="P27" s="11" t="str">
        <f>VLOOKUP($O$14,Staff[],8,FALSE)</f>
        <v>India</v>
      </c>
    </row>
    <row r="28" spans="1:16" x14ac:dyDescent="0.25">
      <c r="A28" s="7" t="s">
        <v>113</v>
      </c>
      <c r="B28" s="7" t="s">
        <v>15</v>
      </c>
      <c r="C28">
        <v>31</v>
      </c>
      <c r="D28" t="s">
        <v>16</v>
      </c>
      <c r="E28" s="6">
        <v>44450</v>
      </c>
      <c r="F28" s="7" t="s">
        <v>12</v>
      </c>
      <c r="G28" s="18">
        <v>48950</v>
      </c>
      <c r="H28" t="s">
        <v>205</v>
      </c>
      <c r="I28" s="9">
        <f ca="1">(TODAY()-Staff[[#This Row],[Date Joined]])/365</f>
        <v>1.7561643835616438</v>
      </c>
      <c r="J28" s="17">
        <f ca="1">ROUND(IF(Staff[[#This Row],[Tenure]]&gt;2,3%,2%)*Staff[[#This Row],[Salary]],0)</f>
        <v>979</v>
      </c>
      <c r="K28" s="9">
        <f>IF(Staff[[#This Row],[Rating]]="Exceptional",5,IF(Staff[[#This Row],[Rating]]="Above average",4,IF(Staff[[#This Row],[Rating]]="Average",3,IF(Staff[[#This Row],[Rating]]="Poor",2,IF(Staff[[#This Row],[Rating]]="Very poor",1)))))</f>
        <v>3</v>
      </c>
      <c r="O28" t="s">
        <v>213</v>
      </c>
      <c r="P28" s="11">
        <f ca="1">VLOOKUP($O$14,Staff[],9,FALSE)</f>
        <v>1.1178082191780823</v>
      </c>
    </row>
    <row r="29" spans="1:16" x14ac:dyDescent="0.25">
      <c r="A29" s="7" t="s">
        <v>14</v>
      </c>
      <c r="B29" s="7" t="s">
        <v>15</v>
      </c>
      <c r="C29">
        <v>31</v>
      </c>
      <c r="D29" t="s">
        <v>16</v>
      </c>
      <c r="E29" s="6">
        <v>44511</v>
      </c>
      <c r="F29" s="7" t="s">
        <v>12</v>
      </c>
      <c r="G29" s="18">
        <v>48950</v>
      </c>
      <c r="H29" t="s">
        <v>207</v>
      </c>
      <c r="I29" s="9">
        <f ca="1">(TODAY()-Staff[[#This Row],[Date Joined]])/365</f>
        <v>1.5890410958904109</v>
      </c>
      <c r="J29" s="17">
        <f ca="1">ROUND(IF(Staff[[#This Row],[Tenure]]&gt;2,3%,2%)*Staff[[#This Row],[Salary]],0)</f>
        <v>979</v>
      </c>
      <c r="K29" s="9">
        <f>IF(Staff[[#This Row],[Rating]]="Exceptional",5,IF(Staff[[#This Row],[Rating]]="Above average",4,IF(Staff[[#This Row],[Rating]]="Average",3,IF(Staff[[#This Row],[Rating]]="Poor",2,IF(Staff[[#This Row],[Rating]]="Very poor",1)))))</f>
        <v>3</v>
      </c>
    </row>
    <row r="30" spans="1:16" x14ac:dyDescent="0.25">
      <c r="A30" s="7" t="s">
        <v>146</v>
      </c>
      <c r="B30" s="7" t="s">
        <v>15</v>
      </c>
      <c r="C30">
        <v>27</v>
      </c>
      <c r="D30" t="s">
        <v>16</v>
      </c>
      <c r="E30" s="6">
        <v>44506</v>
      </c>
      <c r="F30" s="7" t="s">
        <v>21</v>
      </c>
      <c r="G30" s="18">
        <v>48980</v>
      </c>
      <c r="H30" t="s">
        <v>205</v>
      </c>
      <c r="I30" s="9">
        <f ca="1">(TODAY()-Staff[[#This Row],[Date Joined]])/365</f>
        <v>1.6027397260273972</v>
      </c>
      <c r="J30" s="17">
        <f ca="1">ROUND(IF(Staff[[#This Row],[Tenure]]&gt;2,3%,2%)*Staff[[#This Row],[Salary]],0)</f>
        <v>980</v>
      </c>
      <c r="K30" s="9">
        <f>IF(Staff[[#This Row],[Rating]]="Exceptional",5,IF(Staff[[#This Row],[Rating]]="Above average",4,IF(Staff[[#This Row],[Rating]]="Average",3,IF(Staff[[#This Row],[Rating]]="Poor",2,IF(Staff[[#This Row],[Rating]]="Very poor",1)))))</f>
        <v>3</v>
      </c>
    </row>
    <row r="31" spans="1:16" x14ac:dyDescent="0.25">
      <c r="A31" s="7" t="s">
        <v>53</v>
      </c>
      <c r="B31" s="7" t="s">
        <v>15</v>
      </c>
      <c r="C31">
        <v>27</v>
      </c>
      <c r="D31" t="s">
        <v>16</v>
      </c>
      <c r="E31" s="6">
        <v>44567</v>
      </c>
      <c r="F31" s="7" t="s">
        <v>21</v>
      </c>
      <c r="G31" s="18">
        <v>48980</v>
      </c>
      <c r="H31" t="s">
        <v>207</v>
      </c>
      <c r="I31" s="9">
        <f ca="1">(TODAY()-Staff[[#This Row],[Date Joined]])/365</f>
        <v>1.4356164383561645</v>
      </c>
      <c r="J31" s="17">
        <f ca="1">ROUND(IF(Staff[[#This Row],[Tenure]]&gt;2,3%,2%)*Staff[[#This Row],[Salary]],0)</f>
        <v>980</v>
      </c>
      <c r="K31" s="9">
        <f>IF(Staff[[#This Row],[Rating]]="Exceptional",5,IF(Staff[[#This Row],[Rating]]="Above average",4,IF(Staff[[#This Row],[Rating]]="Average",3,IF(Staff[[#This Row],[Rating]]="Poor",2,IF(Staff[[#This Row],[Rating]]="Very poor",1)))))</f>
        <v>3</v>
      </c>
    </row>
    <row r="32" spans="1:16" x14ac:dyDescent="0.25">
      <c r="A32" s="7" t="s">
        <v>165</v>
      </c>
      <c r="B32" s="7" t="s">
        <v>8</v>
      </c>
      <c r="C32">
        <v>34</v>
      </c>
      <c r="D32" t="s">
        <v>24</v>
      </c>
      <c r="E32" s="6">
        <v>44660</v>
      </c>
      <c r="F32" s="7" t="s">
        <v>19</v>
      </c>
      <c r="G32" s="18">
        <v>49630</v>
      </c>
      <c r="H32" t="s">
        <v>205</v>
      </c>
      <c r="I32" s="9">
        <f ca="1">(TODAY()-Staff[[#This Row],[Date Joined]])/365</f>
        <v>1.1808219178082191</v>
      </c>
      <c r="J32" s="17">
        <f ca="1">ROUND(IF(Staff[[#This Row],[Tenure]]&gt;2,3%,2%)*Staff[[#This Row],[Salary]],0)</f>
        <v>993</v>
      </c>
      <c r="K32" s="9">
        <f>IF(Staff[[#This Row],[Rating]]="Exceptional",5,IF(Staff[[#This Row],[Rating]]="Above average",4,IF(Staff[[#This Row],[Rating]]="Average",3,IF(Staff[[#This Row],[Rating]]="Poor",2,IF(Staff[[#This Row],[Rating]]="Very poor",1)))))</f>
        <v>2</v>
      </c>
    </row>
    <row r="33" spans="1:11" x14ac:dyDescent="0.25">
      <c r="A33" s="7" t="s">
        <v>73</v>
      </c>
      <c r="B33" s="7" t="s">
        <v>8</v>
      </c>
      <c r="C33">
        <v>34</v>
      </c>
      <c r="D33" t="s">
        <v>24</v>
      </c>
      <c r="E33" s="6">
        <v>44721</v>
      </c>
      <c r="F33" s="7" t="s">
        <v>19</v>
      </c>
      <c r="G33" s="18">
        <v>49630</v>
      </c>
      <c r="H33" t="s">
        <v>207</v>
      </c>
      <c r="I33" s="9">
        <f ca="1">(TODAY()-Staff[[#This Row],[Date Joined]])/365</f>
        <v>1.0136986301369864</v>
      </c>
      <c r="J33" s="17">
        <f ca="1">ROUND(IF(Staff[[#This Row],[Tenure]]&gt;2,3%,2%)*Staff[[#This Row],[Salary]],0)</f>
        <v>993</v>
      </c>
      <c r="K33" s="9">
        <f>IF(Staff[[#This Row],[Rating]]="Exceptional",5,IF(Staff[[#This Row],[Rating]]="Above average",4,IF(Staff[[#This Row],[Rating]]="Average",3,IF(Staff[[#This Row],[Rating]]="Poor",2,IF(Staff[[#This Row],[Rating]]="Very poor",1)))))</f>
        <v>2</v>
      </c>
    </row>
    <row r="34" spans="1:11" x14ac:dyDescent="0.25">
      <c r="A34" s="7" t="s">
        <v>155</v>
      </c>
      <c r="B34" s="7" t="s">
        <v>15</v>
      </c>
      <c r="C34">
        <v>24</v>
      </c>
      <c r="D34" t="s">
        <v>24</v>
      </c>
      <c r="E34" s="6">
        <v>44375</v>
      </c>
      <c r="F34" s="7" t="s">
        <v>21</v>
      </c>
      <c r="G34" s="18">
        <v>52610</v>
      </c>
      <c r="H34" t="s">
        <v>205</v>
      </c>
      <c r="I34" s="9">
        <f ca="1">(TODAY()-Staff[[#This Row],[Date Joined]])/365</f>
        <v>1.9616438356164383</v>
      </c>
      <c r="J34" s="17">
        <f ca="1">ROUND(IF(Staff[[#This Row],[Tenure]]&gt;2,3%,2%)*Staff[[#This Row],[Salary]],0)</f>
        <v>1052</v>
      </c>
      <c r="K34" s="9">
        <f>IF(Staff[[#This Row],[Rating]]="Exceptional",5,IF(Staff[[#This Row],[Rating]]="Above average",4,IF(Staff[[#This Row],[Rating]]="Average",3,IF(Staff[[#This Row],[Rating]]="Poor",2,IF(Staff[[#This Row],[Rating]]="Very poor",1)))))</f>
        <v>2</v>
      </c>
    </row>
    <row r="35" spans="1:11" x14ac:dyDescent="0.25">
      <c r="A35" s="7" t="s">
        <v>63</v>
      </c>
      <c r="B35" s="7" t="s">
        <v>15</v>
      </c>
      <c r="C35">
        <v>24</v>
      </c>
      <c r="D35" t="s">
        <v>24</v>
      </c>
      <c r="E35" s="6">
        <v>44436</v>
      </c>
      <c r="F35" s="7" t="s">
        <v>21</v>
      </c>
      <c r="G35" s="18">
        <v>52610</v>
      </c>
      <c r="H35" t="s">
        <v>207</v>
      </c>
      <c r="I35" s="9">
        <f ca="1">(TODAY()-Staff[[#This Row],[Date Joined]])/365</f>
        <v>1.7945205479452055</v>
      </c>
      <c r="J35" s="17">
        <f ca="1">ROUND(IF(Staff[[#This Row],[Tenure]]&gt;2,3%,2%)*Staff[[#This Row],[Salary]],0)</f>
        <v>1052</v>
      </c>
      <c r="K35" s="9">
        <f>IF(Staff[[#This Row],[Rating]]="Exceptional",5,IF(Staff[[#This Row],[Rating]]="Above average",4,IF(Staff[[#This Row],[Rating]]="Average",3,IF(Staff[[#This Row],[Rating]]="Poor",2,IF(Staff[[#This Row],[Rating]]="Very poor",1)))))</f>
        <v>2</v>
      </c>
    </row>
    <row r="36" spans="1:11" x14ac:dyDescent="0.25">
      <c r="A36" s="7" t="s">
        <v>167</v>
      </c>
      <c r="B36" s="7" t="s">
        <v>8</v>
      </c>
      <c r="C36">
        <v>28</v>
      </c>
      <c r="D36" t="s">
        <v>16</v>
      </c>
      <c r="E36" s="6">
        <v>44296</v>
      </c>
      <c r="F36" s="7" t="s">
        <v>19</v>
      </c>
      <c r="G36" s="18">
        <v>53240</v>
      </c>
      <c r="H36" t="s">
        <v>205</v>
      </c>
      <c r="I36" s="9">
        <f ca="1">(TODAY()-Staff[[#This Row],[Date Joined]])/365</f>
        <v>2.1780821917808217</v>
      </c>
      <c r="J36" s="17">
        <f ca="1">ROUND(IF(Staff[[#This Row],[Tenure]]&gt;2,3%,2%)*Staff[[#This Row],[Salary]],0)</f>
        <v>1597</v>
      </c>
      <c r="K36" s="9">
        <f>IF(Staff[[#This Row],[Rating]]="Exceptional",5,IF(Staff[[#This Row],[Rating]]="Above average",4,IF(Staff[[#This Row],[Rating]]="Average",3,IF(Staff[[#This Row],[Rating]]="Poor",2,IF(Staff[[#This Row],[Rating]]="Very poor",1)))))</f>
        <v>3</v>
      </c>
    </row>
    <row r="37" spans="1:11" x14ac:dyDescent="0.25">
      <c r="A37" s="7" t="s">
        <v>75</v>
      </c>
      <c r="B37" s="7" t="s">
        <v>8</v>
      </c>
      <c r="C37">
        <v>28</v>
      </c>
      <c r="D37" t="s">
        <v>16</v>
      </c>
      <c r="E37" s="6">
        <v>44357</v>
      </c>
      <c r="F37" s="7" t="s">
        <v>19</v>
      </c>
      <c r="G37" s="18">
        <v>53240</v>
      </c>
      <c r="H37" t="s">
        <v>207</v>
      </c>
      <c r="I37" s="9">
        <f ca="1">(TODAY()-Staff[[#This Row],[Date Joined]])/365</f>
        <v>2.010958904109589</v>
      </c>
      <c r="J37" s="17">
        <f ca="1">ROUND(IF(Staff[[#This Row],[Tenure]]&gt;2,3%,2%)*Staff[[#This Row],[Salary]],0)</f>
        <v>1597</v>
      </c>
      <c r="K37" s="9">
        <f>IF(Staff[[#This Row],[Rating]]="Exceptional",5,IF(Staff[[#This Row],[Rating]]="Above average",4,IF(Staff[[#This Row],[Rating]]="Average",3,IF(Staff[[#This Row],[Rating]]="Poor",2,IF(Staff[[#This Row],[Rating]]="Very poor",1)))))</f>
        <v>3</v>
      </c>
    </row>
    <row r="38" spans="1:11" x14ac:dyDescent="0.25">
      <c r="A38" s="7" t="s">
        <v>157</v>
      </c>
      <c r="B38" s="7" t="s">
        <v>15</v>
      </c>
      <c r="C38">
        <v>32</v>
      </c>
      <c r="D38" t="s">
        <v>16</v>
      </c>
      <c r="E38" s="6">
        <v>44403</v>
      </c>
      <c r="F38" s="7" t="s">
        <v>19</v>
      </c>
      <c r="G38" s="18">
        <v>53540</v>
      </c>
      <c r="H38" t="s">
        <v>205</v>
      </c>
      <c r="I38" s="9">
        <f ca="1">(TODAY()-Staff[[#This Row],[Date Joined]])/365</f>
        <v>1.8849315068493151</v>
      </c>
      <c r="J38" s="17">
        <f ca="1">ROUND(IF(Staff[[#This Row],[Tenure]]&gt;2,3%,2%)*Staff[[#This Row],[Salary]],0)</f>
        <v>1071</v>
      </c>
      <c r="K38" s="9">
        <f>IF(Staff[[#This Row],[Rating]]="Exceptional",5,IF(Staff[[#This Row],[Rating]]="Above average",4,IF(Staff[[#This Row],[Rating]]="Average",3,IF(Staff[[#This Row],[Rating]]="Poor",2,IF(Staff[[#This Row],[Rating]]="Very poor",1)))))</f>
        <v>3</v>
      </c>
    </row>
    <row r="39" spans="1:11" x14ac:dyDescent="0.25">
      <c r="A39" s="7" t="s">
        <v>139</v>
      </c>
      <c r="B39" s="7" t="s">
        <v>15</v>
      </c>
      <c r="C39">
        <v>26</v>
      </c>
      <c r="D39" t="s">
        <v>16</v>
      </c>
      <c r="E39" s="6">
        <v>44350</v>
      </c>
      <c r="F39" s="7" t="s">
        <v>9</v>
      </c>
      <c r="G39" s="18">
        <v>53540</v>
      </c>
      <c r="H39" t="s">
        <v>205</v>
      </c>
      <c r="I39" s="9">
        <f ca="1">(TODAY()-Staff[[#This Row],[Date Joined]])/365</f>
        <v>2.0301369863013701</v>
      </c>
      <c r="J39" s="17">
        <f ca="1">ROUND(IF(Staff[[#This Row],[Tenure]]&gt;2,3%,2%)*Staff[[#This Row],[Salary]],0)</f>
        <v>1606</v>
      </c>
      <c r="K39" s="9">
        <f>IF(Staff[[#This Row],[Rating]]="Exceptional",5,IF(Staff[[#This Row],[Rating]]="Above average",4,IF(Staff[[#This Row],[Rating]]="Average",3,IF(Staff[[#This Row],[Rating]]="Poor",2,IF(Staff[[#This Row],[Rating]]="Very poor",1)))))</f>
        <v>3</v>
      </c>
    </row>
    <row r="40" spans="1:11" x14ac:dyDescent="0.25">
      <c r="A40" s="7" t="s">
        <v>65</v>
      </c>
      <c r="B40" s="7" t="s">
        <v>15</v>
      </c>
      <c r="C40">
        <v>32</v>
      </c>
      <c r="D40" t="s">
        <v>16</v>
      </c>
      <c r="E40" s="6">
        <v>44465</v>
      </c>
      <c r="F40" s="7" t="s">
        <v>19</v>
      </c>
      <c r="G40" s="18">
        <v>53540</v>
      </c>
      <c r="H40" t="s">
        <v>207</v>
      </c>
      <c r="I40" s="9">
        <f ca="1">(TODAY()-Staff[[#This Row],[Date Joined]])/365</f>
        <v>1.715068493150685</v>
      </c>
      <c r="J40" s="17">
        <f ca="1">ROUND(IF(Staff[[#This Row],[Tenure]]&gt;2,3%,2%)*Staff[[#This Row],[Salary]],0)</f>
        <v>1071</v>
      </c>
      <c r="K40" s="9">
        <f>IF(Staff[[#This Row],[Rating]]="Exceptional",5,IF(Staff[[#This Row],[Rating]]="Above average",4,IF(Staff[[#This Row],[Rating]]="Average",3,IF(Staff[[#This Row],[Rating]]="Poor",2,IF(Staff[[#This Row],[Rating]]="Very poor",1)))))</f>
        <v>3</v>
      </c>
    </row>
    <row r="41" spans="1:11" x14ac:dyDescent="0.25">
      <c r="A41" s="7" t="s">
        <v>46</v>
      </c>
      <c r="B41" s="7" t="s">
        <v>15</v>
      </c>
      <c r="C41">
        <v>26</v>
      </c>
      <c r="D41" t="s">
        <v>16</v>
      </c>
      <c r="E41" s="6">
        <v>44411</v>
      </c>
      <c r="F41" s="7" t="s">
        <v>9</v>
      </c>
      <c r="G41" s="18">
        <v>53540</v>
      </c>
      <c r="H41" t="s">
        <v>207</v>
      </c>
      <c r="I41" s="9">
        <f ca="1">(TODAY()-Staff[[#This Row],[Date Joined]])/365</f>
        <v>1.8630136986301369</v>
      </c>
      <c r="J41" s="17">
        <f ca="1">ROUND(IF(Staff[[#This Row],[Tenure]]&gt;2,3%,2%)*Staff[[#This Row],[Salary]],0)</f>
        <v>1071</v>
      </c>
      <c r="K41" s="9">
        <f>IF(Staff[[#This Row],[Rating]]="Exceptional",5,IF(Staff[[#This Row],[Rating]]="Above average",4,IF(Staff[[#This Row],[Rating]]="Average",3,IF(Staff[[#This Row],[Rating]]="Poor",2,IF(Staff[[#This Row],[Rating]]="Very poor",1)))))</f>
        <v>3</v>
      </c>
    </row>
    <row r="42" spans="1:11" x14ac:dyDescent="0.25">
      <c r="A42" s="7" t="s">
        <v>174</v>
      </c>
      <c r="B42" s="7" t="s">
        <v>15</v>
      </c>
      <c r="C42">
        <v>33</v>
      </c>
      <c r="D42" t="s">
        <v>16</v>
      </c>
      <c r="E42" s="6">
        <v>44448</v>
      </c>
      <c r="F42" s="7" t="s">
        <v>12</v>
      </c>
      <c r="G42" s="18">
        <v>53870</v>
      </c>
      <c r="H42" t="s">
        <v>205</v>
      </c>
      <c r="I42" s="9">
        <f ca="1">(TODAY()-Staff[[#This Row],[Date Joined]])/365</f>
        <v>1.7616438356164383</v>
      </c>
      <c r="J42" s="17">
        <f ca="1">ROUND(IF(Staff[[#This Row],[Tenure]]&gt;2,3%,2%)*Staff[[#This Row],[Salary]],0)</f>
        <v>1077</v>
      </c>
      <c r="K42" s="9">
        <f>IF(Staff[[#This Row],[Rating]]="Exceptional",5,IF(Staff[[#This Row],[Rating]]="Above average",4,IF(Staff[[#This Row],[Rating]]="Average",3,IF(Staff[[#This Row],[Rating]]="Poor",2,IF(Staff[[#This Row],[Rating]]="Very poor",1)))))</f>
        <v>3</v>
      </c>
    </row>
    <row r="43" spans="1:11" x14ac:dyDescent="0.25">
      <c r="A43" s="7" t="s">
        <v>82</v>
      </c>
      <c r="B43" s="7" t="s">
        <v>15</v>
      </c>
      <c r="C43">
        <v>33</v>
      </c>
      <c r="D43" t="s">
        <v>16</v>
      </c>
      <c r="E43" s="6">
        <v>44509</v>
      </c>
      <c r="F43" s="7" t="s">
        <v>12</v>
      </c>
      <c r="G43" s="18">
        <v>53870</v>
      </c>
      <c r="H43" t="s">
        <v>207</v>
      </c>
      <c r="I43" s="9">
        <f ca="1">(TODAY()-Staff[[#This Row],[Date Joined]])/365</f>
        <v>1.5945205479452054</v>
      </c>
      <c r="J43" s="17">
        <f ca="1">ROUND(IF(Staff[[#This Row],[Tenure]]&gt;2,3%,2%)*Staff[[#This Row],[Salary]],0)</f>
        <v>1077</v>
      </c>
      <c r="K43" s="9">
        <f>IF(Staff[[#This Row],[Rating]]="Exceptional",5,IF(Staff[[#This Row],[Rating]]="Above average",4,IF(Staff[[#This Row],[Rating]]="Average",3,IF(Staff[[#This Row],[Rating]]="Poor",2,IF(Staff[[#This Row],[Rating]]="Very poor",1)))))</f>
        <v>3</v>
      </c>
    </row>
    <row r="44" spans="1:11" x14ac:dyDescent="0.25">
      <c r="A44" s="7" t="s">
        <v>182</v>
      </c>
      <c r="B44" s="7" t="s">
        <v>15</v>
      </c>
      <c r="C44">
        <v>27</v>
      </c>
      <c r="D44" t="s">
        <v>16</v>
      </c>
      <c r="E44" s="6">
        <v>44073</v>
      </c>
      <c r="F44" s="7" t="s">
        <v>19</v>
      </c>
      <c r="G44" s="18">
        <v>54970</v>
      </c>
      <c r="H44" t="s">
        <v>205</v>
      </c>
      <c r="I44" s="9">
        <f ca="1">(TODAY()-Staff[[#This Row],[Date Joined]])/365</f>
        <v>2.7890410958904108</v>
      </c>
      <c r="J44" s="17">
        <f ca="1">ROUND(IF(Staff[[#This Row],[Tenure]]&gt;2,3%,2%)*Staff[[#This Row],[Salary]],0)</f>
        <v>1649</v>
      </c>
      <c r="K44" s="9">
        <f>IF(Staff[[#This Row],[Rating]]="Exceptional",5,IF(Staff[[#This Row],[Rating]]="Above average",4,IF(Staff[[#This Row],[Rating]]="Average",3,IF(Staff[[#This Row],[Rating]]="Poor",2,IF(Staff[[#This Row],[Rating]]="Very poor",1)))))</f>
        <v>3</v>
      </c>
    </row>
    <row r="45" spans="1:11" x14ac:dyDescent="0.25">
      <c r="A45" s="7" t="s">
        <v>89</v>
      </c>
      <c r="B45" s="7" t="s">
        <v>15</v>
      </c>
      <c r="C45">
        <v>27</v>
      </c>
      <c r="D45" t="s">
        <v>16</v>
      </c>
      <c r="E45" s="6">
        <v>44134</v>
      </c>
      <c r="F45" s="7" t="s">
        <v>19</v>
      </c>
      <c r="G45" s="18">
        <v>54970</v>
      </c>
      <c r="H45" t="s">
        <v>207</v>
      </c>
      <c r="I45" s="9">
        <f ca="1">(TODAY()-Staff[[#This Row],[Date Joined]])/365</f>
        <v>2.6219178082191781</v>
      </c>
      <c r="J45" s="17">
        <f ca="1">ROUND(IF(Staff[[#This Row],[Tenure]]&gt;2,3%,2%)*Staff[[#This Row],[Salary]],0)</f>
        <v>1649</v>
      </c>
      <c r="K45" s="9">
        <f>IF(Staff[[#This Row],[Rating]]="Exceptional",5,IF(Staff[[#This Row],[Rating]]="Above average",4,IF(Staff[[#This Row],[Rating]]="Average",3,IF(Staff[[#This Row],[Rating]]="Poor",2,IF(Staff[[#This Row],[Rating]]="Very poor",1)))))</f>
        <v>3</v>
      </c>
    </row>
    <row r="46" spans="1:11" x14ac:dyDescent="0.25">
      <c r="A46" s="7" t="s">
        <v>202</v>
      </c>
      <c r="B46" s="7" t="s">
        <v>8</v>
      </c>
      <c r="C46">
        <v>38</v>
      </c>
      <c r="D46" t="s">
        <v>13</v>
      </c>
      <c r="E46" s="6">
        <v>44268</v>
      </c>
      <c r="F46" s="7" t="s">
        <v>19</v>
      </c>
      <c r="G46" s="18">
        <v>56870</v>
      </c>
      <c r="H46" t="s">
        <v>205</v>
      </c>
      <c r="I46" s="9">
        <f ca="1">(TODAY()-Staff[[#This Row],[Date Joined]])/365</f>
        <v>2.2547945205479452</v>
      </c>
      <c r="J46" s="17">
        <f ca="1">ROUND(IF(Staff[[#This Row],[Tenure]]&gt;2,3%,2%)*Staff[[#This Row],[Salary]],0)</f>
        <v>1706</v>
      </c>
      <c r="K46" s="9">
        <f>IF(Staff[[#This Row],[Rating]]="Exceptional",5,IF(Staff[[#This Row],[Rating]]="Above average",4,IF(Staff[[#This Row],[Rating]]="Average",3,IF(Staff[[#This Row],[Rating]]="Poor",2,IF(Staff[[#This Row],[Rating]]="Very poor",1)))))</f>
        <v>4</v>
      </c>
    </row>
    <row r="47" spans="1:11" x14ac:dyDescent="0.25">
      <c r="A47" s="7" t="s">
        <v>109</v>
      </c>
      <c r="B47" s="7" t="s">
        <v>8</v>
      </c>
      <c r="C47">
        <v>38</v>
      </c>
      <c r="D47" t="s">
        <v>13</v>
      </c>
      <c r="E47" s="6">
        <v>44329</v>
      </c>
      <c r="F47" s="7" t="s">
        <v>19</v>
      </c>
      <c r="G47" s="18">
        <v>56870</v>
      </c>
      <c r="H47" t="s">
        <v>207</v>
      </c>
      <c r="I47" s="9">
        <f ca="1">(TODAY()-Staff[[#This Row],[Date Joined]])/365</f>
        <v>2.0876712328767124</v>
      </c>
      <c r="J47" s="17">
        <f ca="1">ROUND(IF(Staff[[#This Row],[Tenure]]&gt;2,3%,2%)*Staff[[#This Row],[Salary]],0)</f>
        <v>1706</v>
      </c>
      <c r="K47" s="9">
        <f>IF(Staff[[#This Row],[Rating]]="Exceptional",5,IF(Staff[[#This Row],[Rating]]="Above average",4,IF(Staff[[#This Row],[Rating]]="Average",3,IF(Staff[[#This Row],[Rating]]="Poor",2,IF(Staff[[#This Row],[Rating]]="Very poor",1)))))</f>
        <v>4</v>
      </c>
    </row>
    <row r="48" spans="1:11" x14ac:dyDescent="0.25">
      <c r="A48" s="7" t="s">
        <v>125</v>
      </c>
      <c r="B48" s="7" t="s">
        <v>15</v>
      </c>
      <c r="C48">
        <v>21</v>
      </c>
      <c r="D48" t="s">
        <v>16</v>
      </c>
      <c r="E48" s="6">
        <v>44701</v>
      </c>
      <c r="F48" s="7" t="s">
        <v>9</v>
      </c>
      <c r="G48" s="18">
        <v>57090</v>
      </c>
      <c r="H48" t="s">
        <v>205</v>
      </c>
      <c r="I48" s="9">
        <f ca="1">(TODAY()-Staff[[#This Row],[Date Joined]])/365</f>
        <v>1.0684931506849316</v>
      </c>
      <c r="J48" s="17">
        <f ca="1">ROUND(IF(Staff[[#This Row],[Tenure]]&gt;2,3%,2%)*Staff[[#This Row],[Salary]],0)</f>
        <v>1142</v>
      </c>
      <c r="K48" s="9">
        <f>IF(Staff[[#This Row],[Rating]]="Exceptional",5,IF(Staff[[#This Row],[Rating]]="Above average",4,IF(Staff[[#This Row],[Rating]]="Average",3,IF(Staff[[#This Row],[Rating]]="Poor",2,IF(Staff[[#This Row],[Rating]]="Very poor",1)))))</f>
        <v>3</v>
      </c>
    </row>
    <row r="49" spans="1:11" x14ac:dyDescent="0.25">
      <c r="A49" s="7" t="s">
        <v>31</v>
      </c>
      <c r="B49" s="7" t="s">
        <v>15</v>
      </c>
      <c r="C49">
        <v>21</v>
      </c>
      <c r="D49" t="s">
        <v>16</v>
      </c>
      <c r="E49" s="6">
        <v>44762</v>
      </c>
      <c r="F49" s="7" t="s">
        <v>9</v>
      </c>
      <c r="G49" s="18">
        <v>57090</v>
      </c>
      <c r="H49" t="s">
        <v>207</v>
      </c>
      <c r="I49" s="9">
        <f ca="1">(TODAY()-Staff[[#This Row],[Date Joined]])/365</f>
        <v>0.90136986301369859</v>
      </c>
      <c r="J49" s="17">
        <f ca="1">ROUND(IF(Staff[[#This Row],[Tenure]]&gt;2,3%,2%)*Staff[[#This Row],[Salary]],0)</f>
        <v>1142</v>
      </c>
      <c r="K49" s="9">
        <f>IF(Staff[[#This Row],[Rating]]="Exceptional",5,IF(Staff[[#This Row],[Rating]]="Above average",4,IF(Staff[[#This Row],[Rating]]="Average",3,IF(Staff[[#This Row],[Rating]]="Poor",2,IF(Staff[[#This Row],[Rating]]="Very poor",1)))))</f>
        <v>3</v>
      </c>
    </row>
    <row r="50" spans="1:11" x14ac:dyDescent="0.25">
      <c r="A50" s="7" t="s">
        <v>120</v>
      </c>
      <c r="B50" s="7" t="s">
        <v>8</v>
      </c>
      <c r="C50">
        <v>31</v>
      </c>
      <c r="D50" t="s">
        <v>16</v>
      </c>
      <c r="E50" s="6">
        <v>44604</v>
      </c>
      <c r="F50" s="7" t="s">
        <v>12</v>
      </c>
      <c r="G50" s="18">
        <v>58100</v>
      </c>
      <c r="H50" t="s">
        <v>205</v>
      </c>
      <c r="I50" s="9">
        <f ca="1">(TODAY()-Staff[[#This Row],[Date Joined]])/365</f>
        <v>1.3342465753424657</v>
      </c>
      <c r="J50" s="17">
        <f ca="1">ROUND(IF(Staff[[#This Row],[Tenure]]&gt;2,3%,2%)*Staff[[#This Row],[Salary]],0)</f>
        <v>1162</v>
      </c>
      <c r="K50" s="9">
        <f>IF(Staff[[#This Row],[Rating]]="Exceptional",5,IF(Staff[[#This Row],[Rating]]="Above average",4,IF(Staff[[#This Row],[Rating]]="Average",3,IF(Staff[[#This Row],[Rating]]="Poor",2,IF(Staff[[#This Row],[Rating]]="Very poor",1)))))</f>
        <v>3</v>
      </c>
    </row>
    <row r="51" spans="1:11" x14ac:dyDescent="0.25">
      <c r="A51" s="7" t="s">
        <v>26</v>
      </c>
      <c r="B51" s="7" t="s">
        <v>8</v>
      </c>
      <c r="C51">
        <v>31</v>
      </c>
      <c r="D51" t="s">
        <v>16</v>
      </c>
      <c r="E51" s="6">
        <v>44663</v>
      </c>
      <c r="F51" s="7" t="s">
        <v>12</v>
      </c>
      <c r="G51" s="18">
        <v>58100</v>
      </c>
      <c r="H51" t="s">
        <v>207</v>
      </c>
      <c r="I51" s="9">
        <f ca="1">(TODAY()-Staff[[#This Row],[Date Joined]])/365</f>
        <v>1.1726027397260275</v>
      </c>
      <c r="J51" s="17">
        <f ca="1">ROUND(IF(Staff[[#This Row],[Tenure]]&gt;2,3%,2%)*Staff[[#This Row],[Salary]],0)</f>
        <v>1162</v>
      </c>
      <c r="K51" s="9">
        <f>IF(Staff[[#This Row],[Rating]]="Exceptional",5,IF(Staff[[#This Row],[Rating]]="Above average",4,IF(Staff[[#This Row],[Rating]]="Average",3,IF(Staff[[#This Row],[Rating]]="Poor",2,IF(Staff[[#This Row],[Rating]]="Very poor",1)))))</f>
        <v>3</v>
      </c>
    </row>
    <row r="52" spans="1:11" x14ac:dyDescent="0.25">
      <c r="A52" s="7" t="s">
        <v>130</v>
      </c>
      <c r="B52" s="7" t="s">
        <v>8</v>
      </c>
      <c r="C52">
        <v>34</v>
      </c>
      <c r="D52" t="s">
        <v>16</v>
      </c>
      <c r="E52" s="6">
        <v>44594</v>
      </c>
      <c r="F52" s="7" t="s">
        <v>21</v>
      </c>
      <c r="G52" s="18">
        <v>58940</v>
      </c>
      <c r="H52" t="s">
        <v>205</v>
      </c>
      <c r="I52" s="9">
        <f ca="1">(TODAY()-Staff[[#This Row],[Date Joined]])/365</f>
        <v>1.3616438356164384</v>
      </c>
      <c r="J52" s="17">
        <f ca="1">ROUND(IF(Staff[[#This Row],[Tenure]]&gt;2,3%,2%)*Staff[[#This Row],[Salary]],0)</f>
        <v>1179</v>
      </c>
      <c r="K52" s="9">
        <f>IF(Staff[[#This Row],[Rating]]="Exceptional",5,IF(Staff[[#This Row],[Rating]]="Above average",4,IF(Staff[[#This Row],[Rating]]="Average",3,IF(Staff[[#This Row],[Rating]]="Poor",2,IF(Staff[[#This Row],[Rating]]="Very poor",1)))))</f>
        <v>3</v>
      </c>
    </row>
    <row r="53" spans="1:11" x14ac:dyDescent="0.25">
      <c r="A53" s="7" t="s">
        <v>36</v>
      </c>
      <c r="B53" s="7" t="s">
        <v>8</v>
      </c>
      <c r="C53">
        <v>34</v>
      </c>
      <c r="D53" t="s">
        <v>16</v>
      </c>
      <c r="E53" s="6">
        <v>44653</v>
      </c>
      <c r="F53" s="7" t="s">
        <v>21</v>
      </c>
      <c r="G53" s="18">
        <v>58940</v>
      </c>
      <c r="H53" t="s">
        <v>207</v>
      </c>
      <c r="I53" s="9">
        <f ca="1">(TODAY()-Staff[[#This Row],[Date Joined]])/365</f>
        <v>1.2</v>
      </c>
      <c r="J53" s="17">
        <f ca="1">ROUND(IF(Staff[[#This Row],[Tenure]]&gt;2,3%,2%)*Staff[[#This Row],[Salary]],0)</f>
        <v>1179</v>
      </c>
      <c r="K53" s="9">
        <f>IF(Staff[[#This Row],[Rating]]="Exceptional",5,IF(Staff[[#This Row],[Rating]]="Above average",4,IF(Staff[[#This Row],[Rating]]="Average",3,IF(Staff[[#This Row],[Rating]]="Poor",2,IF(Staff[[#This Row],[Rating]]="Very poor",1)))))</f>
        <v>3</v>
      </c>
    </row>
    <row r="54" spans="1:11" x14ac:dyDescent="0.25">
      <c r="A54" s="7" t="s">
        <v>193</v>
      </c>
      <c r="B54" s="7" t="s">
        <v>15</v>
      </c>
      <c r="C54">
        <v>19</v>
      </c>
      <c r="D54" t="s">
        <v>16</v>
      </c>
      <c r="E54" s="6">
        <v>44218</v>
      </c>
      <c r="F54" s="7" t="s">
        <v>9</v>
      </c>
      <c r="G54" s="18">
        <v>58960</v>
      </c>
      <c r="H54" t="s">
        <v>205</v>
      </c>
      <c r="I54" s="9">
        <f ca="1">(TODAY()-Staff[[#This Row],[Date Joined]])/365</f>
        <v>2.3917808219178083</v>
      </c>
      <c r="J54" s="17">
        <f ca="1">ROUND(IF(Staff[[#This Row],[Tenure]]&gt;2,3%,2%)*Staff[[#This Row],[Salary]],0)</f>
        <v>1769</v>
      </c>
      <c r="K54" s="9">
        <f>IF(Staff[[#This Row],[Rating]]="Exceptional",5,IF(Staff[[#This Row],[Rating]]="Above average",4,IF(Staff[[#This Row],[Rating]]="Average",3,IF(Staff[[#This Row],[Rating]]="Poor",2,IF(Staff[[#This Row],[Rating]]="Very poor",1)))))</f>
        <v>3</v>
      </c>
    </row>
    <row r="55" spans="1:11" x14ac:dyDescent="0.25">
      <c r="A55" s="7" t="s">
        <v>100</v>
      </c>
      <c r="B55" s="7" t="s">
        <v>15</v>
      </c>
      <c r="C55">
        <v>19</v>
      </c>
      <c r="D55" t="s">
        <v>16</v>
      </c>
      <c r="E55" s="6">
        <v>44277</v>
      </c>
      <c r="F55" s="7" t="s">
        <v>9</v>
      </c>
      <c r="G55" s="18">
        <v>58960</v>
      </c>
      <c r="H55" t="s">
        <v>207</v>
      </c>
      <c r="I55" s="9">
        <f ca="1">(TODAY()-Staff[[#This Row],[Date Joined]])/365</f>
        <v>2.2301369863013698</v>
      </c>
      <c r="J55" s="17">
        <f ca="1">ROUND(IF(Staff[[#This Row],[Tenure]]&gt;2,3%,2%)*Staff[[#This Row],[Salary]],0)</f>
        <v>1769</v>
      </c>
      <c r="K55" s="9">
        <f>IF(Staff[[#This Row],[Rating]]="Exceptional",5,IF(Staff[[#This Row],[Rating]]="Above average",4,IF(Staff[[#This Row],[Rating]]="Average",3,IF(Staff[[#This Row],[Rating]]="Poor",2,IF(Staff[[#This Row],[Rating]]="Very poor",1)))))</f>
        <v>3</v>
      </c>
    </row>
    <row r="56" spans="1:11" x14ac:dyDescent="0.25">
      <c r="A56" s="7" t="s">
        <v>171</v>
      </c>
      <c r="B56" s="7" t="s">
        <v>15</v>
      </c>
      <c r="C56">
        <v>33</v>
      </c>
      <c r="D56" t="s">
        <v>16</v>
      </c>
      <c r="E56" s="6">
        <v>44181</v>
      </c>
      <c r="F56" s="7" t="s">
        <v>21</v>
      </c>
      <c r="G56" s="18">
        <v>59430</v>
      </c>
      <c r="H56" t="s">
        <v>205</v>
      </c>
      <c r="I56" s="9">
        <f ca="1">(TODAY()-Staff[[#This Row],[Date Joined]])/365</f>
        <v>2.493150684931507</v>
      </c>
      <c r="J56" s="17">
        <f ca="1">ROUND(IF(Staff[[#This Row],[Tenure]]&gt;2,3%,2%)*Staff[[#This Row],[Salary]],0)</f>
        <v>1783</v>
      </c>
      <c r="K56" s="9">
        <f>IF(Staff[[#This Row],[Rating]]="Exceptional",5,IF(Staff[[#This Row],[Rating]]="Above average",4,IF(Staff[[#This Row],[Rating]]="Average",3,IF(Staff[[#This Row],[Rating]]="Poor",2,IF(Staff[[#This Row],[Rating]]="Very poor",1)))))</f>
        <v>3</v>
      </c>
    </row>
    <row r="57" spans="1:11" x14ac:dyDescent="0.25">
      <c r="A57" s="7" t="s">
        <v>79</v>
      </c>
      <c r="B57" s="7" t="s">
        <v>15</v>
      </c>
      <c r="C57">
        <v>33</v>
      </c>
      <c r="D57" t="s">
        <v>16</v>
      </c>
      <c r="E57" s="6">
        <v>44243</v>
      </c>
      <c r="F57" s="7" t="s">
        <v>21</v>
      </c>
      <c r="G57" s="18">
        <v>59430</v>
      </c>
      <c r="H57" t="s">
        <v>207</v>
      </c>
      <c r="I57" s="9">
        <f ca="1">(TODAY()-Staff[[#This Row],[Date Joined]])/365</f>
        <v>2.3232876712328765</v>
      </c>
      <c r="J57" s="17">
        <f ca="1">ROUND(IF(Staff[[#This Row],[Tenure]]&gt;2,3%,2%)*Staff[[#This Row],[Salary]],0)</f>
        <v>1783</v>
      </c>
      <c r="K57" s="9">
        <f>IF(Staff[[#This Row],[Rating]]="Exceptional",5,IF(Staff[[#This Row],[Rating]]="Above average",4,IF(Staff[[#This Row],[Rating]]="Average",3,IF(Staff[[#This Row],[Rating]]="Poor",2,IF(Staff[[#This Row],[Rating]]="Very poor",1)))))</f>
        <v>3</v>
      </c>
    </row>
    <row r="58" spans="1:11" x14ac:dyDescent="0.25">
      <c r="A58" s="7" t="s">
        <v>132</v>
      </c>
      <c r="B58" s="7" t="s">
        <v>8</v>
      </c>
      <c r="C58">
        <v>34</v>
      </c>
      <c r="D58" t="s">
        <v>16</v>
      </c>
      <c r="E58" s="6">
        <v>44550</v>
      </c>
      <c r="F58" s="7" t="s">
        <v>21</v>
      </c>
      <c r="G58" s="18">
        <v>60130</v>
      </c>
      <c r="H58" t="s">
        <v>205</v>
      </c>
      <c r="I58" s="9">
        <f ca="1">(TODAY()-Staff[[#This Row],[Date Joined]])/365</f>
        <v>1.4821917808219178</v>
      </c>
      <c r="J58" s="17">
        <f ca="1">ROUND(IF(Staff[[#This Row],[Tenure]]&gt;2,3%,2%)*Staff[[#This Row],[Salary]],0)</f>
        <v>1203</v>
      </c>
      <c r="K58" s="9">
        <f>IF(Staff[[#This Row],[Rating]]="Exceptional",5,IF(Staff[[#This Row],[Rating]]="Above average",4,IF(Staff[[#This Row],[Rating]]="Average",3,IF(Staff[[#This Row],[Rating]]="Poor",2,IF(Staff[[#This Row],[Rating]]="Very poor",1)))))</f>
        <v>3</v>
      </c>
    </row>
    <row r="59" spans="1:11" x14ac:dyDescent="0.25">
      <c r="A59" s="7" t="s">
        <v>38</v>
      </c>
      <c r="B59" s="7" t="s">
        <v>8</v>
      </c>
      <c r="C59">
        <v>34</v>
      </c>
      <c r="D59" t="s">
        <v>16</v>
      </c>
      <c r="E59" s="6">
        <v>44612</v>
      </c>
      <c r="F59" s="7" t="s">
        <v>21</v>
      </c>
      <c r="G59" s="18">
        <v>60130</v>
      </c>
      <c r="H59" t="s">
        <v>207</v>
      </c>
      <c r="I59" s="9">
        <f ca="1">(TODAY()-Staff[[#This Row],[Date Joined]])/365</f>
        <v>1.3123287671232877</v>
      </c>
      <c r="J59" s="17">
        <f ca="1">ROUND(IF(Staff[[#This Row],[Tenure]]&gt;2,3%,2%)*Staff[[#This Row],[Salary]],0)</f>
        <v>1203</v>
      </c>
      <c r="K59" s="9">
        <f>IF(Staff[[#This Row],[Rating]]="Exceptional",5,IF(Staff[[#This Row],[Rating]]="Above average",4,IF(Staff[[#This Row],[Rating]]="Average",3,IF(Staff[[#This Row],[Rating]]="Poor",2,IF(Staff[[#This Row],[Rating]]="Very poor",1)))))</f>
        <v>3</v>
      </c>
    </row>
    <row r="60" spans="1:11" x14ac:dyDescent="0.25">
      <c r="A60" s="7" t="s">
        <v>131</v>
      </c>
      <c r="B60" s="7" t="s">
        <v>15</v>
      </c>
      <c r="C60">
        <v>30</v>
      </c>
      <c r="D60" t="s">
        <v>16</v>
      </c>
      <c r="E60" s="6">
        <v>44607</v>
      </c>
      <c r="F60" s="7" t="s">
        <v>9</v>
      </c>
      <c r="G60" s="18">
        <v>60570</v>
      </c>
      <c r="H60" t="s">
        <v>205</v>
      </c>
      <c r="I60" s="9">
        <f ca="1">(TODAY()-Staff[[#This Row],[Date Joined]])/365</f>
        <v>1.3260273972602741</v>
      </c>
      <c r="J60" s="17">
        <f ca="1">ROUND(IF(Staff[[#This Row],[Tenure]]&gt;2,3%,2%)*Staff[[#This Row],[Salary]],0)</f>
        <v>1211</v>
      </c>
      <c r="K60" s="9">
        <f>IF(Staff[[#This Row],[Rating]]="Exceptional",5,IF(Staff[[#This Row],[Rating]]="Above average",4,IF(Staff[[#This Row],[Rating]]="Average",3,IF(Staff[[#This Row],[Rating]]="Poor",2,IF(Staff[[#This Row],[Rating]]="Very poor",1)))))</f>
        <v>3</v>
      </c>
    </row>
    <row r="61" spans="1:11" x14ac:dyDescent="0.25">
      <c r="A61" s="7" t="s">
        <v>37</v>
      </c>
      <c r="B61" s="7" t="s">
        <v>15</v>
      </c>
      <c r="C61">
        <v>30</v>
      </c>
      <c r="D61" t="s">
        <v>16</v>
      </c>
      <c r="E61" s="6">
        <v>44666</v>
      </c>
      <c r="F61" s="7" t="s">
        <v>9</v>
      </c>
      <c r="G61" s="18">
        <v>60570</v>
      </c>
      <c r="H61" t="s">
        <v>207</v>
      </c>
      <c r="I61" s="9">
        <f ca="1">(TODAY()-Staff[[#This Row],[Date Joined]])/365</f>
        <v>1.1643835616438356</v>
      </c>
      <c r="J61" s="17">
        <f ca="1">ROUND(IF(Staff[[#This Row],[Tenure]]&gt;2,3%,2%)*Staff[[#This Row],[Salary]],0)</f>
        <v>1211</v>
      </c>
      <c r="K61" s="9">
        <f>IF(Staff[[#This Row],[Rating]]="Exceptional",5,IF(Staff[[#This Row],[Rating]]="Above average",4,IF(Staff[[#This Row],[Rating]]="Average",3,IF(Staff[[#This Row],[Rating]]="Poor",2,IF(Staff[[#This Row],[Rating]]="Very poor",1)))))</f>
        <v>3</v>
      </c>
    </row>
    <row r="62" spans="1:11" x14ac:dyDescent="0.25">
      <c r="A62" s="7" t="s">
        <v>153</v>
      </c>
      <c r="B62" s="7" t="s">
        <v>8</v>
      </c>
      <c r="C62">
        <v>24</v>
      </c>
      <c r="D62" t="s">
        <v>16</v>
      </c>
      <c r="E62" s="6">
        <v>44087</v>
      </c>
      <c r="F62" s="7" t="s">
        <v>12</v>
      </c>
      <c r="G62" s="18">
        <v>62780</v>
      </c>
      <c r="H62" t="s">
        <v>205</v>
      </c>
      <c r="I62" s="9">
        <f ca="1">(TODAY()-Staff[[#This Row],[Date Joined]])/365</f>
        <v>2.7506849315068491</v>
      </c>
      <c r="J62" s="17">
        <f ca="1">ROUND(IF(Staff[[#This Row],[Tenure]]&gt;2,3%,2%)*Staff[[#This Row],[Salary]],0)</f>
        <v>1883</v>
      </c>
      <c r="K62" s="9">
        <f>IF(Staff[[#This Row],[Rating]]="Exceptional",5,IF(Staff[[#This Row],[Rating]]="Above average",4,IF(Staff[[#This Row],[Rating]]="Average",3,IF(Staff[[#This Row],[Rating]]="Poor",2,IF(Staff[[#This Row],[Rating]]="Very poor",1)))))</f>
        <v>3</v>
      </c>
    </row>
    <row r="63" spans="1:11" x14ac:dyDescent="0.25">
      <c r="A63" s="7" t="s">
        <v>61</v>
      </c>
      <c r="B63" s="7" t="s">
        <v>8</v>
      </c>
      <c r="C63">
        <v>24</v>
      </c>
      <c r="D63" t="s">
        <v>16</v>
      </c>
      <c r="E63" s="6">
        <v>44148</v>
      </c>
      <c r="F63" s="7" t="s">
        <v>12</v>
      </c>
      <c r="G63" s="18">
        <v>62780</v>
      </c>
      <c r="H63" t="s">
        <v>207</v>
      </c>
      <c r="I63" s="9">
        <f ca="1">(TODAY()-Staff[[#This Row],[Date Joined]])/365</f>
        <v>2.5835616438356164</v>
      </c>
      <c r="J63" s="17">
        <f ca="1">ROUND(IF(Staff[[#This Row],[Tenure]]&gt;2,3%,2%)*Staff[[#This Row],[Salary]],0)</f>
        <v>1883</v>
      </c>
      <c r="K63" s="9">
        <f>IF(Staff[[#This Row],[Rating]]="Exceptional",5,IF(Staff[[#This Row],[Rating]]="Above average",4,IF(Staff[[#This Row],[Rating]]="Average",3,IF(Staff[[#This Row],[Rating]]="Poor",2,IF(Staff[[#This Row],[Rating]]="Very poor",1)))))</f>
        <v>3</v>
      </c>
    </row>
    <row r="64" spans="1:11" x14ac:dyDescent="0.25">
      <c r="A64" s="7" t="s">
        <v>116</v>
      </c>
      <c r="B64" s="7" t="s">
        <v>206</v>
      </c>
      <c r="C64">
        <v>30</v>
      </c>
      <c r="D64" t="s">
        <v>16</v>
      </c>
      <c r="E64" s="6">
        <v>44535</v>
      </c>
      <c r="F64" s="7" t="s">
        <v>21</v>
      </c>
      <c r="G64" s="18">
        <v>64000</v>
      </c>
      <c r="H64" t="s">
        <v>205</v>
      </c>
      <c r="I64" s="9">
        <f ca="1">(TODAY()-Staff[[#This Row],[Date Joined]])/365</f>
        <v>1.5232876712328767</v>
      </c>
      <c r="J64" s="17">
        <f ca="1">ROUND(IF(Staff[[#This Row],[Tenure]]&gt;2,3%,2%)*Staff[[#This Row],[Salary]],0)</f>
        <v>1280</v>
      </c>
      <c r="K64" s="9">
        <f>IF(Staff[[#This Row],[Rating]]="Exceptional",5,IF(Staff[[#This Row],[Rating]]="Above average",4,IF(Staff[[#This Row],[Rating]]="Average",3,IF(Staff[[#This Row],[Rating]]="Poor",2,IF(Staff[[#This Row],[Rating]]="Very poor",1)))))</f>
        <v>3</v>
      </c>
    </row>
    <row r="65" spans="1:11" x14ac:dyDescent="0.25">
      <c r="A65" s="7" t="s">
        <v>20</v>
      </c>
      <c r="B65" s="7" t="s">
        <v>206</v>
      </c>
      <c r="C65">
        <v>30</v>
      </c>
      <c r="D65" t="s">
        <v>16</v>
      </c>
      <c r="E65" s="6">
        <v>44597</v>
      </c>
      <c r="F65" s="7" t="s">
        <v>21</v>
      </c>
      <c r="G65" s="18">
        <v>64000</v>
      </c>
      <c r="H65" t="s">
        <v>207</v>
      </c>
      <c r="I65" s="9">
        <f ca="1">(TODAY()-Staff[[#This Row],[Date Joined]])/365</f>
        <v>1.3534246575342466</v>
      </c>
      <c r="J65" s="17">
        <f ca="1">ROUND(IF(Staff[[#This Row],[Tenure]]&gt;2,3%,2%)*Staff[[#This Row],[Salary]],0)</f>
        <v>1280</v>
      </c>
      <c r="K65" s="9">
        <f>IF(Staff[[#This Row],[Rating]]="Exceptional",5,IF(Staff[[#This Row],[Rating]]="Above average",4,IF(Staff[[#This Row],[Rating]]="Average",3,IF(Staff[[#This Row],[Rating]]="Poor",2,IF(Staff[[#This Row],[Rating]]="Very poor",1)))))</f>
        <v>3</v>
      </c>
    </row>
    <row r="66" spans="1:11" x14ac:dyDescent="0.25">
      <c r="A66" s="7" t="s">
        <v>186</v>
      </c>
      <c r="B66" s="7" t="s">
        <v>8</v>
      </c>
      <c r="C66">
        <v>33</v>
      </c>
      <c r="D66" t="s">
        <v>16</v>
      </c>
      <c r="E66" s="6">
        <v>44006</v>
      </c>
      <c r="F66" s="7" t="s">
        <v>21</v>
      </c>
      <c r="G66" s="18">
        <v>65360</v>
      </c>
      <c r="H66" t="s">
        <v>205</v>
      </c>
      <c r="I66" s="9">
        <f ca="1">(TODAY()-Staff[[#This Row],[Date Joined]])/365</f>
        <v>2.9726027397260273</v>
      </c>
      <c r="J66" s="17">
        <f ca="1">ROUND(IF(Staff[[#This Row],[Tenure]]&gt;2,3%,2%)*Staff[[#This Row],[Salary]],0)</f>
        <v>1961</v>
      </c>
      <c r="K66" s="9">
        <f>IF(Staff[[#This Row],[Rating]]="Exceptional",5,IF(Staff[[#This Row],[Rating]]="Above average",4,IF(Staff[[#This Row],[Rating]]="Average",3,IF(Staff[[#This Row],[Rating]]="Poor",2,IF(Staff[[#This Row],[Rating]]="Very poor",1)))))</f>
        <v>3</v>
      </c>
    </row>
    <row r="67" spans="1:11" x14ac:dyDescent="0.25">
      <c r="A67" s="7" t="s">
        <v>93</v>
      </c>
      <c r="B67" s="7" t="s">
        <v>8</v>
      </c>
      <c r="C67">
        <v>33</v>
      </c>
      <c r="D67" t="s">
        <v>16</v>
      </c>
      <c r="E67" s="6">
        <v>44067</v>
      </c>
      <c r="F67" s="7" t="s">
        <v>21</v>
      </c>
      <c r="G67" s="18">
        <v>65360</v>
      </c>
      <c r="H67" t="s">
        <v>207</v>
      </c>
      <c r="I67" s="9">
        <f ca="1">(TODAY()-Staff[[#This Row],[Date Joined]])/365</f>
        <v>2.8054794520547945</v>
      </c>
      <c r="J67" s="17">
        <f ca="1">ROUND(IF(Staff[[#This Row],[Tenure]]&gt;2,3%,2%)*Staff[[#This Row],[Salary]],0)</f>
        <v>1961</v>
      </c>
      <c r="K67" s="9">
        <f>IF(Staff[[#This Row],[Rating]]="Exceptional",5,IF(Staff[[#This Row],[Rating]]="Above average",4,IF(Staff[[#This Row],[Rating]]="Average",3,IF(Staff[[#This Row],[Rating]]="Poor",2,IF(Staff[[#This Row],[Rating]]="Very poor",1)))))</f>
        <v>3</v>
      </c>
    </row>
    <row r="68" spans="1:11" x14ac:dyDescent="0.25">
      <c r="A68" s="7" t="s">
        <v>168</v>
      </c>
      <c r="B68" s="7" t="s">
        <v>15</v>
      </c>
      <c r="C68">
        <v>25</v>
      </c>
      <c r="D68" t="s">
        <v>16</v>
      </c>
      <c r="E68" s="6">
        <v>44322</v>
      </c>
      <c r="F68" s="7" t="s">
        <v>19</v>
      </c>
      <c r="G68" s="18">
        <v>65700</v>
      </c>
      <c r="H68" t="s">
        <v>205</v>
      </c>
      <c r="I68" s="9">
        <f ca="1">(TODAY()-Staff[[#This Row],[Date Joined]])/365</f>
        <v>2.106849315068493</v>
      </c>
      <c r="J68" s="17">
        <f ca="1">ROUND(IF(Staff[[#This Row],[Tenure]]&gt;2,3%,2%)*Staff[[#This Row],[Salary]],0)</f>
        <v>1971</v>
      </c>
      <c r="K68" s="9">
        <f>IF(Staff[[#This Row],[Rating]]="Exceptional",5,IF(Staff[[#This Row],[Rating]]="Above average",4,IF(Staff[[#This Row],[Rating]]="Average",3,IF(Staff[[#This Row],[Rating]]="Poor",2,IF(Staff[[#This Row],[Rating]]="Very poor",1)))))</f>
        <v>3</v>
      </c>
    </row>
    <row r="69" spans="1:11" x14ac:dyDescent="0.25">
      <c r="A69" s="7" t="s">
        <v>76</v>
      </c>
      <c r="B69" s="7" t="s">
        <v>15</v>
      </c>
      <c r="C69">
        <v>25</v>
      </c>
      <c r="D69" t="s">
        <v>16</v>
      </c>
      <c r="E69" s="6">
        <v>44383</v>
      </c>
      <c r="F69" s="7" t="s">
        <v>19</v>
      </c>
      <c r="G69" s="18">
        <v>65700</v>
      </c>
      <c r="H69" t="s">
        <v>207</v>
      </c>
      <c r="I69" s="9">
        <f ca="1">(TODAY()-Staff[[#This Row],[Date Joined]])/365</f>
        <v>1.9397260273972603</v>
      </c>
      <c r="J69" s="17">
        <f ca="1">ROUND(IF(Staff[[#This Row],[Tenure]]&gt;2,3%,2%)*Staff[[#This Row],[Salary]],0)</f>
        <v>1314</v>
      </c>
      <c r="K69" s="9">
        <f>IF(Staff[[#This Row],[Rating]]="Exceptional",5,IF(Staff[[#This Row],[Rating]]="Above average",4,IF(Staff[[#This Row],[Rating]]="Average",3,IF(Staff[[#This Row],[Rating]]="Poor",2,IF(Staff[[#This Row],[Rating]]="Very poor",1)))))</f>
        <v>3</v>
      </c>
    </row>
    <row r="70" spans="1:11" x14ac:dyDescent="0.25">
      <c r="A70" s="7" t="s">
        <v>126</v>
      </c>
      <c r="B70" s="7" t="s">
        <v>8</v>
      </c>
      <c r="C70">
        <v>21</v>
      </c>
      <c r="D70" t="s">
        <v>16</v>
      </c>
      <c r="E70" s="6">
        <v>44256</v>
      </c>
      <c r="F70" s="7" t="s">
        <v>21</v>
      </c>
      <c r="G70" s="18">
        <v>65920</v>
      </c>
      <c r="H70" t="s">
        <v>205</v>
      </c>
      <c r="I70" s="9">
        <f ca="1">(TODAY()-Staff[[#This Row],[Date Joined]])/365</f>
        <v>2.2876712328767121</v>
      </c>
      <c r="J70" s="17">
        <f ca="1">ROUND(IF(Staff[[#This Row],[Tenure]]&gt;2,3%,2%)*Staff[[#This Row],[Salary]],0)</f>
        <v>1978</v>
      </c>
      <c r="K70" s="9">
        <f>IF(Staff[[#This Row],[Rating]]="Exceptional",5,IF(Staff[[#This Row],[Rating]]="Above average",4,IF(Staff[[#This Row],[Rating]]="Average",3,IF(Staff[[#This Row],[Rating]]="Poor",2,IF(Staff[[#This Row],[Rating]]="Very poor",1)))))</f>
        <v>3</v>
      </c>
    </row>
    <row r="71" spans="1:11" x14ac:dyDescent="0.25">
      <c r="A71" s="7" t="s">
        <v>32</v>
      </c>
      <c r="B71" s="7" t="s">
        <v>8</v>
      </c>
      <c r="C71">
        <v>21</v>
      </c>
      <c r="D71" t="s">
        <v>16</v>
      </c>
      <c r="E71" s="6">
        <v>44317</v>
      </c>
      <c r="F71" s="7" t="s">
        <v>21</v>
      </c>
      <c r="G71" s="18">
        <v>65920</v>
      </c>
      <c r="H71" t="s">
        <v>207</v>
      </c>
      <c r="I71" s="9">
        <f ca="1">(TODAY()-Staff[[#This Row],[Date Joined]])/365</f>
        <v>2.1205479452054794</v>
      </c>
      <c r="J71" s="17">
        <f ca="1">ROUND(IF(Staff[[#This Row],[Tenure]]&gt;2,3%,2%)*Staff[[#This Row],[Salary]],0)</f>
        <v>1978</v>
      </c>
      <c r="K71" s="9">
        <f>IF(Staff[[#This Row],[Rating]]="Exceptional",5,IF(Staff[[#This Row],[Rating]]="Above average",4,IF(Staff[[#This Row],[Rating]]="Average",3,IF(Staff[[#This Row],[Rating]]="Poor",2,IF(Staff[[#This Row],[Rating]]="Very poor",1)))))</f>
        <v>3</v>
      </c>
    </row>
    <row r="72" spans="1:11" x14ac:dyDescent="0.25">
      <c r="A72" s="7" t="s">
        <v>121</v>
      </c>
      <c r="B72" s="7" t="s">
        <v>8</v>
      </c>
      <c r="C72">
        <v>30</v>
      </c>
      <c r="D72" t="s">
        <v>24</v>
      </c>
      <c r="E72" s="6">
        <v>44328</v>
      </c>
      <c r="F72" s="7" t="s">
        <v>21</v>
      </c>
      <c r="G72" s="18">
        <v>67910</v>
      </c>
      <c r="H72" t="s">
        <v>205</v>
      </c>
      <c r="I72" s="9">
        <f ca="1">(TODAY()-Staff[[#This Row],[Date Joined]])/365</f>
        <v>2.0904109589041098</v>
      </c>
      <c r="J72" s="17">
        <f ca="1">ROUND(IF(Staff[[#This Row],[Tenure]]&gt;2,3%,2%)*Staff[[#This Row],[Salary]],0)</f>
        <v>2037</v>
      </c>
      <c r="K72" s="9">
        <f>IF(Staff[[#This Row],[Rating]]="Exceptional",5,IF(Staff[[#This Row],[Rating]]="Above average",4,IF(Staff[[#This Row],[Rating]]="Average",3,IF(Staff[[#This Row],[Rating]]="Poor",2,IF(Staff[[#This Row],[Rating]]="Very poor",1)))))</f>
        <v>2</v>
      </c>
    </row>
    <row r="73" spans="1:11" x14ac:dyDescent="0.25">
      <c r="A73" s="7" t="s">
        <v>27</v>
      </c>
      <c r="B73" s="7" t="s">
        <v>8</v>
      </c>
      <c r="C73">
        <v>30</v>
      </c>
      <c r="D73" t="s">
        <v>24</v>
      </c>
      <c r="E73" s="6">
        <v>44389</v>
      </c>
      <c r="F73" s="7" t="s">
        <v>21</v>
      </c>
      <c r="G73" s="18">
        <v>67910</v>
      </c>
      <c r="H73" t="s">
        <v>207</v>
      </c>
      <c r="I73" s="9">
        <f ca="1">(TODAY()-Staff[[#This Row],[Date Joined]])/365</f>
        <v>1.9232876712328768</v>
      </c>
      <c r="J73" s="17">
        <f ca="1">ROUND(IF(Staff[[#This Row],[Tenure]]&gt;2,3%,2%)*Staff[[#This Row],[Salary]],0)</f>
        <v>1358</v>
      </c>
      <c r="K73" s="9">
        <f>IF(Staff[[#This Row],[Rating]]="Exceptional",5,IF(Staff[[#This Row],[Rating]]="Above average",4,IF(Staff[[#This Row],[Rating]]="Average",3,IF(Staff[[#This Row],[Rating]]="Poor",2,IF(Staff[[#This Row],[Rating]]="Very poor",1)))))</f>
        <v>2</v>
      </c>
    </row>
    <row r="74" spans="1:11" x14ac:dyDescent="0.25">
      <c r="A74" s="7" t="s">
        <v>138</v>
      </c>
      <c r="B74" s="7" t="s">
        <v>15</v>
      </c>
      <c r="C74">
        <v>30</v>
      </c>
      <c r="D74" t="s">
        <v>16</v>
      </c>
      <c r="E74" s="6">
        <v>44640</v>
      </c>
      <c r="F74" s="7" t="s">
        <v>9</v>
      </c>
      <c r="G74" s="18">
        <v>67950</v>
      </c>
      <c r="H74" t="s">
        <v>205</v>
      </c>
      <c r="I74" s="9">
        <f ca="1">(TODAY()-Staff[[#This Row],[Date Joined]])/365</f>
        <v>1.2356164383561643</v>
      </c>
      <c r="J74" s="17">
        <f ca="1">ROUND(IF(Staff[[#This Row],[Tenure]]&gt;2,3%,2%)*Staff[[#This Row],[Salary]],0)</f>
        <v>1359</v>
      </c>
      <c r="K74" s="9">
        <f>IF(Staff[[#This Row],[Rating]]="Exceptional",5,IF(Staff[[#This Row],[Rating]]="Above average",4,IF(Staff[[#This Row],[Rating]]="Average",3,IF(Staff[[#This Row],[Rating]]="Poor",2,IF(Staff[[#This Row],[Rating]]="Very poor",1)))))</f>
        <v>3</v>
      </c>
    </row>
    <row r="75" spans="1:11" x14ac:dyDescent="0.25">
      <c r="A75" s="7" t="s">
        <v>45</v>
      </c>
      <c r="B75" s="7" t="s">
        <v>15</v>
      </c>
      <c r="C75">
        <v>30</v>
      </c>
      <c r="D75" t="s">
        <v>16</v>
      </c>
      <c r="E75" s="6">
        <v>44701</v>
      </c>
      <c r="F75" s="7" t="s">
        <v>9</v>
      </c>
      <c r="G75" s="18">
        <v>67950</v>
      </c>
      <c r="H75" t="s">
        <v>207</v>
      </c>
      <c r="I75" s="9">
        <f ca="1">(TODAY()-Staff[[#This Row],[Date Joined]])/365</f>
        <v>1.0684931506849316</v>
      </c>
      <c r="J75" s="17">
        <f ca="1">ROUND(IF(Staff[[#This Row],[Tenure]]&gt;2,3%,2%)*Staff[[#This Row],[Salary]],0)</f>
        <v>1359</v>
      </c>
      <c r="K75" s="9">
        <f>IF(Staff[[#This Row],[Rating]]="Exceptional",5,IF(Staff[[#This Row],[Rating]]="Above average",4,IF(Staff[[#This Row],[Rating]]="Average",3,IF(Staff[[#This Row],[Rating]]="Poor",2,IF(Staff[[#This Row],[Rating]]="Very poor",1)))))</f>
        <v>3</v>
      </c>
    </row>
    <row r="76" spans="1:11" x14ac:dyDescent="0.25">
      <c r="A76" s="7" t="s">
        <v>184</v>
      </c>
      <c r="B76" s="7" t="s">
        <v>8</v>
      </c>
      <c r="C76">
        <v>20</v>
      </c>
      <c r="D76" t="s">
        <v>24</v>
      </c>
      <c r="E76" s="6">
        <v>44476</v>
      </c>
      <c r="F76" s="7" t="s">
        <v>19</v>
      </c>
      <c r="G76" s="18">
        <v>68900</v>
      </c>
      <c r="H76" t="s">
        <v>205</v>
      </c>
      <c r="I76" s="9">
        <f ca="1">(TODAY()-Staff[[#This Row],[Date Joined]])/365</f>
        <v>1.6849315068493151</v>
      </c>
      <c r="J76" s="17">
        <f ca="1">ROUND(IF(Staff[[#This Row],[Tenure]]&gt;2,3%,2%)*Staff[[#This Row],[Salary]],0)</f>
        <v>1378</v>
      </c>
      <c r="K76" s="9">
        <f>IF(Staff[[#This Row],[Rating]]="Exceptional",5,IF(Staff[[#This Row],[Rating]]="Above average",4,IF(Staff[[#This Row],[Rating]]="Average",3,IF(Staff[[#This Row],[Rating]]="Poor",2,IF(Staff[[#This Row],[Rating]]="Very poor",1)))))</f>
        <v>2</v>
      </c>
    </row>
    <row r="77" spans="1:11" x14ac:dyDescent="0.25">
      <c r="A77" s="7" t="s">
        <v>91</v>
      </c>
      <c r="B77" s="7" t="s">
        <v>8</v>
      </c>
      <c r="C77">
        <v>20</v>
      </c>
      <c r="D77" t="s">
        <v>24</v>
      </c>
      <c r="E77" s="6">
        <v>44537</v>
      </c>
      <c r="F77" s="7" t="s">
        <v>19</v>
      </c>
      <c r="G77" s="18">
        <v>68900</v>
      </c>
      <c r="H77" t="s">
        <v>207</v>
      </c>
      <c r="I77" s="9">
        <f ca="1">(TODAY()-Staff[[#This Row],[Date Joined]])/365</f>
        <v>1.5178082191780822</v>
      </c>
      <c r="J77" s="17">
        <f ca="1">ROUND(IF(Staff[[#This Row],[Tenure]]&gt;2,3%,2%)*Staff[[#This Row],[Salary]],0)</f>
        <v>1378</v>
      </c>
      <c r="K77" s="9">
        <f>IF(Staff[[#This Row],[Rating]]="Exceptional",5,IF(Staff[[#This Row],[Rating]]="Above average",4,IF(Staff[[#This Row],[Rating]]="Average",3,IF(Staff[[#This Row],[Rating]]="Poor",2,IF(Staff[[#This Row],[Rating]]="Very poor",1)))))</f>
        <v>2</v>
      </c>
    </row>
    <row r="78" spans="1:11" x14ac:dyDescent="0.25">
      <c r="A78" s="7" t="s">
        <v>190</v>
      </c>
      <c r="B78" s="7" t="s">
        <v>15</v>
      </c>
      <c r="C78">
        <v>37</v>
      </c>
      <c r="D78" t="s">
        <v>16</v>
      </c>
      <c r="E78" s="6">
        <v>44640</v>
      </c>
      <c r="F78" s="7" t="s">
        <v>12</v>
      </c>
      <c r="G78" s="18">
        <v>69070</v>
      </c>
      <c r="H78" t="s">
        <v>205</v>
      </c>
      <c r="I78" s="9">
        <f ca="1">(TODAY()-Staff[[#This Row],[Date Joined]])/365</f>
        <v>1.2356164383561643</v>
      </c>
      <c r="J78" s="17">
        <f ca="1">ROUND(IF(Staff[[#This Row],[Tenure]]&gt;2,3%,2%)*Staff[[#This Row],[Salary]],0)</f>
        <v>1381</v>
      </c>
      <c r="K78" s="9">
        <f>IF(Staff[[#This Row],[Rating]]="Exceptional",5,IF(Staff[[#This Row],[Rating]]="Above average",4,IF(Staff[[#This Row],[Rating]]="Average",3,IF(Staff[[#This Row],[Rating]]="Poor",2,IF(Staff[[#This Row],[Rating]]="Very poor",1)))))</f>
        <v>3</v>
      </c>
    </row>
    <row r="79" spans="1:11" x14ac:dyDescent="0.25">
      <c r="A79" s="7" t="s">
        <v>97</v>
      </c>
      <c r="B79" s="7" t="s">
        <v>15</v>
      </c>
      <c r="C79">
        <v>37</v>
      </c>
      <c r="D79" t="s">
        <v>16</v>
      </c>
      <c r="E79" s="6">
        <v>44701</v>
      </c>
      <c r="F79" s="7" t="s">
        <v>12</v>
      </c>
      <c r="G79" s="18">
        <v>69070</v>
      </c>
      <c r="H79" t="s">
        <v>207</v>
      </c>
      <c r="I79" s="9">
        <f ca="1">(TODAY()-Staff[[#This Row],[Date Joined]])/365</f>
        <v>1.0684931506849316</v>
      </c>
      <c r="J79" s="17">
        <f ca="1">ROUND(IF(Staff[[#This Row],[Tenure]]&gt;2,3%,2%)*Staff[[#This Row],[Salary]],0)</f>
        <v>1381</v>
      </c>
      <c r="K79" s="9">
        <f>IF(Staff[[#This Row],[Rating]]="Exceptional",5,IF(Staff[[#This Row],[Rating]]="Above average",4,IF(Staff[[#This Row],[Rating]]="Average",3,IF(Staff[[#This Row],[Rating]]="Poor",2,IF(Staff[[#This Row],[Rating]]="Very poor",1)))))</f>
        <v>3</v>
      </c>
    </row>
    <row r="80" spans="1:11" x14ac:dyDescent="0.25">
      <c r="A80" s="7" t="s">
        <v>119</v>
      </c>
      <c r="B80" s="7" t="s">
        <v>15</v>
      </c>
      <c r="C80">
        <v>30</v>
      </c>
      <c r="D80" t="s">
        <v>16</v>
      </c>
      <c r="E80" s="6">
        <v>44214</v>
      </c>
      <c r="F80" s="7" t="s">
        <v>12</v>
      </c>
      <c r="G80" s="18">
        <v>69120</v>
      </c>
      <c r="H80" t="s">
        <v>205</v>
      </c>
      <c r="I80" s="9">
        <f ca="1">(TODAY()-Staff[[#This Row],[Date Joined]])/365</f>
        <v>2.4027397260273973</v>
      </c>
      <c r="J80" s="17">
        <f ca="1">ROUND(IF(Staff[[#This Row],[Tenure]]&gt;2,3%,2%)*Staff[[#This Row],[Salary]],0)</f>
        <v>2074</v>
      </c>
      <c r="K80" s="9">
        <f>IF(Staff[[#This Row],[Rating]]="Exceptional",5,IF(Staff[[#This Row],[Rating]]="Above average",4,IF(Staff[[#This Row],[Rating]]="Average",3,IF(Staff[[#This Row],[Rating]]="Poor",2,IF(Staff[[#This Row],[Rating]]="Very poor",1)))))</f>
        <v>3</v>
      </c>
    </row>
    <row r="81" spans="1:11" x14ac:dyDescent="0.25">
      <c r="A81" s="7" t="s">
        <v>25</v>
      </c>
      <c r="B81" s="7" t="s">
        <v>15</v>
      </c>
      <c r="C81">
        <v>30</v>
      </c>
      <c r="D81" t="s">
        <v>16</v>
      </c>
      <c r="E81" s="6">
        <v>44273</v>
      </c>
      <c r="F81" s="7" t="s">
        <v>12</v>
      </c>
      <c r="G81" s="18">
        <v>69120</v>
      </c>
      <c r="H81" t="s">
        <v>207</v>
      </c>
      <c r="I81" s="9">
        <f ca="1">(TODAY()-Staff[[#This Row],[Date Joined]])/365</f>
        <v>2.2410958904109588</v>
      </c>
      <c r="J81" s="17">
        <f ca="1">ROUND(IF(Staff[[#This Row],[Tenure]]&gt;2,3%,2%)*Staff[[#This Row],[Salary]],0)</f>
        <v>2074</v>
      </c>
      <c r="K81" s="9">
        <f>IF(Staff[[#This Row],[Rating]]="Exceptional",5,IF(Staff[[#This Row],[Rating]]="Above average",4,IF(Staff[[#This Row],[Rating]]="Average",3,IF(Staff[[#This Row],[Rating]]="Poor",2,IF(Staff[[#This Row],[Rating]]="Very poor",1)))))</f>
        <v>3</v>
      </c>
    </row>
    <row r="82" spans="1:11" x14ac:dyDescent="0.25">
      <c r="A82" s="7" t="s">
        <v>159</v>
      </c>
      <c r="B82" s="7" t="s">
        <v>15</v>
      </c>
      <c r="C82">
        <v>30</v>
      </c>
      <c r="D82" t="s">
        <v>16</v>
      </c>
      <c r="E82" s="6">
        <v>44789</v>
      </c>
      <c r="F82" s="7" t="s">
        <v>12</v>
      </c>
      <c r="G82" s="18">
        <v>69710</v>
      </c>
      <c r="H82" t="s">
        <v>205</v>
      </c>
      <c r="I82" s="9">
        <f ca="1">(TODAY()-Staff[[#This Row],[Date Joined]])/365</f>
        <v>0.82739726027397265</v>
      </c>
      <c r="J82" s="17">
        <f ca="1">ROUND(IF(Staff[[#This Row],[Tenure]]&gt;2,3%,2%)*Staff[[#This Row],[Salary]],0)</f>
        <v>1394</v>
      </c>
      <c r="K82" s="9">
        <f>IF(Staff[[#This Row],[Rating]]="Exceptional",5,IF(Staff[[#This Row],[Rating]]="Above average",4,IF(Staff[[#This Row],[Rating]]="Average",3,IF(Staff[[#This Row],[Rating]]="Poor",2,IF(Staff[[#This Row],[Rating]]="Very poor",1)))))</f>
        <v>3</v>
      </c>
    </row>
    <row r="83" spans="1:11" x14ac:dyDescent="0.25">
      <c r="A83" s="7" t="s">
        <v>67</v>
      </c>
      <c r="B83" s="7" t="s">
        <v>15</v>
      </c>
      <c r="C83">
        <v>30</v>
      </c>
      <c r="D83" t="s">
        <v>16</v>
      </c>
      <c r="E83" s="6">
        <v>44850</v>
      </c>
      <c r="F83" s="7" t="s">
        <v>12</v>
      </c>
      <c r="G83" s="18">
        <v>69710</v>
      </c>
      <c r="H83" t="s">
        <v>207</v>
      </c>
      <c r="I83" s="9">
        <f ca="1">(TODAY()-Staff[[#This Row],[Date Joined]])/365</f>
        <v>0.66027397260273968</v>
      </c>
      <c r="J83" s="17">
        <f ca="1">ROUND(IF(Staff[[#This Row],[Tenure]]&gt;2,3%,2%)*Staff[[#This Row],[Salary]],0)</f>
        <v>1394</v>
      </c>
      <c r="K83" s="9">
        <f>IF(Staff[[#This Row],[Rating]]="Exceptional",5,IF(Staff[[#This Row],[Rating]]="Above average",4,IF(Staff[[#This Row],[Rating]]="Average",3,IF(Staff[[#This Row],[Rating]]="Poor",2,IF(Staff[[#This Row],[Rating]]="Very poor",1)))))</f>
        <v>3</v>
      </c>
    </row>
    <row r="84" spans="1:11" x14ac:dyDescent="0.25">
      <c r="A84" s="7" t="s">
        <v>183</v>
      </c>
      <c r="B84" s="7" t="s">
        <v>15</v>
      </c>
      <c r="C84">
        <v>42</v>
      </c>
      <c r="D84" t="s">
        <v>24</v>
      </c>
      <c r="E84" s="6">
        <v>44670</v>
      </c>
      <c r="F84" s="7" t="s">
        <v>21</v>
      </c>
      <c r="G84" s="18">
        <v>70270</v>
      </c>
      <c r="H84" t="s">
        <v>205</v>
      </c>
      <c r="I84" s="9">
        <f ca="1">(TODAY()-Staff[[#This Row],[Date Joined]])/365</f>
        <v>1.1534246575342466</v>
      </c>
      <c r="J84" s="17">
        <f ca="1">ROUND(IF(Staff[[#This Row],[Tenure]]&gt;2,3%,2%)*Staff[[#This Row],[Salary]],0)</f>
        <v>1405</v>
      </c>
      <c r="K84" s="9">
        <f>IF(Staff[[#This Row],[Rating]]="Exceptional",5,IF(Staff[[#This Row],[Rating]]="Above average",4,IF(Staff[[#This Row],[Rating]]="Average",3,IF(Staff[[#This Row],[Rating]]="Poor",2,IF(Staff[[#This Row],[Rating]]="Very poor",1)))))</f>
        <v>2</v>
      </c>
    </row>
    <row r="85" spans="1:11" x14ac:dyDescent="0.25">
      <c r="A85" s="7" t="s">
        <v>90</v>
      </c>
      <c r="B85" s="7" t="s">
        <v>15</v>
      </c>
      <c r="C85">
        <v>42</v>
      </c>
      <c r="D85" t="s">
        <v>24</v>
      </c>
      <c r="E85" s="6">
        <v>44731</v>
      </c>
      <c r="F85" s="7" t="s">
        <v>21</v>
      </c>
      <c r="G85" s="18">
        <v>70270</v>
      </c>
      <c r="H85" t="s">
        <v>207</v>
      </c>
      <c r="I85" s="9">
        <f ca="1">(TODAY()-Staff[[#This Row],[Date Joined]])/365</f>
        <v>0.98630136986301364</v>
      </c>
      <c r="J85" s="17">
        <f ca="1">ROUND(IF(Staff[[#This Row],[Tenure]]&gt;2,3%,2%)*Staff[[#This Row],[Salary]],0)</f>
        <v>1405</v>
      </c>
      <c r="K85" s="9">
        <f>IF(Staff[[#This Row],[Rating]]="Exceptional",5,IF(Staff[[#This Row],[Rating]]="Above average",4,IF(Staff[[#This Row],[Rating]]="Average",3,IF(Staff[[#This Row],[Rating]]="Poor",2,IF(Staff[[#This Row],[Rating]]="Very poor",1)))))</f>
        <v>2</v>
      </c>
    </row>
    <row r="86" spans="1:11" x14ac:dyDescent="0.25">
      <c r="A86" s="7" t="s">
        <v>162</v>
      </c>
      <c r="B86" s="7" t="s">
        <v>15</v>
      </c>
      <c r="C86">
        <v>46</v>
      </c>
      <c r="D86" t="s">
        <v>16</v>
      </c>
      <c r="E86" s="6">
        <v>44697</v>
      </c>
      <c r="F86" s="7" t="s">
        <v>9</v>
      </c>
      <c r="G86" s="18">
        <v>70610</v>
      </c>
      <c r="H86" t="s">
        <v>205</v>
      </c>
      <c r="I86" s="9">
        <f ca="1">(TODAY()-Staff[[#This Row],[Date Joined]])/365</f>
        <v>1.0794520547945206</v>
      </c>
      <c r="J86" s="17">
        <f ca="1">ROUND(IF(Staff[[#This Row],[Tenure]]&gt;2,3%,2%)*Staff[[#This Row],[Salary]],0)</f>
        <v>1412</v>
      </c>
      <c r="K86" s="9">
        <f>IF(Staff[[#This Row],[Rating]]="Exceptional",5,IF(Staff[[#This Row],[Rating]]="Above average",4,IF(Staff[[#This Row],[Rating]]="Average",3,IF(Staff[[#This Row],[Rating]]="Poor",2,IF(Staff[[#This Row],[Rating]]="Very poor",1)))))</f>
        <v>3</v>
      </c>
    </row>
    <row r="87" spans="1:11" x14ac:dyDescent="0.25">
      <c r="A87" s="7" t="s">
        <v>70</v>
      </c>
      <c r="B87" s="7" t="s">
        <v>15</v>
      </c>
      <c r="C87">
        <v>46</v>
      </c>
      <c r="D87" t="s">
        <v>16</v>
      </c>
      <c r="E87" s="6">
        <v>44758</v>
      </c>
      <c r="F87" s="7" t="s">
        <v>9</v>
      </c>
      <c r="G87" s="18">
        <v>70610</v>
      </c>
      <c r="H87" t="s">
        <v>207</v>
      </c>
      <c r="I87" s="9">
        <f ca="1">(TODAY()-Staff[[#This Row],[Date Joined]])/365</f>
        <v>0.9123287671232877</v>
      </c>
      <c r="J87" s="17">
        <f ca="1">ROUND(IF(Staff[[#This Row],[Tenure]]&gt;2,3%,2%)*Staff[[#This Row],[Salary]],0)</f>
        <v>1412</v>
      </c>
      <c r="K87" s="9">
        <f>IF(Staff[[#This Row],[Rating]]="Exceptional",5,IF(Staff[[#This Row],[Rating]]="Above average",4,IF(Staff[[#This Row],[Rating]]="Average",3,IF(Staff[[#This Row],[Rating]]="Poor",2,IF(Staff[[#This Row],[Rating]]="Very poor",1)))))</f>
        <v>3</v>
      </c>
    </row>
    <row r="88" spans="1:11" x14ac:dyDescent="0.25">
      <c r="A88" s="7" t="s">
        <v>187</v>
      </c>
      <c r="B88" s="7" t="s">
        <v>15</v>
      </c>
      <c r="C88">
        <v>36</v>
      </c>
      <c r="D88" t="s">
        <v>16</v>
      </c>
      <c r="E88" s="6">
        <v>44272</v>
      </c>
      <c r="F88" s="7" t="s">
        <v>21</v>
      </c>
      <c r="G88" s="18">
        <v>71380</v>
      </c>
      <c r="H88" t="s">
        <v>205</v>
      </c>
      <c r="I88" s="9">
        <f ca="1">(TODAY()-Staff[[#This Row],[Date Joined]])/365</f>
        <v>2.2438356164383562</v>
      </c>
      <c r="J88" s="17">
        <f ca="1">ROUND(IF(Staff[[#This Row],[Tenure]]&gt;2,3%,2%)*Staff[[#This Row],[Salary]],0)</f>
        <v>2141</v>
      </c>
      <c r="K88" s="9">
        <f>IF(Staff[[#This Row],[Rating]]="Exceptional",5,IF(Staff[[#This Row],[Rating]]="Above average",4,IF(Staff[[#This Row],[Rating]]="Average",3,IF(Staff[[#This Row],[Rating]]="Poor",2,IF(Staff[[#This Row],[Rating]]="Very poor",1)))))</f>
        <v>3</v>
      </c>
    </row>
    <row r="89" spans="1:11" x14ac:dyDescent="0.25">
      <c r="A89" s="7" t="s">
        <v>94</v>
      </c>
      <c r="B89" s="7" t="s">
        <v>15</v>
      </c>
      <c r="C89">
        <v>36</v>
      </c>
      <c r="D89" t="s">
        <v>16</v>
      </c>
      <c r="E89" s="6">
        <v>44333</v>
      </c>
      <c r="F89" s="7" t="s">
        <v>21</v>
      </c>
      <c r="G89" s="18">
        <v>71380</v>
      </c>
      <c r="H89" t="s">
        <v>207</v>
      </c>
      <c r="I89" s="9">
        <f ca="1">(TODAY()-Staff[[#This Row],[Date Joined]])/365</f>
        <v>2.0767123287671234</v>
      </c>
      <c r="J89" s="17">
        <f ca="1">ROUND(IF(Staff[[#This Row],[Tenure]]&gt;2,3%,2%)*Staff[[#This Row],[Salary]],0)</f>
        <v>2141</v>
      </c>
      <c r="K89" s="9">
        <f>IF(Staff[[#This Row],[Rating]]="Exceptional",5,IF(Staff[[#This Row],[Rating]]="Above average",4,IF(Staff[[#This Row],[Rating]]="Average",3,IF(Staff[[#This Row],[Rating]]="Poor",2,IF(Staff[[#This Row],[Rating]]="Very poor",1)))))</f>
        <v>3</v>
      </c>
    </row>
    <row r="90" spans="1:11" x14ac:dyDescent="0.25">
      <c r="A90" s="7" t="s">
        <v>115</v>
      </c>
      <c r="B90" s="7" t="s">
        <v>15</v>
      </c>
      <c r="C90">
        <v>33</v>
      </c>
      <c r="D90" t="s">
        <v>16</v>
      </c>
      <c r="E90" s="6">
        <v>44324</v>
      </c>
      <c r="F90" s="7" t="s">
        <v>19</v>
      </c>
      <c r="G90" s="18">
        <v>74550</v>
      </c>
      <c r="H90" t="s">
        <v>205</v>
      </c>
      <c r="I90" s="9">
        <f ca="1">(TODAY()-Staff[[#This Row],[Date Joined]])/365</f>
        <v>2.1013698630136988</v>
      </c>
      <c r="J90" s="17">
        <f ca="1">ROUND(IF(Staff[[#This Row],[Tenure]]&gt;2,3%,2%)*Staff[[#This Row],[Salary]],0)</f>
        <v>2237</v>
      </c>
      <c r="K90" s="9">
        <f>IF(Staff[[#This Row],[Rating]]="Exceptional",5,IF(Staff[[#This Row],[Rating]]="Above average",4,IF(Staff[[#This Row],[Rating]]="Average",3,IF(Staff[[#This Row],[Rating]]="Poor",2,IF(Staff[[#This Row],[Rating]]="Very poor",1)))))</f>
        <v>3</v>
      </c>
    </row>
    <row r="91" spans="1:11" x14ac:dyDescent="0.25">
      <c r="A91" s="7" t="s">
        <v>18</v>
      </c>
      <c r="B91" s="7" t="s">
        <v>15</v>
      </c>
      <c r="C91">
        <v>33</v>
      </c>
      <c r="D91" t="s">
        <v>16</v>
      </c>
      <c r="E91" s="6">
        <v>44385</v>
      </c>
      <c r="F91" s="7" t="s">
        <v>19</v>
      </c>
      <c r="G91" s="18">
        <v>74550</v>
      </c>
      <c r="H91" t="s">
        <v>207</v>
      </c>
      <c r="I91" s="9">
        <f ca="1">(TODAY()-Staff[[#This Row],[Date Joined]])/365</f>
        <v>1.9342465753424658</v>
      </c>
      <c r="J91" s="17">
        <f ca="1">ROUND(IF(Staff[[#This Row],[Tenure]]&gt;2,3%,2%)*Staff[[#This Row],[Salary]],0)</f>
        <v>1491</v>
      </c>
      <c r="K91" s="9">
        <f>IF(Staff[[#This Row],[Rating]]="Exceptional",5,IF(Staff[[#This Row],[Rating]]="Above average",4,IF(Staff[[#This Row],[Rating]]="Average",3,IF(Staff[[#This Row],[Rating]]="Poor",2,IF(Staff[[#This Row],[Rating]]="Very poor",1)))))</f>
        <v>3</v>
      </c>
    </row>
    <row r="92" spans="1:11" x14ac:dyDescent="0.25">
      <c r="A92" s="7" t="s">
        <v>111</v>
      </c>
      <c r="B92" s="7" t="s">
        <v>8</v>
      </c>
      <c r="C92">
        <v>42</v>
      </c>
      <c r="D92" t="s">
        <v>10</v>
      </c>
      <c r="E92" s="6">
        <v>44718</v>
      </c>
      <c r="F92" s="7" t="s">
        <v>9</v>
      </c>
      <c r="G92" s="18">
        <v>75000</v>
      </c>
      <c r="H92" t="s">
        <v>205</v>
      </c>
      <c r="I92" s="9">
        <f ca="1">(TODAY()-Staff[[#This Row],[Date Joined]])/365</f>
        <v>1.021917808219178</v>
      </c>
      <c r="J92" s="17">
        <f ca="1">ROUND(IF(Staff[[#This Row],[Tenure]]&gt;2,3%,2%)*Staff[[#This Row],[Salary]],0)</f>
        <v>1500</v>
      </c>
      <c r="K92" s="9">
        <f>IF(Staff[[#This Row],[Rating]]="Exceptional",5,IF(Staff[[#This Row],[Rating]]="Above average",4,IF(Staff[[#This Row],[Rating]]="Average",3,IF(Staff[[#This Row],[Rating]]="Poor",2,IF(Staff[[#This Row],[Rating]]="Very poor",1)))))</f>
        <v>5</v>
      </c>
    </row>
    <row r="93" spans="1:11" x14ac:dyDescent="0.25">
      <c r="A93" s="7" t="s">
        <v>7</v>
      </c>
      <c r="B93" s="7" t="s">
        <v>8</v>
      </c>
      <c r="C93">
        <v>42</v>
      </c>
      <c r="D93" t="s">
        <v>10</v>
      </c>
      <c r="E93" s="6">
        <v>44779</v>
      </c>
      <c r="F93" s="7" t="s">
        <v>9</v>
      </c>
      <c r="G93" s="18">
        <v>75000</v>
      </c>
      <c r="H93" t="s">
        <v>207</v>
      </c>
      <c r="I93" s="9">
        <f ca="1">(TODAY()-Staff[[#This Row],[Date Joined]])/365</f>
        <v>0.85479452054794525</v>
      </c>
      <c r="J93" s="17">
        <f ca="1">ROUND(IF(Staff[[#This Row],[Tenure]]&gt;2,3%,2%)*Staff[[#This Row],[Salary]],0)</f>
        <v>1500</v>
      </c>
      <c r="K93" s="9">
        <f>IF(Staff[[#This Row],[Rating]]="Exceptional",5,IF(Staff[[#This Row],[Rating]]="Above average",4,IF(Staff[[#This Row],[Rating]]="Average",3,IF(Staff[[#This Row],[Rating]]="Poor",2,IF(Staff[[#This Row],[Rating]]="Very poor",1)))))</f>
        <v>5</v>
      </c>
    </row>
    <row r="94" spans="1:11" x14ac:dyDescent="0.25">
      <c r="A94" s="7" t="s">
        <v>188</v>
      </c>
      <c r="B94" s="7" t="s">
        <v>8</v>
      </c>
      <c r="C94">
        <v>33</v>
      </c>
      <c r="D94" t="s">
        <v>16</v>
      </c>
      <c r="E94" s="6">
        <v>44253</v>
      </c>
      <c r="F94" s="7" t="s">
        <v>12</v>
      </c>
      <c r="G94" s="18">
        <v>75280</v>
      </c>
      <c r="H94" t="s">
        <v>205</v>
      </c>
      <c r="I94" s="9">
        <f ca="1">(TODAY()-Staff[[#This Row],[Date Joined]])/365</f>
        <v>2.2958904109589042</v>
      </c>
      <c r="J94" s="17">
        <f ca="1">ROUND(IF(Staff[[#This Row],[Tenure]]&gt;2,3%,2%)*Staff[[#This Row],[Salary]],0)</f>
        <v>2258</v>
      </c>
      <c r="K94" s="9">
        <f>IF(Staff[[#This Row],[Rating]]="Exceptional",5,IF(Staff[[#This Row],[Rating]]="Above average",4,IF(Staff[[#This Row],[Rating]]="Average",3,IF(Staff[[#This Row],[Rating]]="Poor",2,IF(Staff[[#This Row],[Rating]]="Very poor",1)))))</f>
        <v>3</v>
      </c>
    </row>
    <row r="95" spans="1:11" x14ac:dyDescent="0.25">
      <c r="A95" s="7" t="s">
        <v>95</v>
      </c>
      <c r="B95" s="7" t="s">
        <v>8</v>
      </c>
      <c r="C95">
        <v>33</v>
      </c>
      <c r="D95" t="s">
        <v>16</v>
      </c>
      <c r="E95" s="6">
        <v>44312</v>
      </c>
      <c r="F95" s="7" t="s">
        <v>12</v>
      </c>
      <c r="G95" s="18">
        <v>75280</v>
      </c>
      <c r="H95" t="s">
        <v>207</v>
      </c>
      <c r="I95" s="9">
        <f ca="1">(TODAY()-Staff[[#This Row],[Date Joined]])/365</f>
        <v>2.1342465753424658</v>
      </c>
      <c r="J95" s="17">
        <f ca="1">ROUND(IF(Staff[[#This Row],[Tenure]]&gt;2,3%,2%)*Staff[[#This Row],[Salary]],0)</f>
        <v>2258</v>
      </c>
      <c r="K95" s="9">
        <f>IF(Staff[[#This Row],[Rating]]="Exceptional",5,IF(Staff[[#This Row],[Rating]]="Above average",4,IF(Staff[[#This Row],[Rating]]="Average",3,IF(Staff[[#This Row],[Rating]]="Poor",2,IF(Staff[[#This Row],[Rating]]="Very poor",1)))))</f>
        <v>3</v>
      </c>
    </row>
    <row r="96" spans="1:11" x14ac:dyDescent="0.25">
      <c r="A96" s="7" t="s">
        <v>135</v>
      </c>
      <c r="B96" s="7" t="s">
        <v>8</v>
      </c>
      <c r="C96">
        <v>33</v>
      </c>
      <c r="D96" t="s">
        <v>42</v>
      </c>
      <c r="E96" s="6">
        <v>44313</v>
      </c>
      <c r="F96" s="7" t="s">
        <v>12</v>
      </c>
      <c r="G96" s="18">
        <v>75480</v>
      </c>
      <c r="H96" t="s">
        <v>205</v>
      </c>
      <c r="I96" s="9">
        <f ca="1">(TODAY()-Staff[[#This Row],[Date Joined]])/365</f>
        <v>2.1315068493150684</v>
      </c>
      <c r="J96" s="17">
        <f ca="1">ROUND(IF(Staff[[#This Row],[Tenure]]&gt;2,3%,2%)*Staff[[#This Row],[Salary]],0)</f>
        <v>2264</v>
      </c>
      <c r="K96" s="9">
        <f>IF(Staff[[#This Row],[Rating]]="Exceptional",5,IF(Staff[[#This Row],[Rating]]="Above average",4,IF(Staff[[#This Row],[Rating]]="Average",3,IF(Staff[[#This Row],[Rating]]="Poor",2,IF(Staff[[#This Row],[Rating]]="Very poor",1)))))</f>
        <v>1</v>
      </c>
    </row>
    <row r="97" spans="1:11" x14ac:dyDescent="0.25">
      <c r="A97" s="7" t="s">
        <v>41</v>
      </c>
      <c r="B97" s="7" t="s">
        <v>8</v>
      </c>
      <c r="C97">
        <v>33</v>
      </c>
      <c r="D97" t="s">
        <v>42</v>
      </c>
      <c r="E97" s="6">
        <v>44374</v>
      </c>
      <c r="F97" s="7" t="s">
        <v>12</v>
      </c>
      <c r="G97" s="18">
        <v>75480</v>
      </c>
      <c r="H97" t="s">
        <v>207</v>
      </c>
      <c r="I97" s="9">
        <f ca="1">(TODAY()-Staff[[#This Row],[Date Joined]])/365</f>
        <v>1.9643835616438357</v>
      </c>
      <c r="J97" s="17">
        <f ca="1">ROUND(IF(Staff[[#This Row],[Tenure]]&gt;2,3%,2%)*Staff[[#This Row],[Salary]],0)</f>
        <v>1510</v>
      </c>
      <c r="K97" s="9">
        <f>IF(Staff[[#This Row],[Rating]]="Exceptional",5,IF(Staff[[#This Row],[Rating]]="Above average",4,IF(Staff[[#This Row],[Rating]]="Average",3,IF(Staff[[#This Row],[Rating]]="Poor",2,IF(Staff[[#This Row],[Rating]]="Very poor",1)))))</f>
        <v>1</v>
      </c>
    </row>
    <row r="98" spans="1:11" x14ac:dyDescent="0.25">
      <c r="A98" s="7" t="s">
        <v>170</v>
      </c>
      <c r="B98" s="7" t="s">
        <v>15</v>
      </c>
      <c r="C98">
        <v>21</v>
      </c>
      <c r="D98" t="s">
        <v>16</v>
      </c>
      <c r="E98" s="6">
        <v>44180</v>
      </c>
      <c r="F98" s="7" t="s">
        <v>56</v>
      </c>
      <c r="G98" s="18">
        <v>75880</v>
      </c>
      <c r="H98" t="s">
        <v>205</v>
      </c>
      <c r="I98" s="9">
        <f ca="1">(TODAY()-Staff[[#This Row],[Date Joined]])/365</f>
        <v>2.495890410958904</v>
      </c>
      <c r="J98" s="17">
        <f ca="1">ROUND(IF(Staff[[#This Row],[Tenure]]&gt;2,3%,2%)*Staff[[#This Row],[Salary]],0)</f>
        <v>2276</v>
      </c>
      <c r="K98" s="9">
        <f>IF(Staff[[#This Row],[Rating]]="Exceptional",5,IF(Staff[[#This Row],[Rating]]="Above average",4,IF(Staff[[#This Row],[Rating]]="Average",3,IF(Staff[[#This Row],[Rating]]="Poor",2,IF(Staff[[#This Row],[Rating]]="Very poor",1)))))</f>
        <v>3</v>
      </c>
    </row>
    <row r="99" spans="1:11" x14ac:dyDescent="0.25">
      <c r="A99" s="7" t="s">
        <v>78</v>
      </c>
      <c r="B99" s="7" t="s">
        <v>15</v>
      </c>
      <c r="C99">
        <v>21</v>
      </c>
      <c r="D99" t="s">
        <v>16</v>
      </c>
      <c r="E99" s="6">
        <v>44242</v>
      </c>
      <c r="F99" s="7" t="s">
        <v>56</v>
      </c>
      <c r="G99" s="18">
        <v>75880</v>
      </c>
      <c r="H99" t="s">
        <v>207</v>
      </c>
      <c r="I99" s="9">
        <f ca="1">(TODAY()-Staff[[#This Row],[Date Joined]])/365</f>
        <v>2.3260273972602739</v>
      </c>
      <c r="J99" s="17">
        <f ca="1">ROUND(IF(Staff[[#This Row],[Tenure]]&gt;2,3%,2%)*Staff[[#This Row],[Salary]],0)</f>
        <v>2276</v>
      </c>
      <c r="K99" s="9">
        <f>IF(Staff[[#This Row],[Rating]]="Exceptional",5,IF(Staff[[#This Row],[Rating]]="Above average",4,IF(Staff[[#This Row],[Rating]]="Average",3,IF(Staff[[#This Row],[Rating]]="Poor",2,IF(Staff[[#This Row],[Rating]]="Very poor",1)))))</f>
        <v>3</v>
      </c>
    </row>
    <row r="100" spans="1:11" x14ac:dyDescent="0.25">
      <c r="A100" s="7" t="s">
        <v>129</v>
      </c>
      <c r="B100" s="7" t="s">
        <v>8</v>
      </c>
      <c r="C100">
        <v>28</v>
      </c>
      <c r="D100" t="s">
        <v>16</v>
      </c>
      <c r="E100" s="6">
        <v>44124</v>
      </c>
      <c r="F100" s="7" t="s">
        <v>21</v>
      </c>
      <c r="G100" s="18">
        <v>75970</v>
      </c>
      <c r="H100" t="s">
        <v>205</v>
      </c>
      <c r="I100" s="9">
        <f ca="1">(TODAY()-Staff[[#This Row],[Date Joined]])/365</f>
        <v>2.6493150684931508</v>
      </c>
      <c r="J100" s="17">
        <f ca="1">ROUND(IF(Staff[[#This Row],[Tenure]]&gt;2,3%,2%)*Staff[[#This Row],[Salary]],0)</f>
        <v>2279</v>
      </c>
      <c r="K100" s="9">
        <f>IF(Staff[[#This Row],[Rating]]="Exceptional",5,IF(Staff[[#This Row],[Rating]]="Above average",4,IF(Staff[[#This Row],[Rating]]="Average",3,IF(Staff[[#This Row],[Rating]]="Poor",2,IF(Staff[[#This Row],[Rating]]="Very poor",1)))))</f>
        <v>3</v>
      </c>
    </row>
    <row r="101" spans="1:11" x14ac:dyDescent="0.25">
      <c r="A101" s="7" t="s">
        <v>35</v>
      </c>
      <c r="B101" s="7" t="s">
        <v>8</v>
      </c>
      <c r="C101">
        <v>28</v>
      </c>
      <c r="D101" t="s">
        <v>16</v>
      </c>
      <c r="E101" s="6">
        <v>44185</v>
      </c>
      <c r="F101" s="7" t="s">
        <v>21</v>
      </c>
      <c r="G101" s="18">
        <v>75970</v>
      </c>
      <c r="H101" t="s">
        <v>207</v>
      </c>
      <c r="I101" s="9">
        <f ca="1">(TODAY()-Staff[[#This Row],[Date Joined]])/365</f>
        <v>2.4821917808219176</v>
      </c>
      <c r="J101" s="17">
        <f ca="1">ROUND(IF(Staff[[#This Row],[Tenure]]&gt;2,3%,2%)*Staff[[#This Row],[Salary]],0)</f>
        <v>2279</v>
      </c>
      <c r="K101" s="9">
        <f>IF(Staff[[#This Row],[Rating]]="Exceptional",5,IF(Staff[[#This Row],[Rating]]="Above average",4,IF(Staff[[#This Row],[Rating]]="Average",3,IF(Staff[[#This Row],[Rating]]="Poor",2,IF(Staff[[#This Row],[Rating]]="Very poor",1)))))</f>
        <v>3</v>
      </c>
    </row>
    <row r="102" spans="1:11" x14ac:dyDescent="0.25">
      <c r="A102" s="7" t="s">
        <v>154</v>
      </c>
      <c r="B102" s="7" t="s">
        <v>8</v>
      </c>
      <c r="C102">
        <v>22</v>
      </c>
      <c r="D102" t="s">
        <v>13</v>
      </c>
      <c r="E102" s="6">
        <v>44388</v>
      </c>
      <c r="F102" s="7" t="s">
        <v>9</v>
      </c>
      <c r="G102" s="18">
        <v>76900</v>
      </c>
      <c r="H102" t="s">
        <v>205</v>
      </c>
      <c r="I102" s="9">
        <f ca="1">(TODAY()-Staff[[#This Row],[Date Joined]])/365</f>
        <v>1.9260273972602739</v>
      </c>
      <c r="J102" s="17">
        <f ca="1">ROUND(IF(Staff[[#This Row],[Tenure]]&gt;2,3%,2%)*Staff[[#This Row],[Salary]],0)</f>
        <v>1538</v>
      </c>
      <c r="K102" s="9">
        <f>IF(Staff[[#This Row],[Rating]]="Exceptional",5,IF(Staff[[#This Row],[Rating]]="Above average",4,IF(Staff[[#This Row],[Rating]]="Average",3,IF(Staff[[#This Row],[Rating]]="Poor",2,IF(Staff[[#This Row],[Rating]]="Very poor",1)))))</f>
        <v>4</v>
      </c>
    </row>
    <row r="103" spans="1:11" x14ac:dyDescent="0.25">
      <c r="A103" s="7" t="s">
        <v>62</v>
      </c>
      <c r="B103" s="7" t="s">
        <v>8</v>
      </c>
      <c r="C103">
        <v>22</v>
      </c>
      <c r="D103" t="s">
        <v>13</v>
      </c>
      <c r="E103" s="6">
        <v>44450</v>
      </c>
      <c r="F103" s="7" t="s">
        <v>9</v>
      </c>
      <c r="G103" s="18">
        <v>76900</v>
      </c>
      <c r="H103" t="s">
        <v>207</v>
      </c>
      <c r="I103" s="9">
        <f ca="1">(TODAY()-Staff[[#This Row],[Date Joined]])/365</f>
        <v>1.7561643835616438</v>
      </c>
      <c r="J103" s="17">
        <f ca="1">ROUND(IF(Staff[[#This Row],[Tenure]]&gt;2,3%,2%)*Staff[[#This Row],[Salary]],0)</f>
        <v>1538</v>
      </c>
      <c r="K103" s="9">
        <f>IF(Staff[[#This Row],[Rating]]="Exceptional",5,IF(Staff[[#This Row],[Rating]]="Above average",4,IF(Staff[[#This Row],[Rating]]="Average",3,IF(Staff[[#This Row],[Rating]]="Poor",2,IF(Staff[[#This Row],[Rating]]="Very poor",1)))))</f>
        <v>4</v>
      </c>
    </row>
    <row r="104" spans="1:11" x14ac:dyDescent="0.25">
      <c r="A104" s="7" t="s">
        <v>164</v>
      </c>
      <c r="B104" s="7" t="s">
        <v>8</v>
      </c>
      <c r="C104">
        <v>36</v>
      </c>
      <c r="D104" t="s">
        <v>16</v>
      </c>
      <c r="E104" s="6">
        <v>44468</v>
      </c>
      <c r="F104" s="7" t="s">
        <v>9</v>
      </c>
      <c r="G104" s="18">
        <v>78390</v>
      </c>
      <c r="H104" t="s">
        <v>205</v>
      </c>
      <c r="I104" s="9">
        <f ca="1">(TODAY()-Staff[[#This Row],[Date Joined]])/365</f>
        <v>1.7068493150684931</v>
      </c>
      <c r="J104" s="17">
        <f ca="1">ROUND(IF(Staff[[#This Row],[Tenure]]&gt;2,3%,2%)*Staff[[#This Row],[Salary]],0)</f>
        <v>1568</v>
      </c>
      <c r="K104" s="9">
        <f>IF(Staff[[#This Row],[Rating]]="Exceptional",5,IF(Staff[[#This Row],[Rating]]="Above average",4,IF(Staff[[#This Row],[Rating]]="Average",3,IF(Staff[[#This Row],[Rating]]="Poor",2,IF(Staff[[#This Row],[Rating]]="Very poor",1)))))</f>
        <v>3</v>
      </c>
    </row>
    <row r="105" spans="1:11" x14ac:dyDescent="0.25">
      <c r="A105" s="7" t="s">
        <v>72</v>
      </c>
      <c r="B105" s="7" t="s">
        <v>8</v>
      </c>
      <c r="C105">
        <v>36</v>
      </c>
      <c r="D105" t="s">
        <v>16</v>
      </c>
      <c r="E105" s="6">
        <v>44529</v>
      </c>
      <c r="F105" s="7" t="s">
        <v>9</v>
      </c>
      <c r="G105" s="18">
        <v>78390</v>
      </c>
      <c r="H105" t="s">
        <v>207</v>
      </c>
      <c r="I105" s="9">
        <f ca="1">(TODAY()-Staff[[#This Row],[Date Joined]])/365</f>
        <v>1.5397260273972602</v>
      </c>
      <c r="J105" s="17">
        <f ca="1">ROUND(IF(Staff[[#This Row],[Tenure]]&gt;2,3%,2%)*Staff[[#This Row],[Salary]],0)</f>
        <v>1568</v>
      </c>
      <c r="K105" s="9">
        <f>IF(Staff[[#This Row],[Rating]]="Exceptional",5,IF(Staff[[#This Row],[Rating]]="Above average",4,IF(Staff[[#This Row],[Rating]]="Average",3,IF(Staff[[#This Row],[Rating]]="Poor",2,IF(Staff[[#This Row],[Rating]]="Very poor",1)))))</f>
        <v>3</v>
      </c>
    </row>
    <row r="106" spans="1:11" x14ac:dyDescent="0.25">
      <c r="A106" s="7" t="s">
        <v>141</v>
      </c>
      <c r="B106" s="7" t="s">
        <v>8</v>
      </c>
      <c r="C106">
        <v>36</v>
      </c>
      <c r="D106" t="s">
        <v>16</v>
      </c>
      <c r="E106" s="6">
        <v>44433</v>
      </c>
      <c r="F106" s="7" t="s">
        <v>19</v>
      </c>
      <c r="G106" s="18">
        <v>78540</v>
      </c>
      <c r="H106" t="s">
        <v>205</v>
      </c>
      <c r="I106" s="9">
        <f ca="1">(TODAY()-Staff[[#This Row],[Date Joined]])/365</f>
        <v>1.8027397260273972</v>
      </c>
      <c r="J106" s="17">
        <f ca="1">ROUND(IF(Staff[[#This Row],[Tenure]]&gt;2,3%,2%)*Staff[[#This Row],[Salary]],0)</f>
        <v>1571</v>
      </c>
      <c r="K106" s="9">
        <f>IF(Staff[[#This Row],[Rating]]="Exceptional",5,IF(Staff[[#This Row],[Rating]]="Above average",4,IF(Staff[[#This Row],[Rating]]="Average",3,IF(Staff[[#This Row],[Rating]]="Poor",2,IF(Staff[[#This Row],[Rating]]="Very poor",1)))))</f>
        <v>3</v>
      </c>
    </row>
    <row r="107" spans="1:11" x14ac:dyDescent="0.25">
      <c r="A107" s="7" t="s">
        <v>48</v>
      </c>
      <c r="B107" s="7" t="s">
        <v>8</v>
      </c>
      <c r="C107">
        <v>36</v>
      </c>
      <c r="D107" t="s">
        <v>16</v>
      </c>
      <c r="E107" s="6">
        <v>44494</v>
      </c>
      <c r="F107" s="7" t="s">
        <v>19</v>
      </c>
      <c r="G107" s="18">
        <v>78540</v>
      </c>
      <c r="H107" t="s">
        <v>207</v>
      </c>
      <c r="I107" s="9">
        <f ca="1">(TODAY()-Staff[[#This Row],[Date Joined]])/365</f>
        <v>1.6356164383561644</v>
      </c>
      <c r="J107" s="17">
        <f ca="1">ROUND(IF(Staff[[#This Row],[Tenure]]&gt;2,3%,2%)*Staff[[#This Row],[Salary]],0)</f>
        <v>1571</v>
      </c>
      <c r="K107" s="9">
        <f>IF(Staff[[#This Row],[Rating]]="Exceptional",5,IF(Staff[[#This Row],[Rating]]="Above average",4,IF(Staff[[#This Row],[Rating]]="Average",3,IF(Staff[[#This Row],[Rating]]="Poor",2,IF(Staff[[#This Row],[Rating]]="Very poor",1)))))</f>
        <v>3</v>
      </c>
    </row>
    <row r="108" spans="1:11" x14ac:dyDescent="0.25">
      <c r="A108" s="7" t="s">
        <v>197</v>
      </c>
      <c r="B108" s="7" t="s">
        <v>15</v>
      </c>
      <c r="C108">
        <v>20</v>
      </c>
      <c r="D108" t="s">
        <v>16</v>
      </c>
      <c r="E108" s="6">
        <v>44683</v>
      </c>
      <c r="F108" s="7" t="s">
        <v>9</v>
      </c>
      <c r="G108" s="18">
        <v>79570</v>
      </c>
      <c r="H108" t="s">
        <v>205</v>
      </c>
      <c r="I108" s="9">
        <f ca="1">(TODAY()-Staff[[#This Row],[Date Joined]])/365</f>
        <v>1.1178082191780823</v>
      </c>
      <c r="J108" s="17">
        <f ca="1">ROUND(IF(Staff[[#This Row],[Tenure]]&gt;2,3%,2%)*Staff[[#This Row],[Salary]],0)</f>
        <v>1591</v>
      </c>
      <c r="K108" s="9">
        <f>IF(Staff[[#This Row],[Rating]]="Exceptional",5,IF(Staff[[#This Row],[Rating]]="Above average",4,IF(Staff[[#This Row],[Rating]]="Average",3,IF(Staff[[#This Row],[Rating]]="Poor",2,IF(Staff[[#This Row],[Rating]]="Very poor",1)))))</f>
        <v>3</v>
      </c>
    </row>
    <row r="109" spans="1:11" x14ac:dyDescent="0.25">
      <c r="A109" s="7" t="s">
        <v>104</v>
      </c>
      <c r="B109" s="7" t="s">
        <v>15</v>
      </c>
      <c r="C109">
        <v>20</v>
      </c>
      <c r="D109" t="s">
        <v>16</v>
      </c>
      <c r="E109" s="6">
        <v>44744</v>
      </c>
      <c r="F109" s="7" t="s">
        <v>9</v>
      </c>
      <c r="G109" s="18">
        <v>79570</v>
      </c>
      <c r="H109" t="s">
        <v>207</v>
      </c>
      <c r="I109" s="9">
        <f ca="1">(TODAY()-Staff[[#This Row],[Date Joined]])/365</f>
        <v>0.9506849315068493</v>
      </c>
      <c r="J109" s="17">
        <f ca="1">ROUND(IF(Staff[[#This Row],[Tenure]]&gt;2,3%,2%)*Staff[[#This Row],[Salary]],0)</f>
        <v>1591</v>
      </c>
      <c r="K109" s="9">
        <f>IF(Staff[[#This Row],[Rating]]="Exceptional",5,IF(Staff[[#This Row],[Rating]]="Above average",4,IF(Staff[[#This Row],[Rating]]="Average",3,IF(Staff[[#This Row],[Rating]]="Poor",2,IF(Staff[[#This Row],[Rating]]="Very poor",1)))))</f>
        <v>3</v>
      </c>
    </row>
    <row r="110" spans="1:11" x14ac:dyDescent="0.25">
      <c r="A110" s="7" t="s">
        <v>133</v>
      </c>
      <c r="B110" s="7" t="s">
        <v>8</v>
      </c>
      <c r="C110">
        <v>25</v>
      </c>
      <c r="D110" t="s">
        <v>13</v>
      </c>
      <c r="E110" s="6">
        <v>44633</v>
      </c>
      <c r="F110" s="7" t="s">
        <v>12</v>
      </c>
      <c r="G110" s="18">
        <v>80700</v>
      </c>
      <c r="H110" t="s">
        <v>205</v>
      </c>
      <c r="I110" s="9">
        <f ca="1">(TODAY()-Staff[[#This Row],[Date Joined]])/365</f>
        <v>1.2547945205479452</v>
      </c>
      <c r="J110" s="17">
        <f ca="1">ROUND(IF(Staff[[#This Row],[Tenure]]&gt;2,3%,2%)*Staff[[#This Row],[Salary]],0)</f>
        <v>1614</v>
      </c>
      <c r="K110" s="9">
        <f>IF(Staff[[#This Row],[Rating]]="Exceptional",5,IF(Staff[[#This Row],[Rating]]="Above average",4,IF(Staff[[#This Row],[Rating]]="Average",3,IF(Staff[[#This Row],[Rating]]="Poor",2,IF(Staff[[#This Row],[Rating]]="Very poor",1)))))</f>
        <v>4</v>
      </c>
    </row>
    <row r="111" spans="1:11" x14ac:dyDescent="0.25">
      <c r="A111" s="7" t="s">
        <v>39</v>
      </c>
      <c r="B111" s="7" t="s">
        <v>8</v>
      </c>
      <c r="C111">
        <v>25</v>
      </c>
      <c r="D111" t="s">
        <v>13</v>
      </c>
      <c r="E111" s="6">
        <v>44694</v>
      </c>
      <c r="F111" s="7" t="s">
        <v>12</v>
      </c>
      <c r="G111" s="18">
        <v>80700</v>
      </c>
      <c r="H111" t="s">
        <v>207</v>
      </c>
      <c r="I111" s="9">
        <f ca="1">(TODAY()-Staff[[#This Row],[Date Joined]])/365</f>
        <v>1.0876712328767124</v>
      </c>
      <c r="J111" s="17">
        <f ca="1">ROUND(IF(Staff[[#This Row],[Tenure]]&gt;2,3%,2%)*Staff[[#This Row],[Salary]],0)</f>
        <v>1614</v>
      </c>
      <c r="K111" s="9">
        <f>IF(Staff[[#This Row],[Rating]]="Exceptional",5,IF(Staff[[#This Row],[Rating]]="Above average",4,IF(Staff[[#This Row],[Rating]]="Average",3,IF(Staff[[#This Row],[Rating]]="Poor",2,IF(Staff[[#This Row],[Rating]]="Very poor",1)))))</f>
        <v>4</v>
      </c>
    </row>
    <row r="112" spans="1:11" x14ac:dyDescent="0.25">
      <c r="A112" s="7" t="s">
        <v>185</v>
      </c>
      <c r="B112" s="7" t="s">
        <v>8</v>
      </c>
      <c r="C112">
        <v>27</v>
      </c>
      <c r="D112" t="s">
        <v>16</v>
      </c>
      <c r="E112" s="6">
        <v>44625</v>
      </c>
      <c r="F112" s="7" t="s">
        <v>12</v>
      </c>
      <c r="G112" s="18">
        <v>83750</v>
      </c>
      <c r="H112" t="s">
        <v>205</v>
      </c>
      <c r="I112" s="9">
        <f ca="1">(TODAY()-Staff[[#This Row],[Date Joined]])/365</f>
        <v>1.2767123287671234</v>
      </c>
      <c r="J112" s="17">
        <f ca="1">ROUND(IF(Staff[[#This Row],[Tenure]]&gt;2,3%,2%)*Staff[[#This Row],[Salary]],0)</f>
        <v>1675</v>
      </c>
      <c r="K112" s="9">
        <f>IF(Staff[[#This Row],[Rating]]="Exceptional",5,IF(Staff[[#This Row],[Rating]]="Above average",4,IF(Staff[[#This Row],[Rating]]="Average",3,IF(Staff[[#This Row],[Rating]]="Poor",2,IF(Staff[[#This Row],[Rating]]="Very poor",1)))))</f>
        <v>3</v>
      </c>
    </row>
    <row r="113" spans="1:11" x14ac:dyDescent="0.25">
      <c r="A113" s="7" t="s">
        <v>92</v>
      </c>
      <c r="B113" s="7" t="s">
        <v>8</v>
      </c>
      <c r="C113">
        <v>27</v>
      </c>
      <c r="D113" t="s">
        <v>16</v>
      </c>
      <c r="E113" s="6">
        <v>44686</v>
      </c>
      <c r="F113" s="7" t="s">
        <v>12</v>
      </c>
      <c r="G113" s="18">
        <v>83750</v>
      </c>
      <c r="H113" t="s">
        <v>207</v>
      </c>
      <c r="I113" s="9">
        <f ca="1">(TODAY()-Staff[[#This Row],[Date Joined]])/365</f>
        <v>1.1095890410958904</v>
      </c>
      <c r="J113" s="17">
        <f ca="1">ROUND(IF(Staff[[#This Row],[Tenure]]&gt;2,3%,2%)*Staff[[#This Row],[Salary]],0)</f>
        <v>1675</v>
      </c>
      <c r="K113" s="9">
        <f>IF(Staff[[#This Row],[Rating]]="Exceptional",5,IF(Staff[[#This Row],[Rating]]="Above average",4,IF(Staff[[#This Row],[Rating]]="Average",3,IF(Staff[[#This Row],[Rating]]="Poor",2,IF(Staff[[#This Row],[Rating]]="Very poor",1)))))</f>
        <v>3</v>
      </c>
    </row>
    <row r="114" spans="1:11" x14ac:dyDescent="0.25">
      <c r="A114" s="7" t="s">
        <v>122</v>
      </c>
      <c r="B114" s="7" t="s">
        <v>8</v>
      </c>
      <c r="C114">
        <v>34</v>
      </c>
      <c r="D114" t="s">
        <v>16</v>
      </c>
      <c r="E114" s="6">
        <v>44397</v>
      </c>
      <c r="F114" s="7" t="s">
        <v>21</v>
      </c>
      <c r="G114" s="18">
        <v>85000</v>
      </c>
      <c r="H114" t="s">
        <v>205</v>
      </c>
      <c r="I114" s="9">
        <f ca="1">(TODAY()-Staff[[#This Row],[Date Joined]])/365</f>
        <v>1.9013698630136986</v>
      </c>
      <c r="J114" s="17">
        <f ca="1">ROUND(IF(Staff[[#This Row],[Tenure]]&gt;2,3%,2%)*Staff[[#This Row],[Salary]],0)</f>
        <v>1700</v>
      </c>
      <c r="K114" s="9">
        <f>IF(Staff[[#This Row],[Rating]]="Exceptional",5,IF(Staff[[#This Row],[Rating]]="Above average",4,IF(Staff[[#This Row],[Rating]]="Average",3,IF(Staff[[#This Row],[Rating]]="Poor",2,IF(Staff[[#This Row],[Rating]]="Very poor",1)))))</f>
        <v>3</v>
      </c>
    </row>
    <row r="115" spans="1:11" x14ac:dyDescent="0.25">
      <c r="A115" s="7" t="s">
        <v>28</v>
      </c>
      <c r="B115" s="7" t="s">
        <v>8</v>
      </c>
      <c r="C115">
        <v>34</v>
      </c>
      <c r="D115" t="s">
        <v>16</v>
      </c>
      <c r="E115" s="6">
        <v>44459</v>
      </c>
      <c r="F115" s="7" t="s">
        <v>21</v>
      </c>
      <c r="G115" s="18">
        <v>85000</v>
      </c>
      <c r="H115" t="s">
        <v>207</v>
      </c>
      <c r="I115" s="9">
        <f ca="1">(TODAY()-Staff[[#This Row],[Date Joined]])/365</f>
        <v>1.7315068493150685</v>
      </c>
      <c r="J115" s="17">
        <f ca="1">ROUND(IF(Staff[[#This Row],[Tenure]]&gt;2,3%,2%)*Staff[[#This Row],[Salary]],0)</f>
        <v>1700</v>
      </c>
      <c r="K115" s="9">
        <f>IF(Staff[[#This Row],[Rating]]="Exceptional",5,IF(Staff[[#This Row],[Rating]]="Above average",4,IF(Staff[[#This Row],[Rating]]="Average",3,IF(Staff[[#This Row],[Rating]]="Poor",2,IF(Staff[[#This Row],[Rating]]="Very poor",1)))))</f>
        <v>3</v>
      </c>
    </row>
    <row r="116" spans="1:11" x14ac:dyDescent="0.25">
      <c r="A116" s="7" t="s">
        <v>181</v>
      </c>
      <c r="B116" s="7" t="s">
        <v>8</v>
      </c>
      <c r="C116">
        <v>33</v>
      </c>
      <c r="D116" t="s">
        <v>16</v>
      </c>
      <c r="E116" s="6">
        <v>44747</v>
      </c>
      <c r="F116" s="7" t="s">
        <v>21</v>
      </c>
      <c r="G116" s="18">
        <v>86570</v>
      </c>
      <c r="H116" t="s">
        <v>205</v>
      </c>
      <c r="I116" s="9">
        <f ca="1">(TODAY()-Staff[[#This Row],[Date Joined]])/365</f>
        <v>0.94246575342465755</v>
      </c>
      <c r="J116" s="17">
        <f ca="1">ROUND(IF(Staff[[#This Row],[Tenure]]&gt;2,3%,2%)*Staff[[#This Row],[Salary]],0)</f>
        <v>1731</v>
      </c>
      <c r="K116" s="9">
        <f>IF(Staff[[#This Row],[Rating]]="Exceptional",5,IF(Staff[[#This Row],[Rating]]="Above average",4,IF(Staff[[#This Row],[Rating]]="Average",3,IF(Staff[[#This Row],[Rating]]="Poor",2,IF(Staff[[#This Row],[Rating]]="Very poor",1)))))</f>
        <v>3</v>
      </c>
    </row>
    <row r="117" spans="1:11" x14ac:dyDescent="0.25">
      <c r="A117" s="7" t="s">
        <v>88</v>
      </c>
      <c r="B117" s="7" t="s">
        <v>8</v>
      </c>
      <c r="C117">
        <v>33</v>
      </c>
      <c r="D117" t="s">
        <v>16</v>
      </c>
      <c r="E117" s="6">
        <v>44809</v>
      </c>
      <c r="F117" s="7" t="s">
        <v>21</v>
      </c>
      <c r="G117" s="18">
        <v>86570</v>
      </c>
      <c r="H117" t="s">
        <v>207</v>
      </c>
      <c r="I117" s="9">
        <f ca="1">(TODAY()-Staff[[#This Row],[Date Joined]])/365</f>
        <v>0.77260273972602744</v>
      </c>
      <c r="J117" s="17">
        <f ca="1">ROUND(IF(Staff[[#This Row],[Tenure]]&gt;2,3%,2%)*Staff[[#This Row],[Salary]],0)</f>
        <v>1731</v>
      </c>
      <c r="K117" s="9">
        <f>IF(Staff[[#This Row],[Rating]]="Exceptional",5,IF(Staff[[#This Row],[Rating]]="Above average",4,IF(Staff[[#This Row],[Rating]]="Average",3,IF(Staff[[#This Row],[Rating]]="Poor",2,IF(Staff[[#This Row],[Rating]]="Very poor",1)))))</f>
        <v>3</v>
      </c>
    </row>
    <row r="118" spans="1:11" x14ac:dyDescent="0.25">
      <c r="A118" s="7" t="s">
        <v>166</v>
      </c>
      <c r="B118" s="7" t="s">
        <v>8</v>
      </c>
      <c r="C118">
        <v>40</v>
      </c>
      <c r="D118" t="s">
        <v>16</v>
      </c>
      <c r="E118" s="6">
        <v>44276</v>
      </c>
      <c r="F118" s="7" t="s">
        <v>12</v>
      </c>
      <c r="G118" s="18">
        <v>87620</v>
      </c>
      <c r="H118" t="s">
        <v>205</v>
      </c>
      <c r="I118" s="9">
        <f ca="1">(TODAY()-Staff[[#This Row],[Date Joined]])/365</f>
        <v>2.2328767123287672</v>
      </c>
      <c r="J118" s="17">
        <f ca="1">ROUND(IF(Staff[[#This Row],[Tenure]]&gt;2,3%,2%)*Staff[[#This Row],[Salary]],0)</f>
        <v>2629</v>
      </c>
      <c r="K118" s="9">
        <f>IF(Staff[[#This Row],[Rating]]="Exceptional",5,IF(Staff[[#This Row],[Rating]]="Above average",4,IF(Staff[[#This Row],[Rating]]="Average",3,IF(Staff[[#This Row],[Rating]]="Poor",2,IF(Staff[[#This Row],[Rating]]="Very poor",1)))))</f>
        <v>3</v>
      </c>
    </row>
    <row r="119" spans="1:11" x14ac:dyDescent="0.25">
      <c r="A119" s="7" t="s">
        <v>74</v>
      </c>
      <c r="B119" s="7" t="s">
        <v>8</v>
      </c>
      <c r="C119">
        <v>40</v>
      </c>
      <c r="D119" t="s">
        <v>16</v>
      </c>
      <c r="E119" s="6">
        <v>44337</v>
      </c>
      <c r="F119" s="7" t="s">
        <v>12</v>
      </c>
      <c r="G119" s="18">
        <v>87620</v>
      </c>
      <c r="H119" t="s">
        <v>207</v>
      </c>
      <c r="I119" s="9">
        <f ca="1">(TODAY()-Staff[[#This Row],[Date Joined]])/365</f>
        <v>2.0657534246575344</v>
      </c>
      <c r="J119" s="17">
        <f ca="1">ROUND(IF(Staff[[#This Row],[Tenure]]&gt;2,3%,2%)*Staff[[#This Row],[Salary]],0)</f>
        <v>2629</v>
      </c>
      <c r="K119" s="9">
        <f>IF(Staff[[#This Row],[Rating]]="Exceptional",5,IF(Staff[[#This Row],[Rating]]="Above average",4,IF(Staff[[#This Row],[Rating]]="Average",3,IF(Staff[[#This Row],[Rating]]="Poor",2,IF(Staff[[#This Row],[Rating]]="Very poor",1)))))</f>
        <v>3</v>
      </c>
    </row>
    <row r="120" spans="1:11" x14ac:dyDescent="0.25">
      <c r="A120" s="7" t="s">
        <v>118</v>
      </c>
      <c r="B120" s="7" t="s">
        <v>15</v>
      </c>
      <c r="C120">
        <v>37</v>
      </c>
      <c r="D120" t="s">
        <v>24</v>
      </c>
      <c r="E120" s="6">
        <v>44277</v>
      </c>
      <c r="F120" s="7" t="s">
        <v>12</v>
      </c>
      <c r="G120" s="18">
        <v>88050</v>
      </c>
      <c r="H120" t="s">
        <v>205</v>
      </c>
      <c r="I120" s="9">
        <f ca="1">(TODAY()-Staff[[#This Row],[Date Joined]])/365</f>
        <v>2.2301369863013698</v>
      </c>
      <c r="J120" s="17">
        <f ca="1">ROUND(IF(Staff[[#This Row],[Tenure]]&gt;2,3%,2%)*Staff[[#This Row],[Salary]],0)</f>
        <v>2642</v>
      </c>
      <c r="K120" s="9">
        <f>IF(Staff[[#This Row],[Rating]]="Exceptional",5,IF(Staff[[#This Row],[Rating]]="Above average",4,IF(Staff[[#This Row],[Rating]]="Average",3,IF(Staff[[#This Row],[Rating]]="Poor",2,IF(Staff[[#This Row],[Rating]]="Very poor",1)))))</f>
        <v>2</v>
      </c>
    </row>
    <row r="121" spans="1:11" x14ac:dyDescent="0.25">
      <c r="A121" s="7" t="s">
        <v>23</v>
      </c>
      <c r="B121" s="7" t="s">
        <v>15</v>
      </c>
      <c r="C121">
        <v>37</v>
      </c>
      <c r="D121" t="s">
        <v>24</v>
      </c>
      <c r="E121" s="6">
        <v>44338</v>
      </c>
      <c r="F121" s="7" t="s">
        <v>12</v>
      </c>
      <c r="G121" s="18">
        <v>88050</v>
      </c>
      <c r="H121" t="s">
        <v>207</v>
      </c>
      <c r="I121" s="9">
        <f ca="1">(TODAY()-Staff[[#This Row],[Date Joined]])/365</f>
        <v>2.0630136986301371</v>
      </c>
      <c r="J121" s="17">
        <f ca="1">ROUND(IF(Staff[[#This Row],[Tenure]]&gt;2,3%,2%)*Staff[[#This Row],[Salary]],0)</f>
        <v>2642</v>
      </c>
      <c r="K121" s="9">
        <f>IF(Staff[[#This Row],[Rating]]="Exceptional",5,IF(Staff[[#This Row],[Rating]]="Above average",4,IF(Staff[[#This Row],[Rating]]="Average",3,IF(Staff[[#This Row],[Rating]]="Poor",2,IF(Staff[[#This Row],[Rating]]="Very poor",1)))))</f>
        <v>2</v>
      </c>
    </row>
    <row r="122" spans="1:11" x14ac:dyDescent="0.25">
      <c r="A122" s="7" t="s">
        <v>112</v>
      </c>
      <c r="B122" s="7" t="s">
        <v>206</v>
      </c>
      <c r="C122">
        <v>27</v>
      </c>
      <c r="D122" t="s">
        <v>13</v>
      </c>
      <c r="E122" s="6">
        <v>44212</v>
      </c>
      <c r="F122" s="7" t="s">
        <v>12</v>
      </c>
      <c r="G122" s="18">
        <v>90700</v>
      </c>
      <c r="H122" t="s">
        <v>205</v>
      </c>
      <c r="I122" s="9">
        <f ca="1">(TODAY()-Staff[[#This Row],[Date Joined]])/365</f>
        <v>2.408219178082192</v>
      </c>
      <c r="J122" s="17">
        <f ca="1">ROUND(IF(Staff[[#This Row],[Tenure]]&gt;2,3%,2%)*Staff[[#This Row],[Salary]],0)</f>
        <v>2721</v>
      </c>
      <c r="K122" s="9">
        <f>IF(Staff[[#This Row],[Rating]]="Exceptional",5,IF(Staff[[#This Row],[Rating]]="Above average",4,IF(Staff[[#This Row],[Rating]]="Average",3,IF(Staff[[#This Row],[Rating]]="Poor",2,IF(Staff[[#This Row],[Rating]]="Very poor",1)))))</f>
        <v>4</v>
      </c>
    </row>
    <row r="123" spans="1:11" x14ac:dyDescent="0.25">
      <c r="A123" s="7" t="s">
        <v>11</v>
      </c>
      <c r="B123" s="7" t="s">
        <v>206</v>
      </c>
      <c r="C123">
        <v>26</v>
      </c>
      <c r="D123" t="s">
        <v>13</v>
      </c>
      <c r="E123" s="6">
        <v>44271</v>
      </c>
      <c r="F123" s="7" t="s">
        <v>12</v>
      </c>
      <c r="G123" s="18">
        <v>90700</v>
      </c>
      <c r="H123" t="s">
        <v>207</v>
      </c>
      <c r="I123" s="9">
        <f ca="1">(TODAY()-Staff[[#This Row],[Date Joined]])/365</f>
        <v>2.2465753424657535</v>
      </c>
      <c r="J123" s="17">
        <f ca="1">ROUND(IF(Staff[[#This Row],[Tenure]]&gt;2,3%,2%)*Staff[[#This Row],[Salary]],0)</f>
        <v>2721</v>
      </c>
      <c r="K123" s="9">
        <f>IF(Staff[[#This Row],[Rating]]="Exceptional",5,IF(Staff[[#This Row],[Rating]]="Above average",4,IF(Staff[[#This Row],[Rating]]="Average",3,IF(Staff[[#This Row],[Rating]]="Poor",2,IF(Staff[[#This Row],[Rating]]="Very poor",1)))))</f>
        <v>4</v>
      </c>
    </row>
    <row r="124" spans="1:11" x14ac:dyDescent="0.25">
      <c r="A124" s="7" t="s">
        <v>145</v>
      </c>
      <c r="B124" s="7" t="s">
        <v>206</v>
      </c>
      <c r="C124">
        <v>32</v>
      </c>
      <c r="D124" t="s">
        <v>16</v>
      </c>
      <c r="E124" s="6">
        <v>44713</v>
      </c>
      <c r="F124" s="7" t="s">
        <v>12</v>
      </c>
      <c r="G124" s="18">
        <v>91310</v>
      </c>
      <c r="H124" t="s">
        <v>205</v>
      </c>
      <c r="I124" s="9">
        <f ca="1">(TODAY()-Staff[[#This Row],[Date Joined]])/365</f>
        <v>1.0356164383561643</v>
      </c>
      <c r="J124" s="17">
        <f ca="1">ROUND(IF(Staff[[#This Row],[Tenure]]&gt;2,3%,2%)*Staff[[#This Row],[Salary]],0)</f>
        <v>1826</v>
      </c>
      <c r="K124" s="9">
        <f>IF(Staff[[#This Row],[Rating]]="Exceptional",5,IF(Staff[[#This Row],[Rating]]="Above average",4,IF(Staff[[#This Row],[Rating]]="Average",3,IF(Staff[[#This Row],[Rating]]="Poor",2,IF(Staff[[#This Row],[Rating]]="Very poor",1)))))</f>
        <v>3</v>
      </c>
    </row>
    <row r="125" spans="1:11" x14ac:dyDescent="0.25">
      <c r="A125" s="7" t="s">
        <v>52</v>
      </c>
      <c r="B125" s="7" t="s">
        <v>206</v>
      </c>
      <c r="C125">
        <v>32</v>
      </c>
      <c r="D125" t="s">
        <v>16</v>
      </c>
      <c r="E125" s="6">
        <v>44774</v>
      </c>
      <c r="F125" s="7" t="s">
        <v>12</v>
      </c>
      <c r="G125" s="18">
        <v>91310</v>
      </c>
      <c r="H125" t="s">
        <v>207</v>
      </c>
      <c r="I125" s="9">
        <f ca="1">(TODAY()-Staff[[#This Row],[Date Joined]])/365</f>
        <v>0.86849315068493149</v>
      </c>
      <c r="J125" s="17">
        <f ca="1">ROUND(IF(Staff[[#This Row],[Tenure]]&gt;2,3%,2%)*Staff[[#This Row],[Salary]],0)</f>
        <v>1826</v>
      </c>
      <c r="K125" s="9">
        <f>IF(Staff[[#This Row],[Rating]]="Exceptional",5,IF(Staff[[#This Row],[Rating]]="Above average",4,IF(Staff[[#This Row],[Rating]]="Average",3,IF(Staff[[#This Row],[Rating]]="Poor",2,IF(Staff[[#This Row],[Rating]]="Very poor",1)))))</f>
        <v>3</v>
      </c>
    </row>
    <row r="126" spans="1:11" x14ac:dyDescent="0.25">
      <c r="A126" s="7" t="s">
        <v>160</v>
      </c>
      <c r="B126" s="7" t="s">
        <v>15</v>
      </c>
      <c r="C126">
        <v>27</v>
      </c>
      <c r="D126" t="s">
        <v>13</v>
      </c>
      <c r="E126" s="6">
        <v>44174</v>
      </c>
      <c r="F126" s="7" t="s">
        <v>21</v>
      </c>
      <c r="G126" s="18">
        <v>91650</v>
      </c>
      <c r="H126" t="s">
        <v>205</v>
      </c>
      <c r="I126" s="9">
        <f ca="1">(TODAY()-Staff[[#This Row],[Date Joined]])/365</f>
        <v>2.5123287671232877</v>
      </c>
      <c r="J126" s="17">
        <f ca="1">ROUND(IF(Staff[[#This Row],[Tenure]]&gt;2,3%,2%)*Staff[[#This Row],[Salary]],0)</f>
        <v>2750</v>
      </c>
      <c r="K126" s="9">
        <f>IF(Staff[[#This Row],[Rating]]="Exceptional",5,IF(Staff[[#This Row],[Rating]]="Above average",4,IF(Staff[[#This Row],[Rating]]="Average",3,IF(Staff[[#This Row],[Rating]]="Poor",2,IF(Staff[[#This Row],[Rating]]="Very poor",1)))))</f>
        <v>4</v>
      </c>
    </row>
    <row r="127" spans="1:11" x14ac:dyDescent="0.25">
      <c r="A127" s="7" t="s">
        <v>68</v>
      </c>
      <c r="B127" s="7" t="s">
        <v>15</v>
      </c>
      <c r="C127">
        <v>27</v>
      </c>
      <c r="D127" t="s">
        <v>13</v>
      </c>
      <c r="E127" s="6">
        <v>44236</v>
      </c>
      <c r="F127" s="7" t="s">
        <v>21</v>
      </c>
      <c r="G127" s="18">
        <v>91650</v>
      </c>
      <c r="H127" t="s">
        <v>207</v>
      </c>
      <c r="I127" s="9">
        <f ca="1">(TODAY()-Staff[[#This Row],[Date Joined]])/365</f>
        <v>2.3424657534246576</v>
      </c>
      <c r="J127" s="17">
        <f ca="1">ROUND(IF(Staff[[#This Row],[Tenure]]&gt;2,3%,2%)*Staff[[#This Row],[Salary]],0)</f>
        <v>2750</v>
      </c>
      <c r="K127" s="9">
        <f>IF(Staff[[#This Row],[Rating]]="Exceptional",5,IF(Staff[[#This Row],[Rating]]="Above average",4,IF(Staff[[#This Row],[Rating]]="Average",3,IF(Staff[[#This Row],[Rating]]="Poor",2,IF(Staff[[#This Row],[Rating]]="Very poor",1)))))</f>
        <v>4</v>
      </c>
    </row>
    <row r="128" spans="1:11" x14ac:dyDescent="0.25">
      <c r="A128" s="7" t="s">
        <v>195</v>
      </c>
      <c r="B128" s="7" t="s">
        <v>8</v>
      </c>
      <c r="C128">
        <v>34</v>
      </c>
      <c r="D128" t="s">
        <v>16</v>
      </c>
      <c r="E128" s="6">
        <v>44383</v>
      </c>
      <c r="F128" s="7" t="s">
        <v>21</v>
      </c>
      <c r="G128" s="18">
        <v>92450</v>
      </c>
      <c r="H128" t="s">
        <v>205</v>
      </c>
      <c r="I128" s="9">
        <f ca="1">(TODAY()-Staff[[#This Row],[Date Joined]])/365</f>
        <v>1.9397260273972603</v>
      </c>
      <c r="J128" s="17">
        <f ca="1">ROUND(IF(Staff[[#This Row],[Tenure]]&gt;2,3%,2%)*Staff[[#This Row],[Salary]],0)</f>
        <v>1849</v>
      </c>
      <c r="K128" s="9">
        <f>IF(Staff[[#This Row],[Rating]]="Exceptional",5,IF(Staff[[#This Row],[Rating]]="Above average",4,IF(Staff[[#This Row],[Rating]]="Average",3,IF(Staff[[#This Row],[Rating]]="Poor",2,IF(Staff[[#This Row],[Rating]]="Very poor",1)))))</f>
        <v>3</v>
      </c>
    </row>
    <row r="129" spans="1:11" x14ac:dyDescent="0.25">
      <c r="A129" s="7" t="s">
        <v>102</v>
      </c>
      <c r="B129" s="7" t="s">
        <v>8</v>
      </c>
      <c r="C129">
        <v>34</v>
      </c>
      <c r="D129" t="s">
        <v>16</v>
      </c>
      <c r="E129" s="6">
        <v>44445</v>
      </c>
      <c r="F129" s="7" t="s">
        <v>21</v>
      </c>
      <c r="G129" s="18">
        <v>92450</v>
      </c>
      <c r="H129" t="s">
        <v>207</v>
      </c>
      <c r="I129" s="9">
        <f ca="1">(TODAY()-Staff[[#This Row],[Date Joined]])/365</f>
        <v>1.7698630136986302</v>
      </c>
      <c r="J129" s="17">
        <f ca="1">ROUND(IF(Staff[[#This Row],[Tenure]]&gt;2,3%,2%)*Staff[[#This Row],[Salary]],0)</f>
        <v>1849</v>
      </c>
      <c r="K129" s="9">
        <f>IF(Staff[[#This Row],[Rating]]="Exceptional",5,IF(Staff[[#This Row],[Rating]]="Above average",4,IF(Staff[[#This Row],[Rating]]="Average",3,IF(Staff[[#This Row],[Rating]]="Poor",2,IF(Staff[[#This Row],[Rating]]="Very poor",1)))))</f>
        <v>3</v>
      </c>
    </row>
    <row r="130" spans="1:11" x14ac:dyDescent="0.25">
      <c r="A130" s="7" t="s">
        <v>169</v>
      </c>
      <c r="B130" s="7" t="s">
        <v>8</v>
      </c>
      <c r="C130">
        <v>25</v>
      </c>
      <c r="D130" t="s">
        <v>16</v>
      </c>
      <c r="E130" s="6">
        <v>44144</v>
      </c>
      <c r="F130" s="7" t="s">
        <v>19</v>
      </c>
      <c r="G130" s="18">
        <v>92700</v>
      </c>
      <c r="H130" t="s">
        <v>205</v>
      </c>
      <c r="I130" s="9">
        <f ca="1">(TODAY()-Staff[[#This Row],[Date Joined]])/365</f>
        <v>2.5945205479452054</v>
      </c>
      <c r="J130" s="17">
        <f ca="1">ROUND(IF(Staff[[#This Row],[Tenure]]&gt;2,3%,2%)*Staff[[#This Row],[Salary]],0)</f>
        <v>2781</v>
      </c>
      <c r="K130" s="9">
        <f>IF(Staff[[#This Row],[Rating]]="Exceptional",5,IF(Staff[[#This Row],[Rating]]="Above average",4,IF(Staff[[#This Row],[Rating]]="Average",3,IF(Staff[[#This Row],[Rating]]="Poor",2,IF(Staff[[#This Row],[Rating]]="Very poor",1)))))</f>
        <v>3</v>
      </c>
    </row>
    <row r="131" spans="1:11" x14ac:dyDescent="0.25">
      <c r="A131" s="7" t="s">
        <v>77</v>
      </c>
      <c r="B131" s="7" t="s">
        <v>8</v>
      </c>
      <c r="C131">
        <v>25</v>
      </c>
      <c r="D131" t="s">
        <v>16</v>
      </c>
      <c r="E131" s="6">
        <v>44205</v>
      </c>
      <c r="F131" s="7" t="s">
        <v>19</v>
      </c>
      <c r="G131" s="18">
        <v>92700</v>
      </c>
      <c r="H131" t="s">
        <v>207</v>
      </c>
      <c r="I131" s="9">
        <f ca="1">(TODAY()-Staff[[#This Row],[Date Joined]])/365</f>
        <v>2.4273972602739726</v>
      </c>
      <c r="J131" s="17">
        <f ca="1">ROUND(IF(Staff[[#This Row],[Tenure]]&gt;2,3%,2%)*Staff[[#This Row],[Salary]],0)</f>
        <v>2781</v>
      </c>
      <c r="K131" s="9">
        <f>IF(Staff[[#This Row],[Rating]]="Exceptional",5,IF(Staff[[#This Row],[Rating]]="Above average",4,IF(Staff[[#This Row],[Rating]]="Average",3,IF(Staff[[#This Row],[Rating]]="Poor",2,IF(Staff[[#This Row],[Rating]]="Very poor",1)))))</f>
        <v>3</v>
      </c>
    </row>
    <row r="132" spans="1:11" x14ac:dyDescent="0.25">
      <c r="A132" s="7" t="s">
        <v>163</v>
      </c>
      <c r="B132" s="7" t="s">
        <v>8</v>
      </c>
      <c r="C132">
        <v>33</v>
      </c>
      <c r="D132" t="s">
        <v>16</v>
      </c>
      <c r="E132" s="6">
        <v>44129</v>
      </c>
      <c r="F132" s="7" t="s">
        <v>12</v>
      </c>
      <c r="G132" s="18">
        <v>96140</v>
      </c>
      <c r="H132" t="s">
        <v>205</v>
      </c>
      <c r="I132" s="9">
        <f ca="1">(TODAY()-Staff[[#This Row],[Date Joined]])/365</f>
        <v>2.6356164383561644</v>
      </c>
      <c r="J132" s="17">
        <f ca="1">ROUND(IF(Staff[[#This Row],[Tenure]]&gt;2,3%,2%)*Staff[[#This Row],[Salary]],0)</f>
        <v>2884</v>
      </c>
      <c r="K132" s="9">
        <f>IF(Staff[[#This Row],[Rating]]="Exceptional",5,IF(Staff[[#This Row],[Rating]]="Above average",4,IF(Staff[[#This Row],[Rating]]="Average",3,IF(Staff[[#This Row],[Rating]]="Poor",2,IF(Staff[[#This Row],[Rating]]="Very poor",1)))))</f>
        <v>3</v>
      </c>
    </row>
    <row r="133" spans="1:11" x14ac:dyDescent="0.25">
      <c r="A133" s="7" t="s">
        <v>71</v>
      </c>
      <c r="B133" s="7" t="s">
        <v>8</v>
      </c>
      <c r="C133">
        <v>33</v>
      </c>
      <c r="D133" t="s">
        <v>16</v>
      </c>
      <c r="E133" s="6">
        <v>44190</v>
      </c>
      <c r="F133" s="7" t="s">
        <v>12</v>
      </c>
      <c r="G133" s="18">
        <v>96140</v>
      </c>
      <c r="H133" t="s">
        <v>207</v>
      </c>
      <c r="I133" s="9">
        <f ca="1">(TODAY()-Staff[[#This Row],[Date Joined]])/365</f>
        <v>2.4684931506849317</v>
      </c>
      <c r="J133" s="17">
        <f ca="1">ROUND(IF(Staff[[#This Row],[Tenure]]&gt;2,3%,2%)*Staff[[#This Row],[Salary]],0)</f>
        <v>2884</v>
      </c>
      <c r="K133" s="9">
        <f>IF(Staff[[#This Row],[Rating]]="Exceptional",5,IF(Staff[[#This Row],[Rating]]="Above average",4,IF(Staff[[#This Row],[Rating]]="Average",3,IF(Staff[[#This Row],[Rating]]="Poor",2,IF(Staff[[#This Row],[Rating]]="Very poor",1)))))</f>
        <v>3</v>
      </c>
    </row>
    <row r="134" spans="1:11" x14ac:dyDescent="0.25">
      <c r="A134" s="7" t="s">
        <v>177</v>
      </c>
      <c r="B134" s="7" t="s">
        <v>15</v>
      </c>
      <c r="C134">
        <v>30</v>
      </c>
      <c r="D134" t="s">
        <v>16</v>
      </c>
      <c r="E134" s="6">
        <v>44544</v>
      </c>
      <c r="F134" s="7" t="s">
        <v>21</v>
      </c>
      <c r="G134" s="18">
        <v>96800</v>
      </c>
      <c r="H134" t="s">
        <v>205</v>
      </c>
      <c r="I134" s="9">
        <f ca="1">(TODAY()-Staff[[#This Row],[Date Joined]])/365</f>
        <v>1.4986301369863013</v>
      </c>
      <c r="J134" s="17">
        <f ca="1">ROUND(IF(Staff[[#This Row],[Tenure]]&gt;2,3%,2%)*Staff[[#This Row],[Salary]],0)</f>
        <v>1936</v>
      </c>
      <c r="K134" s="9">
        <f>IF(Staff[[#This Row],[Rating]]="Exceptional",5,IF(Staff[[#This Row],[Rating]]="Above average",4,IF(Staff[[#This Row],[Rating]]="Average",3,IF(Staff[[#This Row],[Rating]]="Poor",2,IF(Staff[[#This Row],[Rating]]="Very poor",1)))))</f>
        <v>3</v>
      </c>
    </row>
    <row r="135" spans="1:11" x14ac:dyDescent="0.25">
      <c r="A135" s="7" t="s">
        <v>85</v>
      </c>
      <c r="B135" s="7" t="s">
        <v>15</v>
      </c>
      <c r="C135">
        <v>30</v>
      </c>
      <c r="D135" t="s">
        <v>16</v>
      </c>
      <c r="E135" s="6">
        <v>44606</v>
      </c>
      <c r="F135" s="7" t="s">
        <v>21</v>
      </c>
      <c r="G135" s="18">
        <v>96800</v>
      </c>
      <c r="H135" t="s">
        <v>207</v>
      </c>
      <c r="I135" s="9">
        <f ca="1">(TODAY()-Staff[[#This Row],[Date Joined]])/365</f>
        <v>1.3287671232876712</v>
      </c>
      <c r="J135" s="17">
        <f ca="1">ROUND(IF(Staff[[#This Row],[Tenure]]&gt;2,3%,2%)*Staff[[#This Row],[Salary]],0)</f>
        <v>1936</v>
      </c>
      <c r="K135" s="9">
        <f>IF(Staff[[#This Row],[Rating]]="Exceptional",5,IF(Staff[[#This Row],[Rating]]="Above average",4,IF(Staff[[#This Row],[Rating]]="Average",3,IF(Staff[[#This Row],[Rating]]="Poor",2,IF(Staff[[#This Row],[Rating]]="Very poor",1)))))</f>
        <v>3</v>
      </c>
    </row>
    <row r="136" spans="1:11" x14ac:dyDescent="0.25">
      <c r="A136" s="7" t="s">
        <v>198</v>
      </c>
      <c r="B136" s="7" t="s">
        <v>15</v>
      </c>
      <c r="C136">
        <v>40</v>
      </c>
      <c r="D136" t="s">
        <v>16</v>
      </c>
      <c r="E136" s="6">
        <v>44204</v>
      </c>
      <c r="F136" s="7" t="s">
        <v>9</v>
      </c>
      <c r="G136" s="18">
        <v>99750</v>
      </c>
      <c r="H136" t="s">
        <v>205</v>
      </c>
      <c r="I136" s="9">
        <f ca="1">(TODAY()-Staff[[#This Row],[Date Joined]])/365</f>
        <v>2.43013698630137</v>
      </c>
      <c r="J136" s="17">
        <f ca="1">ROUND(IF(Staff[[#This Row],[Tenure]]&gt;2,3%,2%)*Staff[[#This Row],[Salary]],0)</f>
        <v>2993</v>
      </c>
      <c r="K136" s="9">
        <f>IF(Staff[[#This Row],[Rating]]="Exceptional",5,IF(Staff[[#This Row],[Rating]]="Above average",4,IF(Staff[[#This Row],[Rating]]="Average",3,IF(Staff[[#This Row],[Rating]]="Poor",2,IF(Staff[[#This Row],[Rating]]="Very poor",1)))))</f>
        <v>3</v>
      </c>
    </row>
    <row r="137" spans="1:11" x14ac:dyDescent="0.25">
      <c r="A137" s="7" t="s">
        <v>105</v>
      </c>
      <c r="B137" s="7" t="s">
        <v>15</v>
      </c>
      <c r="C137">
        <v>40</v>
      </c>
      <c r="D137" t="s">
        <v>16</v>
      </c>
      <c r="E137" s="6">
        <v>44263</v>
      </c>
      <c r="F137" s="7" t="s">
        <v>9</v>
      </c>
      <c r="G137" s="18">
        <v>99750</v>
      </c>
      <c r="H137" t="s">
        <v>207</v>
      </c>
      <c r="I137" s="9">
        <f ca="1">(TODAY()-Staff[[#This Row],[Date Joined]])/365</f>
        <v>2.2684931506849315</v>
      </c>
      <c r="J137" s="17">
        <f ca="1">ROUND(IF(Staff[[#This Row],[Tenure]]&gt;2,3%,2%)*Staff[[#This Row],[Salary]],0)</f>
        <v>2993</v>
      </c>
      <c r="K137" s="9">
        <f>IF(Staff[[#This Row],[Rating]]="Exceptional",5,IF(Staff[[#This Row],[Rating]]="Above average",4,IF(Staff[[#This Row],[Rating]]="Average",3,IF(Staff[[#This Row],[Rating]]="Poor",2,IF(Staff[[#This Row],[Rating]]="Very poor",1)))))</f>
        <v>3</v>
      </c>
    </row>
    <row r="138" spans="1:11" x14ac:dyDescent="0.25">
      <c r="A138" s="7" t="s">
        <v>200</v>
      </c>
      <c r="B138" s="7" t="s">
        <v>8</v>
      </c>
      <c r="C138">
        <v>28</v>
      </c>
      <c r="D138" t="s">
        <v>16</v>
      </c>
      <c r="E138" s="6">
        <v>44571</v>
      </c>
      <c r="F138" s="7" t="s">
        <v>9</v>
      </c>
      <c r="G138" s="18">
        <v>99970</v>
      </c>
      <c r="H138" t="s">
        <v>205</v>
      </c>
      <c r="I138" s="9">
        <f ca="1">(TODAY()-Staff[[#This Row],[Date Joined]])/365</f>
        <v>1.4246575342465753</v>
      </c>
      <c r="J138" s="17">
        <f ca="1">ROUND(IF(Staff[[#This Row],[Tenure]]&gt;2,3%,2%)*Staff[[#This Row],[Salary]],0)</f>
        <v>1999</v>
      </c>
      <c r="K138" s="9">
        <f>IF(Staff[[#This Row],[Rating]]="Exceptional",5,IF(Staff[[#This Row],[Rating]]="Above average",4,IF(Staff[[#This Row],[Rating]]="Average",3,IF(Staff[[#This Row],[Rating]]="Poor",2,IF(Staff[[#This Row],[Rating]]="Very poor",1)))))</f>
        <v>3</v>
      </c>
    </row>
    <row r="139" spans="1:11" x14ac:dyDescent="0.25">
      <c r="A139" s="7" t="s">
        <v>107</v>
      </c>
      <c r="B139" s="7" t="s">
        <v>8</v>
      </c>
      <c r="C139">
        <v>28</v>
      </c>
      <c r="D139" t="s">
        <v>16</v>
      </c>
      <c r="E139" s="6">
        <v>44630</v>
      </c>
      <c r="F139" s="7" t="s">
        <v>9</v>
      </c>
      <c r="G139" s="18">
        <v>99970</v>
      </c>
      <c r="H139" t="s">
        <v>207</v>
      </c>
      <c r="I139" s="9">
        <f ca="1">(TODAY()-Staff[[#This Row],[Date Joined]])/365</f>
        <v>1.263013698630137</v>
      </c>
      <c r="J139" s="17">
        <f ca="1">ROUND(IF(Staff[[#This Row],[Tenure]]&gt;2,3%,2%)*Staff[[#This Row],[Salary]],0)</f>
        <v>1999</v>
      </c>
      <c r="K139" s="9">
        <f>IF(Staff[[#This Row],[Rating]]="Exceptional",5,IF(Staff[[#This Row],[Rating]]="Above average",4,IF(Staff[[#This Row],[Rating]]="Average",3,IF(Staff[[#This Row],[Rating]]="Poor",2,IF(Staff[[#This Row],[Rating]]="Very poor",1)))))</f>
        <v>3</v>
      </c>
    </row>
    <row r="140" spans="1:11" x14ac:dyDescent="0.25">
      <c r="A140" s="7" t="s">
        <v>196</v>
      </c>
      <c r="B140" s="7" t="s">
        <v>15</v>
      </c>
      <c r="C140">
        <v>24</v>
      </c>
      <c r="D140" t="s">
        <v>16</v>
      </c>
      <c r="E140" s="6">
        <v>44625</v>
      </c>
      <c r="F140" s="7" t="s">
        <v>12</v>
      </c>
      <c r="G140" s="18">
        <v>100420</v>
      </c>
      <c r="H140" t="s">
        <v>205</v>
      </c>
      <c r="I140" s="9">
        <f ca="1">(TODAY()-Staff[[#This Row],[Date Joined]])/365</f>
        <v>1.2767123287671234</v>
      </c>
      <c r="J140" s="17">
        <f ca="1">ROUND(IF(Staff[[#This Row],[Tenure]]&gt;2,3%,2%)*Staff[[#This Row],[Salary]],0)</f>
        <v>2008</v>
      </c>
      <c r="K140" s="9">
        <f>IF(Staff[[#This Row],[Rating]]="Exceptional",5,IF(Staff[[#This Row],[Rating]]="Above average",4,IF(Staff[[#This Row],[Rating]]="Average",3,IF(Staff[[#This Row],[Rating]]="Poor",2,IF(Staff[[#This Row],[Rating]]="Very poor",1)))))</f>
        <v>3</v>
      </c>
    </row>
    <row r="141" spans="1:11" x14ac:dyDescent="0.25">
      <c r="A141" s="7" t="s">
        <v>103</v>
      </c>
      <c r="B141" s="7" t="s">
        <v>15</v>
      </c>
      <c r="C141">
        <v>24</v>
      </c>
      <c r="D141" t="s">
        <v>16</v>
      </c>
      <c r="E141" s="6">
        <v>44686</v>
      </c>
      <c r="F141" s="7" t="s">
        <v>12</v>
      </c>
      <c r="G141" s="18">
        <v>100420</v>
      </c>
      <c r="H141" t="s">
        <v>207</v>
      </c>
      <c r="I141" s="9">
        <f ca="1">(TODAY()-Staff[[#This Row],[Date Joined]])/365</f>
        <v>1.1095890410958904</v>
      </c>
      <c r="J141" s="17">
        <f ca="1">ROUND(IF(Staff[[#This Row],[Tenure]]&gt;2,3%,2%)*Staff[[#This Row],[Salary]],0)</f>
        <v>2008</v>
      </c>
      <c r="K141" s="9">
        <f>IF(Staff[[#This Row],[Rating]]="Exceptional",5,IF(Staff[[#This Row],[Rating]]="Above average",4,IF(Staff[[#This Row],[Rating]]="Average",3,IF(Staff[[#This Row],[Rating]]="Poor",2,IF(Staff[[#This Row],[Rating]]="Very poor",1)))))</f>
        <v>3</v>
      </c>
    </row>
    <row r="142" spans="1:11" x14ac:dyDescent="0.25">
      <c r="A142" s="7" t="s">
        <v>143</v>
      </c>
      <c r="B142" s="7" t="s">
        <v>15</v>
      </c>
      <c r="C142">
        <v>31</v>
      </c>
      <c r="D142" t="s">
        <v>16</v>
      </c>
      <c r="E142" s="6">
        <v>44663</v>
      </c>
      <c r="F142" s="7" t="s">
        <v>9</v>
      </c>
      <c r="G142" s="18">
        <v>103550</v>
      </c>
      <c r="H142" t="s">
        <v>205</v>
      </c>
      <c r="I142" s="9">
        <f ca="1">(TODAY()-Staff[[#This Row],[Date Joined]])/365</f>
        <v>1.1726027397260275</v>
      </c>
      <c r="J142" s="17">
        <f ca="1">ROUND(IF(Staff[[#This Row],[Tenure]]&gt;2,3%,2%)*Staff[[#This Row],[Salary]],0)</f>
        <v>2071</v>
      </c>
      <c r="K142" s="9">
        <f>IF(Staff[[#This Row],[Rating]]="Exceptional",5,IF(Staff[[#This Row],[Rating]]="Above average",4,IF(Staff[[#This Row],[Rating]]="Average",3,IF(Staff[[#This Row],[Rating]]="Poor",2,IF(Staff[[#This Row],[Rating]]="Very poor",1)))))</f>
        <v>3</v>
      </c>
    </row>
    <row r="143" spans="1:11" x14ac:dyDescent="0.25">
      <c r="A143" s="7" t="s">
        <v>50</v>
      </c>
      <c r="B143" s="7" t="s">
        <v>15</v>
      </c>
      <c r="C143">
        <v>31</v>
      </c>
      <c r="D143" t="s">
        <v>16</v>
      </c>
      <c r="E143" s="6">
        <v>44724</v>
      </c>
      <c r="F143" s="7" t="s">
        <v>9</v>
      </c>
      <c r="G143" s="18">
        <v>103550</v>
      </c>
      <c r="H143" t="s">
        <v>207</v>
      </c>
      <c r="I143" s="9">
        <f ca="1">(TODAY()-Staff[[#This Row],[Date Joined]])/365</f>
        <v>1.0054794520547945</v>
      </c>
      <c r="J143" s="17">
        <f ca="1">ROUND(IF(Staff[[#This Row],[Tenure]]&gt;2,3%,2%)*Staff[[#This Row],[Salary]],0)</f>
        <v>2071</v>
      </c>
      <c r="K143" s="9">
        <f>IF(Staff[[#This Row],[Rating]]="Exceptional",5,IF(Staff[[#This Row],[Rating]]="Above average",4,IF(Staff[[#This Row],[Rating]]="Average",3,IF(Staff[[#This Row],[Rating]]="Poor",2,IF(Staff[[#This Row],[Rating]]="Very poor",1)))))</f>
        <v>3</v>
      </c>
    </row>
    <row r="144" spans="1:11" x14ac:dyDescent="0.25">
      <c r="A144" s="7" t="s">
        <v>189</v>
      </c>
      <c r="B144" s="7" t="s">
        <v>8</v>
      </c>
      <c r="C144">
        <v>28</v>
      </c>
      <c r="D144" t="s">
        <v>16</v>
      </c>
      <c r="E144" s="6">
        <v>44590</v>
      </c>
      <c r="F144" s="7" t="s">
        <v>9</v>
      </c>
      <c r="G144" s="18">
        <v>104120</v>
      </c>
      <c r="H144" t="s">
        <v>205</v>
      </c>
      <c r="I144" s="9">
        <f ca="1">(TODAY()-Staff[[#This Row],[Date Joined]])/365</f>
        <v>1.3726027397260274</v>
      </c>
      <c r="J144" s="17">
        <f ca="1">ROUND(IF(Staff[[#This Row],[Tenure]]&gt;2,3%,2%)*Staff[[#This Row],[Salary]],0)</f>
        <v>2082</v>
      </c>
      <c r="K144" s="9">
        <f>IF(Staff[[#This Row],[Rating]]="Exceptional",5,IF(Staff[[#This Row],[Rating]]="Above average",4,IF(Staff[[#This Row],[Rating]]="Average",3,IF(Staff[[#This Row],[Rating]]="Poor",2,IF(Staff[[#This Row],[Rating]]="Very poor",1)))))</f>
        <v>3</v>
      </c>
    </row>
    <row r="145" spans="1:11" x14ac:dyDescent="0.25">
      <c r="A145" s="7" t="s">
        <v>96</v>
      </c>
      <c r="B145" s="7" t="s">
        <v>8</v>
      </c>
      <c r="C145">
        <v>28</v>
      </c>
      <c r="D145" t="s">
        <v>16</v>
      </c>
      <c r="E145" s="6">
        <v>44649</v>
      </c>
      <c r="F145" s="7" t="s">
        <v>9</v>
      </c>
      <c r="G145" s="18">
        <v>104120</v>
      </c>
      <c r="H145" t="s">
        <v>207</v>
      </c>
      <c r="I145" s="9">
        <f ca="1">(TODAY()-Staff[[#This Row],[Date Joined]])/365</f>
        <v>1.210958904109589</v>
      </c>
      <c r="J145" s="17">
        <f ca="1">ROUND(IF(Staff[[#This Row],[Tenure]]&gt;2,3%,2%)*Staff[[#This Row],[Salary]],0)</f>
        <v>2082</v>
      </c>
      <c r="K145" s="9">
        <f>IF(Staff[[#This Row],[Rating]]="Exceptional",5,IF(Staff[[#This Row],[Rating]]="Above average",4,IF(Staff[[#This Row],[Rating]]="Average",3,IF(Staff[[#This Row],[Rating]]="Poor",2,IF(Staff[[#This Row],[Rating]]="Very poor",1)))))</f>
        <v>3</v>
      </c>
    </row>
    <row r="146" spans="1:11" x14ac:dyDescent="0.25">
      <c r="A146" s="7" t="s">
        <v>194</v>
      </c>
      <c r="B146" s="7" t="s">
        <v>8</v>
      </c>
      <c r="C146">
        <v>40</v>
      </c>
      <c r="D146" t="s">
        <v>16</v>
      </c>
      <c r="E146" s="6">
        <v>44320</v>
      </c>
      <c r="F146" s="7" t="s">
        <v>12</v>
      </c>
      <c r="G146" s="18">
        <v>104410</v>
      </c>
      <c r="H146" t="s">
        <v>205</v>
      </c>
      <c r="I146" s="9">
        <f ca="1">(TODAY()-Staff[[#This Row],[Date Joined]])/365</f>
        <v>2.1123287671232878</v>
      </c>
      <c r="J146" s="17">
        <f ca="1">ROUND(IF(Staff[[#This Row],[Tenure]]&gt;2,3%,2%)*Staff[[#This Row],[Salary]],0)</f>
        <v>3132</v>
      </c>
      <c r="K146" s="9">
        <f>IF(Staff[[#This Row],[Rating]]="Exceptional",5,IF(Staff[[#This Row],[Rating]]="Above average",4,IF(Staff[[#This Row],[Rating]]="Average",3,IF(Staff[[#This Row],[Rating]]="Poor",2,IF(Staff[[#This Row],[Rating]]="Very poor",1)))))</f>
        <v>3</v>
      </c>
    </row>
    <row r="147" spans="1:11" x14ac:dyDescent="0.25">
      <c r="A147" s="7" t="s">
        <v>101</v>
      </c>
      <c r="B147" s="7" t="s">
        <v>8</v>
      </c>
      <c r="C147">
        <v>40</v>
      </c>
      <c r="D147" t="s">
        <v>16</v>
      </c>
      <c r="E147" s="6">
        <v>44381</v>
      </c>
      <c r="F147" s="7" t="s">
        <v>12</v>
      </c>
      <c r="G147" s="18">
        <v>104410</v>
      </c>
      <c r="H147" t="s">
        <v>207</v>
      </c>
      <c r="I147" s="9">
        <f ca="1">(TODAY()-Staff[[#This Row],[Date Joined]])/365</f>
        <v>1.9452054794520548</v>
      </c>
      <c r="J147" s="17">
        <f ca="1">ROUND(IF(Staff[[#This Row],[Tenure]]&gt;2,3%,2%)*Staff[[#This Row],[Salary]],0)</f>
        <v>2088</v>
      </c>
      <c r="K147" s="9">
        <f>IF(Staff[[#This Row],[Rating]]="Exceptional",5,IF(Staff[[#This Row],[Rating]]="Above average",4,IF(Staff[[#This Row],[Rating]]="Average",3,IF(Staff[[#This Row],[Rating]]="Poor",2,IF(Staff[[#This Row],[Rating]]="Very poor",1)))))</f>
        <v>3</v>
      </c>
    </row>
    <row r="148" spans="1:11" x14ac:dyDescent="0.25">
      <c r="A148" s="7" t="s">
        <v>136</v>
      </c>
      <c r="B148" s="7" t="s">
        <v>8</v>
      </c>
      <c r="C148">
        <v>28</v>
      </c>
      <c r="D148" t="s">
        <v>16</v>
      </c>
      <c r="E148" s="6">
        <v>44425</v>
      </c>
      <c r="F148" s="7" t="s">
        <v>9</v>
      </c>
      <c r="G148" s="18">
        <v>104770</v>
      </c>
      <c r="H148" t="s">
        <v>205</v>
      </c>
      <c r="I148" s="9">
        <f ca="1">(TODAY()-Staff[[#This Row],[Date Joined]])/365</f>
        <v>1.8246575342465754</v>
      </c>
      <c r="J148" s="17">
        <f ca="1">ROUND(IF(Staff[[#This Row],[Tenure]]&gt;2,3%,2%)*Staff[[#This Row],[Salary]],0)</f>
        <v>2095</v>
      </c>
      <c r="K148" s="9">
        <f>IF(Staff[[#This Row],[Rating]]="Exceptional",5,IF(Staff[[#This Row],[Rating]]="Above average",4,IF(Staff[[#This Row],[Rating]]="Average",3,IF(Staff[[#This Row],[Rating]]="Poor",2,IF(Staff[[#This Row],[Rating]]="Very poor",1)))))</f>
        <v>3</v>
      </c>
    </row>
    <row r="149" spans="1:11" x14ac:dyDescent="0.25">
      <c r="A149" s="7" t="s">
        <v>43</v>
      </c>
      <c r="B149" s="7" t="s">
        <v>8</v>
      </c>
      <c r="C149">
        <v>28</v>
      </c>
      <c r="D149" t="s">
        <v>16</v>
      </c>
      <c r="E149" s="6">
        <v>44486</v>
      </c>
      <c r="F149" s="7" t="s">
        <v>9</v>
      </c>
      <c r="G149" s="18">
        <v>104770</v>
      </c>
      <c r="H149" t="s">
        <v>207</v>
      </c>
      <c r="I149" s="9">
        <f ca="1">(TODAY()-Staff[[#This Row],[Date Joined]])/365</f>
        <v>1.6575342465753424</v>
      </c>
      <c r="J149" s="17">
        <f ca="1">ROUND(IF(Staff[[#This Row],[Tenure]]&gt;2,3%,2%)*Staff[[#This Row],[Salary]],0)</f>
        <v>2095</v>
      </c>
      <c r="K149" s="9">
        <f>IF(Staff[[#This Row],[Rating]]="Exceptional",5,IF(Staff[[#This Row],[Rating]]="Above average",4,IF(Staff[[#This Row],[Rating]]="Average",3,IF(Staff[[#This Row],[Rating]]="Poor",2,IF(Staff[[#This Row],[Rating]]="Very poor",1)))))</f>
        <v>3</v>
      </c>
    </row>
    <row r="150" spans="1:11" x14ac:dyDescent="0.25">
      <c r="A150" s="7" t="s">
        <v>161</v>
      </c>
      <c r="B150" s="7" t="s">
        <v>15</v>
      </c>
      <c r="C150">
        <v>23</v>
      </c>
      <c r="D150" t="s">
        <v>16</v>
      </c>
      <c r="E150" s="6">
        <v>44378</v>
      </c>
      <c r="F150" s="7" t="s">
        <v>9</v>
      </c>
      <c r="G150" s="18">
        <v>106460</v>
      </c>
      <c r="H150" t="s">
        <v>205</v>
      </c>
      <c r="I150" s="9">
        <f ca="1">(TODAY()-Staff[[#This Row],[Date Joined]])/365</f>
        <v>1.9534246575342467</v>
      </c>
      <c r="J150" s="17">
        <f ca="1">ROUND(IF(Staff[[#This Row],[Tenure]]&gt;2,3%,2%)*Staff[[#This Row],[Salary]],0)</f>
        <v>2129</v>
      </c>
      <c r="K150" s="9">
        <f>IF(Staff[[#This Row],[Rating]]="Exceptional",5,IF(Staff[[#This Row],[Rating]]="Above average",4,IF(Staff[[#This Row],[Rating]]="Average",3,IF(Staff[[#This Row],[Rating]]="Poor",2,IF(Staff[[#This Row],[Rating]]="Very poor",1)))))</f>
        <v>3</v>
      </c>
    </row>
    <row r="151" spans="1:11" x14ac:dyDescent="0.25">
      <c r="A151" s="7" t="s">
        <v>69</v>
      </c>
      <c r="B151" s="7" t="s">
        <v>15</v>
      </c>
      <c r="C151">
        <v>23</v>
      </c>
      <c r="D151" t="s">
        <v>16</v>
      </c>
      <c r="E151" s="6">
        <v>44440</v>
      </c>
      <c r="F151" s="7" t="s">
        <v>9</v>
      </c>
      <c r="G151" s="18">
        <v>106460</v>
      </c>
      <c r="H151" t="s">
        <v>207</v>
      </c>
      <c r="I151" s="9">
        <f ca="1">(TODAY()-Staff[[#This Row],[Date Joined]])/365</f>
        <v>1.7835616438356163</v>
      </c>
      <c r="J151" s="17">
        <f ca="1">ROUND(IF(Staff[[#This Row],[Tenure]]&gt;2,3%,2%)*Staff[[#This Row],[Salary]],0)</f>
        <v>2129</v>
      </c>
      <c r="K151" s="9">
        <f>IF(Staff[[#This Row],[Rating]]="Exceptional",5,IF(Staff[[#This Row],[Rating]]="Above average",4,IF(Staff[[#This Row],[Rating]]="Average",3,IF(Staff[[#This Row],[Rating]]="Poor",2,IF(Staff[[#This Row],[Rating]]="Very poor",1)))))</f>
        <v>3</v>
      </c>
    </row>
    <row r="152" spans="1:11" x14ac:dyDescent="0.25">
      <c r="A152" s="7" t="s">
        <v>117</v>
      </c>
      <c r="B152" s="7" t="s">
        <v>15</v>
      </c>
      <c r="C152">
        <v>20</v>
      </c>
      <c r="D152" t="s">
        <v>16</v>
      </c>
      <c r="E152" s="6">
        <v>44397</v>
      </c>
      <c r="F152" s="7" t="s">
        <v>12</v>
      </c>
      <c r="G152" s="18">
        <v>107700</v>
      </c>
      <c r="H152" t="s">
        <v>205</v>
      </c>
      <c r="I152" s="9">
        <f ca="1">(TODAY()-Staff[[#This Row],[Date Joined]])/365</f>
        <v>1.9013698630136986</v>
      </c>
      <c r="J152" s="17">
        <f ca="1">ROUND(IF(Staff[[#This Row],[Tenure]]&gt;2,3%,2%)*Staff[[#This Row],[Salary]],0)</f>
        <v>2154</v>
      </c>
      <c r="K152" s="9">
        <f>IF(Staff[[#This Row],[Rating]]="Exceptional",5,IF(Staff[[#This Row],[Rating]]="Above average",4,IF(Staff[[#This Row],[Rating]]="Average",3,IF(Staff[[#This Row],[Rating]]="Poor",2,IF(Staff[[#This Row],[Rating]]="Very poor",1)))))</f>
        <v>3</v>
      </c>
    </row>
    <row r="153" spans="1:11" x14ac:dyDescent="0.25">
      <c r="A153" s="7" t="s">
        <v>22</v>
      </c>
      <c r="B153" s="7" t="s">
        <v>15</v>
      </c>
      <c r="C153">
        <v>20</v>
      </c>
      <c r="D153" t="s">
        <v>16</v>
      </c>
      <c r="E153" s="6">
        <v>44459</v>
      </c>
      <c r="F153" s="7" t="s">
        <v>12</v>
      </c>
      <c r="G153" s="18">
        <v>107700</v>
      </c>
      <c r="H153" t="s">
        <v>207</v>
      </c>
      <c r="I153" s="9">
        <f ca="1">(TODAY()-Staff[[#This Row],[Date Joined]])/365</f>
        <v>1.7315068493150685</v>
      </c>
      <c r="J153" s="17">
        <f ca="1">ROUND(IF(Staff[[#This Row],[Tenure]]&gt;2,3%,2%)*Staff[[#This Row],[Salary]],0)</f>
        <v>2154</v>
      </c>
      <c r="K153" s="9">
        <f>IF(Staff[[#This Row],[Rating]]="Exceptional",5,IF(Staff[[#This Row],[Rating]]="Above average",4,IF(Staff[[#This Row],[Rating]]="Average",3,IF(Staff[[#This Row],[Rating]]="Poor",2,IF(Staff[[#This Row],[Rating]]="Very poor",1)))))</f>
        <v>3</v>
      </c>
    </row>
    <row r="154" spans="1:11" x14ac:dyDescent="0.25">
      <c r="A154" s="7" t="s">
        <v>127</v>
      </c>
      <c r="B154" s="7" t="s">
        <v>8</v>
      </c>
      <c r="C154">
        <v>38</v>
      </c>
      <c r="D154" t="s">
        <v>10</v>
      </c>
      <c r="E154" s="6">
        <v>44316</v>
      </c>
      <c r="F154" s="7" t="s">
        <v>19</v>
      </c>
      <c r="G154" s="18">
        <v>109160</v>
      </c>
      <c r="H154" t="s">
        <v>205</v>
      </c>
      <c r="I154" s="9">
        <f ca="1">(TODAY()-Staff[[#This Row],[Date Joined]])/365</f>
        <v>2.1232876712328768</v>
      </c>
      <c r="J154" s="17">
        <f ca="1">ROUND(IF(Staff[[#This Row],[Tenure]]&gt;2,3%,2%)*Staff[[#This Row],[Salary]],0)</f>
        <v>3275</v>
      </c>
      <c r="K154" s="9">
        <f>IF(Staff[[#This Row],[Rating]]="Exceptional",5,IF(Staff[[#This Row],[Rating]]="Above average",4,IF(Staff[[#This Row],[Rating]]="Average",3,IF(Staff[[#This Row],[Rating]]="Poor",2,IF(Staff[[#This Row],[Rating]]="Very poor",1)))))</f>
        <v>5</v>
      </c>
    </row>
    <row r="155" spans="1:11" x14ac:dyDescent="0.25">
      <c r="A155" s="7" t="s">
        <v>33</v>
      </c>
      <c r="B155" s="7" t="s">
        <v>8</v>
      </c>
      <c r="C155">
        <v>38</v>
      </c>
      <c r="D155" t="s">
        <v>10</v>
      </c>
      <c r="E155" s="6">
        <v>44377</v>
      </c>
      <c r="F155" s="7" t="s">
        <v>19</v>
      </c>
      <c r="G155" s="18">
        <v>109160</v>
      </c>
      <c r="H155" t="s">
        <v>207</v>
      </c>
      <c r="I155" s="9">
        <f ca="1">(TODAY()-Staff[[#This Row],[Date Joined]])/365</f>
        <v>1.9561643835616438</v>
      </c>
      <c r="J155" s="17">
        <f ca="1">ROUND(IF(Staff[[#This Row],[Tenure]]&gt;2,3%,2%)*Staff[[#This Row],[Salary]],0)</f>
        <v>2183</v>
      </c>
      <c r="K155" s="9">
        <f>IF(Staff[[#This Row],[Rating]]="Exceptional",5,IF(Staff[[#This Row],[Rating]]="Above average",4,IF(Staff[[#This Row],[Rating]]="Average",3,IF(Staff[[#This Row],[Rating]]="Poor",2,IF(Staff[[#This Row],[Rating]]="Very poor",1)))))</f>
        <v>5</v>
      </c>
    </row>
    <row r="156" spans="1:11" x14ac:dyDescent="0.25">
      <c r="A156" s="7" t="s">
        <v>128</v>
      </c>
      <c r="B156" s="7" t="s">
        <v>15</v>
      </c>
      <c r="C156">
        <v>25</v>
      </c>
      <c r="D156" t="s">
        <v>13</v>
      </c>
      <c r="E156" s="6">
        <v>44665</v>
      </c>
      <c r="F156" s="7" t="s">
        <v>9</v>
      </c>
      <c r="G156" s="18">
        <v>109190</v>
      </c>
      <c r="H156" t="s">
        <v>205</v>
      </c>
      <c r="I156" s="9">
        <f ca="1">(TODAY()-Staff[[#This Row],[Date Joined]])/365</f>
        <v>1.167123287671233</v>
      </c>
      <c r="J156" s="17">
        <f ca="1">ROUND(IF(Staff[[#This Row],[Tenure]]&gt;2,3%,2%)*Staff[[#This Row],[Salary]],0)</f>
        <v>2184</v>
      </c>
      <c r="K156" s="9">
        <f>IF(Staff[[#This Row],[Rating]]="Exceptional",5,IF(Staff[[#This Row],[Rating]]="Above average",4,IF(Staff[[#This Row],[Rating]]="Average",3,IF(Staff[[#This Row],[Rating]]="Poor",2,IF(Staff[[#This Row],[Rating]]="Very poor",1)))))</f>
        <v>4</v>
      </c>
    </row>
    <row r="157" spans="1:11" x14ac:dyDescent="0.25">
      <c r="A157" s="7" t="s">
        <v>34</v>
      </c>
      <c r="B157" s="7" t="s">
        <v>15</v>
      </c>
      <c r="C157">
        <v>25</v>
      </c>
      <c r="D157" t="s">
        <v>13</v>
      </c>
      <c r="E157" s="6">
        <v>44726</v>
      </c>
      <c r="F157" s="7" t="s">
        <v>9</v>
      </c>
      <c r="G157" s="18">
        <v>109190</v>
      </c>
      <c r="H157" t="s">
        <v>207</v>
      </c>
      <c r="I157" s="9">
        <f ca="1">(TODAY()-Staff[[#This Row],[Date Joined]])/365</f>
        <v>1</v>
      </c>
      <c r="J157" s="17">
        <f ca="1">ROUND(IF(Staff[[#This Row],[Tenure]]&gt;2,3%,2%)*Staff[[#This Row],[Salary]],0)</f>
        <v>2184</v>
      </c>
      <c r="K157" s="9">
        <f>IF(Staff[[#This Row],[Rating]]="Exceptional",5,IF(Staff[[#This Row],[Rating]]="Above average",4,IF(Staff[[#This Row],[Rating]]="Average",3,IF(Staff[[#This Row],[Rating]]="Poor",2,IF(Staff[[#This Row],[Rating]]="Very poor",1)))))</f>
        <v>4</v>
      </c>
    </row>
    <row r="158" spans="1:11" x14ac:dyDescent="0.25">
      <c r="A158" s="7" t="s">
        <v>180</v>
      </c>
      <c r="B158" s="7" t="s">
        <v>15</v>
      </c>
      <c r="C158">
        <v>29</v>
      </c>
      <c r="D158" t="s">
        <v>24</v>
      </c>
      <c r="E158" s="6">
        <v>44119</v>
      </c>
      <c r="F158" s="7" t="s">
        <v>12</v>
      </c>
      <c r="G158" s="18">
        <v>112110</v>
      </c>
      <c r="H158" t="s">
        <v>205</v>
      </c>
      <c r="I158" s="9">
        <f ca="1">(TODAY()-Staff[[#This Row],[Date Joined]])/365</f>
        <v>2.6630136986301371</v>
      </c>
      <c r="J158" s="17">
        <f ca="1">ROUND(IF(Staff[[#This Row],[Tenure]]&gt;2,3%,2%)*Staff[[#This Row],[Salary]],0)</f>
        <v>3363</v>
      </c>
      <c r="K158" s="9">
        <f>IF(Staff[[#This Row],[Rating]]="Exceptional",5,IF(Staff[[#This Row],[Rating]]="Above average",4,IF(Staff[[#This Row],[Rating]]="Average",3,IF(Staff[[#This Row],[Rating]]="Poor",2,IF(Staff[[#This Row],[Rating]]="Very poor",1)))))</f>
        <v>2</v>
      </c>
    </row>
    <row r="159" spans="1:11" x14ac:dyDescent="0.25">
      <c r="A159" s="7" t="s">
        <v>87</v>
      </c>
      <c r="B159" s="7" t="s">
        <v>15</v>
      </c>
      <c r="C159">
        <v>29</v>
      </c>
      <c r="D159" t="s">
        <v>24</v>
      </c>
      <c r="E159" s="6">
        <v>44180</v>
      </c>
      <c r="F159" s="7" t="s">
        <v>12</v>
      </c>
      <c r="G159" s="18">
        <v>112110</v>
      </c>
      <c r="H159" t="s">
        <v>207</v>
      </c>
      <c r="I159" s="9">
        <f ca="1">(TODAY()-Staff[[#This Row],[Date Joined]])/365</f>
        <v>2.495890410958904</v>
      </c>
      <c r="J159" s="17">
        <f ca="1">ROUND(IF(Staff[[#This Row],[Tenure]]&gt;2,3%,2%)*Staff[[#This Row],[Salary]],0)</f>
        <v>3363</v>
      </c>
      <c r="K159" s="9">
        <f>IF(Staff[[#This Row],[Rating]]="Exceptional",5,IF(Staff[[#This Row],[Rating]]="Above average",4,IF(Staff[[#This Row],[Rating]]="Average",3,IF(Staff[[#This Row],[Rating]]="Poor",2,IF(Staff[[#This Row],[Rating]]="Very poor",1)))))</f>
        <v>2</v>
      </c>
    </row>
    <row r="160" spans="1:11" x14ac:dyDescent="0.25">
      <c r="A160" s="7" t="s">
        <v>173</v>
      </c>
      <c r="B160" s="7" t="s">
        <v>8</v>
      </c>
      <c r="C160">
        <v>30</v>
      </c>
      <c r="D160" t="s">
        <v>16</v>
      </c>
      <c r="E160" s="6">
        <v>44800</v>
      </c>
      <c r="F160" s="7" t="s">
        <v>9</v>
      </c>
      <c r="G160" s="18">
        <v>112570</v>
      </c>
      <c r="H160" t="s">
        <v>205</v>
      </c>
      <c r="I160" s="9">
        <f ca="1">(TODAY()-Staff[[#This Row],[Date Joined]])/365</f>
        <v>0.79726027397260268</v>
      </c>
      <c r="J160" s="17">
        <f ca="1">ROUND(IF(Staff[[#This Row],[Tenure]]&gt;2,3%,2%)*Staff[[#This Row],[Salary]],0)</f>
        <v>2251</v>
      </c>
      <c r="K160" s="9">
        <f>IF(Staff[[#This Row],[Rating]]="Exceptional",5,IF(Staff[[#This Row],[Rating]]="Above average",4,IF(Staff[[#This Row],[Rating]]="Average",3,IF(Staff[[#This Row],[Rating]]="Poor",2,IF(Staff[[#This Row],[Rating]]="Very poor",1)))))</f>
        <v>3</v>
      </c>
    </row>
    <row r="161" spans="1:11" x14ac:dyDescent="0.25">
      <c r="A161" s="7" t="s">
        <v>81</v>
      </c>
      <c r="B161" s="7" t="s">
        <v>8</v>
      </c>
      <c r="C161">
        <v>30</v>
      </c>
      <c r="D161" t="s">
        <v>16</v>
      </c>
      <c r="E161" s="6">
        <v>44861</v>
      </c>
      <c r="F161" s="7" t="s">
        <v>9</v>
      </c>
      <c r="G161" s="18">
        <v>112570</v>
      </c>
      <c r="H161" t="s">
        <v>207</v>
      </c>
      <c r="I161" s="9">
        <f ca="1">(TODAY()-Staff[[#This Row],[Date Joined]])/365</f>
        <v>0.63013698630136983</v>
      </c>
      <c r="J161" s="17">
        <f ca="1">ROUND(IF(Staff[[#This Row],[Tenure]]&gt;2,3%,2%)*Staff[[#This Row],[Salary]],0)</f>
        <v>2251</v>
      </c>
      <c r="K161" s="9">
        <f>IF(Staff[[#This Row],[Rating]]="Exceptional",5,IF(Staff[[#This Row],[Rating]]="Above average",4,IF(Staff[[#This Row],[Rating]]="Average",3,IF(Staff[[#This Row],[Rating]]="Poor",2,IF(Staff[[#This Row],[Rating]]="Very poor",1)))))</f>
        <v>3</v>
      </c>
    </row>
    <row r="162" spans="1:11" x14ac:dyDescent="0.25">
      <c r="A162" s="7" t="s">
        <v>156</v>
      </c>
      <c r="B162" s="7" t="s">
        <v>15</v>
      </c>
      <c r="C162">
        <v>20</v>
      </c>
      <c r="D162" t="s">
        <v>16</v>
      </c>
      <c r="E162" s="6">
        <v>44122</v>
      </c>
      <c r="F162" s="7" t="s">
        <v>12</v>
      </c>
      <c r="G162" s="18">
        <v>112650</v>
      </c>
      <c r="H162" t="s">
        <v>205</v>
      </c>
      <c r="I162" s="9">
        <f ca="1">(TODAY()-Staff[[#This Row],[Date Joined]])/365</f>
        <v>2.6547945205479451</v>
      </c>
      <c r="J162" s="17">
        <f ca="1">ROUND(IF(Staff[[#This Row],[Tenure]]&gt;2,3%,2%)*Staff[[#This Row],[Salary]],0)</f>
        <v>3380</v>
      </c>
      <c r="K162" s="9">
        <f>IF(Staff[[#This Row],[Rating]]="Exceptional",5,IF(Staff[[#This Row],[Rating]]="Above average",4,IF(Staff[[#This Row],[Rating]]="Average",3,IF(Staff[[#This Row],[Rating]]="Poor",2,IF(Staff[[#This Row],[Rating]]="Very poor",1)))))</f>
        <v>3</v>
      </c>
    </row>
    <row r="163" spans="1:11" x14ac:dyDescent="0.25">
      <c r="A163" s="7" t="s">
        <v>178</v>
      </c>
      <c r="B163" s="7" t="s">
        <v>15</v>
      </c>
      <c r="C163">
        <v>34</v>
      </c>
      <c r="D163" t="s">
        <v>16</v>
      </c>
      <c r="E163" s="6">
        <v>44642</v>
      </c>
      <c r="F163" s="7" t="s">
        <v>9</v>
      </c>
      <c r="G163" s="18">
        <v>112650</v>
      </c>
      <c r="H163" t="s">
        <v>205</v>
      </c>
      <c r="I163" s="9">
        <f ca="1">(TODAY()-Staff[[#This Row],[Date Joined]])/365</f>
        <v>1.2301369863013698</v>
      </c>
      <c r="J163" s="17">
        <f ca="1">ROUND(IF(Staff[[#This Row],[Tenure]]&gt;2,3%,2%)*Staff[[#This Row],[Salary]],0)</f>
        <v>2253</v>
      </c>
      <c r="K163" s="9">
        <f>IF(Staff[[#This Row],[Rating]]="Exceptional",5,IF(Staff[[#This Row],[Rating]]="Above average",4,IF(Staff[[#This Row],[Rating]]="Average",3,IF(Staff[[#This Row],[Rating]]="Poor",2,IF(Staff[[#This Row],[Rating]]="Very poor",1)))))</f>
        <v>3</v>
      </c>
    </row>
    <row r="164" spans="1:11" x14ac:dyDescent="0.25">
      <c r="A164" s="7" t="s">
        <v>64</v>
      </c>
      <c r="B164" s="7" t="s">
        <v>15</v>
      </c>
      <c r="C164">
        <v>20</v>
      </c>
      <c r="D164" t="s">
        <v>16</v>
      </c>
      <c r="E164" s="6">
        <v>44183</v>
      </c>
      <c r="F164" s="7" t="s">
        <v>12</v>
      </c>
      <c r="G164" s="18">
        <v>112650</v>
      </c>
      <c r="H164" t="s">
        <v>207</v>
      </c>
      <c r="I164" s="9">
        <f ca="1">(TODAY()-Staff[[#This Row],[Date Joined]])/365</f>
        <v>2.4876712328767123</v>
      </c>
      <c r="J164" s="17">
        <f ca="1">ROUND(IF(Staff[[#This Row],[Tenure]]&gt;2,3%,2%)*Staff[[#This Row],[Salary]],0)</f>
        <v>3380</v>
      </c>
      <c r="K164" s="9">
        <f>IF(Staff[[#This Row],[Rating]]="Exceptional",5,IF(Staff[[#This Row],[Rating]]="Above average",4,IF(Staff[[#This Row],[Rating]]="Average",3,IF(Staff[[#This Row],[Rating]]="Poor",2,IF(Staff[[#This Row],[Rating]]="Very poor",1)))))</f>
        <v>3</v>
      </c>
    </row>
    <row r="165" spans="1:11" x14ac:dyDescent="0.25">
      <c r="A165" s="7" t="s">
        <v>150</v>
      </c>
      <c r="B165" s="7" t="s">
        <v>15</v>
      </c>
      <c r="C165">
        <v>22</v>
      </c>
      <c r="D165" t="s">
        <v>13</v>
      </c>
      <c r="E165" s="6">
        <v>44384</v>
      </c>
      <c r="F165" s="7" t="s">
        <v>19</v>
      </c>
      <c r="G165" s="18">
        <v>112780</v>
      </c>
      <c r="H165" t="s">
        <v>205</v>
      </c>
      <c r="I165" s="9">
        <f ca="1">(TODAY()-Staff[[#This Row],[Date Joined]])/365</f>
        <v>1.9369863013698629</v>
      </c>
      <c r="J165" s="17">
        <f ca="1">ROUND(IF(Staff[[#This Row],[Tenure]]&gt;2,3%,2%)*Staff[[#This Row],[Salary]],0)</f>
        <v>2256</v>
      </c>
      <c r="K165" s="9">
        <f>IF(Staff[[#This Row],[Rating]]="Exceptional",5,IF(Staff[[#This Row],[Rating]]="Above average",4,IF(Staff[[#This Row],[Rating]]="Average",3,IF(Staff[[#This Row],[Rating]]="Poor",2,IF(Staff[[#This Row],[Rating]]="Very poor",1)))))</f>
        <v>4</v>
      </c>
    </row>
    <row r="166" spans="1:11" x14ac:dyDescent="0.25">
      <c r="A166" s="7" t="s">
        <v>58</v>
      </c>
      <c r="B166" s="7" t="s">
        <v>15</v>
      </c>
      <c r="C166">
        <v>22</v>
      </c>
      <c r="D166" t="s">
        <v>13</v>
      </c>
      <c r="E166" s="6">
        <v>44446</v>
      </c>
      <c r="F166" s="7" t="s">
        <v>19</v>
      </c>
      <c r="G166" s="18">
        <v>112780</v>
      </c>
      <c r="H166" t="s">
        <v>207</v>
      </c>
      <c r="I166" s="9">
        <f ca="1">(TODAY()-Staff[[#This Row],[Date Joined]])/365</f>
        <v>1.7671232876712328</v>
      </c>
      <c r="J166" s="17">
        <f ca="1">ROUND(IF(Staff[[#This Row],[Tenure]]&gt;2,3%,2%)*Staff[[#This Row],[Salary]],0)</f>
        <v>2256</v>
      </c>
      <c r="K166" s="9">
        <f>IF(Staff[[#This Row],[Rating]]="Exceptional",5,IF(Staff[[#This Row],[Rating]]="Above average",4,IF(Staff[[#This Row],[Rating]]="Average",3,IF(Staff[[#This Row],[Rating]]="Poor",2,IF(Staff[[#This Row],[Rating]]="Very poor",1)))))</f>
        <v>4</v>
      </c>
    </row>
    <row r="167" spans="1:11" x14ac:dyDescent="0.25">
      <c r="A167" s="7" t="s">
        <v>191</v>
      </c>
      <c r="B167" s="7" t="s">
        <v>15</v>
      </c>
      <c r="C167">
        <v>27</v>
      </c>
      <c r="D167" t="s">
        <v>42</v>
      </c>
      <c r="E167" s="6">
        <v>44547</v>
      </c>
      <c r="F167" s="7" t="s">
        <v>9</v>
      </c>
      <c r="G167" s="18">
        <v>113280</v>
      </c>
      <c r="H167" t="s">
        <v>205</v>
      </c>
      <c r="I167" s="9">
        <f ca="1">(TODAY()-Staff[[#This Row],[Date Joined]])/365</f>
        <v>1.4904109589041097</v>
      </c>
      <c r="J167" s="17">
        <f ca="1">ROUND(IF(Staff[[#This Row],[Tenure]]&gt;2,3%,2%)*Staff[[#This Row],[Salary]],0)</f>
        <v>2266</v>
      </c>
      <c r="K167" s="9">
        <f>IF(Staff[[#This Row],[Rating]]="Exceptional",5,IF(Staff[[#This Row],[Rating]]="Above average",4,IF(Staff[[#This Row],[Rating]]="Average",3,IF(Staff[[#This Row],[Rating]]="Poor",2,IF(Staff[[#This Row],[Rating]]="Very poor",1)))))</f>
        <v>1</v>
      </c>
    </row>
    <row r="168" spans="1:11" x14ac:dyDescent="0.25">
      <c r="A168" s="7" t="s">
        <v>98</v>
      </c>
      <c r="B168" s="7" t="s">
        <v>15</v>
      </c>
      <c r="C168">
        <v>27</v>
      </c>
      <c r="D168" t="s">
        <v>42</v>
      </c>
      <c r="E168" s="6">
        <v>44609</v>
      </c>
      <c r="F168" s="7" t="s">
        <v>9</v>
      </c>
      <c r="G168" s="18">
        <v>113280</v>
      </c>
      <c r="H168" t="s">
        <v>207</v>
      </c>
      <c r="I168" s="9">
        <f ca="1">(TODAY()-Staff[[#This Row],[Date Joined]])/365</f>
        <v>1.3205479452054794</v>
      </c>
      <c r="J168" s="17">
        <f ca="1">ROUND(IF(Staff[[#This Row],[Tenure]]&gt;2,3%,2%)*Staff[[#This Row],[Salary]],0)</f>
        <v>2266</v>
      </c>
      <c r="K168" s="9">
        <f>IF(Staff[[#This Row],[Rating]]="Exceptional",5,IF(Staff[[#This Row],[Rating]]="Above average",4,IF(Staff[[#This Row],[Rating]]="Average",3,IF(Staff[[#This Row],[Rating]]="Poor",2,IF(Staff[[#This Row],[Rating]]="Very poor",1)))))</f>
        <v>1</v>
      </c>
    </row>
    <row r="169" spans="1:11" x14ac:dyDescent="0.25">
      <c r="A169" s="7" t="s">
        <v>147</v>
      </c>
      <c r="B169" s="7" t="s">
        <v>8</v>
      </c>
      <c r="C169">
        <v>30</v>
      </c>
      <c r="D169" t="s">
        <v>16</v>
      </c>
      <c r="E169" s="6">
        <v>44789</v>
      </c>
      <c r="F169" s="7" t="s">
        <v>9</v>
      </c>
      <c r="G169" s="18">
        <v>114180</v>
      </c>
      <c r="H169" t="s">
        <v>205</v>
      </c>
      <c r="I169" s="9">
        <f ca="1">(TODAY()-Staff[[#This Row],[Date Joined]])/365</f>
        <v>0.82739726027397265</v>
      </c>
      <c r="J169" s="17">
        <f ca="1">ROUND(IF(Staff[[#This Row],[Tenure]]&gt;2,3%,2%)*Staff[[#This Row],[Salary]],0)</f>
        <v>2284</v>
      </c>
      <c r="K169" s="9">
        <f>IF(Staff[[#This Row],[Rating]]="Exceptional",5,IF(Staff[[#This Row],[Rating]]="Above average",4,IF(Staff[[#This Row],[Rating]]="Average",3,IF(Staff[[#This Row],[Rating]]="Poor",2,IF(Staff[[#This Row],[Rating]]="Very poor",1)))))</f>
        <v>3</v>
      </c>
    </row>
    <row r="170" spans="1:11" x14ac:dyDescent="0.25">
      <c r="A170" s="7" t="s">
        <v>54</v>
      </c>
      <c r="B170" s="7" t="s">
        <v>8</v>
      </c>
      <c r="C170">
        <v>30</v>
      </c>
      <c r="D170" t="s">
        <v>16</v>
      </c>
      <c r="E170" s="6">
        <v>44850</v>
      </c>
      <c r="F170" s="7" t="s">
        <v>9</v>
      </c>
      <c r="G170" s="18">
        <v>114180</v>
      </c>
      <c r="H170" t="s">
        <v>207</v>
      </c>
      <c r="I170" s="9">
        <f ca="1">(TODAY()-Staff[[#This Row],[Date Joined]])/365</f>
        <v>0.66027397260273968</v>
      </c>
      <c r="J170" s="17">
        <f ca="1">ROUND(IF(Staff[[#This Row],[Tenure]]&gt;2,3%,2%)*Staff[[#This Row],[Salary]],0)</f>
        <v>2284</v>
      </c>
      <c r="K170" s="9">
        <f>IF(Staff[[#This Row],[Rating]]="Exceptional",5,IF(Staff[[#This Row],[Rating]]="Above average",4,IF(Staff[[#This Row],[Rating]]="Average",3,IF(Staff[[#This Row],[Rating]]="Poor",2,IF(Staff[[#This Row],[Rating]]="Very poor",1)))))</f>
        <v>3</v>
      </c>
    </row>
    <row r="171" spans="1:11" x14ac:dyDescent="0.25">
      <c r="A171" s="7" t="s">
        <v>114</v>
      </c>
      <c r="B171" s="7" t="s">
        <v>8</v>
      </c>
      <c r="C171">
        <v>44</v>
      </c>
      <c r="D171" t="s">
        <v>16</v>
      </c>
      <c r="E171" s="6">
        <v>44985</v>
      </c>
      <c r="F171" s="7" t="s">
        <v>12</v>
      </c>
      <c r="G171" s="18">
        <v>114870</v>
      </c>
      <c r="H171" t="s">
        <v>205</v>
      </c>
      <c r="I171" s="9">
        <f ca="1">(TODAY()-Staff[[#This Row],[Date Joined]])/365</f>
        <v>0.29041095890410956</v>
      </c>
      <c r="J171" s="17">
        <f ca="1">ROUND(IF(Staff[[#This Row],[Tenure]]&gt;2,3%,2%)*Staff[[#This Row],[Salary]],0)</f>
        <v>2297</v>
      </c>
      <c r="K171" s="9">
        <f>IF(Staff[[#This Row],[Rating]]="Exceptional",5,IF(Staff[[#This Row],[Rating]]="Above average",4,IF(Staff[[#This Row],[Rating]]="Average",3,IF(Staff[[#This Row],[Rating]]="Poor",2,IF(Staff[[#This Row],[Rating]]="Very poor",1)))))</f>
        <v>3</v>
      </c>
    </row>
    <row r="172" spans="1:11" x14ac:dyDescent="0.25">
      <c r="A172" s="7" t="s">
        <v>17</v>
      </c>
      <c r="B172" s="7" t="s">
        <v>8</v>
      </c>
      <c r="C172">
        <v>43</v>
      </c>
      <c r="D172" t="s">
        <v>16</v>
      </c>
      <c r="E172" s="6">
        <v>45045</v>
      </c>
      <c r="F172" s="7" t="s">
        <v>12</v>
      </c>
      <c r="G172" s="18">
        <v>114870</v>
      </c>
      <c r="H172" t="s">
        <v>207</v>
      </c>
      <c r="I172" s="9">
        <f ca="1">(TODAY()-Staff[[#This Row],[Date Joined]])/365</f>
        <v>0.12602739726027398</v>
      </c>
      <c r="J172" s="17">
        <f ca="1">ROUND(IF(Staff[[#This Row],[Tenure]]&gt;2,3%,2%)*Staff[[#This Row],[Salary]],0)</f>
        <v>2297</v>
      </c>
      <c r="K172" s="9">
        <f>IF(Staff[[#This Row],[Rating]]="Exceptional",5,IF(Staff[[#This Row],[Rating]]="Above average",4,IF(Staff[[#This Row],[Rating]]="Average",3,IF(Staff[[#This Row],[Rating]]="Poor",2,IF(Staff[[#This Row],[Rating]]="Very poor",1)))))</f>
        <v>3</v>
      </c>
    </row>
    <row r="173" spans="1:11" x14ac:dyDescent="0.25">
      <c r="A173" s="7" t="s">
        <v>175</v>
      </c>
      <c r="B173" s="7" t="s">
        <v>8</v>
      </c>
      <c r="C173">
        <v>36</v>
      </c>
      <c r="D173" t="s">
        <v>16</v>
      </c>
      <c r="E173" s="6">
        <v>44023</v>
      </c>
      <c r="F173" s="7" t="s">
        <v>9</v>
      </c>
      <c r="G173" s="18">
        <v>114890</v>
      </c>
      <c r="H173" t="s">
        <v>205</v>
      </c>
      <c r="I173" s="9">
        <f ca="1">(TODAY()-Staff[[#This Row],[Date Joined]])/365</f>
        <v>2.9260273972602739</v>
      </c>
      <c r="J173" s="18">
        <f ca="1">ROUND(IF(Staff[[#This Row],[Tenure]]&gt;2,3%,2%)*Staff[[#This Row],[Salary]],0)</f>
        <v>3447</v>
      </c>
      <c r="K173" s="9">
        <f>IF(Staff[[#This Row],[Rating]]="Exceptional",5,IF(Staff[[#This Row],[Rating]]="Above average",4,IF(Staff[[#This Row],[Rating]]="Average",3,IF(Staff[[#This Row],[Rating]]="Poor",2,IF(Staff[[#This Row],[Rating]]="Very poor",1)))))</f>
        <v>3</v>
      </c>
    </row>
    <row r="174" spans="1:11" x14ac:dyDescent="0.25">
      <c r="A174" s="7" t="s">
        <v>83</v>
      </c>
      <c r="B174" s="7" t="s">
        <v>8</v>
      </c>
      <c r="C174">
        <v>36</v>
      </c>
      <c r="D174" t="s">
        <v>16</v>
      </c>
      <c r="E174" s="6">
        <v>44085</v>
      </c>
      <c r="F174" s="7" t="s">
        <v>9</v>
      </c>
      <c r="G174" s="18">
        <v>114890</v>
      </c>
      <c r="H174" t="s">
        <v>207</v>
      </c>
      <c r="I174" s="9">
        <f ca="1">(TODAY()-Staff[[#This Row],[Date Joined]])/365</f>
        <v>2.7561643835616438</v>
      </c>
      <c r="J174" s="18">
        <f ca="1">ROUND(IF(Staff[[#This Row],[Tenure]]&gt;2,3%,2%)*Staff[[#This Row],[Salary]],0)</f>
        <v>3447</v>
      </c>
      <c r="K174" s="9">
        <f>IF(Staff[[#This Row],[Rating]]="Exceptional",5,IF(Staff[[#This Row],[Rating]]="Above average",4,IF(Staff[[#This Row],[Rating]]="Average",3,IF(Staff[[#This Row],[Rating]]="Poor",2,IF(Staff[[#This Row],[Rating]]="Very poor",1)))))</f>
        <v>3</v>
      </c>
    </row>
    <row r="175" spans="1:11" x14ac:dyDescent="0.25">
      <c r="A175" s="7" t="s">
        <v>142</v>
      </c>
      <c r="B175" s="7" t="s">
        <v>206</v>
      </c>
      <c r="C175">
        <v>37</v>
      </c>
      <c r="D175" t="s">
        <v>24</v>
      </c>
      <c r="E175" s="6">
        <v>44085</v>
      </c>
      <c r="F175" s="7" t="s">
        <v>21</v>
      </c>
      <c r="G175" s="18">
        <v>115440</v>
      </c>
      <c r="H175" t="s">
        <v>205</v>
      </c>
      <c r="I175" s="9">
        <f ca="1">(TODAY()-Staff[[#This Row],[Date Joined]])/365</f>
        <v>2.7561643835616438</v>
      </c>
      <c r="J175" s="18">
        <f ca="1">ROUND(IF(Staff[[#This Row],[Tenure]]&gt;2,3%,2%)*Staff[[#This Row],[Salary]],0)</f>
        <v>3463</v>
      </c>
      <c r="K175" s="9">
        <f>IF(Staff[[#This Row],[Rating]]="Exceptional",5,IF(Staff[[#This Row],[Rating]]="Above average",4,IF(Staff[[#This Row],[Rating]]="Average",3,IF(Staff[[#This Row],[Rating]]="Poor",2,IF(Staff[[#This Row],[Rating]]="Very poor",1)))))</f>
        <v>2</v>
      </c>
    </row>
    <row r="176" spans="1:11" x14ac:dyDescent="0.25">
      <c r="A176" s="7" t="s">
        <v>49</v>
      </c>
      <c r="B176" s="7" t="s">
        <v>206</v>
      </c>
      <c r="C176">
        <v>37</v>
      </c>
      <c r="D176" t="s">
        <v>24</v>
      </c>
      <c r="E176" s="6">
        <v>44146</v>
      </c>
      <c r="F176" s="7" t="s">
        <v>21</v>
      </c>
      <c r="G176" s="18">
        <v>115440</v>
      </c>
      <c r="H176" t="s">
        <v>207</v>
      </c>
      <c r="I176" s="9">
        <f ca="1">(TODAY()-Staff[[#This Row],[Date Joined]])/365</f>
        <v>2.5890410958904111</v>
      </c>
      <c r="J176" s="18">
        <f ca="1">ROUND(IF(Staff[[#This Row],[Tenure]]&gt;2,3%,2%)*Staff[[#This Row],[Salary]],0)</f>
        <v>3463</v>
      </c>
      <c r="K176" s="9">
        <f>IF(Staff[[#This Row],[Rating]]="Exceptional",5,IF(Staff[[#This Row],[Rating]]="Above average",4,IF(Staff[[#This Row],[Rating]]="Average",3,IF(Staff[[#This Row],[Rating]]="Poor",2,IF(Staff[[#This Row],[Rating]]="Very poor",1)))))</f>
        <v>2</v>
      </c>
    </row>
    <row r="177" spans="1:11" x14ac:dyDescent="0.25">
      <c r="A177" s="7" t="s">
        <v>134</v>
      </c>
      <c r="B177" s="7" t="s">
        <v>15</v>
      </c>
      <c r="C177">
        <v>33</v>
      </c>
      <c r="D177" t="s">
        <v>16</v>
      </c>
      <c r="E177" s="6">
        <v>44103</v>
      </c>
      <c r="F177" s="7" t="s">
        <v>9</v>
      </c>
      <c r="G177" s="18">
        <v>115920</v>
      </c>
      <c r="H177" t="s">
        <v>205</v>
      </c>
      <c r="I177" s="9">
        <f ca="1">(TODAY()-Staff[[#This Row],[Date Joined]])/365</f>
        <v>2.7068493150684931</v>
      </c>
      <c r="J177" s="18">
        <f ca="1">ROUND(IF(Staff[[#This Row],[Tenure]]&gt;2,3%,2%)*Staff[[#This Row],[Salary]],0)</f>
        <v>3478</v>
      </c>
      <c r="K177" s="9">
        <f>IF(Staff[[#This Row],[Rating]]="Exceptional",5,IF(Staff[[#This Row],[Rating]]="Above average",4,IF(Staff[[#This Row],[Rating]]="Average",3,IF(Staff[[#This Row],[Rating]]="Poor",2,IF(Staff[[#This Row],[Rating]]="Very poor",1)))))</f>
        <v>3</v>
      </c>
    </row>
    <row r="178" spans="1:11" x14ac:dyDescent="0.25">
      <c r="A178" s="7" t="s">
        <v>40</v>
      </c>
      <c r="B178" s="7" t="s">
        <v>15</v>
      </c>
      <c r="C178">
        <v>33</v>
      </c>
      <c r="D178" t="s">
        <v>16</v>
      </c>
      <c r="E178" s="6">
        <v>44164</v>
      </c>
      <c r="F178" s="7" t="s">
        <v>9</v>
      </c>
      <c r="G178" s="18">
        <v>115920</v>
      </c>
      <c r="H178" t="s">
        <v>207</v>
      </c>
      <c r="I178" s="9">
        <f ca="1">(TODAY()-Staff[[#This Row],[Date Joined]])/365</f>
        <v>2.5397260273972604</v>
      </c>
      <c r="J178" s="18">
        <f ca="1">ROUND(IF(Staff[[#This Row],[Tenure]]&gt;2,3%,2%)*Staff[[#This Row],[Salary]],0)</f>
        <v>3478</v>
      </c>
      <c r="K178" s="9">
        <f>IF(Staff[[#This Row],[Rating]]="Exceptional",5,IF(Staff[[#This Row],[Rating]]="Above average",4,IF(Staff[[#This Row],[Rating]]="Average",3,IF(Staff[[#This Row],[Rating]]="Poor",2,IF(Staff[[#This Row],[Rating]]="Very poor",1)))))</f>
        <v>3</v>
      </c>
    </row>
    <row r="179" spans="1:11" x14ac:dyDescent="0.25">
      <c r="A179" s="7" t="s">
        <v>148</v>
      </c>
      <c r="B179" s="7" t="s">
        <v>8</v>
      </c>
      <c r="C179">
        <v>37</v>
      </c>
      <c r="D179" t="s">
        <v>16</v>
      </c>
      <c r="E179" s="6">
        <v>44389</v>
      </c>
      <c r="F179" s="7" t="s">
        <v>56</v>
      </c>
      <c r="G179" s="18">
        <v>118100</v>
      </c>
      <c r="H179" t="s">
        <v>205</v>
      </c>
      <c r="I179" s="9">
        <f ca="1">(TODAY()-Staff[[#This Row],[Date Joined]])/365</f>
        <v>1.9232876712328768</v>
      </c>
      <c r="J179" s="17">
        <f ca="1">ROUND(IF(Staff[[#This Row],[Tenure]]&gt;2,3%,2%)*Staff[[#This Row],[Salary]],0)</f>
        <v>2362</v>
      </c>
      <c r="K179" s="9">
        <f>IF(Staff[[#This Row],[Rating]]="Exceptional",5,IF(Staff[[#This Row],[Rating]]="Above average",4,IF(Staff[[#This Row],[Rating]]="Average",3,IF(Staff[[#This Row],[Rating]]="Poor",2,IF(Staff[[#This Row],[Rating]]="Very poor",1)))))</f>
        <v>3</v>
      </c>
    </row>
    <row r="180" spans="1:11" x14ac:dyDescent="0.25">
      <c r="A180" s="7" t="s">
        <v>55</v>
      </c>
      <c r="B180" s="7" t="s">
        <v>8</v>
      </c>
      <c r="C180">
        <v>37</v>
      </c>
      <c r="D180" t="s">
        <v>16</v>
      </c>
      <c r="E180" s="6">
        <v>44451</v>
      </c>
      <c r="F180" s="7" t="s">
        <v>56</v>
      </c>
      <c r="G180" s="18">
        <v>118100</v>
      </c>
      <c r="H180" t="s">
        <v>207</v>
      </c>
      <c r="I180" s="9">
        <f ca="1">(TODAY()-Staff[[#This Row],[Date Joined]])/365</f>
        <v>1.7534246575342465</v>
      </c>
      <c r="J180" s="17">
        <f ca="1">ROUND(IF(Staff[[#This Row],[Tenure]]&gt;2,3%,2%)*Staff[[#This Row],[Salary]],0)</f>
        <v>2362</v>
      </c>
      <c r="K180" s="9">
        <f>IF(Staff[[#This Row],[Rating]]="Exceptional",5,IF(Staff[[#This Row],[Rating]]="Above average",4,IF(Staff[[#This Row],[Rating]]="Average",3,IF(Staff[[#This Row],[Rating]]="Poor",2,IF(Staff[[#This Row],[Rating]]="Very poor",1)))))</f>
        <v>3</v>
      </c>
    </row>
    <row r="181" spans="1:11" x14ac:dyDescent="0.25">
      <c r="A181" s="7" t="s">
        <v>199</v>
      </c>
      <c r="B181" s="7" t="s">
        <v>15</v>
      </c>
      <c r="C181">
        <v>36</v>
      </c>
      <c r="D181" t="s">
        <v>16</v>
      </c>
      <c r="E181" s="6">
        <v>43958</v>
      </c>
      <c r="F181" s="7" t="s">
        <v>12</v>
      </c>
      <c r="G181" s="18">
        <v>118840</v>
      </c>
      <c r="H181" t="s">
        <v>205</v>
      </c>
      <c r="I181" s="9">
        <f ca="1">(TODAY()-Staff[[#This Row],[Date Joined]])/365</f>
        <v>3.1041095890410957</v>
      </c>
      <c r="J181" s="18">
        <f ca="1">ROUND(IF(Staff[[#This Row],[Tenure]]&gt;2,3%,2%)*Staff[[#This Row],[Salary]],0)</f>
        <v>3565</v>
      </c>
      <c r="K181" s="9">
        <f>IF(Staff[[#This Row],[Rating]]="Exceptional",5,IF(Staff[[#This Row],[Rating]]="Above average",4,IF(Staff[[#This Row],[Rating]]="Average",3,IF(Staff[[#This Row],[Rating]]="Poor",2,IF(Staff[[#This Row],[Rating]]="Very poor",1)))))</f>
        <v>3</v>
      </c>
    </row>
    <row r="182" spans="1:11" x14ac:dyDescent="0.25">
      <c r="A182" s="7" t="s">
        <v>106</v>
      </c>
      <c r="B182" s="7" t="s">
        <v>15</v>
      </c>
      <c r="C182">
        <v>36</v>
      </c>
      <c r="D182" t="s">
        <v>16</v>
      </c>
      <c r="E182" s="6">
        <v>44019</v>
      </c>
      <c r="F182" s="7" t="s">
        <v>12</v>
      </c>
      <c r="G182" s="18">
        <v>118840</v>
      </c>
      <c r="H182" t="s">
        <v>207</v>
      </c>
      <c r="I182" s="9">
        <f ca="1">(TODAY()-Staff[[#This Row],[Date Joined]])/365</f>
        <v>2.9369863013698629</v>
      </c>
      <c r="J182" s="18">
        <f ca="1">ROUND(IF(Staff[[#This Row],[Tenure]]&gt;2,3%,2%)*Staff[[#This Row],[Salary]],0)</f>
        <v>3565</v>
      </c>
      <c r="K182" s="9">
        <f>IF(Staff[[#This Row],[Rating]]="Exceptional",5,IF(Staff[[#This Row],[Rating]]="Above average",4,IF(Staff[[#This Row],[Rating]]="Average",3,IF(Staff[[#This Row],[Rating]]="Poor",2,IF(Staff[[#This Row],[Rating]]="Very poor",1)))))</f>
        <v>3</v>
      </c>
    </row>
    <row r="183" spans="1:11" x14ac:dyDescent="0.25">
      <c r="A183" s="7" t="s">
        <v>152</v>
      </c>
      <c r="B183" s="7" t="s">
        <v>8</v>
      </c>
      <c r="C183">
        <v>27</v>
      </c>
      <c r="D183" t="s">
        <v>16</v>
      </c>
      <c r="E183" s="6">
        <v>44061</v>
      </c>
      <c r="F183" s="7" t="s">
        <v>56</v>
      </c>
      <c r="G183" s="18">
        <v>119110</v>
      </c>
      <c r="H183" t="s">
        <v>205</v>
      </c>
      <c r="I183" s="9">
        <f ca="1">(TODAY()-Staff[[#This Row],[Date Joined]])/365</f>
        <v>2.8219178082191783</v>
      </c>
      <c r="J183" s="18">
        <f ca="1">ROUND(IF(Staff[[#This Row],[Tenure]]&gt;2,3%,2%)*Staff[[#This Row],[Salary]],0)</f>
        <v>3573</v>
      </c>
      <c r="K183" s="9">
        <f>IF(Staff[[#This Row],[Rating]]="Exceptional",5,IF(Staff[[#This Row],[Rating]]="Above average",4,IF(Staff[[#This Row],[Rating]]="Average",3,IF(Staff[[#This Row],[Rating]]="Poor",2,IF(Staff[[#This Row],[Rating]]="Very poor",1)))))</f>
        <v>3</v>
      </c>
    </row>
    <row r="184" spans="1:11" x14ac:dyDescent="0.25">
      <c r="A184" s="7" t="s">
        <v>60</v>
      </c>
      <c r="B184" s="7" t="s">
        <v>8</v>
      </c>
      <c r="C184">
        <v>27</v>
      </c>
      <c r="D184" t="s">
        <v>16</v>
      </c>
      <c r="E184" s="6">
        <v>44122</v>
      </c>
      <c r="F184" s="7" t="s">
        <v>56</v>
      </c>
      <c r="G184" s="18">
        <v>119110</v>
      </c>
      <c r="H184" t="s">
        <v>207</v>
      </c>
      <c r="I184" s="9">
        <f ca="1">(TODAY()-Staff[[#This Row],[Date Joined]])/365</f>
        <v>2.6547945205479451</v>
      </c>
      <c r="J184" s="18">
        <f ca="1">ROUND(IF(Staff[[#This Row],[Tenure]]&gt;2,3%,2%)*Staff[[#This Row],[Salary]],0)</f>
        <v>3573</v>
      </c>
      <c r="K184" s="9">
        <f>IF(Staff[[#This Row],[Rating]]="Exceptional",5,IF(Staff[[#This Row],[Rating]]="Above average",4,IF(Staff[[#This Row],[Rating]]="Average",3,IF(Staff[[#This Row],[Rating]]="Poor",2,IF(Staff[[#This Row],[Rating]]="Very poor",1)))))</f>
        <v>3</v>
      </c>
    </row>
  </sheetData>
  <conditionalFormatting sqref="G2:G184">
    <cfRule type="colorScale" priority="1">
      <colorScale>
        <cfvo type="min"/>
        <cfvo type="percentile" val="50"/>
        <cfvo type="max"/>
        <color rgb="FFF8696B"/>
        <color rgb="FFFCFCFF"/>
        <color rgb="FF5A8AC6"/>
      </colorScale>
    </cfRule>
  </conditionalFormatting>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11D34-0C1B-402F-A787-EAE5CC07A0F5}">
  <dimension ref="A1"/>
  <sheetViews>
    <sheetView workbookViewId="0">
      <selection activeCell="A27" sqref="A27"/>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DFF67-53E8-4C0A-9A80-3A5AA9BCF3A0}">
  <dimension ref="A2:B4"/>
  <sheetViews>
    <sheetView workbookViewId="0">
      <selection activeCell="O22" sqref="O22"/>
    </sheetView>
  </sheetViews>
  <sheetFormatPr defaultRowHeight="15" x14ac:dyDescent="0.25"/>
  <cols>
    <col min="1" max="1" width="17.7109375" bestFit="1" customWidth="1"/>
    <col min="2" max="2" width="18" bestFit="1" customWidth="1"/>
  </cols>
  <sheetData>
    <row r="2" spans="1:2" x14ac:dyDescent="0.25">
      <c r="A2" s="13">
        <v>3</v>
      </c>
      <c r="B2" t="s">
        <v>216</v>
      </c>
    </row>
    <row r="4" spans="1:2" x14ac:dyDescent="0.25">
      <c r="A4" t="s">
        <v>217</v>
      </c>
      <c r="B4" t="s">
        <v>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ADA0C-6FF0-49D9-9D2F-EBA7C72BE795}">
  <dimension ref="A3:C9"/>
  <sheetViews>
    <sheetView workbookViewId="0">
      <selection activeCell="F3" sqref="F3"/>
    </sheetView>
  </sheetViews>
  <sheetFormatPr defaultRowHeight="15" x14ac:dyDescent="0.25"/>
  <cols>
    <col min="1" max="1" width="14.28515625" bestFit="1" customWidth="1"/>
    <col min="2" max="2" width="14.42578125" bestFit="1" customWidth="1"/>
    <col min="3" max="3" width="16.42578125" bestFit="1" customWidth="1"/>
  </cols>
  <sheetData>
    <row r="3" spans="1:3" x14ac:dyDescent="0.25">
      <c r="A3" s="14" t="s">
        <v>226</v>
      </c>
      <c r="B3" t="s">
        <v>220</v>
      </c>
      <c r="C3" t="s">
        <v>223</v>
      </c>
    </row>
    <row r="4" spans="1:3" x14ac:dyDescent="0.25">
      <c r="A4" s="11" t="s">
        <v>10</v>
      </c>
      <c r="B4" s="7">
        <v>4</v>
      </c>
      <c r="C4" s="16">
        <v>92080</v>
      </c>
    </row>
    <row r="5" spans="1:3" x14ac:dyDescent="0.25">
      <c r="A5" s="11" t="s">
        <v>13</v>
      </c>
      <c r="B5" s="7">
        <v>20</v>
      </c>
      <c r="C5" s="16">
        <v>75933</v>
      </c>
    </row>
    <row r="6" spans="1:3" x14ac:dyDescent="0.25">
      <c r="A6" s="11" t="s">
        <v>16</v>
      </c>
      <c r="B6" s="7">
        <v>137</v>
      </c>
      <c r="C6" s="16">
        <v>76798.759124087592</v>
      </c>
    </row>
    <row r="7" spans="1:3" x14ac:dyDescent="0.25">
      <c r="A7" s="11" t="s">
        <v>24</v>
      </c>
      <c r="B7" s="7">
        <v>16</v>
      </c>
      <c r="C7" s="16">
        <v>78115</v>
      </c>
    </row>
    <row r="8" spans="1:3" x14ac:dyDescent="0.25">
      <c r="A8" s="11" t="s">
        <v>42</v>
      </c>
      <c r="B8" s="7">
        <v>6</v>
      </c>
      <c r="C8" s="16">
        <v>77423.333333333328</v>
      </c>
    </row>
    <row r="9" spans="1:3" x14ac:dyDescent="0.25">
      <c r="A9" s="11" t="s">
        <v>219</v>
      </c>
      <c r="B9" s="7">
        <v>183</v>
      </c>
      <c r="C9" s="16">
        <v>77173.715846994543</v>
      </c>
    </row>
  </sheetData>
  <conditionalFormatting pivot="1" sqref="C4:C8">
    <cfRule type="dataBar" priority="1">
      <dataBar>
        <cfvo type="min"/>
        <cfvo type="max"/>
        <color rgb="FF638EC6"/>
      </dataBar>
      <extLst>
        <ext xmlns:x14="http://schemas.microsoft.com/office/spreadsheetml/2009/9/main" uri="{B025F937-C7B1-47D3-B67F-A62EFF666E3E}">
          <x14:id>{114FCB48-12AB-4B5C-90EE-637075BF1045}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114FCB48-12AB-4B5C-90EE-637075BF1045}">
            <x14:dataBar minLength="0" maxLength="100" gradient="0">
              <x14:cfvo type="autoMin"/>
              <x14:cfvo type="autoMax"/>
              <x14:negativeFillColor rgb="FFFF0000"/>
              <x14:axisColor rgb="FF000000"/>
            </x14:dataBar>
          </x14:cfRule>
          <xm:sqref>C4:C8</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D213F-1DEF-49D3-9C03-15F2B05ED566}">
  <dimension ref="A3:B8"/>
  <sheetViews>
    <sheetView workbookViewId="0">
      <selection activeCell="A4" sqref="A4"/>
    </sheetView>
  </sheetViews>
  <sheetFormatPr defaultRowHeight="15" x14ac:dyDescent="0.25"/>
  <cols>
    <col min="1" max="1" width="13.140625" bestFit="1" customWidth="1"/>
    <col min="2" max="2" width="14.42578125" bestFit="1" customWidth="1"/>
  </cols>
  <sheetData>
    <row r="3" spans="1:2" x14ac:dyDescent="0.25">
      <c r="A3" s="14" t="s">
        <v>226</v>
      </c>
      <c r="B3" t="s">
        <v>220</v>
      </c>
    </row>
    <row r="4" spans="1:2" x14ac:dyDescent="0.25">
      <c r="A4" s="11" t="s">
        <v>228</v>
      </c>
      <c r="B4" s="7">
        <v>37</v>
      </c>
    </row>
    <row r="5" spans="1:2" x14ac:dyDescent="0.25">
      <c r="A5" s="11" t="s">
        <v>229</v>
      </c>
      <c r="B5" s="7">
        <v>82</v>
      </c>
    </row>
    <row r="6" spans="1:2" x14ac:dyDescent="0.25">
      <c r="A6" s="11" t="s">
        <v>230</v>
      </c>
      <c r="B6" s="7">
        <v>62</v>
      </c>
    </row>
    <row r="7" spans="1:2" x14ac:dyDescent="0.25">
      <c r="A7" s="11" t="s">
        <v>231</v>
      </c>
      <c r="B7" s="7">
        <v>2</v>
      </c>
    </row>
    <row r="8" spans="1:2" x14ac:dyDescent="0.25">
      <c r="A8" s="11" t="s">
        <v>219</v>
      </c>
      <c r="B8" s="7">
        <v>183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6 8 f 9 a c b - e f c c - 4 6 f 9 - a 3 e 7 - 5 8 b c 1 7 d 2 0 f 8 b "   x m l n s = " h t t p : / / s c h e m a s . m i c r o s o f t . c o m / D a t a M a s h u p " > A A A A A L A E A A B Q S w M E F A A C A A g A 4 H r O V o 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D g e s 5 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H r O V p D P k v q o A Q A A S w U A A B M A H A B G b 3 J t d W x h c y 9 T Z W N 0 a W 9 u M S 5 t I K I Y A C i g F A A A A A A A A A A A A A A A A A A A A A A A A A A A A O 1 U T U v D Q B C 9 F / o f l v W S w C J 4 9 g M k V d G D Q l M U L E W 2 y b R d 3 I + y m V V L 6 H 9 3 k v Q j t R V E r + a y 8 G Z n 3 s x 7 s y k g Q + U s S 5 v z 5 L T b 6 X a K m f S Q s / v n l w L l Z M L O m Q b s d h h 9 q Q s + A 0 K u P j L Q x 0 n w H i w + O f 8 6 d u 4 1 i s v h v T R w z t e 5 f L Q c J s 4 i X R q J p s Q R T 2 b S T o l g s J g D p 1 o D O d Z w P P D S F h P n T e J 0 M L Y K F l H D J 8 q S V 3 W 5 Y E g w Q / j A p W A l v w G b g 9 + D e z C X H g 2 R 7 o U u p 5 s q N p g x + C Z B I r A 7 p y z k 6 2 h O E C o D d T y V W v r F g c S + R G W n 6 4 C 0 i + U y 3 s x 5 m e c 0 Z R I K d G Y 7 J 6 H N h N E X J Q T j i Q s W a y K Q 2 Y y R j D z u d p Q 9 W L H t 1 R G / t b m S L K 1 F / 4 1 j d f 5 L + m / a n 0 2 r l f y h b + m 3 D 6 z h T Z w Z 0 4 B R u W u w 2 D z O V u d 9 M O 6 N a v b C X K u M l C i 2 / f d U Q T N n u P a G r b z Z S Z 9 r m V H + o 9 S h Z f E K r 9 H o I I u w Q W v B H 3 B W 2 b q 6 7 3 c S x c b 2 F u O 1 0 g i V C n 3 3 3 u o 1 B U 1 / o w q L 9 r p a a R w N W + a P 2 N k F q 1 q I 4 9 9 s 6 9 c + q r 3 9 Z r V o T 9 q u 7 p C c f g J Q S w E C L Q A U A A I A C A D g e s 5 W h S p h W a Y A A A D 5 A A A A E g A A A A A A A A A A A A A A A A A A A A A A Q 2 9 u Z m l n L 1 B h Y 2 t h Z 2 U u e G 1 s U E s B A i 0 A F A A C A A g A 4 H r O V g / K 6 a u k A A A A 6 Q A A A B M A A A A A A A A A A A A A A A A A 8 g A A A F t D b 2 5 0 Z W 5 0 X 1 R 5 c G V z X S 5 4 b W x Q S w E C L Q A U A A I A C A D g e s 5 W k M + S + q g B A A B L B Q A A E w A A A A A A A A A A A A A A A A D j A Q A A R m 9 y b X V s Y X M v U 2 V j d G l v b j E u b V B L B Q Y A A A A A A w A D A M I A A A D 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t F w A A A A A A A A s 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O W l 9 z d G F m Z 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Y t M T R U M D U 6 M z E 6 M z Y u N j M 0 M D I w M 1 o i I C 8 + P E V u d H J 5 I F R 5 c G U 9 I k Z p b G x T d G F 0 d X M i I F Z h b H V l P S J z Q 2 9 t c G x l d G U i I C 8 + P C 9 T d G F i b G V F b n R y a W V z P j w v S X R l b T 4 8 S X R l b T 4 8 S X R l b U x v Y 2 F 0 a W 9 u P j x J d G V t V H l w Z T 5 G b 3 J t d W x h P C 9 J d G V t V H l w Z T 4 8 S X R l b V B h d G g + U 2 V j d G l v b j E v T l p f c 3 R h Z m Y v U 2 9 1 c m N l P C 9 J d G V t U G F 0 a D 4 8 L 0 l 0 Z W 1 M b 2 N h d G l v b j 4 8 U 3 R h Y m x l R W 5 0 c m l l c y A v P j w v S X R l b T 4 8 S X R l b T 4 8 S X R l b U x v Y 2 F 0 a W 9 u P j x J d G V t V H l w Z T 5 G b 3 J t d W x h P C 9 J d G V t V H l w Z T 4 8 S X R l b V B h d G g + U 2 V j d G l v b j E v T l p f c 3 R h Z m Y v Q 2 h h b m d l Z C U y M F R 5 c G U 8 L 0 l 0 Z W 1 Q Y X R o P j w v S X R l b U x v Y 2 F 0 a W 9 u P j x T d G F i b G V F b n R y a W V z I C 8 + P C 9 J d G V t P j x J d G V t P j x J d G V t T G 9 j Y X R p b 2 4 + P E l 0 Z W 1 U e X B l P k Z v c m 1 1 b G E 8 L 0 l 0 Z W 1 U e X B l P j x J d G V t U G F 0 a D 5 T Z W N 0 a W 9 u M S 9 J b m R p Y S U y M F N 0 Y W Z m 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y 0 w N i 0 x N F Q w N T o z M T o z N i 4 2 M z c 5 O T M 2 W i I g L z 4 8 R W 5 0 c n k g V H l w Z T 0 i R m l s b E V y c m 9 y Q 2 9 k Z S I g V m F s d W U 9 I n N V b m t u b 3 d u I i A v P j x F b n R y e S B U e X B l P S J B Z G R l Z F R v R G F 0 Y U 1 v Z G V s 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C 9 T d G F i b G V F b n R y a W V z P j w v S X R l b T 4 8 S X R l b T 4 8 S X R l b U x v Y 2 F 0 a W 9 u P j x J d G V t V H l w Z T 5 G b 3 J t d W x h P C 9 J d G V t V H l w Z T 4 8 S X R l b V B h d G g + U 2 V j d G l v b j E v S W 5 k a W E l M j B T d G F m Z i 9 T b 3 V y Y 2 U 8 L 0 l 0 Z W 1 Q Y X R o P j w v S X R l b U x v Y 2 F 0 a W 9 u P j x T d G F i b G V F b n R y a W V z I C 8 + P C 9 J d G V t P j x J d G V t P j x J d G V t T G 9 j Y X R p b 2 4 + P E l 0 Z W 1 U e X B l P k Z v c m 1 1 b G E 8 L 0 l 0 Z W 1 U e X B l P j x J d G V t U G F 0 a D 5 T Z W N 0 a W 9 u M S 9 J b m R p Y S U y M F N 0 Y W Z m L 0 N o Y W 5 n Z W Q l M j B U e X B l P C 9 J d G V t U G F 0 a D 4 8 L 0 l 0 Z W 1 M b 2 N h d G l v b j 4 8 U 3 R h Y m x l R W 5 0 c m l l c y A v P j w v S X R l b T 4 8 S X R l b T 4 8 S X R l b U x v Y 2 F 0 a W 9 u P j x J d G V t V H l w Z T 5 G b 3 J t d W x h P C 9 J d G V t V H l w Z T 4 8 S X R l b V B h d G g + U 2 V j d G l v b j E v T l p f c 3 R h Z m Y v Q W R k Z W Q l M j B D d X N 0 b 2 0 8 L 0 l 0 Z W 1 Q Y X R o P j w v S X R l b U x v Y 2 F 0 a W 9 u P j x T d G F i b G V F b n R y a W V z I C 8 + P C 9 J d G V t P j x J d G V t P j x J d G V t T G 9 j Y X R p b 2 4 + P E l 0 Z W 1 U e X B l P k Z v c m 1 1 b G E 8 L 0 l 0 Z W 1 U e X B l P j x J d G V t U G F 0 a D 5 T Z W N 0 a W 9 u M S 9 J b m R p Y S U y M F N 0 Y W Z m L 0 F k Z G V k J T I w Q 3 V z d G 9 t P C 9 J d G V t U G F 0 a D 4 8 L 0 l 0 Z W 1 M b 2 N h d G l v b j 4 8 U 3 R h Y m x l R W 5 0 c m l l c y A v P j w v S X R l b T 4 8 S X R l b T 4 8 S X R l b U x v Y 2 F 0 a W 9 u P j x J d G V t V H l w Z T 5 G b 3 J t d W x h P C 9 J d G V t V H l w Z T 4 8 S X R l b V B h d G g + U 2 V j d G l v b j E v U 3 R h Z m 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g z I i A v P j x F b n R y e S B U e X B l P S J G a W x s R X J y b 3 J D b 2 R l I i B W Y W x 1 Z T 0 i c 1 V u a 2 5 v d 2 4 i I C 8 + P E V u d H J 5 I F R 5 c G U 9 I k Z p b G x F c n J v c k N v d W 5 0 I i B W Y W x 1 Z T 0 i b D A i I C 8 + P E V u d H J 5 I F R 5 c G U 9 I k Z p b G x M Y X N 0 V X B k Y X R l Z C I g V m F s d W U 9 I m Q y M D I z L T A 2 L T E 0 V D A 1 O j M 3 O j E z L j U 5 M D g y O D d a I i A v P j x F b n R y e S B U e X B l P S J G a W x s Q 2 9 s d W 1 u V H l w Z X M i I F Z h b H V l P S J z Q m d Z R k F B a 0 d C U U E 9 I i A v P j x F b n R y e S B U e X B l P S J G a W x s Q 2 9 s d W 1 u T m F t Z X M i I F Z h b H V l P S J z W y Z x d W 9 0 O 0 5 h b W U m c X V v d D s s J n F 1 b 3 Q 7 R 2 V u Z G V y J n F 1 b 3 Q 7 L C Z x d W 9 0 O 0 F n Z S Z x d W 9 0 O y w m c X V v d D t S Y X R p b m c m c X V v d D s s J n F 1 b 3 Q 7 R G F 0 Z S B K b 2 l u Z W Q m c X V v d D s s J n F 1 b 3 Q 7 R G V w Y X J 0 b W V u d C Z x d W 9 0 O y w m c X V v d D t T Y W x h c n k m c X V v d D s s J n F 1 b 3 Q 7 Q 2 9 1 b n R y e S Z x d W 9 0 O 1 0 i I C 8 + P E V u d H J 5 I F R 5 c G U 9 I k Z p b G x T d G F 0 d X M i I F Z h b H V l P S J z Q 2 9 t c G x l d G U i I C 8 + P E V u d H J 5 I F R 5 c G U 9 I l J l b G F 0 a W 9 u c 2 h p c E l u Z m 9 D b 2 5 0 Y W l u Z X I i I F Z h b H V l P S J z e y Z x d W 9 0 O 2 N v b H V t b k N v d W 5 0 J n F 1 b 3 Q 7 O j g s J n F 1 b 3 Q 7 a 2 V 5 Q 2 9 s d W 1 u T m F t Z X M m c X V v d D s 6 W y Z x d W 9 0 O 0 5 h b W U m c X V v d D t d L C Z x d W 9 0 O 3 F 1 Z X J 5 U m V s Y X R p b 2 5 z a G l w c y Z x d W 9 0 O z p b X S w m c X V v d D t j b 2 x 1 b W 5 J Z G V u d G l 0 a W V z J n F 1 b 3 Q 7 O l s m c X V v d D t T Z W N 0 a W 9 u M S 9 T d G F m Z i 9 T b 3 V y Y 2 U u e 0 5 h b W U s M H 0 m c X V v d D s s J n F 1 b 3 Q 7 U 2 V j d G l v b j E v U 3 R h Z m Y v U m V w b G F j Z W Q g V m F s d W U u e 0 d l b m R l c i w x f S Z x d W 9 0 O y w m c X V v d D t T Z W N 0 a W 9 u M S 9 T d G F m Z i 9 T b 3 V y Y 2 U u e 0 F n Z S w y f S Z x d W 9 0 O y w m c X V v d D t T Z W N 0 a W 9 u M S 9 T d G F m Z i 9 T b 3 V y Y 2 U u e 1 J h d G l u Z y w z f S Z x d W 9 0 O y w m c X V v d D t T Z W N 0 a W 9 u M S 9 T d G F m Z i 9 D a G F u Z 2 V k I F R 5 c G U u e 0 R h d G U g S m 9 p b m V k L D R 9 J n F 1 b 3 Q 7 L C Z x d W 9 0 O 1 N l Y 3 R p b 2 4 x L 1 N 0 Y W Z m L 1 N v d X J j Z S 5 7 R G V w Y X J 0 b W V u d C w 1 f S Z x d W 9 0 O y w m c X V v d D t T Z W N 0 a W 9 u M S 9 T d G F m Z i 9 T b 3 V y Y 2 U u e 1 N h b G F y e S w 2 f S Z x d W 9 0 O y w m c X V v d D t T Z W N 0 a W 9 u M S 9 T d G F m Z i 9 T b 3 V y Y 2 U u e 0 N v d W 5 0 c n k s N 3 0 m c X V v d D t d L C Z x d W 9 0 O 0 N v b H V t b k N v d W 5 0 J n F 1 b 3 Q 7 O j g s J n F 1 b 3 Q 7 S 2 V 5 Q 2 9 s d W 1 u T m F t Z X M m c X V v d D s 6 W y Z x d W 9 0 O 0 5 h b W U m c X V v d D t d L C Z x d W 9 0 O 0 N v b H V t b k l k Z W 5 0 a X R p Z X M m c X V v d D s 6 W y Z x d W 9 0 O 1 N l Y 3 R p b 2 4 x L 1 N 0 Y W Z m L 1 N v d X J j Z S 5 7 T m F t Z S w w f S Z x d W 9 0 O y w m c X V v d D t T Z W N 0 a W 9 u M S 9 T d G F m Z i 9 S Z X B s Y W N l Z C B W Y W x 1 Z S 5 7 R 2 V u Z G V y L D F 9 J n F 1 b 3 Q 7 L C Z x d W 9 0 O 1 N l Y 3 R p b 2 4 x L 1 N 0 Y W Z m L 1 N v d X J j Z S 5 7 Q W d l L D J 9 J n F 1 b 3 Q 7 L C Z x d W 9 0 O 1 N l Y 3 R p b 2 4 x L 1 N 0 Y W Z m L 1 N v d X J j Z S 5 7 U m F 0 a W 5 n L D N 9 J n F 1 b 3 Q 7 L C Z x d W 9 0 O 1 N l Y 3 R p b 2 4 x L 1 N 0 Y W Z m L 0 N o Y W 5 n Z W Q g V H l w Z S 5 7 R G F 0 Z S B K b 2 l u Z W Q s N H 0 m c X V v d D s s J n F 1 b 3 Q 7 U 2 V j d G l v b j E v U 3 R h Z m Y v U 2 9 1 c m N l L n t E Z X B h c n R t Z W 5 0 L D V 9 J n F 1 b 3 Q 7 L C Z x d W 9 0 O 1 N l Y 3 R p b 2 4 x L 1 N 0 Y W Z m L 1 N v d X J j Z S 5 7 U 2 F s Y X J 5 L D Z 9 J n F 1 b 3 Q 7 L C Z x d W 9 0 O 1 N l Y 3 R p b 2 4 x L 1 N 0 Y W Z m L 1 N v d X J j Z S 5 7 Q 2 9 1 b n R y e S w 3 f S Z x d W 9 0 O 1 0 s J n F 1 b 3 Q 7 U m V s Y X R p b 2 5 z a G l w S W 5 m b y Z x d W 9 0 O z p b X X 0 i I C 8 + P E V u d H J 5 I F R 5 c G U 9 I l J l Y 2 9 2 Z X J 5 V G F y Z 2 V 0 U 2 h l Z X Q i I F Z h b H V l P S J z Q U x M I F N U Q U Z G I i A v P j x F b n R y e S B U e X B l P S J S Z W N v d m V y e V R h c m d l d E N v b H V t b i I g V m F s d W U 9 I m w 3 I i A v P j x F b n R y e S B U e X B l P S J S Z W N v d m V y e V R h c m d l d F J v d y I g V m F s d W U 9 I m w z N C I g L z 4 8 R W 5 0 c n k g V H l w Z T 0 i R m l s b F R h c m d l d C I g V m F s d W U 9 I n N T d G F m Z i I g L z 4 8 R W 5 0 c n k g V H l w Z T 0 i U X V l c n l J R C I g V m F s d W U 9 I n N h N j g 2 M T Y 5 O S 1 m Z T U w L T Q 3 M W I t O G N m N i 0 1 Y z l l O D Z l Y T g 4 Z D I i I C 8 + P C 9 T d G F i b G V F b n R y a W V z P j w v S X R l b T 4 8 S X R l b T 4 8 S X R l b U x v Y 2 F 0 a W 9 u P j x J d G V t V H l w Z T 5 G b 3 J t d W x h P C 9 J d G V t V H l w Z T 4 8 S X R l b V B h d G g + U 2 V j d G l v b j E v U 3 R h Z m Y v U 2 9 1 c m N l P C 9 J d G V t U G F 0 a D 4 8 L 0 l 0 Z W 1 M b 2 N h d G l v b j 4 8 U 3 R h Y m x l R W 5 0 c m l l c y A v P j w v S X R l b T 4 8 S X R l b T 4 8 S X R l b U x v Y 2 F 0 a W 9 u P j x J d G V t V H l w Z T 5 G b 3 J t d W x h P C 9 J d G V t V H l w Z T 4 8 S X R l b V B h d G g + U 2 V j d G l v b j E v U 3 R h Z m Y v U m V t b 3 Z l Z C U y M E R 1 c G x p Y 2 F 0 Z X M 8 L 0 l 0 Z W 1 Q Y X R o P j w v S X R l b U x v Y 2 F 0 a W 9 u P j x T d G F i b G V F b n R y a W V z I C 8 + P C 9 J d G V t P j x J d G V t P j x J d G V t T G 9 j Y X R p b 2 4 + P E l 0 Z W 1 U e X B l P k Z v c m 1 1 b G E 8 L 0 l 0 Z W 1 U e X B l P j x J d G V t U G F 0 a D 5 T Z W N 0 a W 9 u M S 9 T d G F m Z i 9 S Z X B s Y W N l Z C U y M F Z h b H V l P C 9 J d G V t U G F 0 a D 4 8 L 0 l 0 Z W 1 M b 2 N h d G l v b j 4 8 U 3 R h Y m x l R W 5 0 c m l l c y A v P j w v S X R l b T 4 8 S X R l b T 4 8 S X R l b U x v Y 2 F 0 a W 9 u P j x J d G V t V H l w Z T 5 G b 3 J t d W x h P C 9 J d G V t V H l w Z T 4 8 S X R l b V B h d G g + U 2 V j d G l v b j E v U 3 R h Z m Y v R m l s d G V y Z W Q l M j B S b 3 d z P C 9 J d G V t U G F 0 a D 4 8 L 0 l 0 Z W 1 M b 2 N h d G l v b j 4 8 U 3 R h Y m x l R W 5 0 c m l l c y A v P j w v S X R l b T 4 8 S X R l b T 4 8 S X R l b U x v Y 2 F 0 a W 9 u P j x J d G V t V H l w Z T 5 G b 3 J t d W x h P C 9 J d G V t V H l w Z T 4 8 S X R l b V B h d G g + U 2 V j d G l v b j E v U 3 R h Z m Y v Q 2 h h b m d l Z C U y M F R 5 c G U 8 L 0 l 0 Z W 1 Q Y X R o P j w v S X R l b U x v Y 2 F 0 a W 9 u P j x T d G F i b G V F b n R y a W V z I C 8 + P C 9 J d G V t P j w v S X R l b X M + P C 9 M b 2 N h b F B h Y 2 t h Z 2 V N Z X R h Z G F 0 Y U Z p b G U + F g A A A F B L B Q Y A A A A A A A A A A A A A A A A A A A A A A A A m A Q A A A Q A A A N C M n d 8 B F d E R j H o A w E / C l + s B A A A A 8 0 Z v 0 q t 2 n E a 7 z 9 e A A S O z O Q A A A A A C A A A A A A A Q Z g A A A A E A A C A A A A B b Q Z b P H C a r O J m e H m Z B q 3 4 M 3 Q d X x o l 5 2 a K U A M 9 T M Q k w X A A A A A A O g A A A A A I A A C A A A A A T S i x b D N R A B d I 8 S 5 q I N a 0 L R P o y n Z K 6 t z 0 / u z N T q n 1 s G F A A A A D h R U C d Y X Q r q g O / F X L m g L s 9 N z O 4 U L g g D E g 4 J C p Q K X Z L I b Y f 4 T H Y O v A Q I v 0 H m 1 2 j 8 q h L u B y g v r M + h a c D q m M J r N W o 5 2 r u w S H H 7 o s / P n 6 l m E + M Q k A A A A D m J S 3 t l l x 1 H B K j j 8 O 7 v A K B m 9 U S x 8 7 S p 5 B F C X X 3 e E c + L F U 7 G O i Q 9 2 0 F k V e m N S F U i + a J d z Z I Q 9 i X r 5 n M q e q H 8 + Z v < / D a t a M a s h u p > 
</file>

<file path=customXml/itemProps1.xml><?xml version="1.0" encoding="utf-8"?>
<ds:datastoreItem xmlns:ds="http://schemas.openxmlformats.org/officeDocument/2006/customXml" ds:itemID="{C87C8F52-5D14-480E-BD77-545088D01D7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India Staff</vt:lpstr>
      <vt:lpstr>Sheet3</vt:lpstr>
      <vt:lpstr>ALL STAFF</vt:lpstr>
      <vt:lpstr>Salary Spread</vt:lpstr>
      <vt:lpstr>Info Finder V 2.0</vt:lpstr>
      <vt:lpstr>Salary VS Rating</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user</cp:lastModifiedBy>
  <dcterms:created xsi:type="dcterms:W3CDTF">2021-03-14T20:21:32Z</dcterms:created>
  <dcterms:modified xsi:type="dcterms:W3CDTF">2023-06-14T10:10:26Z</dcterms:modified>
</cp:coreProperties>
</file>