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168C8366-7669-400A-BD0D-1A52C03AE960}" xr6:coauthVersionLast="36" xr6:coauthVersionMax="36" xr10:uidLastSave="{00000000-0000-0000-0000-000000000000}"/>
  <bookViews>
    <workbookView xWindow="0" yWindow="0" windowWidth="28800" windowHeight="12225" xr2:uid="{00000000-000D-0000-FFFF-FFFF00000000}"/>
  </bookViews>
  <sheets>
    <sheet name="Greetings" sheetId="18" r:id="rId1"/>
    <sheet name="BS" sheetId="1" r:id="rId2"/>
    <sheet name="BS-HA" sheetId="6" r:id="rId3"/>
    <sheet name="BS-VA" sheetId="7" r:id="rId4"/>
    <sheet name="IS" sheetId="2" r:id="rId5"/>
    <sheet name="IS-HA" sheetId="9" r:id="rId6"/>
    <sheet name="IS-VA" sheetId="8" r:id="rId7"/>
    <sheet name="CF" sheetId="4" r:id="rId8"/>
    <sheet name="CF-HA" sheetId="14" r:id="rId9"/>
    <sheet name="CF-VA####" sheetId="15" r:id="rId10"/>
    <sheet name="Changes in Equity" sheetId="3" r:id="rId11"/>
    <sheet name="Changes in Equity-HA" sheetId="13" r:id="rId12"/>
    <sheet name="Changes in Equity-VA" sheetId="12" r:id="rId13"/>
    <sheet name="PPE" sheetId="5" r:id="rId14"/>
    <sheet name="PPE-HA" sheetId="11" r:id="rId15"/>
    <sheet name="PPE-VA" sheetId="10" r:id="rId16"/>
    <sheet name="BS &amp; PL-HA" sheetId="44" r:id="rId17"/>
    <sheet name="BS &amp; PL-VA" sheetId="45" r:id="rId18"/>
    <sheet name="Analysis" sheetId="53" r:id="rId19"/>
    <sheet name="Leverage" sheetId="20" r:id="rId20"/>
    <sheet name="RATIO" sheetId="17" r:id="rId21"/>
  </sheets>
  <externalReferences>
    <externalReference r:id="rId22"/>
    <externalReference r:id="rId23"/>
    <externalReference r:id="rId24"/>
  </externalReferences>
  <calcPr calcId="191029"/>
</workbook>
</file>

<file path=xl/calcChain.xml><?xml version="1.0" encoding="utf-8"?>
<calcChain xmlns="http://schemas.openxmlformats.org/spreadsheetml/2006/main">
  <c r="C58" i="53" l="1"/>
  <c r="C56" i="53"/>
  <c r="C55" i="53"/>
  <c r="E26" i="53"/>
  <c r="C19" i="53"/>
  <c r="C18" i="53"/>
  <c r="C17" i="53"/>
  <c r="C16" i="53"/>
  <c r="G205" i="45" l="1"/>
  <c r="F205" i="45"/>
  <c r="E205" i="45"/>
  <c r="D205" i="45"/>
  <c r="C205" i="45"/>
  <c r="G204" i="45"/>
  <c r="F204" i="45"/>
  <c r="E204" i="45"/>
  <c r="D204" i="45"/>
  <c r="C204" i="45"/>
  <c r="G203" i="45"/>
  <c r="F203" i="45"/>
  <c r="E203" i="45"/>
  <c r="D203" i="45"/>
  <c r="C203" i="45"/>
  <c r="G198" i="45"/>
  <c r="F198" i="45"/>
  <c r="E198" i="45"/>
  <c r="D198" i="45"/>
  <c r="C198" i="45"/>
  <c r="G197" i="45"/>
  <c r="F197" i="45"/>
  <c r="E197" i="45"/>
  <c r="D197" i="45"/>
  <c r="C197" i="45"/>
  <c r="G195" i="45"/>
  <c r="F195" i="45"/>
  <c r="E195" i="45"/>
  <c r="D195" i="45"/>
  <c r="C195" i="45"/>
  <c r="G194" i="45"/>
  <c r="F194" i="45"/>
  <c r="E194" i="45"/>
  <c r="D194" i="45"/>
  <c r="C194" i="45"/>
  <c r="G193" i="45"/>
  <c r="F193" i="45"/>
  <c r="E193" i="45"/>
  <c r="D193" i="45"/>
  <c r="C193" i="45"/>
  <c r="G192" i="45"/>
  <c r="F192" i="45"/>
  <c r="E192" i="45"/>
  <c r="D192" i="45"/>
  <c r="C192" i="45"/>
  <c r="G191" i="45"/>
  <c r="F191" i="45"/>
  <c r="E191" i="45"/>
  <c r="D191" i="45"/>
  <c r="C191" i="45"/>
  <c r="G190" i="45"/>
  <c r="F190" i="45"/>
  <c r="E190" i="45"/>
  <c r="D190" i="45"/>
  <c r="C190" i="45"/>
  <c r="G189" i="45"/>
  <c r="F189" i="45"/>
  <c r="E189" i="45"/>
  <c r="D189" i="45"/>
  <c r="C189" i="45"/>
  <c r="G188" i="45"/>
  <c r="F188" i="45"/>
  <c r="E188" i="45"/>
  <c r="D188" i="45"/>
  <c r="C188" i="45"/>
  <c r="G187" i="45"/>
  <c r="F187" i="45"/>
  <c r="E187" i="45"/>
  <c r="D187" i="45"/>
  <c r="C187" i="45"/>
  <c r="G186" i="45"/>
  <c r="F186" i="45"/>
  <c r="E186" i="45"/>
  <c r="D186" i="45"/>
  <c r="C186" i="45"/>
  <c r="G185" i="45"/>
  <c r="F185" i="45"/>
  <c r="E185" i="45"/>
  <c r="D185" i="45"/>
  <c r="C185" i="45"/>
  <c r="G184" i="45"/>
  <c r="F184" i="45"/>
  <c r="E184" i="45"/>
  <c r="D184" i="45"/>
  <c r="C184" i="45"/>
  <c r="G183" i="45"/>
  <c r="F183" i="45"/>
  <c r="E183" i="45"/>
  <c r="D183" i="45"/>
  <c r="C183" i="45"/>
  <c r="G182" i="45"/>
  <c r="F182" i="45"/>
  <c r="E182" i="45"/>
  <c r="D182" i="45"/>
  <c r="C182" i="45"/>
  <c r="G180" i="45"/>
  <c r="F180" i="45"/>
  <c r="E180" i="45"/>
  <c r="D180" i="45"/>
  <c r="C180" i="45"/>
  <c r="G179" i="45"/>
  <c r="F179" i="45"/>
  <c r="E179" i="45"/>
  <c r="D179" i="45"/>
  <c r="C179" i="45"/>
  <c r="G178" i="45"/>
  <c r="F178" i="45"/>
  <c r="E178" i="45"/>
  <c r="D178" i="45"/>
  <c r="C178" i="45"/>
  <c r="G177" i="45"/>
  <c r="F177" i="45"/>
  <c r="E177" i="45"/>
  <c r="D177" i="45"/>
  <c r="C177" i="45"/>
  <c r="G176" i="45"/>
  <c r="F176" i="45"/>
  <c r="E176" i="45"/>
  <c r="D176" i="45"/>
  <c r="C176" i="45"/>
  <c r="G175" i="45"/>
  <c r="F175" i="45"/>
  <c r="E175" i="45"/>
  <c r="D175" i="45"/>
  <c r="C175" i="45"/>
  <c r="G174" i="45"/>
  <c r="F174" i="45"/>
  <c r="E174" i="45"/>
  <c r="D174" i="45"/>
  <c r="C174" i="45"/>
  <c r="G173" i="45"/>
  <c r="F173" i="45"/>
  <c r="E173" i="45"/>
  <c r="D173" i="45"/>
  <c r="C173" i="45"/>
  <c r="G172" i="45"/>
  <c r="F172" i="45"/>
  <c r="E172" i="45"/>
  <c r="D172" i="45"/>
  <c r="C172" i="45"/>
  <c r="G171" i="45"/>
  <c r="F171" i="45"/>
  <c r="E171" i="45"/>
  <c r="D171" i="45"/>
  <c r="C171" i="45"/>
  <c r="G170" i="45"/>
  <c r="F170" i="45"/>
  <c r="E170" i="45"/>
  <c r="D170" i="45"/>
  <c r="C170" i="45"/>
  <c r="G169" i="45"/>
  <c r="F169" i="45"/>
  <c r="E169" i="45"/>
  <c r="D169" i="45"/>
  <c r="C169" i="45"/>
  <c r="G168" i="45"/>
  <c r="F168" i="45"/>
  <c r="E168" i="45"/>
  <c r="D168" i="45"/>
  <c r="C168" i="45"/>
  <c r="G167" i="45"/>
  <c r="F167" i="45"/>
  <c r="E167" i="45"/>
  <c r="D167" i="45"/>
  <c r="C167" i="45"/>
  <c r="G166" i="45"/>
  <c r="F166" i="45"/>
  <c r="E166" i="45"/>
  <c r="D166" i="45"/>
  <c r="C166" i="45"/>
  <c r="G165" i="45"/>
  <c r="F165" i="45"/>
  <c r="E165" i="45"/>
  <c r="D165" i="45"/>
  <c r="C165" i="45"/>
  <c r="G164" i="45"/>
  <c r="F164" i="45"/>
  <c r="E164" i="45"/>
  <c r="D164" i="45"/>
  <c r="C164" i="45"/>
  <c r="G162" i="45"/>
  <c r="F162" i="45"/>
  <c r="E162" i="45"/>
  <c r="D162" i="45"/>
  <c r="C162" i="45"/>
  <c r="G161" i="45"/>
  <c r="F161" i="45"/>
  <c r="E161" i="45"/>
  <c r="D161" i="45"/>
  <c r="C161" i="45"/>
  <c r="G160" i="45"/>
  <c r="F160" i="45"/>
  <c r="E160" i="45"/>
  <c r="D160" i="45"/>
  <c r="C160" i="45"/>
  <c r="G159" i="45"/>
  <c r="F159" i="45"/>
  <c r="E159" i="45"/>
  <c r="D159" i="45"/>
  <c r="C159" i="45"/>
  <c r="G158" i="45"/>
  <c r="F158" i="45"/>
  <c r="E158" i="45"/>
  <c r="D158" i="45"/>
  <c r="C158" i="45"/>
  <c r="G157" i="45"/>
  <c r="F157" i="45"/>
  <c r="E157" i="45"/>
  <c r="D157" i="45"/>
  <c r="C157" i="45"/>
  <c r="G156" i="45"/>
  <c r="F156" i="45"/>
  <c r="E156" i="45"/>
  <c r="D156" i="45"/>
  <c r="C156" i="45"/>
  <c r="N155" i="45"/>
  <c r="M155" i="45"/>
  <c r="L155" i="45"/>
  <c r="K155" i="45"/>
  <c r="G155" i="45"/>
  <c r="F155" i="45"/>
  <c r="E155" i="45"/>
  <c r="D155" i="45"/>
  <c r="C155" i="45"/>
  <c r="G154" i="45"/>
  <c r="F154" i="45"/>
  <c r="E154" i="45"/>
  <c r="D154" i="45"/>
  <c r="C154" i="45"/>
  <c r="G153" i="45"/>
  <c r="F153" i="45"/>
  <c r="E153" i="45"/>
  <c r="D153" i="45"/>
  <c r="C153" i="45"/>
  <c r="G152" i="45"/>
  <c r="F152" i="45"/>
  <c r="E152" i="45"/>
  <c r="D152" i="45"/>
  <c r="C152" i="45"/>
  <c r="G151" i="45"/>
  <c r="F151" i="45"/>
  <c r="E151" i="45"/>
  <c r="D151" i="45"/>
  <c r="C151" i="45"/>
  <c r="G150" i="45"/>
  <c r="F150" i="45"/>
  <c r="E150" i="45"/>
  <c r="D150" i="45"/>
  <c r="C150" i="45"/>
  <c r="G149" i="45"/>
  <c r="F149" i="45"/>
  <c r="E149" i="45"/>
  <c r="D149" i="45"/>
  <c r="C149" i="45"/>
  <c r="G148" i="45"/>
  <c r="F148" i="45"/>
  <c r="E148" i="45"/>
  <c r="D148" i="45"/>
  <c r="C148" i="45"/>
  <c r="G147" i="45"/>
  <c r="F147" i="45"/>
  <c r="E147" i="45"/>
  <c r="D147" i="45"/>
  <c r="C147" i="45"/>
  <c r="G146" i="45"/>
  <c r="F146" i="45"/>
  <c r="E146" i="45"/>
  <c r="D146" i="45"/>
  <c r="C146" i="45"/>
  <c r="G145" i="45"/>
  <c r="F145" i="45"/>
  <c r="E145" i="45"/>
  <c r="D145" i="45"/>
  <c r="C145" i="45"/>
  <c r="G144" i="45"/>
  <c r="F144" i="45"/>
  <c r="E144" i="45"/>
  <c r="D144" i="45"/>
  <c r="C144" i="45"/>
  <c r="G143" i="45"/>
  <c r="F143" i="45"/>
  <c r="E143" i="45"/>
  <c r="D143" i="45"/>
  <c r="C143" i="45"/>
  <c r="G142" i="45"/>
  <c r="F142" i="45"/>
  <c r="E142" i="45"/>
  <c r="D142" i="45"/>
  <c r="C142" i="45"/>
  <c r="G141" i="45"/>
  <c r="F141" i="45"/>
  <c r="E141" i="45"/>
  <c r="D141" i="45"/>
  <c r="C141" i="45"/>
  <c r="G140" i="45"/>
  <c r="F140" i="45"/>
  <c r="E140" i="45"/>
  <c r="D140" i="45"/>
  <c r="C140" i="45"/>
  <c r="G139" i="45"/>
  <c r="F139" i="45"/>
  <c r="E139" i="45"/>
  <c r="D139" i="45"/>
  <c r="C139" i="45"/>
  <c r="G138" i="45"/>
  <c r="F138" i="45"/>
  <c r="E138" i="45"/>
  <c r="D138" i="45"/>
  <c r="C138" i="45"/>
  <c r="G137" i="45"/>
  <c r="F137" i="45"/>
  <c r="E137" i="45"/>
  <c r="D137" i="45"/>
  <c r="C137" i="45"/>
  <c r="G136" i="45"/>
  <c r="F136" i="45"/>
  <c r="E136" i="45"/>
  <c r="D136" i="45"/>
  <c r="C136" i="45"/>
  <c r="G135" i="45"/>
  <c r="F135" i="45"/>
  <c r="E135" i="45"/>
  <c r="D135" i="45"/>
  <c r="C135" i="45"/>
  <c r="G134" i="45"/>
  <c r="F134" i="45"/>
  <c r="E134" i="45"/>
  <c r="D134" i="45"/>
  <c r="C134" i="45"/>
  <c r="G133" i="45"/>
  <c r="F133" i="45"/>
  <c r="E133" i="45"/>
  <c r="D133" i="45"/>
  <c r="C133" i="45"/>
  <c r="G132" i="45"/>
  <c r="F132" i="45"/>
  <c r="E132" i="45"/>
  <c r="D132" i="45"/>
  <c r="C132" i="45"/>
  <c r="G131" i="45"/>
  <c r="F131" i="45"/>
  <c r="E131" i="45"/>
  <c r="D131" i="45"/>
  <c r="C131" i="45"/>
  <c r="G130" i="45"/>
  <c r="F130" i="45"/>
  <c r="E130" i="45"/>
  <c r="D130" i="45"/>
  <c r="C130" i="45"/>
  <c r="G129" i="45"/>
  <c r="F129" i="45"/>
  <c r="E129" i="45"/>
  <c r="D129" i="45"/>
  <c r="C129" i="45"/>
  <c r="G128" i="45"/>
  <c r="F128" i="45"/>
  <c r="E128" i="45"/>
  <c r="D128" i="45"/>
  <c r="C128" i="45"/>
  <c r="G127" i="45"/>
  <c r="F127" i="45"/>
  <c r="E127" i="45"/>
  <c r="D127" i="45"/>
  <c r="C127" i="45"/>
  <c r="G126" i="45"/>
  <c r="F126" i="45"/>
  <c r="E126" i="45"/>
  <c r="D126" i="45"/>
  <c r="C126" i="45"/>
  <c r="G125" i="45"/>
  <c r="F125" i="45"/>
  <c r="E125" i="45"/>
  <c r="D125" i="45"/>
  <c r="C125" i="45"/>
  <c r="G124" i="45"/>
  <c r="F124" i="45"/>
  <c r="E124" i="45"/>
  <c r="D124" i="45"/>
  <c r="C124" i="45"/>
  <c r="G123" i="45"/>
  <c r="F123" i="45"/>
  <c r="E123" i="45"/>
  <c r="D123" i="45"/>
  <c r="C123" i="45"/>
  <c r="G122" i="45"/>
  <c r="F122" i="45"/>
  <c r="E122" i="45"/>
  <c r="D122" i="45"/>
  <c r="C122" i="45"/>
  <c r="G121" i="45"/>
  <c r="F121" i="45"/>
  <c r="E121" i="45"/>
  <c r="D121" i="45"/>
  <c r="C121" i="45"/>
  <c r="G120" i="45"/>
  <c r="F120" i="45"/>
  <c r="E120" i="45"/>
  <c r="D120" i="45"/>
  <c r="C120" i="45"/>
  <c r="G119" i="45"/>
  <c r="F119" i="45"/>
  <c r="E119" i="45"/>
  <c r="D119" i="45"/>
  <c r="C119" i="45"/>
  <c r="G118" i="45"/>
  <c r="F118" i="45"/>
  <c r="E118" i="45"/>
  <c r="D118" i="45"/>
  <c r="C118" i="45"/>
  <c r="G117" i="45"/>
  <c r="F117" i="45"/>
  <c r="E117" i="45"/>
  <c r="D117" i="45"/>
  <c r="C117" i="45"/>
  <c r="G116" i="45"/>
  <c r="F116" i="45"/>
  <c r="E116" i="45"/>
  <c r="D116" i="45"/>
  <c r="C116" i="45"/>
  <c r="G115" i="45"/>
  <c r="F115" i="45"/>
  <c r="E115" i="45"/>
  <c r="D115" i="45"/>
  <c r="C115" i="45"/>
  <c r="G114" i="45"/>
  <c r="F114" i="45"/>
  <c r="E114" i="45"/>
  <c r="D114" i="45"/>
  <c r="C114" i="45"/>
  <c r="G112" i="45"/>
  <c r="F112" i="45"/>
  <c r="E112" i="45"/>
  <c r="D112" i="45"/>
  <c r="C112" i="45"/>
  <c r="G111" i="45"/>
  <c r="F111" i="45"/>
  <c r="E111" i="45"/>
  <c r="D111" i="45"/>
  <c r="C111" i="45"/>
  <c r="G110" i="45"/>
  <c r="F110" i="45"/>
  <c r="E110" i="45"/>
  <c r="D110" i="45"/>
  <c r="C110" i="45"/>
  <c r="G109" i="45"/>
  <c r="F109" i="45"/>
  <c r="E109" i="45"/>
  <c r="D109" i="45"/>
  <c r="C109" i="45"/>
  <c r="G108" i="45"/>
  <c r="F108" i="45"/>
  <c r="E108" i="45"/>
  <c r="D108" i="45"/>
  <c r="C108" i="45"/>
  <c r="G107" i="45"/>
  <c r="F107" i="45"/>
  <c r="E107" i="45"/>
  <c r="D107" i="45"/>
  <c r="C107" i="45"/>
  <c r="G106" i="45"/>
  <c r="F106" i="45"/>
  <c r="E106" i="45"/>
  <c r="D106" i="45"/>
  <c r="C106" i="45"/>
  <c r="G105" i="45"/>
  <c r="F105" i="45"/>
  <c r="E105" i="45"/>
  <c r="D105" i="45"/>
  <c r="C105" i="45"/>
  <c r="G104" i="45"/>
  <c r="F104" i="45"/>
  <c r="E104" i="45"/>
  <c r="D104" i="45"/>
  <c r="C104" i="45"/>
  <c r="G103" i="45"/>
  <c r="F103" i="45"/>
  <c r="E103" i="45"/>
  <c r="D103" i="45"/>
  <c r="C103" i="45"/>
  <c r="G102" i="45"/>
  <c r="F102" i="45"/>
  <c r="E102" i="45"/>
  <c r="D102" i="45"/>
  <c r="C102" i="45"/>
  <c r="G101" i="45"/>
  <c r="F101" i="45"/>
  <c r="E101" i="45"/>
  <c r="D101" i="45"/>
  <c r="C101" i="45"/>
  <c r="G100" i="45"/>
  <c r="F100" i="45"/>
  <c r="E100" i="45"/>
  <c r="D100" i="45"/>
  <c r="C100" i="45"/>
  <c r="G99" i="45"/>
  <c r="F99" i="45"/>
  <c r="E99" i="45"/>
  <c r="D99" i="45"/>
  <c r="C99" i="45"/>
  <c r="G98" i="45"/>
  <c r="F98" i="45"/>
  <c r="E98" i="45"/>
  <c r="D98" i="45"/>
  <c r="C98" i="45"/>
  <c r="G97" i="45"/>
  <c r="F97" i="45"/>
  <c r="E97" i="45"/>
  <c r="D97" i="45"/>
  <c r="C97" i="45"/>
  <c r="G96" i="45"/>
  <c r="F96" i="45"/>
  <c r="E96" i="45"/>
  <c r="D96" i="45"/>
  <c r="C96" i="45"/>
  <c r="G92" i="45"/>
  <c r="F92" i="45"/>
  <c r="E92" i="45"/>
  <c r="D92" i="45"/>
  <c r="C92" i="45"/>
  <c r="G90" i="45"/>
  <c r="F90" i="45"/>
  <c r="E90" i="45"/>
  <c r="D90" i="45"/>
  <c r="C90" i="45"/>
  <c r="G89" i="45"/>
  <c r="F89" i="45"/>
  <c r="E89" i="45"/>
  <c r="D89" i="45"/>
  <c r="C89" i="45"/>
  <c r="G88" i="45"/>
  <c r="F88" i="45"/>
  <c r="E88" i="45"/>
  <c r="D88" i="45"/>
  <c r="C88" i="45"/>
  <c r="G87" i="45"/>
  <c r="F87" i="45"/>
  <c r="E87" i="45"/>
  <c r="D87" i="45"/>
  <c r="C87" i="45"/>
  <c r="G86" i="45"/>
  <c r="F86" i="45"/>
  <c r="E86" i="45"/>
  <c r="D86" i="45"/>
  <c r="C86" i="45"/>
  <c r="G79" i="45"/>
  <c r="F79" i="45"/>
  <c r="E79" i="45"/>
  <c r="D79" i="45"/>
  <c r="C79" i="45"/>
  <c r="G72" i="45"/>
  <c r="F72" i="45"/>
  <c r="E72" i="45"/>
  <c r="D72" i="45"/>
  <c r="C72" i="45"/>
  <c r="G71" i="45"/>
  <c r="F71" i="45"/>
  <c r="E71" i="45"/>
  <c r="D71" i="45"/>
  <c r="C71" i="45"/>
  <c r="G69" i="45"/>
  <c r="F69" i="45"/>
  <c r="E69" i="45"/>
  <c r="D69" i="45"/>
  <c r="C69" i="45"/>
  <c r="G68" i="45"/>
  <c r="F68" i="45"/>
  <c r="E68" i="45"/>
  <c r="D68" i="45"/>
  <c r="C68" i="45"/>
  <c r="G66" i="45"/>
  <c r="F66" i="45"/>
  <c r="E66" i="45"/>
  <c r="D66" i="45"/>
  <c r="C66" i="45"/>
  <c r="G59" i="45"/>
  <c r="F59" i="45"/>
  <c r="E59" i="45"/>
  <c r="D59" i="45"/>
  <c r="C59" i="45"/>
  <c r="G58" i="45"/>
  <c r="F58" i="45"/>
  <c r="E58" i="45"/>
  <c r="D58" i="45"/>
  <c r="C58" i="45"/>
  <c r="G57" i="45"/>
  <c r="F57" i="45"/>
  <c r="E57" i="45"/>
  <c r="D57" i="45"/>
  <c r="C57" i="45"/>
  <c r="G54" i="45"/>
  <c r="F54" i="45"/>
  <c r="E54" i="45"/>
  <c r="D54" i="45"/>
  <c r="C54" i="45"/>
  <c r="G51" i="45"/>
  <c r="F51" i="45"/>
  <c r="E51" i="45"/>
  <c r="D51" i="45"/>
  <c r="C51" i="45"/>
  <c r="G50" i="45"/>
  <c r="F50" i="45"/>
  <c r="E50" i="45"/>
  <c r="D50" i="45"/>
  <c r="C50" i="45"/>
  <c r="G47" i="45"/>
  <c r="F47" i="45"/>
  <c r="E47" i="45"/>
  <c r="D47" i="45"/>
  <c r="C47" i="45"/>
  <c r="G46" i="45"/>
  <c r="F46" i="45"/>
  <c r="E46" i="45"/>
  <c r="D46" i="45"/>
  <c r="C46" i="45"/>
  <c r="G45" i="45"/>
  <c r="F45" i="45"/>
  <c r="E45" i="45"/>
  <c r="D45" i="45"/>
  <c r="C45" i="45"/>
  <c r="G44" i="45"/>
  <c r="F44" i="45"/>
  <c r="E44" i="45"/>
  <c r="D44" i="45"/>
  <c r="C44" i="45"/>
  <c r="G43" i="45"/>
  <c r="F43" i="45"/>
  <c r="E43" i="45"/>
  <c r="D43" i="45"/>
  <c r="C43" i="45"/>
  <c r="G41" i="45"/>
  <c r="F41" i="45"/>
  <c r="E41" i="45"/>
  <c r="D41" i="45"/>
  <c r="C41" i="45"/>
  <c r="G35" i="45"/>
  <c r="F35" i="45"/>
  <c r="E35" i="45"/>
  <c r="D35" i="45"/>
  <c r="C35" i="45"/>
  <c r="G34" i="45"/>
  <c r="F34" i="45"/>
  <c r="E34" i="45"/>
  <c r="D34" i="45"/>
  <c r="C34" i="45"/>
  <c r="G28" i="45"/>
  <c r="F28" i="45"/>
  <c r="E28" i="45"/>
  <c r="D28" i="45"/>
  <c r="C28" i="45"/>
  <c r="G27" i="45"/>
  <c r="F27" i="45"/>
  <c r="E27" i="45"/>
  <c r="D27" i="45"/>
  <c r="C27" i="45"/>
  <c r="G26" i="45"/>
  <c r="F26" i="45"/>
  <c r="E26" i="45"/>
  <c r="D26" i="45"/>
  <c r="C26" i="45"/>
  <c r="G25" i="45"/>
  <c r="F25" i="45"/>
  <c r="E25" i="45"/>
  <c r="D25" i="45"/>
  <c r="C25" i="45"/>
  <c r="G24" i="45"/>
  <c r="F24" i="45"/>
  <c r="E24" i="45"/>
  <c r="D24" i="45"/>
  <c r="C24" i="45"/>
  <c r="G22" i="45"/>
  <c r="F22" i="45"/>
  <c r="E22" i="45"/>
  <c r="D22" i="45"/>
  <c r="C22" i="45"/>
  <c r="G21" i="45"/>
  <c r="F21" i="45"/>
  <c r="E21" i="45"/>
  <c r="D21" i="45"/>
  <c r="C21" i="45"/>
  <c r="G19" i="45"/>
  <c r="F19" i="45"/>
  <c r="E19" i="45"/>
  <c r="D19" i="45"/>
  <c r="C19" i="45"/>
  <c r="G18" i="45"/>
  <c r="F18" i="45"/>
  <c r="E18" i="45"/>
  <c r="D18" i="45"/>
  <c r="C18" i="45"/>
  <c r="G12" i="45"/>
  <c r="F12" i="45"/>
  <c r="E12" i="45"/>
  <c r="D12" i="45"/>
  <c r="C12" i="45"/>
  <c r="G11" i="45"/>
  <c r="F11" i="45"/>
  <c r="E11" i="45"/>
  <c r="D11" i="45"/>
  <c r="C11" i="45"/>
  <c r="F6" i="45"/>
  <c r="E6" i="45"/>
  <c r="D6" i="45"/>
  <c r="C6" i="45"/>
  <c r="F208" i="44"/>
  <c r="E208" i="44"/>
  <c r="D208" i="44"/>
  <c r="C208" i="44"/>
  <c r="F205" i="44"/>
  <c r="E205" i="44"/>
  <c r="D205" i="44"/>
  <c r="C205" i="44"/>
  <c r="F204" i="44"/>
  <c r="E204" i="44"/>
  <c r="D204" i="44"/>
  <c r="C204" i="44"/>
  <c r="F203" i="44"/>
  <c r="E203" i="44"/>
  <c r="D203" i="44"/>
  <c r="C203" i="44"/>
  <c r="F197" i="44"/>
  <c r="E197" i="44"/>
  <c r="D197" i="44"/>
  <c r="C197" i="44"/>
  <c r="F195" i="44"/>
  <c r="E195" i="44"/>
  <c r="D195" i="44"/>
  <c r="C195" i="44"/>
  <c r="F194" i="44"/>
  <c r="E194" i="44"/>
  <c r="D194" i="44"/>
  <c r="C194" i="44"/>
  <c r="F193" i="44"/>
  <c r="E193" i="44"/>
  <c r="D193" i="44"/>
  <c r="C193" i="44"/>
  <c r="F190" i="44"/>
  <c r="E190" i="44"/>
  <c r="D190" i="44"/>
  <c r="C190" i="44"/>
  <c r="F189" i="44"/>
  <c r="E189" i="44"/>
  <c r="D189" i="44"/>
  <c r="C189" i="44"/>
  <c r="F188" i="44"/>
  <c r="E188" i="44"/>
  <c r="D188" i="44"/>
  <c r="C188" i="44"/>
  <c r="F187" i="44"/>
  <c r="E187" i="44"/>
  <c r="D187" i="44"/>
  <c r="C187" i="44"/>
  <c r="F185" i="44"/>
  <c r="E185" i="44"/>
  <c r="D185" i="44"/>
  <c r="C185" i="44"/>
  <c r="F183" i="44"/>
  <c r="E183" i="44"/>
  <c r="D183" i="44"/>
  <c r="C183" i="44"/>
  <c r="F182" i="44"/>
  <c r="E182" i="44"/>
  <c r="D182" i="44"/>
  <c r="C182" i="44"/>
  <c r="F180" i="44"/>
  <c r="E180" i="44"/>
  <c r="D180" i="44"/>
  <c r="C180" i="44"/>
  <c r="F179" i="44"/>
  <c r="E179" i="44"/>
  <c r="D179" i="44"/>
  <c r="C179" i="44"/>
  <c r="F178" i="44"/>
  <c r="E178" i="44"/>
  <c r="D178" i="44"/>
  <c r="C178" i="44"/>
  <c r="F177" i="44"/>
  <c r="E177" i="44"/>
  <c r="D177" i="44"/>
  <c r="C177" i="44"/>
  <c r="F176" i="44"/>
  <c r="E176" i="44"/>
  <c r="D176" i="44"/>
  <c r="C176" i="44"/>
  <c r="F175" i="44"/>
  <c r="E175" i="44"/>
  <c r="D175" i="44"/>
  <c r="C175" i="44"/>
  <c r="F174" i="44"/>
  <c r="E174" i="44"/>
  <c r="D174" i="44"/>
  <c r="C174" i="44"/>
  <c r="F173" i="44"/>
  <c r="E173" i="44"/>
  <c r="D173" i="44"/>
  <c r="C173" i="44"/>
  <c r="F172" i="44"/>
  <c r="E172" i="44"/>
  <c r="D172" i="44"/>
  <c r="C172" i="44"/>
  <c r="F171" i="44"/>
  <c r="E171" i="44"/>
  <c r="D171" i="44"/>
  <c r="C171" i="44"/>
  <c r="F170" i="44"/>
  <c r="E170" i="44"/>
  <c r="D170" i="44"/>
  <c r="C170" i="44"/>
  <c r="F169" i="44"/>
  <c r="E169" i="44"/>
  <c r="D169" i="44"/>
  <c r="C169" i="44"/>
  <c r="F168" i="44"/>
  <c r="E168" i="44"/>
  <c r="D168" i="44"/>
  <c r="C168" i="44"/>
  <c r="F167" i="44"/>
  <c r="E167" i="44"/>
  <c r="D167" i="44"/>
  <c r="C167" i="44"/>
  <c r="F166" i="44"/>
  <c r="E166" i="44"/>
  <c r="D166" i="44"/>
  <c r="C166" i="44"/>
  <c r="F165" i="44"/>
  <c r="E165" i="44"/>
  <c r="D165" i="44"/>
  <c r="C165" i="44"/>
  <c r="F164" i="44"/>
  <c r="E164" i="44"/>
  <c r="D164" i="44"/>
  <c r="C164" i="44"/>
  <c r="F161" i="44"/>
  <c r="E161" i="44"/>
  <c r="D161" i="44"/>
  <c r="C161" i="44"/>
  <c r="F160" i="44"/>
  <c r="E160" i="44"/>
  <c r="D160" i="44"/>
  <c r="C160" i="44"/>
  <c r="F159" i="44"/>
  <c r="E159" i="44"/>
  <c r="D159" i="44"/>
  <c r="C159" i="44"/>
  <c r="F158" i="44"/>
  <c r="E158" i="44"/>
  <c r="D158" i="44"/>
  <c r="C158" i="44"/>
  <c r="F157" i="44"/>
  <c r="E157" i="44"/>
  <c r="D157" i="44"/>
  <c r="C157" i="44"/>
  <c r="F156" i="44"/>
  <c r="E156" i="44"/>
  <c r="D156" i="44"/>
  <c r="C156" i="44"/>
  <c r="N155" i="44"/>
  <c r="M155" i="44"/>
  <c r="L155" i="44"/>
  <c r="K155" i="44"/>
  <c r="F155" i="44"/>
  <c r="E155" i="44"/>
  <c r="D155" i="44"/>
  <c r="C155" i="44"/>
  <c r="F154" i="44"/>
  <c r="E154" i="44"/>
  <c r="D154" i="44"/>
  <c r="C154" i="44"/>
  <c r="F153" i="44"/>
  <c r="E153" i="44"/>
  <c r="D153" i="44"/>
  <c r="C153" i="44"/>
  <c r="F152" i="44"/>
  <c r="E152" i="44"/>
  <c r="D152" i="44"/>
  <c r="C152" i="44"/>
  <c r="F151" i="44"/>
  <c r="E151" i="44"/>
  <c r="D151" i="44"/>
  <c r="C151" i="44"/>
  <c r="F150" i="44"/>
  <c r="E150" i="44"/>
  <c r="D150" i="44"/>
  <c r="C150" i="44"/>
  <c r="F149" i="44"/>
  <c r="E149" i="44"/>
  <c r="D149" i="44"/>
  <c r="C149" i="44"/>
  <c r="F148" i="44"/>
  <c r="E148" i="44"/>
  <c r="D148" i="44"/>
  <c r="C148" i="44"/>
  <c r="F147" i="44"/>
  <c r="E147" i="44"/>
  <c r="D147" i="44"/>
  <c r="C147" i="44"/>
  <c r="F146" i="44"/>
  <c r="E146" i="44"/>
  <c r="D146" i="44"/>
  <c r="C146" i="44"/>
  <c r="F145" i="44"/>
  <c r="E145" i="44"/>
  <c r="D145" i="44"/>
  <c r="C145" i="44"/>
  <c r="F144" i="44"/>
  <c r="E144" i="44"/>
  <c r="D144" i="44"/>
  <c r="C144" i="44"/>
  <c r="F143" i="44"/>
  <c r="E143" i="44"/>
  <c r="D143" i="44"/>
  <c r="C143" i="44"/>
  <c r="F142" i="44"/>
  <c r="E142" i="44"/>
  <c r="D142" i="44"/>
  <c r="C142" i="44"/>
  <c r="F141" i="44"/>
  <c r="E141" i="44"/>
  <c r="D141" i="44"/>
  <c r="C141" i="44"/>
  <c r="F140" i="44"/>
  <c r="E140" i="44"/>
  <c r="D140" i="44"/>
  <c r="C140" i="44"/>
  <c r="F139" i="44"/>
  <c r="E139" i="44"/>
  <c r="D139" i="44"/>
  <c r="C139" i="44"/>
  <c r="F138" i="44"/>
  <c r="E138" i="44"/>
  <c r="D138" i="44"/>
  <c r="C138" i="44"/>
  <c r="F137" i="44"/>
  <c r="E137" i="44"/>
  <c r="D137" i="44"/>
  <c r="C137" i="44"/>
  <c r="F136" i="44"/>
  <c r="E136" i="44"/>
  <c r="D136" i="44"/>
  <c r="C136" i="44"/>
  <c r="F135" i="44"/>
  <c r="E135" i="44"/>
  <c r="D135" i="44"/>
  <c r="C135" i="44"/>
  <c r="F134" i="44"/>
  <c r="E134" i="44"/>
  <c r="D134" i="44"/>
  <c r="C134" i="44"/>
  <c r="F133" i="44"/>
  <c r="E133" i="44"/>
  <c r="D133" i="44"/>
  <c r="C133" i="44"/>
  <c r="F132" i="44"/>
  <c r="E132" i="44"/>
  <c r="D132" i="44"/>
  <c r="C132" i="44"/>
  <c r="F131" i="44"/>
  <c r="E131" i="44"/>
  <c r="D131" i="44"/>
  <c r="C131" i="44"/>
  <c r="F130" i="44"/>
  <c r="E130" i="44"/>
  <c r="D130" i="44"/>
  <c r="C130" i="44"/>
  <c r="F129" i="44"/>
  <c r="E129" i="44"/>
  <c r="D129" i="44"/>
  <c r="C129" i="44"/>
  <c r="F128" i="44"/>
  <c r="E128" i="44"/>
  <c r="D128" i="44"/>
  <c r="C128" i="44"/>
  <c r="F127" i="44"/>
  <c r="E127" i="44"/>
  <c r="D127" i="44"/>
  <c r="C127" i="44"/>
  <c r="F126" i="44"/>
  <c r="E126" i="44"/>
  <c r="D126" i="44"/>
  <c r="C126" i="44"/>
  <c r="F125" i="44"/>
  <c r="E125" i="44"/>
  <c r="D125" i="44"/>
  <c r="C125" i="44"/>
  <c r="F124" i="44"/>
  <c r="E124" i="44"/>
  <c r="D124" i="44"/>
  <c r="C124" i="44"/>
  <c r="F123" i="44"/>
  <c r="E123" i="44"/>
  <c r="D123" i="44"/>
  <c r="C123" i="44"/>
  <c r="F122" i="44"/>
  <c r="E122" i="44"/>
  <c r="D122" i="44"/>
  <c r="C122" i="44"/>
  <c r="F120" i="44"/>
  <c r="E120" i="44"/>
  <c r="D120" i="44"/>
  <c r="C120" i="44"/>
  <c r="F119" i="44"/>
  <c r="E119" i="44"/>
  <c r="D119" i="44"/>
  <c r="C119" i="44"/>
  <c r="F118" i="44"/>
  <c r="E118" i="44"/>
  <c r="D118" i="44"/>
  <c r="C118" i="44"/>
  <c r="F117" i="44"/>
  <c r="E117" i="44"/>
  <c r="D117" i="44"/>
  <c r="C117" i="44"/>
  <c r="F116" i="44"/>
  <c r="E116" i="44"/>
  <c r="D116" i="44"/>
  <c r="C116" i="44"/>
  <c r="F115" i="44"/>
  <c r="E115" i="44"/>
  <c r="D115" i="44"/>
  <c r="C115" i="44"/>
  <c r="F114" i="44"/>
  <c r="E114" i="44"/>
  <c r="D114" i="44"/>
  <c r="C114" i="44"/>
  <c r="F112" i="44"/>
  <c r="E112" i="44"/>
  <c r="D112" i="44"/>
  <c r="C112" i="44"/>
  <c r="F111" i="44"/>
  <c r="E111" i="44"/>
  <c r="D111" i="44"/>
  <c r="C111" i="44"/>
  <c r="F110" i="44"/>
  <c r="E110" i="44"/>
  <c r="D110" i="44"/>
  <c r="C110" i="44"/>
  <c r="F109" i="44"/>
  <c r="E109" i="44"/>
  <c r="D109" i="44"/>
  <c r="C109" i="44"/>
  <c r="F108" i="44"/>
  <c r="E108" i="44"/>
  <c r="D108" i="44"/>
  <c r="C108" i="44"/>
  <c r="F107" i="44"/>
  <c r="E107" i="44"/>
  <c r="D107" i="44"/>
  <c r="C107" i="44"/>
  <c r="F106" i="44"/>
  <c r="E106" i="44"/>
  <c r="D106" i="44"/>
  <c r="C106" i="44"/>
  <c r="F105" i="44"/>
  <c r="E105" i="44"/>
  <c r="D105" i="44"/>
  <c r="C105" i="44"/>
  <c r="F104" i="44"/>
  <c r="E104" i="44"/>
  <c r="D104" i="44"/>
  <c r="C104" i="44"/>
  <c r="F103" i="44"/>
  <c r="E103" i="44"/>
  <c r="D103" i="44"/>
  <c r="C103" i="44"/>
  <c r="F102" i="44"/>
  <c r="E102" i="44"/>
  <c r="D102" i="44"/>
  <c r="C102" i="44"/>
  <c r="F101" i="44"/>
  <c r="E101" i="44"/>
  <c r="D101" i="44"/>
  <c r="C101" i="44"/>
  <c r="F100" i="44"/>
  <c r="E100" i="44"/>
  <c r="D100" i="44"/>
  <c r="C100" i="44"/>
  <c r="F99" i="44"/>
  <c r="E99" i="44"/>
  <c r="D99" i="44"/>
  <c r="C99" i="44"/>
  <c r="F98" i="44"/>
  <c r="E98" i="44"/>
  <c r="D98" i="44"/>
  <c r="C98" i="44"/>
  <c r="F97" i="44"/>
  <c r="E97" i="44"/>
  <c r="D97" i="44"/>
  <c r="C97" i="44"/>
  <c r="F96" i="44"/>
  <c r="E96" i="44"/>
  <c r="D96" i="44"/>
  <c r="C96" i="44"/>
  <c r="F92" i="44"/>
  <c r="E92" i="44"/>
  <c r="D92" i="44"/>
  <c r="C92" i="44"/>
  <c r="F90" i="44"/>
  <c r="E90" i="44"/>
  <c r="D90" i="44"/>
  <c r="C90" i="44"/>
  <c r="F89" i="44"/>
  <c r="E89" i="44"/>
  <c r="D89" i="44"/>
  <c r="C89" i="44"/>
  <c r="F88" i="44"/>
  <c r="E88" i="44"/>
  <c r="D88" i="44"/>
  <c r="C88" i="44"/>
  <c r="F87" i="44"/>
  <c r="E87" i="44"/>
  <c r="D87" i="44"/>
  <c r="C87" i="44"/>
  <c r="F86" i="44"/>
  <c r="E86" i="44"/>
  <c r="D86" i="44"/>
  <c r="C86" i="44"/>
  <c r="F79" i="44"/>
  <c r="E79" i="44"/>
  <c r="D79" i="44"/>
  <c r="C79" i="44"/>
  <c r="F72" i="44"/>
  <c r="E72" i="44"/>
  <c r="D72" i="44"/>
  <c r="C72" i="44"/>
  <c r="F71" i="44"/>
  <c r="E71" i="44"/>
  <c r="D71" i="44"/>
  <c r="C71" i="44"/>
  <c r="F69" i="44"/>
  <c r="E69" i="44"/>
  <c r="D69" i="44"/>
  <c r="C69" i="44"/>
  <c r="F68" i="44"/>
  <c r="E68" i="44"/>
  <c r="D68" i="44"/>
  <c r="C68" i="44"/>
  <c r="F66" i="44"/>
  <c r="E66" i="44"/>
  <c r="D66" i="44"/>
  <c r="C66" i="44"/>
  <c r="F59" i="44"/>
  <c r="E59" i="44"/>
  <c r="D59" i="44"/>
  <c r="C59" i="44"/>
  <c r="F58" i="44"/>
  <c r="E58" i="44"/>
  <c r="D58" i="44"/>
  <c r="C58" i="44"/>
  <c r="F57" i="44"/>
  <c r="E57" i="44"/>
  <c r="D57" i="44"/>
  <c r="C57" i="44"/>
  <c r="F54" i="44"/>
  <c r="E54" i="44"/>
  <c r="D54" i="44"/>
  <c r="C54" i="44"/>
  <c r="F51" i="44"/>
  <c r="E51" i="44"/>
  <c r="D51" i="44"/>
  <c r="C51" i="44"/>
  <c r="F50" i="44"/>
  <c r="E50" i="44"/>
  <c r="D50" i="44"/>
  <c r="C50" i="44"/>
  <c r="F47" i="44"/>
  <c r="E47" i="44"/>
  <c r="D47" i="44"/>
  <c r="C47" i="44"/>
  <c r="F46" i="44"/>
  <c r="E46" i="44"/>
  <c r="D46" i="44"/>
  <c r="C46" i="44"/>
  <c r="F45" i="44"/>
  <c r="E45" i="44"/>
  <c r="D45" i="44"/>
  <c r="C45" i="44"/>
  <c r="F44" i="44"/>
  <c r="E44" i="44"/>
  <c r="D44" i="44"/>
  <c r="C44" i="44"/>
  <c r="F43" i="44"/>
  <c r="E43" i="44"/>
  <c r="D43" i="44"/>
  <c r="C43" i="44"/>
  <c r="F41" i="44"/>
  <c r="E41" i="44"/>
  <c r="D41" i="44"/>
  <c r="C41" i="44"/>
  <c r="F35" i="44"/>
  <c r="E35" i="44"/>
  <c r="D35" i="44"/>
  <c r="C35" i="44"/>
  <c r="F34" i="44"/>
  <c r="E34" i="44"/>
  <c r="D34" i="44"/>
  <c r="C34" i="44"/>
  <c r="L29" i="44"/>
  <c r="K29" i="44"/>
  <c r="J29" i="44"/>
  <c r="F28" i="44"/>
  <c r="E28" i="44"/>
  <c r="L28" i="44" s="1"/>
  <c r="D28" i="44"/>
  <c r="C28" i="44"/>
  <c r="F27" i="44"/>
  <c r="E27" i="44"/>
  <c r="L27" i="44" s="1"/>
  <c r="D27" i="44"/>
  <c r="C27" i="44"/>
  <c r="J27" i="44" s="1"/>
  <c r="F26" i="44"/>
  <c r="E26" i="44"/>
  <c r="L26" i="44" s="1"/>
  <c r="D26" i="44"/>
  <c r="C26" i="44"/>
  <c r="J26" i="44" s="1"/>
  <c r="F25" i="44"/>
  <c r="E25" i="44"/>
  <c r="L25" i="44" s="1"/>
  <c r="D25" i="44"/>
  <c r="C25" i="44"/>
  <c r="J25" i="44" s="1"/>
  <c r="F24" i="44"/>
  <c r="E24" i="44"/>
  <c r="L24" i="44" s="1"/>
  <c r="D24" i="44"/>
  <c r="C24" i="44"/>
  <c r="J24" i="44" s="1"/>
  <c r="L23" i="44"/>
  <c r="K23" i="44"/>
  <c r="J23" i="44"/>
  <c r="F22" i="44"/>
  <c r="E22" i="44"/>
  <c r="D22" i="44"/>
  <c r="K22" i="44" s="1"/>
  <c r="C22" i="44"/>
  <c r="F21" i="44"/>
  <c r="E21" i="44"/>
  <c r="D21" i="44"/>
  <c r="K21" i="44" s="1"/>
  <c r="C21" i="44"/>
  <c r="L20" i="44"/>
  <c r="K20" i="44"/>
  <c r="J20" i="44"/>
  <c r="F19" i="44"/>
  <c r="E19" i="44"/>
  <c r="L19" i="44" s="1"/>
  <c r="D19" i="44"/>
  <c r="C19" i="44"/>
  <c r="J19" i="44" s="1"/>
  <c r="F18" i="44"/>
  <c r="E18" i="44"/>
  <c r="L18" i="44" s="1"/>
  <c r="D18" i="44"/>
  <c r="C18" i="44"/>
  <c r="J18" i="44" s="1"/>
  <c r="L17" i="44"/>
  <c r="K17" i="44"/>
  <c r="J17" i="44"/>
  <c r="L16" i="44"/>
  <c r="K16" i="44"/>
  <c r="J16" i="44"/>
  <c r="L15" i="44"/>
  <c r="K15" i="44"/>
  <c r="J15" i="44"/>
  <c r="L14" i="44"/>
  <c r="K14" i="44"/>
  <c r="J14" i="44"/>
  <c r="L13" i="44"/>
  <c r="K13" i="44"/>
  <c r="J13" i="44"/>
  <c r="F12" i="44"/>
  <c r="E12" i="44"/>
  <c r="D12" i="44"/>
  <c r="K12" i="44" s="1"/>
  <c r="C12" i="44"/>
  <c r="F11" i="44"/>
  <c r="E11" i="44"/>
  <c r="D11" i="44"/>
  <c r="K11" i="44" s="1"/>
  <c r="C11" i="44"/>
  <c r="F6" i="44"/>
  <c r="E6" i="44"/>
  <c r="D6" i="44"/>
  <c r="C6" i="44"/>
  <c r="F5" i="44"/>
  <c r="E5" i="44"/>
  <c r="D5" i="44"/>
  <c r="C5" i="44"/>
  <c r="F3" i="44"/>
  <c r="E3" i="44"/>
  <c r="D3" i="44"/>
  <c r="C3" i="44"/>
  <c r="F2" i="44"/>
  <c r="E2" i="44"/>
  <c r="D2" i="44"/>
  <c r="C2" i="44"/>
  <c r="J28" i="44" l="1"/>
  <c r="L11" i="44"/>
  <c r="L12" i="44"/>
  <c r="J21" i="44"/>
  <c r="J22" i="44"/>
  <c r="K24" i="44"/>
  <c r="K25" i="44"/>
  <c r="K26" i="44"/>
  <c r="K27" i="44"/>
  <c r="K28" i="44"/>
  <c r="J11" i="44"/>
  <c r="O11" i="44" s="1"/>
  <c r="J12" i="44"/>
  <c r="O12" i="44" s="1"/>
  <c r="K18" i="44"/>
  <c r="K19" i="44"/>
  <c r="L21" i="44"/>
  <c r="L22" i="44"/>
  <c r="E120" i="9" l="1"/>
  <c r="D120" i="9"/>
  <c r="C120" i="9"/>
  <c r="B120" i="9"/>
  <c r="E119" i="9"/>
  <c r="D119" i="9"/>
  <c r="C119" i="9"/>
  <c r="B119" i="9"/>
  <c r="B51" i="14" l="1"/>
  <c r="E51" i="14"/>
  <c r="D51" i="14"/>
  <c r="C51" i="14"/>
  <c r="B47" i="14"/>
  <c r="E46" i="14"/>
  <c r="D46" i="14"/>
  <c r="C46" i="14"/>
  <c r="B46" i="14"/>
  <c r="C45" i="14"/>
  <c r="D40" i="14"/>
  <c r="C40" i="14"/>
  <c r="B40" i="14"/>
  <c r="E32" i="14"/>
  <c r="D32" i="14"/>
  <c r="C32" i="14"/>
  <c r="B32" i="14"/>
  <c r="E31" i="14"/>
  <c r="D31" i="14"/>
  <c r="C31" i="14"/>
  <c r="B31" i="14"/>
  <c r="E30" i="14"/>
  <c r="D30" i="14"/>
  <c r="C30" i="14"/>
  <c r="D29" i="14"/>
  <c r="C29" i="14"/>
  <c r="B28" i="14"/>
  <c r="D27" i="14"/>
  <c r="C27" i="14"/>
  <c r="E25" i="14"/>
  <c r="D25" i="14"/>
  <c r="C25" i="14"/>
  <c r="B25" i="14"/>
  <c r="D24" i="14"/>
  <c r="C24" i="14"/>
  <c r="E19" i="14"/>
  <c r="C19" i="14"/>
  <c r="B19" i="14"/>
  <c r="E18" i="14"/>
  <c r="D18" i="14"/>
  <c r="C18" i="14"/>
  <c r="B18" i="14"/>
  <c r="E17" i="14"/>
  <c r="D17" i="14"/>
  <c r="C17" i="14"/>
  <c r="B17" i="14"/>
  <c r="E16" i="14"/>
  <c r="D16" i="14"/>
  <c r="C16" i="14"/>
  <c r="B16" i="14"/>
  <c r="E15" i="14"/>
  <c r="D15" i="14"/>
  <c r="C15" i="14"/>
  <c r="B15" i="14"/>
  <c r="E14" i="14"/>
  <c r="D14" i="14"/>
  <c r="C14" i="14"/>
  <c r="B14" i="14"/>
  <c r="E13" i="14"/>
  <c r="D13" i="14"/>
  <c r="C13" i="14"/>
  <c r="B13" i="14"/>
  <c r="E10" i="14"/>
  <c r="D10" i="14"/>
  <c r="C10" i="14"/>
  <c r="B10" i="14"/>
  <c r="D9" i="14"/>
  <c r="C9" i="14"/>
  <c r="B9" i="14"/>
  <c r="E8" i="14"/>
  <c r="D8" i="14"/>
  <c r="C8" i="14"/>
  <c r="B8" i="14"/>
  <c r="B4" i="20" l="1"/>
  <c r="C4" i="17" l="1"/>
  <c r="C5" i="17" l="1"/>
  <c r="K4" i="7"/>
  <c r="K4" i="1"/>
  <c r="H5" i="1" l="1"/>
  <c r="H6" i="1"/>
  <c r="H7" i="1"/>
  <c r="H8" i="1"/>
  <c r="H13" i="1"/>
  <c r="H14" i="1"/>
  <c r="H15" i="1"/>
  <c r="H16" i="1"/>
  <c r="H17" i="1"/>
  <c r="H18" i="1"/>
  <c r="H19" i="1"/>
  <c r="H22" i="1"/>
  <c r="H23" i="1"/>
  <c r="H24" i="1"/>
  <c r="H25" i="1"/>
  <c r="H28" i="1"/>
  <c r="H29" i="1"/>
  <c r="H30" i="1"/>
  <c r="H31" i="1"/>
  <c r="H33" i="1"/>
  <c r="H34" i="1"/>
  <c r="H36" i="1"/>
  <c r="H38" i="1"/>
  <c r="H39" i="1"/>
  <c r="H45" i="1"/>
  <c r="H46" i="1"/>
  <c r="H47" i="1"/>
  <c r="H48" i="1"/>
  <c r="H51" i="1"/>
  <c r="H54" i="1"/>
  <c r="H55" i="1"/>
  <c r="H59" i="1"/>
  <c r="H64" i="1"/>
  <c r="H65" i="1"/>
  <c r="H67" i="1"/>
  <c r="H69" i="1"/>
  <c r="H71" i="1"/>
  <c r="H73" i="1"/>
  <c r="H74" i="1"/>
  <c r="H75" i="1"/>
  <c r="H77" i="1"/>
  <c r="H79" i="1"/>
  <c r="E10" i="13" l="1"/>
  <c r="D10" i="13"/>
  <c r="C10" i="13"/>
  <c r="E9" i="13"/>
  <c r="D9" i="13"/>
  <c r="C9" i="13"/>
  <c r="B9" i="13"/>
  <c r="E8" i="13"/>
  <c r="D8" i="13"/>
  <c r="C8" i="13"/>
  <c r="E7" i="13"/>
  <c r="D7" i="13"/>
  <c r="C7" i="13"/>
  <c r="B7" i="13"/>
  <c r="E6" i="13"/>
  <c r="D6" i="13"/>
  <c r="C6" i="13"/>
  <c r="B6" i="13"/>
  <c r="E5" i="13"/>
  <c r="D5" i="13"/>
  <c r="C5" i="13"/>
  <c r="B5" i="13"/>
  <c r="D4" i="13"/>
  <c r="C4" i="13"/>
  <c r="B4" i="13"/>
  <c r="E4" i="13"/>
  <c r="E5" i="11"/>
  <c r="D5" i="11"/>
  <c r="C5" i="11"/>
  <c r="B5" i="11"/>
  <c r="D4" i="11"/>
  <c r="C4" i="11"/>
  <c r="B4" i="11"/>
  <c r="E4" i="11"/>
  <c r="E117" i="9"/>
  <c r="D117" i="9"/>
  <c r="C117" i="9"/>
  <c r="B117" i="9"/>
  <c r="E116" i="9"/>
  <c r="D116" i="9"/>
  <c r="C116" i="9"/>
  <c r="B116" i="9"/>
  <c r="E113" i="9"/>
  <c r="D113" i="9"/>
  <c r="C113" i="9"/>
  <c r="B113" i="9"/>
  <c r="E112" i="9"/>
  <c r="D112" i="9"/>
  <c r="C112" i="9"/>
  <c r="B112" i="9"/>
  <c r="E103" i="9"/>
  <c r="D103" i="9"/>
  <c r="C103" i="9"/>
  <c r="B103" i="9"/>
  <c r="E100" i="9"/>
  <c r="D100" i="9"/>
  <c r="C100" i="9"/>
  <c r="E99" i="9"/>
  <c r="D99" i="9"/>
  <c r="C99" i="9"/>
  <c r="B99" i="9"/>
  <c r="E96" i="9"/>
  <c r="D96" i="9"/>
  <c r="C96" i="9"/>
  <c r="B96" i="9"/>
  <c r="E92" i="9"/>
  <c r="D92" i="9"/>
  <c r="C92" i="9"/>
  <c r="B92" i="9"/>
  <c r="E90" i="9"/>
  <c r="E89" i="9"/>
  <c r="D89" i="9"/>
  <c r="C89" i="9"/>
  <c r="E88" i="9"/>
  <c r="D88" i="9"/>
  <c r="C88" i="9"/>
  <c r="B88" i="9"/>
  <c r="E87" i="9"/>
  <c r="D87" i="9"/>
  <c r="C87" i="9"/>
  <c r="B87" i="9"/>
  <c r="E86" i="9"/>
  <c r="D86" i="9"/>
  <c r="C86" i="9"/>
  <c r="E85" i="9"/>
  <c r="D85" i="9"/>
  <c r="C85" i="9"/>
  <c r="B85" i="9"/>
  <c r="E84" i="9"/>
  <c r="D84" i="9"/>
  <c r="C84" i="9"/>
  <c r="B84" i="9"/>
  <c r="E83" i="9"/>
  <c r="D83" i="9"/>
  <c r="C83" i="9"/>
  <c r="B83" i="9"/>
  <c r="E82" i="9"/>
  <c r="D82" i="9"/>
  <c r="C82" i="9"/>
  <c r="B82" i="9"/>
  <c r="E81" i="9"/>
  <c r="D81" i="9"/>
  <c r="C81" i="9"/>
  <c r="B81" i="9"/>
  <c r="E77" i="9"/>
  <c r="D77" i="9"/>
  <c r="C77" i="9"/>
  <c r="B77" i="9"/>
  <c r="E75" i="9"/>
  <c r="D75" i="9"/>
  <c r="C75" i="9"/>
  <c r="B75" i="9"/>
  <c r="E74" i="9"/>
  <c r="D74" i="9"/>
  <c r="C74" i="9"/>
  <c r="B74" i="9"/>
  <c r="E73" i="9"/>
  <c r="D73" i="9"/>
  <c r="C73" i="9"/>
  <c r="B73" i="9"/>
  <c r="E72" i="9"/>
  <c r="D72" i="9"/>
  <c r="C72" i="9"/>
  <c r="B72" i="9"/>
  <c r="E71" i="9"/>
  <c r="D71" i="9"/>
  <c r="C71" i="9"/>
  <c r="B71" i="9"/>
  <c r="E70" i="9"/>
  <c r="D70" i="9"/>
  <c r="C70" i="9"/>
  <c r="B70" i="9"/>
  <c r="E69" i="9"/>
  <c r="D69" i="9"/>
  <c r="C69" i="9"/>
  <c r="B69" i="9"/>
  <c r="E68" i="9"/>
  <c r="D68" i="9"/>
  <c r="C68" i="9"/>
  <c r="B68" i="9"/>
  <c r="E67" i="9"/>
  <c r="D67" i="9"/>
  <c r="C67" i="9"/>
  <c r="B67" i="9"/>
  <c r="E66" i="9"/>
  <c r="D66" i="9"/>
  <c r="C66" i="9"/>
  <c r="B66" i="9"/>
  <c r="E65" i="9"/>
  <c r="D65" i="9"/>
  <c r="C65" i="9"/>
  <c r="B65" i="9"/>
  <c r="E64" i="9"/>
  <c r="D64" i="9"/>
  <c r="C64" i="9"/>
  <c r="B64" i="9"/>
  <c r="E63" i="9"/>
  <c r="D63" i="9"/>
  <c r="C63" i="9"/>
  <c r="B63" i="9"/>
  <c r="E62" i="9"/>
  <c r="D62" i="9"/>
  <c r="C62" i="9"/>
  <c r="B62" i="9"/>
  <c r="E61" i="9"/>
  <c r="D61" i="9"/>
  <c r="C61" i="9"/>
  <c r="B61" i="9"/>
  <c r="E60" i="9"/>
  <c r="D60" i="9"/>
  <c r="C60" i="9"/>
  <c r="B60" i="9"/>
  <c r="E59" i="9"/>
  <c r="D59" i="9"/>
  <c r="C59" i="9"/>
  <c r="B59" i="9"/>
  <c r="C58" i="9"/>
  <c r="E57" i="9"/>
  <c r="D57" i="9"/>
  <c r="C57" i="9"/>
  <c r="B57" i="9"/>
  <c r="D56" i="9"/>
  <c r="C56" i="9"/>
  <c r="B56" i="9"/>
  <c r="E55" i="9"/>
  <c r="D55" i="9"/>
  <c r="C55" i="9"/>
  <c r="B55" i="9"/>
  <c r="E54" i="9"/>
  <c r="D54" i="9"/>
  <c r="C54" i="9"/>
  <c r="B54" i="9"/>
  <c r="E53" i="9"/>
  <c r="D53" i="9"/>
  <c r="C53" i="9"/>
  <c r="B53" i="9"/>
  <c r="E52" i="9"/>
  <c r="D52" i="9"/>
  <c r="C52" i="9"/>
  <c r="B52" i="9"/>
  <c r="E51" i="9"/>
  <c r="D51" i="9"/>
  <c r="C51" i="9"/>
  <c r="B51" i="9"/>
  <c r="E50" i="9"/>
  <c r="D50" i="9"/>
  <c r="C50" i="9"/>
  <c r="B50" i="9"/>
  <c r="E49" i="9"/>
  <c r="D49" i="9"/>
  <c r="C49" i="9"/>
  <c r="B49" i="9"/>
  <c r="E48" i="9"/>
  <c r="D48" i="9"/>
  <c r="C48" i="9"/>
  <c r="B48" i="9"/>
  <c r="E46" i="9"/>
  <c r="D46" i="9"/>
  <c r="C46" i="9"/>
  <c r="B46" i="9"/>
  <c r="B44" i="9"/>
  <c r="E43" i="9"/>
  <c r="D43" i="9"/>
  <c r="C43" i="9"/>
  <c r="B43" i="9"/>
  <c r="E42" i="9"/>
  <c r="D42" i="9"/>
  <c r="C42" i="9"/>
  <c r="B42" i="9"/>
  <c r="E41" i="9"/>
  <c r="D41" i="9"/>
  <c r="C41" i="9"/>
  <c r="B41" i="9"/>
  <c r="E40" i="9"/>
  <c r="D40" i="9"/>
  <c r="C40" i="9"/>
  <c r="B40" i="9"/>
  <c r="E39" i="9"/>
  <c r="D39" i="9"/>
  <c r="C39" i="9"/>
  <c r="B39" i="9"/>
  <c r="E38" i="9"/>
  <c r="D38" i="9"/>
  <c r="C38" i="9"/>
  <c r="B38" i="9"/>
  <c r="E37" i="9"/>
  <c r="D37" i="9"/>
  <c r="C37" i="9"/>
  <c r="B37" i="9"/>
  <c r="E36" i="9"/>
  <c r="D36" i="9"/>
  <c r="C36" i="9"/>
  <c r="B36" i="9"/>
  <c r="E35" i="9"/>
  <c r="D35" i="9"/>
  <c r="C35" i="9"/>
  <c r="B35" i="9"/>
  <c r="E34" i="9"/>
  <c r="D34" i="9"/>
  <c r="C34" i="9"/>
  <c r="B34" i="9"/>
  <c r="E33" i="9"/>
  <c r="D33" i="9"/>
  <c r="C33" i="9"/>
  <c r="B33" i="9"/>
  <c r="E32" i="9"/>
  <c r="D32" i="9"/>
  <c r="C32" i="9"/>
  <c r="B32" i="9"/>
  <c r="E31" i="9"/>
  <c r="D31" i="9"/>
  <c r="C31" i="9"/>
  <c r="B31" i="9"/>
  <c r="E30" i="9"/>
  <c r="D30" i="9"/>
  <c r="C30" i="9"/>
  <c r="B30" i="9"/>
  <c r="E29" i="9"/>
  <c r="D29" i="9"/>
  <c r="C29" i="9"/>
  <c r="E28" i="9"/>
  <c r="D28" i="9"/>
  <c r="C28" i="9"/>
  <c r="B28" i="9"/>
  <c r="B27" i="9"/>
  <c r="D26" i="9"/>
  <c r="C26" i="9"/>
  <c r="B26" i="9"/>
  <c r="E25" i="9"/>
  <c r="D25" i="9"/>
  <c r="C25" i="9"/>
  <c r="B25" i="9"/>
  <c r="E24" i="9"/>
  <c r="D24" i="9"/>
  <c r="C24" i="9"/>
  <c r="B24" i="9"/>
  <c r="E23" i="9"/>
  <c r="D23" i="9"/>
  <c r="C23" i="9"/>
  <c r="B23" i="9"/>
  <c r="E22" i="9"/>
  <c r="D22" i="9"/>
  <c r="C22" i="9"/>
  <c r="B22" i="9"/>
  <c r="E21" i="9"/>
  <c r="D21" i="9"/>
  <c r="C21" i="9"/>
  <c r="B21" i="9"/>
  <c r="E20" i="9"/>
  <c r="D20" i="9"/>
  <c r="C20" i="9"/>
  <c r="B20" i="9"/>
  <c r="E19" i="9"/>
  <c r="D19" i="9"/>
  <c r="C19" i="9"/>
  <c r="B19" i="9"/>
  <c r="E13" i="9"/>
  <c r="D13" i="9"/>
  <c r="C13" i="9"/>
  <c r="B13" i="9"/>
  <c r="E12" i="9"/>
  <c r="D12" i="9"/>
  <c r="C12" i="9"/>
  <c r="B12" i="9"/>
  <c r="E11" i="9"/>
  <c r="D11" i="9"/>
  <c r="C11" i="9"/>
  <c r="B11" i="9"/>
  <c r="E10" i="9"/>
  <c r="D10" i="9"/>
  <c r="C10" i="9"/>
  <c r="B10" i="9"/>
  <c r="E7" i="9"/>
  <c r="D7" i="9"/>
  <c r="C7" i="9"/>
  <c r="B7" i="9"/>
  <c r="E6" i="9"/>
  <c r="D6" i="9"/>
  <c r="C6" i="9"/>
  <c r="B6" i="9"/>
  <c r="E5" i="9"/>
  <c r="D5" i="9"/>
  <c r="C5" i="9"/>
  <c r="B5" i="9"/>
  <c r="F115" i="9"/>
  <c r="F111" i="9"/>
  <c r="F106" i="9"/>
  <c r="F80" i="9"/>
  <c r="F47" i="9"/>
  <c r="F18" i="9"/>
  <c r="F17" i="9" s="1"/>
  <c r="F4" i="9"/>
  <c r="F8" i="9" s="1"/>
  <c r="F15" i="9" s="1"/>
  <c r="F78" i="9" l="1"/>
  <c r="F94" i="9" s="1"/>
  <c r="F97" i="9" s="1"/>
  <c r="F101" i="9" s="1"/>
  <c r="F104" i="9" s="1"/>
  <c r="F109" i="9" s="1"/>
  <c r="D86" i="6"/>
  <c r="C86" i="6"/>
  <c r="B86" i="6"/>
  <c r="D85" i="6"/>
  <c r="C85" i="6"/>
  <c r="B85" i="6"/>
  <c r="E79" i="6"/>
  <c r="D79" i="6"/>
  <c r="C79" i="6"/>
  <c r="B79" i="6"/>
  <c r="B78" i="6"/>
  <c r="E77" i="6"/>
  <c r="D77" i="6"/>
  <c r="C77" i="6"/>
  <c r="B77" i="6"/>
  <c r="E75" i="6"/>
  <c r="D75" i="6"/>
  <c r="C75" i="6"/>
  <c r="B75" i="6"/>
  <c r="E74" i="6"/>
  <c r="D74" i="6"/>
  <c r="C74" i="6"/>
  <c r="B74" i="6"/>
  <c r="E73" i="6"/>
  <c r="D73" i="6"/>
  <c r="C73" i="6"/>
  <c r="B73" i="6"/>
  <c r="E71" i="6"/>
  <c r="D71" i="6"/>
  <c r="C71" i="6"/>
  <c r="B71" i="6"/>
  <c r="E69" i="6"/>
  <c r="D69" i="6"/>
  <c r="C69" i="6"/>
  <c r="B69" i="6"/>
  <c r="B68" i="6"/>
  <c r="E67" i="6"/>
  <c r="D67" i="6"/>
  <c r="C67" i="6"/>
  <c r="B67" i="6"/>
  <c r="E65" i="6"/>
  <c r="D65" i="6"/>
  <c r="C65" i="6"/>
  <c r="B65" i="6"/>
  <c r="E64" i="6"/>
  <c r="E60" i="6"/>
  <c r="D60" i="6"/>
  <c r="C60" i="6"/>
  <c r="E59" i="6"/>
  <c r="D59" i="6"/>
  <c r="C59" i="6"/>
  <c r="B59" i="6"/>
  <c r="E55" i="6"/>
  <c r="D55" i="6"/>
  <c r="C55" i="6"/>
  <c r="E54" i="6"/>
  <c r="D54" i="6"/>
  <c r="C54" i="6"/>
  <c r="E51" i="6"/>
  <c r="D51" i="6"/>
  <c r="C51" i="6"/>
  <c r="B51" i="6"/>
  <c r="E49" i="6"/>
  <c r="D49" i="6"/>
  <c r="C49" i="6"/>
  <c r="E48" i="6"/>
  <c r="D48" i="6"/>
  <c r="C48" i="6"/>
  <c r="B48" i="6"/>
  <c r="E47" i="6"/>
  <c r="D47" i="6"/>
  <c r="C47" i="6"/>
  <c r="B47" i="6"/>
  <c r="E46" i="6"/>
  <c r="D46" i="6"/>
  <c r="C46" i="6"/>
  <c r="B46" i="6"/>
  <c r="E45" i="6"/>
  <c r="D45" i="6"/>
  <c r="C45" i="6"/>
  <c r="B45" i="6"/>
  <c r="E39" i="6"/>
  <c r="D39" i="6"/>
  <c r="C39" i="6"/>
  <c r="B39" i="6"/>
  <c r="E38" i="6"/>
  <c r="D38" i="6"/>
  <c r="C38" i="6"/>
  <c r="B38" i="6"/>
  <c r="E36" i="6"/>
  <c r="D36" i="6"/>
  <c r="C36" i="6"/>
  <c r="B36" i="6"/>
  <c r="E34" i="6"/>
  <c r="D34" i="6"/>
  <c r="C34" i="6"/>
  <c r="B34" i="6"/>
  <c r="E33" i="6"/>
  <c r="D33" i="6"/>
  <c r="C33" i="6"/>
  <c r="B33" i="6"/>
  <c r="E31" i="6"/>
  <c r="D31" i="6"/>
  <c r="C31" i="6"/>
  <c r="B31" i="6"/>
  <c r="E30" i="6"/>
  <c r="D30" i="6"/>
  <c r="C30" i="6"/>
  <c r="B30" i="6"/>
  <c r="E29" i="6"/>
  <c r="D29" i="6"/>
  <c r="C29" i="6"/>
  <c r="B29" i="6"/>
  <c r="E28" i="6"/>
  <c r="D28" i="6"/>
  <c r="C28" i="6"/>
  <c r="B28" i="6"/>
  <c r="C26" i="6"/>
  <c r="E25" i="6"/>
  <c r="D25" i="6"/>
  <c r="C25" i="6"/>
  <c r="B25" i="6"/>
  <c r="E24" i="6"/>
  <c r="D24" i="6"/>
  <c r="C24" i="6"/>
  <c r="B24" i="6"/>
  <c r="E23" i="6"/>
  <c r="D23" i="6"/>
  <c r="E22" i="6"/>
  <c r="D22" i="6"/>
  <c r="C22" i="6"/>
  <c r="B22"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8" i="6"/>
  <c r="D8" i="6"/>
  <c r="C8" i="6"/>
  <c r="B8" i="6"/>
  <c r="E7" i="6"/>
  <c r="D7" i="6"/>
  <c r="C7" i="6"/>
  <c r="B7" i="6"/>
  <c r="E6" i="6"/>
  <c r="D6" i="6"/>
  <c r="C6" i="6"/>
  <c r="B6" i="6"/>
  <c r="D5" i="6"/>
  <c r="C5" i="6"/>
  <c r="B5" i="6"/>
  <c r="E5" i="6"/>
  <c r="F76" i="6"/>
  <c r="F70" i="6" s="1"/>
  <c r="F58" i="6"/>
  <c r="F57" i="6" s="1"/>
  <c r="F53" i="6"/>
  <c r="F44" i="6"/>
  <c r="F37" i="6"/>
  <c r="F32" i="6"/>
  <c r="F27" i="6"/>
  <c r="F21" i="6"/>
  <c r="F20" i="6" s="1"/>
  <c r="F12" i="6"/>
  <c r="F4" i="6"/>
  <c r="B101" i="2"/>
  <c r="B90" i="2"/>
  <c r="B87" i="2"/>
  <c r="B48" i="2"/>
  <c r="B80" i="1"/>
  <c r="B60" i="1"/>
  <c r="H60" i="1" s="1"/>
  <c r="B86" i="9" l="1"/>
  <c r="B100" i="9"/>
  <c r="B89" i="9"/>
  <c r="B60" i="6"/>
  <c r="F11" i="6"/>
  <c r="F41" i="6" s="1"/>
  <c r="F63" i="6"/>
  <c r="F82" i="6" s="1"/>
  <c r="F108" i="2"/>
  <c r="B81" i="2"/>
  <c r="C81" i="2"/>
  <c r="D81" i="2"/>
  <c r="E81" i="2"/>
  <c r="F81" i="2"/>
  <c r="F66" i="1"/>
  <c r="F80" i="1"/>
  <c r="H80" i="1" s="1"/>
  <c r="F12" i="1"/>
  <c r="F39" i="4"/>
  <c r="F38" i="4"/>
  <c r="E39" i="14" s="1"/>
  <c r="F27" i="4"/>
  <c r="E27" i="14" s="1"/>
  <c r="F24" i="4"/>
  <c r="E24" i="14" s="1"/>
  <c r="F29" i="4"/>
  <c r="E29" i="14" s="1"/>
  <c r="F37" i="4"/>
  <c r="B41" i="4"/>
  <c r="C41" i="4"/>
  <c r="C42" i="14" s="1"/>
  <c r="D41" i="4"/>
  <c r="E41" i="4"/>
  <c r="F12" i="4"/>
  <c r="F7" i="4"/>
  <c r="F116" i="2"/>
  <c r="F112" i="2"/>
  <c r="F48" i="2"/>
  <c r="F19" i="2"/>
  <c r="F58" i="1"/>
  <c r="F53" i="1"/>
  <c r="F44" i="1"/>
  <c r="F37" i="1"/>
  <c r="F32" i="1"/>
  <c r="F27" i="1"/>
  <c r="F21" i="1"/>
  <c r="F4" i="2"/>
  <c r="F4" i="1"/>
  <c r="B44" i="4"/>
  <c r="B45" i="14" s="1"/>
  <c r="B30" i="4"/>
  <c r="B29" i="4"/>
  <c r="B29" i="14" s="1"/>
  <c r="B27" i="4"/>
  <c r="B27" i="14" s="1"/>
  <c r="B26" i="4"/>
  <c r="B24" i="4"/>
  <c r="B24" i="14" s="1"/>
  <c r="B8" i="3"/>
  <c r="B8" i="13" s="1"/>
  <c r="B109" i="2"/>
  <c r="B108" i="2"/>
  <c r="B50" i="1"/>
  <c r="B49" i="1"/>
  <c r="H49" i="1" s="1"/>
  <c r="C4" i="1"/>
  <c r="D4" i="1"/>
  <c r="E4" i="1"/>
  <c r="B4" i="1"/>
  <c r="H4" i="1" s="1"/>
  <c r="C109" i="2"/>
  <c r="C108" i="2"/>
  <c r="D66" i="1"/>
  <c r="E66" i="1"/>
  <c r="B66" i="1"/>
  <c r="B76" i="1"/>
  <c r="E80" i="1"/>
  <c r="C80" i="1"/>
  <c r="C50" i="1"/>
  <c r="C116" i="2"/>
  <c r="D116" i="2"/>
  <c r="E116" i="2"/>
  <c r="B116" i="2"/>
  <c r="E48" i="2"/>
  <c r="C48" i="2"/>
  <c r="B47" i="9" s="1"/>
  <c r="E19" i="2"/>
  <c r="B19" i="2"/>
  <c r="C19" i="2"/>
  <c r="E4" i="2"/>
  <c r="B4" i="2"/>
  <c r="C4" i="2"/>
  <c r="D48" i="2"/>
  <c r="E34" i="4"/>
  <c r="D34" i="4"/>
  <c r="D34" i="14" s="1"/>
  <c r="C34" i="4"/>
  <c r="E12" i="4"/>
  <c r="E12" i="14" s="1"/>
  <c r="D12" i="4"/>
  <c r="D12" i="14" s="1"/>
  <c r="C12" i="4"/>
  <c r="C12" i="14" s="1"/>
  <c r="E7" i="4"/>
  <c r="D7" i="4"/>
  <c r="C7" i="4"/>
  <c r="B7" i="4"/>
  <c r="F11" i="3"/>
  <c r="E11" i="3"/>
  <c r="D11" i="3"/>
  <c r="D11" i="13" s="1"/>
  <c r="C11" i="3"/>
  <c r="C11" i="13" s="1"/>
  <c r="B11" i="3"/>
  <c r="E112" i="2"/>
  <c r="D112" i="2"/>
  <c r="C112" i="2"/>
  <c r="B112" i="2"/>
  <c r="E108" i="2"/>
  <c r="D108" i="2"/>
  <c r="D107" i="2"/>
  <c r="D19" i="2"/>
  <c r="D4" i="2"/>
  <c r="D80" i="1"/>
  <c r="C66" i="1"/>
  <c r="E58" i="1"/>
  <c r="D58" i="1"/>
  <c r="C58" i="1"/>
  <c r="B58" i="1"/>
  <c r="E53" i="1"/>
  <c r="D53" i="1"/>
  <c r="C53" i="1"/>
  <c r="B53" i="1"/>
  <c r="E44" i="1"/>
  <c r="D44" i="1"/>
  <c r="E37" i="1"/>
  <c r="D37" i="1"/>
  <c r="C37" i="1"/>
  <c r="B37" i="1"/>
  <c r="E32" i="1"/>
  <c r="D32" i="1"/>
  <c r="C32" i="1"/>
  <c r="B32" i="1"/>
  <c r="H32" i="1" s="1"/>
  <c r="E27" i="1"/>
  <c r="D27" i="1"/>
  <c r="C27" i="1"/>
  <c r="B27" i="1"/>
  <c r="H27" i="1" s="1"/>
  <c r="E21" i="1"/>
  <c r="D21" i="1"/>
  <c r="D20" i="1" s="1"/>
  <c r="C21" i="1"/>
  <c r="B21" i="1"/>
  <c r="E12" i="1"/>
  <c r="D12" i="1"/>
  <c r="C12" i="1"/>
  <c r="B12" i="1"/>
  <c r="H58" i="1" l="1"/>
  <c r="C12" i="17"/>
  <c r="C13" i="17" s="1"/>
  <c r="D8" i="2"/>
  <c r="D106" i="8" s="1"/>
  <c r="D4" i="9"/>
  <c r="D4" i="8"/>
  <c r="E107" i="2"/>
  <c r="E107" i="9"/>
  <c r="E111" i="9"/>
  <c r="E11" i="13"/>
  <c r="D7" i="14"/>
  <c r="D7" i="15"/>
  <c r="D47" i="9"/>
  <c r="D47" i="8"/>
  <c r="C18" i="9"/>
  <c r="E47" i="9"/>
  <c r="C115" i="9"/>
  <c r="C107" i="9"/>
  <c r="B107" i="2"/>
  <c r="B107" i="9"/>
  <c r="F41" i="4"/>
  <c r="E38" i="14"/>
  <c r="C80" i="9"/>
  <c r="D18" i="9"/>
  <c r="D18" i="8"/>
  <c r="B111" i="9"/>
  <c r="B11" i="13"/>
  <c r="E7" i="14"/>
  <c r="C34" i="14"/>
  <c r="C8" i="2"/>
  <c r="C18" i="8" s="1"/>
  <c r="C4" i="9"/>
  <c r="B18" i="9"/>
  <c r="B18" i="8"/>
  <c r="B115" i="9"/>
  <c r="C108" i="8"/>
  <c r="B108" i="9"/>
  <c r="E40" i="14"/>
  <c r="B80" i="9"/>
  <c r="B80" i="8"/>
  <c r="B7" i="14"/>
  <c r="B8" i="2"/>
  <c r="B107" i="8" s="1"/>
  <c r="J14" i="4"/>
  <c r="J13" i="4"/>
  <c r="J8" i="4"/>
  <c r="K8" i="4" s="1"/>
  <c r="B4" i="9"/>
  <c r="B4" i="8"/>
  <c r="E18" i="9"/>
  <c r="E115" i="9"/>
  <c r="E115" i="8"/>
  <c r="F8" i="2"/>
  <c r="F80" i="8" s="1"/>
  <c r="F7" i="15"/>
  <c r="E80" i="9"/>
  <c r="F107" i="2"/>
  <c r="F107" i="8"/>
  <c r="C111" i="9"/>
  <c r="C111" i="8"/>
  <c r="D107" i="9"/>
  <c r="D107" i="8"/>
  <c r="D111" i="9"/>
  <c r="D111" i="8"/>
  <c r="C7" i="14"/>
  <c r="C7" i="15"/>
  <c r="E8" i="2"/>
  <c r="E4" i="9"/>
  <c r="E4" i="8"/>
  <c r="C47" i="9"/>
  <c r="C47" i="8"/>
  <c r="D115" i="8"/>
  <c r="D115" i="9"/>
  <c r="B30" i="14"/>
  <c r="B30" i="15"/>
  <c r="B42" i="14"/>
  <c r="D80" i="8"/>
  <c r="D80" i="9"/>
  <c r="E42" i="14"/>
  <c r="D42" i="14"/>
  <c r="H12" i="1"/>
  <c r="H37" i="1"/>
  <c r="H66" i="1"/>
  <c r="H21" i="1"/>
  <c r="H53" i="1"/>
  <c r="B12" i="6"/>
  <c r="E27" i="6"/>
  <c r="E37" i="6"/>
  <c r="C66" i="6"/>
  <c r="C76" i="1"/>
  <c r="C80" i="6"/>
  <c r="B4" i="6"/>
  <c r="B49" i="6"/>
  <c r="C12" i="6"/>
  <c r="B21" i="6"/>
  <c r="B27" i="6"/>
  <c r="B32" i="6"/>
  <c r="B37" i="6"/>
  <c r="D44" i="6"/>
  <c r="D53" i="6"/>
  <c r="C57" i="1"/>
  <c r="C58" i="6"/>
  <c r="D76" i="1"/>
  <c r="D80" i="6"/>
  <c r="E76" i="1"/>
  <c r="E80" i="6"/>
  <c r="D66" i="6"/>
  <c r="E4" i="6"/>
  <c r="B50" i="6"/>
  <c r="F76" i="1"/>
  <c r="H76" i="1" s="1"/>
  <c r="B80" i="6"/>
  <c r="D11" i="1"/>
  <c r="C53" i="6"/>
  <c r="E66" i="6"/>
  <c r="C21" i="6"/>
  <c r="C32" i="6"/>
  <c r="E44" i="6"/>
  <c r="E53" i="6"/>
  <c r="D58" i="6"/>
  <c r="B70" i="1"/>
  <c r="B76" i="6"/>
  <c r="D4" i="6"/>
  <c r="E20" i="1"/>
  <c r="E21" i="6"/>
  <c r="E32" i="6"/>
  <c r="B57" i="1"/>
  <c r="B58" i="6"/>
  <c r="D12" i="6"/>
  <c r="C27" i="6"/>
  <c r="C37" i="6"/>
  <c r="E12" i="6"/>
  <c r="D21" i="6"/>
  <c r="D27" i="6"/>
  <c r="D32" i="6"/>
  <c r="D37" i="6"/>
  <c r="D57" i="1"/>
  <c r="E57" i="1"/>
  <c r="E58" i="6"/>
  <c r="C44" i="1"/>
  <c r="B66" i="6"/>
  <c r="C4" i="6"/>
  <c r="F57" i="1"/>
  <c r="F83" i="6"/>
  <c r="B20" i="1"/>
  <c r="H20" i="1" s="1"/>
  <c r="F34" i="4"/>
  <c r="E34" i="14" s="1"/>
  <c r="C107" i="2"/>
  <c r="D18" i="2"/>
  <c r="B44" i="1"/>
  <c r="F18" i="2"/>
  <c r="E21" i="4"/>
  <c r="B34" i="4"/>
  <c r="B34" i="14" s="1"/>
  <c r="F21" i="4"/>
  <c r="F43" i="4" s="1"/>
  <c r="F47" i="4" s="1"/>
  <c r="D21" i="4"/>
  <c r="F20" i="1"/>
  <c r="E11" i="1"/>
  <c r="C18" i="2"/>
  <c r="B18" i="2"/>
  <c r="E18" i="2"/>
  <c r="C20" i="1"/>
  <c r="C21" i="4"/>
  <c r="C21" i="14" s="1"/>
  <c r="E43" i="4"/>
  <c r="D17" i="9" l="1"/>
  <c r="D17" i="8"/>
  <c r="E17" i="9"/>
  <c r="E17" i="8"/>
  <c r="C24" i="17"/>
  <c r="C23" i="17"/>
  <c r="B17" i="9"/>
  <c r="B17" i="8"/>
  <c r="D49" i="4"/>
  <c r="D21" i="14"/>
  <c r="F17" i="8"/>
  <c r="E16" i="2"/>
  <c r="E79" i="2" s="1"/>
  <c r="E31" i="15"/>
  <c r="E16" i="15"/>
  <c r="E10" i="15"/>
  <c r="E8" i="9"/>
  <c r="E113" i="8"/>
  <c r="E108" i="8"/>
  <c r="E103" i="8"/>
  <c r="E91" i="8"/>
  <c r="E87" i="8"/>
  <c r="E83" i="8"/>
  <c r="E73" i="8"/>
  <c r="E69" i="8"/>
  <c r="E30" i="15"/>
  <c r="E15" i="15"/>
  <c r="E9" i="15"/>
  <c r="E117" i="8"/>
  <c r="E112" i="8"/>
  <c r="E39" i="15"/>
  <c r="E18" i="15"/>
  <c r="E14" i="15"/>
  <c r="E8" i="15"/>
  <c r="E116" i="8"/>
  <c r="E32" i="15"/>
  <c r="E17" i="15"/>
  <c r="E13" i="15"/>
  <c r="E99" i="8"/>
  <c r="E92" i="8"/>
  <c r="E88" i="8"/>
  <c r="E84" i="8"/>
  <c r="E74" i="8"/>
  <c r="E70" i="8"/>
  <c r="E100" i="8"/>
  <c r="E89" i="8"/>
  <c r="E81" i="8"/>
  <c r="E71" i="8"/>
  <c r="E66" i="8"/>
  <c r="E62" i="8"/>
  <c r="E58" i="8"/>
  <c r="E54" i="8"/>
  <c r="E50" i="8"/>
  <c r="E46" i="8"/>
  <c r="E42" i="8"/>
  <c r="E38" i="8"/>
  <c r="E34" i="8"/>
  <c r="E30" i="8"/>
  <c r="E26" i="8"/>
  <c r="E22" i="8"/>
  <c r="E90" i="8"/>
  <c r="E82" i="8"/>
  <c r="E72" i="8"/>
  <c r="E65" i="8"/>
  <c r="E61" i="8"/>
  <c r="E57" i="8"/>
  <c r="E53" i="8"/>
  <c r="E49" i="8"/>
  <c r="E45" i="8"/>
  <c r="E41" i="8"/>
  <c r="E37" i="8"/>
  <c r="E33" i="8"/>
  <c r="E29" i="8"/>
  <c r="E85" i="8"/>
  <c r="E75" i="8"/>
  <c r="E68" i="8"/>
  <c r="E64" i="8"/>
  <c r="E60" i="8"/>
  <c r="E56" i="8"/>
  <c r="E52" i="8"/>
  <c r="E48" i="8"/>
  <c r="E44" i="8"/>
  <c r="E40" i="8"/>
  <c r="E36" i="8"/>
  <c r="E32" i="8"/>
  <c r="E96" i="8"/>
  <c r="E86" i="8"/>
  <c r="E77" i="8"/>
  <c r="E67" i="8"/>
  <c r="E63" i="8"/>
  <c r="E59" i="8"/>
  <c r="E55" i="8"/>
  <c r="E51" i="8"/>
  <c r="E43" i="8"/>
  <c r="E39" i="8"/>
  <c r="E35" i="8"/>
  <c r="E31" i="8"/>
  <c r="E27" i="8"/>
  <c r="E23" i="8"/>
  <c r="E19" i="8"/>
  <c r="E25" i="8"/>
  <c r="E10" i="8"/>
  <c r="E8" i="8"/>
  <c r="E28" i="8"/>
  <c r="E20" i="8"/>
  <c r="E13" i="8"/>
  <c r="E7" i="8"/>
  <c r="E21" i="8"/>
  <c r="E12" i="8"/>
  <c r="E6" i="8"/>
  <c r="E24" i="8"/>
  <c r="E11" i="8"/>
  <c r="E5" i="8"/>
  <c r="E80" i="8"/>
  <c r="F4" i="8"/>
  <c r="E18" i="8"/>
  <c r="B7" i="15"/>
  <c r="B108" i="8"/>
  <c r="C4" i="8"/>
  <c r="E7" i="15"/>
  <c r="E111" i="8"/>
  <c r="E106" i="9"/>
  <c r="E106" i="8"/>
  <c r="H44" i="1"/>
  <c r="C44" i="17"/>
  <c r="B3" i="20"/>
  <c r="F16" i="2"/>
  <c r="F79" i="2" s="1"/>
  <c r="F30" i="15"/>
  <c r="F15" i="15"/>
  <c r="F9" i="15"/>
  <c r="F117" i="8"/>
  <c r="F112" i="8"/>
  <c r="F96" i="8"/>
  <c r="F90" i="8"/>
  <c r="F86" i="8"/>
  <c r="F82" i="8"/>
  <c r="F77" i="8"/>
  <c r="F72" i="8"/>
  <c r="F18" i="15"/>
  <c r="F14" i="15"/>
  <c r="F8" i="15"/>
  <c r="F116" i="8"/>
  <c r="F32" i="15"/>
  <c r="F17" i="15"/>
  <c r="F13" i="15"/>
  <c r="F31" i="15"/>
  <c r="F16" i="15"/>
  <c r="F10" i="15"/>
  <c r="F113" i="8"/>
  <c r="F108" i="8"/>
  <c r="F103" i="8"/>
  <c r="F91" i="8"/>
  <c r="F87" i="8"/>
  <c r="F83" i="8"/>
  <c r="F73" i="8"/>
  <c r="F92" i="8"/>
  <c r="F84" i="8"/>
  <c r="F74" i="8"/>
  <c r="F65" i="8"/>
  <c r="F61" i="8"/>
  <c r="F57" i="8"/>
  <c r="F53" i="8"/>
  <c r="F49" i="8"/>
  <c r="F45" i="8"/>
  <c r="F41" i="8"/>
  <c r="F37" i="8"/>
  <c r="F33" i="8"/>
  <c r="F29" i="8"/>
  <c r="F25" i="8"/>
  <c r="F21" i="8"/>
  <c r="F85" i="8"/>
  <c r="F75" i="8"/>
  <c r="F69" i="8"/>
  <c r="F68" i="8"/>
  <c r="F64" i="8"/>
  <c r="F60" i="8"/>
  <c r="F56" i="8"/>
  <c r="F52" i="8"/>
  <c r="F48" i="8"/>
  <c r="F44" i="8"/>
  <c r="F40" i="8"/>
  <c r="F36" i="8"/>
  <c r="F32" i="8"/>
  <c r="F28" i="8"/>
  <c r="F99" i="8"/>
  <c r="F88" i="8"/>
  <c r="F70" i="8"/>
  <c r="F67" i="8"/>
  <c r="F63" i="8"/>
  <c r="F59" i="8"/>
  <c r="F55" i="8"/>
  <c r="F51" i="8"/>
  <c r="F43" i="8"/>
  <c r="F39" i="8"/>
  <c r="F35" i="8"/>
  <c r="F31" i="8"/>
  <c r="F100" i="8"/>
  <c r="F89" i="8"/>
  <c r="F81" i="8"/>
  <c r="F71" i="8"/>
  <c r="F66" i="8"/>
  <c r="F62" i="8"/>
  <c r="F58" i="8"/>
  <c r="F54" i="8"/>
  <c r="F50" i="8"/>
  <c r="F46" i="8"/>
  <c r="F42" i="8"/>
  <c r="F38" i="8"/>
  <c r="F34" i="8"/>
  <c r="F30" i="8"/>
  <c r="F26" i="8"/>
  <c r="F22" i="8"/>
  <c r="F20" i="8"/>
  <c r="F13" i="8"/>
  <c r="F7" i="8"/>
  <c r="F23" i="8"/>
  <c r="F12" i="8"/>
  <c r="F6" i="8"/>
  <c r="F24" i="8"/>
  <c r="F11" i="8"/>
  <c r="F5" i="8"/>
  <c r="F27" i="8"/>
  <c r="F19" i="8"/>
  <c r="F10" i="8"/>
  <c r="F8" i="8"/>
  <c r="F39" i="15"/>
  <c r="C115" i="8"/>
  <c r="D106" i="9"/>
  <c r="C17" i="9"/>
  <c r="C17" i="8"/>
  <c r="C16" i="2"/>
  <c r="C79" i="2" s="1"/>
  <c r="C39" i="15"/>
  <c r="C18" i="15"/>
  <c r="C14" i="15"/>
  <c r="C8" i="15"/>
  <c r="C116" i="8"/>
  <c r="C100" i="8"/>
  <c r="C89" i="8"/>
  <c r="C85" i="8"/>
  <c r="C81" i="8"/>
  <c r="C75" i="8"/>
  <c r="C71" i="8"/>
  <c r="C32" i="15"/>
  <c r="C17" i="15"/>
  <c r="C13" i="15"/>
  <c r="C31" i="15"/>
  <c r="C16" i="15"/>
  <c r="C10" i="15"/>
  <c r="C8" i="9"/>
  <c r="C113" i="8"/>
  <c r="C30" i="15"/>
  <c r="C15" i="15"/>
  <c r="C9" i="15"/>
  <c r="C117" i="8"/>
  <c r="C112" i="8"/>
  <c r="C96" i="8"/>
  <c r="C90" i="8"/>
  <c r="C86" i="8"/>
  <c r="C82" i="8"/>
  <c r="C77" i="8"/>
  <c r="C72" i="8"/>
  <c r="C103" i="8"/>
  <c r="C91" i="8"/>
  <c r="C83" i="8"/>
  <c r="C73" i="8"/>
  <c r="C68" i="8"/>
  <c r="C64" i="8"/>
  <c r="C60" i="8"/>
  <c r="C56" i="8"/>
  <c r="C52" i="8"/>
  <c r="C48" i="8"/>
  <c r="C44" i="8"/>
  <c r="C40" i="8"/>
  <c r="C36" i="8"/>
  <c r="C32" i="8"/>
  <c r="C28" i="8"/>
  <c r="C24" i="8"/>
  <c r="C20" i="8"/>
  <c r="C92" i="8"/>
  <c r="C84" i="8"/>
  <c r="C74" i="8"/>
  <c r="C67" i="8"/>
  <c r="C63" i="8"/>
  <c r="C59" i="8"/>
  <c r="C55" i="8"/>
  <c r="C51" i="8"/>
  <c r="C43" i="8"/>
  <c r="C39" i="8"/>
  <c r="C35" i="8"/>
  <c r="C31" i="8"/>
  <c r="C87" i="8"/>
  <c r="C66" i="8"/>
  <c r="C62" i="8"/>
  <c r="C58" i="8"/>
  <c r="C54" i="8"/>
  <c r="C50" i="8"/>
  <c r="C46" i="8"/>
  <c r="C42" i="8"/>
  <c r="C38" i="8"/>
  <c r="C34" i="8"/>
  <c r="C30" i="8"/>
  <c r="C99" i="8"/>
  <c r="C88" i="8"/>
  <c r="C70" i="8"/>
  <c r="C69" i="8"/>
  <c r="C65" i="8"/>
  <c r="C61" i="8"/>
  <c r="C57" i="8"/>
  <c r="C53" i="8"/>
  <c r="C49" i="8"/>
  <c r="C45" i="8"/>
  <c r="C41" i="8"/>
  <c r="C37" i="8"/>
  <c r="C33" i="8"/>
  <c r="C29" i="8"/>
  <c r="C25" i="8"/>
  <c r="C21" i="8"/>
  <c r="C27" i="8"/>
  <c r="C19" i="8"/>
  <c r="C12" i="8"/>
  <c r="C6" i="8"/>
  <c r="C22" i="8"/>
  <c r="C11" i="8"/>
  <c r="C5" i="8"/>
  <c r="C23" i="8"/>
  <c r="C10" i="8"/>
  <c r="C8" i="8"/>
  <c r="C26" i="8"/>
  <c r="C13" i="8"/>
  <c r="C7" i="8"/>
  <c r="B106" i="9"/>
  <c r="B106" i="8"/>
  <c r="E107" i="8"/>
  <c r="E44" i="14"/>
  <c r="E49" i="4"/>
  <c r="E21" i="14"/>
  <c r="C106" i="8"/>
  <c r="C106" i="9"/>
  <c r="F47" i="8"/>
  <c r="F106" i="8"/>
  <c r="F18" i="8"/>
  <c r="B16" i="2"/>
  <c r="B79" i="2" s="1"/>
  <c r="C20" i="17"/>
  <c r="C9" i="17"/>
  <c r="C15" i="17"/>
  <c r="C16" i="17" s="1"/>
  <c r="C34" i="17" s="1"/>
  <c r="B15" i="15"/>
  <c r="B9" i="15"/>
  <c r="B117" i="8"/>
  <c r="B112" i="8"/>
  <c r="B96" i="8"/>
  <c r="B90" i="8"/>
  <c r="B82" i="8"/>
  <c r="B77" i="8"/>
  <c r="B72" i="8"/>
  <c r="B39" i="15"/>
  <c r="B18" i="15"/>
  <c r="B14" i="15"/>
  <c r="B8" i="15"/>
  <c r="B116" i="8"/>
  <c r="B32" i="15"/>
  <c r="B17" i="15"/>
  <c r="B13" i="15"/>
  <c r="B31" i="15"/>
  <c r="B16" i="15"/>
  <c r="B10" i="15"/>
  <c r="B8" i="9"/>
  <c r="B113" i="8"/>
  <c r="B103" i="8"/>
  <c r="B91" i="8"/>
  <c r="B87" i="8"/>
  <c r="B83" i="8"/>
  <c r="B73" i="8"/>
  <c r="B99" i="8"/>
  <c r="B88" i="8"/>
  <c r="B70" i="8"/>
  <c r="B69" i="8"/>
  <c r="B65" i="8"/>
  <c r="B61" i="8"/>
  <c r="B57" i="8"/>
  <c r="B53" i="8"/>
  <c r="B49" i="8"/>
  <c r="B45" i="8"/>
  <c r="B41" i="8"/>
  <c r="B37" i="8"/>
  <c r="B33" i="8"/>
  <c r="B29" i="8"/>
  <c r="B25" i="8"/>
  <c r="B21" i="8"/>
  <c r="B81" i="8"/>
  <c r="B71" i="8"/>
  <c r="B68" i="8"/>
  <c r="B64" i="8"/>
  <c r="B60" i="8"/>
  <c r="B56" i="8"/>
  <c r="B52" i="8"/>
  <c r="B48" i="8"/>
  <c r="B44" i="8"/>
  <c r="B40" i="8"/>
  <c r="B36" i="8"/>
  <c r="B32" i="8"/>
  <c r="B92" i="8"/>
  <c r="B84" i="8"/>
  <c r="B74" i="8"/>
  <c r="B67" i="8"/>
  <c r="B63" i="8"/>
  <c r="B59" i="8"/>
  <c r="B55" i="8"/>
  <c r="B51" i="8"/>
  <c r="B43" i="8"/>
  <c r="B39" i="8"/>
  <c r="B35" i="8"/>
  <c r="B31" i="8"/>
  <c r="B85" i="8"/>
  <c r="B75" i="8"/>
  <c r="B66" i="8"/>
  <c r="B62" i="8"/>
  <c r="B58" i="8"/>
  <c r="B54" i="8"/>
  <c r="B50" i="8"/>
  <c r="B46" i="8"/>
  <c r="B42" i="8"/>
  <c r="B38" i="8"/>
  <c r="B34" i="8"/>
  <c r="B30" i="8"/>
  <c r="B26" i="8"/>
  <c r="B22" i="8"/>
  <c r="B24" i="8"/>
  <c r="B13" i="8"/>
  <c r="B7" i="8"/>
  <c r="B6" i="8"/>
  <c r="B27" i="8"/>
  <c r="B19" i="8"/>
  <c r="B12" i="8"/>
  <c r="B28" i="8"/>
  <c r="B20" i="8"/>
  <c r="B11" i="8"/>
  <c r="B5" i="8"/>
  <c r="B23" i="8"/>
  <c r="B10" i="8"/>
  <c r="B8" i="8"/>
  <c r="B86" i="8"/>
  <c r="B47" i="8"/>
  <c r="B89" i="8"/>
  <c r="C21" i="17"/>
  <c r="B100" i="8"/>
  <c r="F115" i="8"/>
  <c r="B115" i="8"/>
  <c r="C22" i="17"/>
  <c r="B111" i="8"/>
  <c r="C80" i="8"/>
  <c r="F111" i="8"/>
  <c r="C107" i="8"/>
  <c r="E47" i="8"/>
  <c r="D16" i="2"/>
  <c r="D32" i="15"/>
  <c r="D17" i="15"/>
  <c r="D13" i="15"/>
  <c r="D99" i="8"/>
  <c r="D92" i="8"/>
  <c r="D88" i="8"/>
  <c r="D84" i="8"/>
  <c r="D74" i="8"/>
  <c r="D70" i="8"/>
  <c r="D31" i="15"/>
  <c r="D16" i="15"/>
  <c r="D10" i="15"/>
  <c r="D8" i="9"/>
  <c r="D113" i="8"/>
  <c r="D30" i="15"/>
  <c r="D15" i="15"/>
  <c r="D9" i="15"/>
  <c r="D117" i="8"/>
  <c r="D112" i="8"/>
  <c r="D39" i="15"/>
  <c r="D18" i="15"/>
  <c r="D14" i="15"/>
  <c r="D8" i="15"/>
  <c r="D116" i="8"/>
  <c r="D100" i="8"/>
  <c r="D89" i="8"/>
  <c r="D85" i="8"/>
  <c r="D81" i="8"/>
  <c r="D75" i="8"/>
  <c r="D71" i="8"/>
  <c r="D96" i="8"/>
  <c r="D86" i="8"/>
  <c r="D77" i="8"/>
  <c r="D67" i="8"/>
  <c r="D63" i="8"/>
  <c r="D59" i="8"/>
  <c r="D55" i="8"/>
  <c r="D51" i="8"/>
  <c r="D43" i="8"/>
  <c r="D39" i="8"/>
  <c r="D35" i="8"/>
  <c r="D31" i="8"/>
  <c r="D27" i="8"/>
  <c r="D23" i="8"/>
  <c r="D19" i="8"/>
  <c r="D108" i="8"/>
  <c r="D87" i="8"/>
  <c r="D66" i="8"/>
  <c r="D62" i="8"/>
  <c r="D58" i="8"/>
  <c r="D54" i="8"/>
  <c r="D50" i="8"/>
  <c r="D46" i="8"/>
  <c r="D42" i="8"/>
  <c r="D38" i="8"/>
  <c r="D34" i="8"/>
  <c r="D30" i="8"/>
  <c r="D90" i="8"/>
  <c r="D82" i="8"/>
  <c r="D72" i="8"/>
  <c r="D69" i="8"/>
  <c r="D65" i="8"/>
  <c r="D61" i="8"/>
  <c r="D57" i="8"/>
  <c r="D53" i="8"/>
  <c r="D49" i="8"/>
  <c r="D45" i="8"/>
  <c r="D41" i="8"/>
  <c r="D37" i="8"/>
  <c r="D33" i="8"/>
  <c r="D29" i="8"/>
  <c r="D103" i="8"/>
  <c r="D91" i="8"/>
  <c r="D83" i="8"/>
  <c r="D73" i="8"/>
  <c r="D68" i="8"/>
  <c r="D64" i="8"/>
  <c r="D60" i="8"/>
  <c r="D56" i="8"/>
  <c r="D52" i="8"/>
  <c r="D48" i="8"/>
  <c r="D44" i="8"/>
  <c r="D40" i="8"/>
  <c r="D36" i="8"/>
  <c r="D32" i="8"/>
  <c r="D28" i="8"/>
  <c r="D24" i="8"/>
  <c r="D20" i="8"/>
  <c r="D22" i="8"/>
  <c r="D11" i="8"/>
  <c r="D5" i="8"/>
  <c r="D25" i="8"/>
  <c r="D10" i="8"/>
  <c r="D8" i="8"/>
  <c r="D26" i="8"/>
  <c r="D13" i="8"/>
  <c r="D7" i="8"/>
  <c r="D21" i="8"/>
  <c r="D12" i="8"/>
  <c r="D6" i="8"/>
  <c r="E47" i="4"/>
  <c r="E48" i="14" s="1"/>
  <c r="B11" i="1"/>
  <c r="H57" i="1"/>
  <c r="E41" i="1"/>
  <c r="E11" i="7" s="1"/>
  <c r="E20" i="6"/>
  <c r="E70" i="1"/>
  <c r="E76" i="6"/>
  <c r="B41" i="1"/>
  <c r="B11" i="7"/>
  <c r="B44" i="6"/>
  <c r="B20" i="6"/>
  <c r="E57" i="6"/>
  <c r="F70" i="1"/>
  <c r="H70" i="1" s="1"/>
  <c r="D20" i="6"/>
  <c r="C44" i="6"/>
  <c r="D57" i="6"/>
  <c r="D41" i="1"/>
  <c r="D11" i="7" s="1"/>
  <c r="D11" i="6"/>
  <c r="C57" i="6"/>
  <c r="B70" i="7"/>
  <c r="C11" i="1"/>
  <c r="C20" i="6"/>
  <c r="F11" i="1"/>
  <c r="B63" i="1"/>
  <c r="B57" i="6"/>
  <c r="D70" i="1"/>
  <c r="D76" i="6"/>
  <c r="C70" i="1"/>
  <c r="C76" i="6"/>
  <c r="D43" i="4"/>
  <c r="C43" i="4"/>
  <c r="C49" i="4"/>
  <c r="B12" i="4"/>
  <c r="C95" i="2" l="1"/>
  <c r="C78" i="8"/>
  <c r="F95" i="2"/>
  <c r="F78" i="8"/>
  <c r="B95" i="2"/>
  <c r="B78" i="9"/>
  <c r="B78" i="8"/>
  <c r="E95" i="2"/>
  <c r="E78" i="9"/>
  <c r="E78" i="8"/>
  <c r="B21" i="4"/>
  <c r="B12" i="14"/>
  <c r="C31" i="17"/>
  <c r="C32" i="17"/>
  <c r="D47" i="4"/>
  <c r="D48" i="14" s="1"/>
  <c r="D44" i="14"/>
  <c r="B88" i="1"/>
  <c r="C30" i="17"/>
  <c r="C35" i="17"/>
  <c r="C15" i="9"/>
  <c r="C15" i="8"/>
  <c r="B11" i="6"/>
  <c r="B57" i="7"/>
  <c r="C43" i="17"/>
  <c r="F15" i="8"/>
  <c r="E15" i="9"/>
  <c r="E15" i="8"/>
  <c r="E50" i="14"/>
  <c r="B50" i="14"/>
  <c r="D50" i="14"/>
  <c r="C50" i="14"/>
  <c r="C47" i="4"/>
  <c r="C48" i="14" s="1"/>
  <c r="C44" i="14"/>
  <c r="D15" i="9"/>
  <c r="D15" i="8"/>
  <c r="D79" i="2"/>
  <c r="B15" i="9"/>
  <c r="B15" i="8"/>
  <c r="D76" i="7"/>
  <c r="B20" i="7"/>
  <c r="E20" i="7"/>
  <c r="D57" i="7"/>
  <c r="H11" i="1"/>
  <c r="E57" i="7"/>
  <c r="B44" i="7"/>
  <c r="E76" i="7"/>
  <c r="F41" i="1"/>
  <c r="H41" i="1" s="1"/>
  <c r="E11" i="6"/>
  <c r="C70" i="6"/>
  <c r="C63" i="1"/>
  <c r="B63" i="6" s="1"/>
  <c r="B82" i="1"/>
  <c r="B5" i="20" s="1"/>
  <c r="B8" i="20" s="1"/>
  <c r="B63" i="7"/>
  <c r="D11" i="12"/>
  <c r="D7" i="12"/>
  <c r="D5" i="10"/>
  <c r="D4" i="10"/>
  <c r="D10" i="12"/>
  <c r="D6" i="12"/>
  <c r="D9" i="12"/>
  <c r="D5" i="12"/>
  <c r="D4" i="12"/>
  <c r="D8" i="12"/>
  <c r="D79" i="7"/>
  <c r="D75" i="7"/>
  <c r="D71" i="7"/>
  <c r="D67" i="7"/>
  <c r="D59" i="7"/>
  <c r="D55" i="7"/>
  <c r="D51" i="7"/>
  <c r="D47" i="7"/>
  <c r="D43" i="7"/>
  <c r="D39" i="7"/>
  <c r="D35" i="7"/>
  <c r="D31" i="7"/>
  <c r="D23" i="7"/>
  <c r="D19" i="7"/>
  <c r="D86" i="7"/>
  <c r="D69" i="7"/>
  <c r="D68" i="7"/>
  <c r="D54" i="7"/>
  <c r="D52" i="7"/>
  <c r="D38" i="7"/>
  <c r="D36" i="7"/>
  <c r="D22" i="7"/>
  <c r="D17" i="7"/>
  <c r="D13" i="7"/>
  <c r="D9" i="7"/>
  <c r="D85" i="7"/>
  <c r="D74" i="7"/>
  <c r="D73" i="7"/>
  <c r="D72" i="7"/>
  <c r="D56" i="7"/>
  <c r="D42" i="7"/>
  <c r="D41" i="7"/>
  <c r="D40" i="7"/>
  <c r="D26" i="7"/>
  <c r="D25" i="7"/>
  <c r="D24" i="7"/>
  <c r="D16" i="7"/>
  <c r="D8" i="7"/>
  <c r="D78" i="7"/>
  <c r="D77" i="7"/>
  <c r="D62" i="7"/>
  <c r="D61" i="7"/>
  <c r="D60" i="7"/>
  <c r="D46" i="7"/>
  <c r="D45" i="7"/>
  <c r="D30" i="7"/>
  <c r="D29" i="7"/>
  <c r="D28" i="7"/>
  <c r="D15" i="7"/>
  <c r="D7" i="7"/>
  <c r="D65" i="7"/>
  <c r="D48" i="7"/>
  <c r="D18" i="7"/>
  <c r="D5" i="7"/>
  <c r="D49" i="7"/>
  <c r="D6" i="7"/>
  <c r="D41" i="6"/>
  <c r="D81" i="7"/>
  <c r="D64" i="7"/>
  <c r="D34" i="7"/>
  <c r="D14" i="7"/>
  <c r="D50" i="7"/>
  <c r="D33" i="7"/>
  <c r="D10" i="7"/>
  <c r="D12" i="7"/>
  <c r="D21" i="7"/>
  <c r="D32" i="7"/>
  <c r="D44" i="7"/>
  <c r="D80" i="7"/>
  <c r="D58" i="7"/>
  <c r="D53" i="7"/>
  <c r="D66" i="7"/>
  <c r="D20" i="7"/>
  <c r="D4" i="7"/>
  <c r="D27" i="7"/>
  <c r="D37" i="7"/>
  <c r="F63" i="1"/>
  <c r="H63" i="1" s="1"/>
  <c r="E70" i="7"/>
  <c r="E70" i="6"/>
  <c r="E63" i="1"/>
  <c r="E88" i="1" s="1"/>
  <c r="B70" i="6"/>
  <c r="D70" i="7"/>
  <c r="D70" i="6"/>
  <c r="D63" i="1"/>
  <c r="D88" i="1" s="1"/>
  <c r="C41" i="1"/>
  <c r="C11" i="7" s="1"/>
  <c r="C11" i="6"/>
  <c r="B9" i="12"/>
  <c r="B5" i="12"/>
  <c r="B4" i="12"/>
  <c r="B11" i="12"/>
  <c r="B5" i="10"/>
  <c r="B8" i="12"/>
  <c r="B7" i="12"/>
  <c r="B4" i="10"/>
  <c r="B10" i="12"/>
  <c r="B6" i="12"/>
  <c r="B86" i="7"/>
  <c r="B81" i="7"/>
  <c r="B77" i="7"/>
  <c r="B73" i="7"/>
  <c r="B69" i="7"/>
  <c r="B65" i="7"/>
  <c r="B61" i="7"/>
  <c r="B45" i="7"/>
  <c r="B41" i="7"/>
  <c r="B33" i="7"/>
  <c r="B29" i="7"/>
  <c r="B25" i="7"/>
  <c r="B85" i="7"/>
  <c r="B79" i="7"/>
  <c r="B78" i="7"/>
  <c r="B64" i="7"/>
  <c r="B62" i="7"/>
  <c r="B48" i="7"/>
  <c r="B47" i="7"/>
  <c r="B46" i="7"/>
  <c r="B31" i="7"/>
  <c r="B30" i="7"/>
  <c r="B15" i="7"/>
  <c r="B7" i="7"/>
  <c r="B68" i="7"/>
  <c r="B67" i="7"/>
  <c r="B52" i="7"/>
  <c r="B51" i="7"/>
  <c r="B36" i="7"/>
  <c r="B35" i="7"/>
  <c r="B34" i="7"/>
  <c r="B19" i="7"/>
  <c r="B18" i="7"/>
  <c r="B14" i="7"/>
  <c r="B10" i="7"/>
  <c r="B6" i="7"/>
  <c r="B5" i="7"/>
  <c r="B72" i="7"/>
  <c r="B71" i="7"/>
  <c r="B56" i="7"/>
  <c r="B55" i="7"/>
  <c r="B54" i="7"/>
  <c r="B40" i="7"/>
  <c r="B39" i="7"/>
  <c r="B38" i="7"/>
  <c r="B24" i="7"/>
  <c r="B23" i="7"/>
  <c r="B22" i="7"/>
  <c r="B17" i="7"/>
  <c r="B13" i="7"/>
  <c r="B9" i="7"/>
  <c r="B74" i="7"/>
  <c r="B75" i="7"/>
  <c r="B16" i="7"/>
  <c r="B43" i="7"/>
  <c r="B26" i="7"/>
  <c r="B8" i="7"/>
  <c r="B41" i="6"/>
  <c r="B28" i="7"/>
  <c r="B59" i="7"/>
  <c r="B42" i="7"/>
  <c r="B60" i="7"/>
  <c r="B80" i="7"/>
  <c r="B12" i="7"/>
  <c r="B53" i="7"/>
  <c r="B27" i="7"/>
  <c r="B66" i="7"/>
  <c r="B49" i="7"/>
  <c r="B21" i="7"/>
  <c r="B32" i="7"/>
  <c r="B76" i="7"/>
  <c r="B58" i="7"/>
  <c r="B50" i="7"/>
  <c r="B4" i="7"/>
  <c r="B37" i="7"/>
  <c r="E10" i="12"/>
  <c r="E6" i="12"/>
  <c r="E4" i="10"/>
  <c r="E9" i="12"/>
  <c r="E5" i="12"/>
  <c r="E4" i="12"/>
  <c r="E8" i="12"/>
  <c r="E11" i="12"/>
  <c r="E7" i="12"/>
  <c r="E5" i="10"/>
  <c r="E78" i="7"/>
  <c r="E74" i="7"/>
  <c r="E62" i="7"/>
  <c r="E54" i="7"/>
  <c r="E50" i="7"/>
  <c r="E46" i="7"/>
  <c r="E42" i="7"/>
  <c r="E38" i="7"/>
  <c r="E34" i="7"/>
  <c r="E30" i="7"/>
  <c r="E26" i="7"/>
  <c r="E22" i="7"/>
  <c r="E18" i="7"/>
  <c r="E86" i="7"/>
  <c r="E85" i="7"/>
  <c r="E73" i="7"/>
  <c r="E72" i="7"/>
  <c r="E71" i="7"/>
  <c r="E56" i="7"/>
  <c r="E55" i="7"/>
  <c r="E41" i="7"/>
  <c r="E40" i="7"/>
  <c r="E39" i="7"/>
  <c r="E25" i="7"/>
  <c r="E24" i="7"/>
  <c r="E23" i="7"/>
  <c r="E16" i="7"/>
  <c r="E8" i="7"/>
  <c r="E77" i="7"/>
  <c r="E75" i="7"/>
  <c r="E61" i="7"/>
  <c r="E60" i="7"/>
  <c r="E59" i="7"/>
  <c r="E45" i="7"/>
  <c r="E43" i="7"/>
  <c r="E29" i="7"/>
  <c r="E28" i="7"/>
  <c r="E15" i="7"/>
  <c r="E7" i="7"/>
  <c r="E81" i="7"/>
  <c r="E79" i="7"/>
  <c r="E65" i="7"/>
  <c r="E64" i="7"/>
  <c r="E49" i="7"/>
  <c r="E48" i="7"/>
  <c r="E47" i="7"/>
  <c r="E33" i="7"/>
  <c r="E31" i="7"/>
  <c r="E14" i="7"/>
  <c r="E10" i="7"/>
  <c r="E6" i="7"/>
  <c r="E5" i="7"/>
  <c r="E69" i="7"/>
  <c r="E52" i="7"/>
  <c r="E35" i="7"/>
  <c r="E19" i="7"/>
  <c r="E68" i="7"/>
  <c r="E51" i="7"/>
  <c r="E17" i="7"/>
  <c r="E67" i="7"/>
  <c r="E13" i="7"/>
  <c r="E41" i="6"/>
  <c r="E36" i="7"/>
  <c r="E9" i="7"/>
  <c r="E37" i="7"/>
  <c r="E80" i="7"/>
  <c r="E4" i="7"/>
  <c r="E53" i="7"/>
  <c r="E21" i="7"/>
  <c r="E44" i="7"/>
  <c r="E58" i="7"/>
  <c r="E27" i="7"/>
  <c r="E66" i="7"/>
  <c r="E32" i="7"/>
  <c r="E12" i="7"/>
  <c r="B7" i="20" l="1"/>
  <c r="B43" i="4"/>
  <c r="J11" i="4"/>
  <c r="C38" i="17"/>
  <c r="B21" i="14"/>
  <c r="C10" i="17"/>
  <c r="F98" i="2"/>
  <c r="F94" i="8"/>
  <c r="D95" i="2"/>
  <c r="D78" i="9"/>
  <c r="D78" i="8"/>
  <c r="F88" i="1"/>
  <c r="C88" i="1"/>
  <c r="C7" i="17" s="1"/>
  <c r="B98" i="2"/>
  <c r="B94" i="9"/>
  <c r="B94" i="8"/>
  <c r="C78" i="9"/>
  <c r="E98" i="2"/>
  <c r="E94" i="9"/>
  <c r="E94" i="8"/>
  <c r="C98" i="2"/>
  <c r="C94" i="8"/>
  <c r="C94" i="9"/>
  <c r="F70" i="7"/>
  <c r="F11" i="7"/>
  <c r="E63" i="7"/>
  <c r="E63" i="6"/>
  <c r="E82" i="1"/>
  <c r="C82" i="1"/>
  <c r="C63" i="7"/>
  <c r="C63" i="6"/>
  <c r="C8" i="12"/>
  <c r="C6" i="12"/>
  <c r="C9" i="12"/>
  <c r="C5" i="12"/>
  <c r="C11" i="12"/>
  <c r="C7" i="12"/>
  <c r="C5" i="10"/>
  <c r="C4" i="10"/>
  <c r="C10" i="12"/>
  <c r="C4" i="12"/>
  <c r="C85" i="7"/>
  <c r="C72" i="7"/>
  <c r="C68" i="7"/>
  <c r="C64" i="7"/>
  <c r="C60" i="7"/>
  <c r="C56" i="7"/>
  <c r="C52" i="7"/>
  <c r="C48" i="7"/>
  <c r="C40" i="7"/>
  <c r="C36" i="7"/>
  <c r="C28" i="7"/>
  <c r="C24" i="7"/>
  <c r="C86" i="7"/>
  <c r="C81" i="7"/>
  <c r="C67" i="7"/>
  <c r="C65" i="7"/>
  <c r="C51" i="7"/>
  <c r="C49" i="7"/>
  <c r="C35" i="7"/>
  <c r="C34" i="7"/>
  <c r="C33" i="7"/>
  <c r="C19" i="7"/>
  <c r="C18" i="7"/>
  <c r="C14" i="7"/>
  <c r="C10" i="7"/>
  <c r="C6" i="7"/>
  <c r="C5" i="7"/>
  <c r="C71" i="7"/>
  <c r="C69" i="7"/>
  <c r="C55" i="7"/>
  <c r="C54" i="7"/>
  <c r="C39" i="7"/>
  <c r="C38" i="7"/>
  <c r="C23" i="7"/>
  <c r="C22" i="7"/>
  <c r="C17" i="7"/>
  <c r="C13" i="7"/>
  <c r="C9" i="7"/>
  <c r="C75" i="7"/>
  <c r="C74" i="7"/>
  <c r="C73" i="7"/>
  <c r="C59" i="7"/>
  <c r="C43" i="7"/>
  <c r="C42" i="7"/>
  <c r="C41" i="7"/>
  <c r="C26" i="7"/>
  <c r="C25" i="7"/>
  <c r="C16" i="7"/>
  <c r="C8" i="7"/>
  <c r="C78" i="7"/>
  <c r="C61" i="7"/>
  <c r="C31" i="7"/>
  <c r="C15" i="7"/>
  <c r="C41" i="6"/>
  <c r="C77" i="7"/>
  <c r="C47" i="7"/>
  <c r="C30" i="7"/>
  <c r="C46" i="7"/>
  <c r="C29" i="7"/>
  <c r="C7" i="7"/>
  <c r="C79" i="7"/>
  <c r="C62" i="7"/>
  <c r="C45" i="7"/>
  <c r="C53" i="7"/>
  <c r="C37" i="7"/>
  <c r="C4" i="7"/>
  <c r="C80" i="7"/>
  <c r="C21" i="7"/>
  <c r="C32" i="7"/>
  <c r="C66" i="7"/>
  <c r="C58" i="7"/>
  <c r="C27" i="7"/>
  <c r="C50" i="7"/>
  <c r="C12" i="7"/>
  <c r="C57" i="7"/>
  <c r="C76" i="7"/>
  <c r="C20" i="7"/>
  <c r="C83" i="1"/>
  <c r="C83" i="7" s="1"/>
  <c r="C44" i="7"/>
  <c r="B82" i="7"/>
  <c r="B82" i="6"/>
  <c r="B83" i="6" s="1"/>
  <c r="B83" i="1"/>
  <c r="B83" i="7" s="1"/>
  <c r="C70" i="7"/>
  <c r="F82" i="1"/>
  <c r="F82" i="7" s="1"/>
  <c r="F63" i="7"/>
  <c r="D63" i="7"/>
  <c r="D63" i="6"/>
  <c r="D82" i="1"/>
  <c r="F9" i="12"/>
  <c r="F5" i="12"/>
  <c r="F10" i="12"/>
  <c r="F6" i="12"/>
  <c r="F8" i="12"/>
  <c r="F4" i="12"/>
  <c r="F11" i="12"/>
  <c r="F7" i="12"/>
  <c r="F5" i="10"/>
  <c r="F4" i="10"/>
  <c r="F86" i="7"/>
  <c r="F81" i="7"/>
  <c r="F77" i="7"/>
  <c r="F73" i="7"/>
  <c r="F69" i="7"/>
  <c r="F65" i="7"/>
  <c r="F61" i="7"/>
  <c r="F49" i="7"/>
  <c r="F45" i="7"/>
  <c r="F41" i="7"/>
  <c r="F33" i="7"/>
  <c r="F29" i="7"/>
  <c r="F25" i="7"/>
  <c r="F85" i="7"/>
  <c r="F75" i="7"/>
  <c r="F74" i="7"/>
  <c r="F60" i="7"/>
  <c r="F59" i="7"/>
  <c r="F43" i="7"/>
  <c r="F42" i="7"/>
  <c r="F28" i="7"/>
  <c r="F26" i="7"/>
  <c r="F15" i="7"/>
  <c r="F7" i="7"/>
  <c r="F79" i="7"/>
  <c r="F78" i="7"/>
  <c r="F64" i="7"/>
  <c r="F62" i="7"/>
  <c r="F48" i="7"/>
  <c r="F47" i="7"/>
  <c r="F46" i="7"/>
  <c r="F31" i="7"/>
  <c r="F30" i="7"/>
  <c r="F14" i="7"/>
  <c r="F10" i="7"/>
  <c r="F6" i="7"/>
  <c r="F68" i="7"/>
  <c r="F67" i="7"/>
  <c r="F52" i="7"/>
  <c r="F51" i="7"/>
  <c r="F50" i="7"/>
  <c r="F36" i="7"/>
  <c r="F35" i="7"/>
  <c r="F34" i="7"/>
  <c r="F19" i="7"/>
  <c r="F18" i="7"/>
  <c r="F17" i="7"/>
  <c r="F13" i="7"/>
  <c r="F9" i="7"/>
  <c r="F56" i="7"/>
  <c r="F39" i="7"/>
  <c r="F22" i="7"/>
  <c r="F8" i="7"/>
  <c r="F40" i="7"/>
  <c r="F72" i="7"/>
  <c r="F55" i="7"/>
  <c r="F38" i="7"/>
  <c r="F71" i="7"/>
  <c r="F54" i="7"/>
  <c r="F24" i="7"/>
  <c r="F16" i="7"/>
  <c r="F5" i="7"/>
  <c r="F23" i="7"/>
  <c r="F21" i="7"/>
  <c r="F12" i="7"/>
  <c r="F27" i="7"/>
  <c r="F32" i="7"/>
  <c r="F80" i="7"/>
  <c r="F44" i="7"/>
  <c r="F53" i="7"/>
  <c r="F37" i="7"/>
  <c r="F66" i="7"/>
  <c r="F58" i="7"/>
  <c r="F4" i="7"/>
  <c r="F57" i="7"/>
  <c r="F20" i="7"/>
  <c r="F83" i="1"/>
  <c r="F83" i="7" s="1"/>
  <c r="F76" i="7"/>
  <c r="C102" i="2" l="1"/>
  <c r="C97" i="8"/>
  <c r="F102" i="2"/>
  <c r="F97" i="8"/>
  <c r="D98" i="2"/>
  <c r="D94" i="9"/>
  <c r="D94" i="8"/>
  <c r="B47" i="4"/>
  <c r="B48" i="14" s="1"/>
  <c r="B44" i="14"/>
  <c r="E102" i="2"/>
  <c r="E97" i="8"/>
  <c r="E97" i="9"/>
  <c r="B102" i="2"/>
  <c r="B97" i="9"/>
  <c r="B97" i="8"/>
  <c r="H82" i="1"/>
  <c r="E83" i="1"/>
  <c r="E83" i="7" s="1"/>
  <c r="E82" i="7"/>
  <c r="E82" i="6"/>
  <c r="E83" i="6" s="1"/>
  <c r="D83" i="1"/>
  <c r="D83" i="7" s="1"/>
  <c r="D82" i="7"/>
  <c r="D82" i="6"/>
  <c r="D83" i="6" s="1"/>
  <c r="C82" i="7"/>
  <c r="C82" i="6"/>
  <c r="C83" i="6" s="1"/>
  <c r="F105" i="2" l="1"/>
  <c r="F101" i="8"/>
  <c r="E105" i="2"/>
  <c r="E101" i="9"/>
  <c r="E101" i="8"/>
  <c r="B105" i="2"/>
  <c r="B101" i="8"/>
  <c r="B101" i="9"/>
  <c r="D102" i="2"/>
  <c r="D97" i="9"/>
  <c r="D97" i="8"/>
  <c r="C97" i="9"/>
  <c r="C105" i="2"/>
  <c r="C101" i="9"/>
  <c r="C101" i="8"/>
  <c r="E110" i="2" l="1"/>
  <c r="E104" i="9"/>
  <c r="E104" i="8"/>
  <c r="B110" i="2"/>
  <c r="B104" i="9"/>
  <c r="B104" i="8"/>
  <c r="C110" i="2"/>
  <c r="C104" i="8"/>
  <c r="D105" i="2"/>
  <c r="C104" i="9" s="1"/>
  <c r="D101" i="9"/>
  <c r="D101" i="8"/>
  <c r="F110" i="2"/>
  <c r="F104" i="8"/>
  <c r="B11" i="20" l="1"/>
  <c r="B10" i="20"/>
  <c r="B109" i="9"/>
  <c r="B109" i="8"/>
  <c r="C109" i="8"/>
  <c r="D110" i="2"/>
  <c r="C109" i="9" s="1"/>
  <c r="D104" i="9"/>
  <c r="D104" i="8"/>
  <c r="F109" i="8"/>
  <c r="E109" i="9"/>
  <c r="E109" i="8"/>
  <c r="D109" i="8" l="1"/>
  <c r="D10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Saleheen</author>
  </authors>
  <commentList>
    <comment ref="H3" authorId="0" shapeId="0" xr:uid="{00000000-0006-0000-0300-000001000000}">
      <text>
        <r>
          <rPr>
            <b/>
            <sz val="11"/>
            <color indexed="81"/>
            <rFont val="Tahoma"/>
            <family val="2"/>
          </rPr>
          <t>First say 5 years Horizontal growth &amp; then mention about CAGR which indicates average growth</t>
        </r>
      </text>
    </comment>
    <comment ref="A74" authorId="0" shapeId="0" xr:uid="{00000000-0006-0000-0300-000002000000}">
      <text>
        <r>
          <rPr>
            <b/>
            <sz val="12"/>
            <color indexed="81"/>
            <rFont val="Tahoma"/>
            <family val="2"/>
          </rPr>
          <t>Retention money is an amount held back from a payment made under a construction contract. It is generally held to ensure that a contractor performs all of its obligations under the contract, and is then released either on practical completion or after the end of a defects notification period.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5" authorId="0" shapeId="0" xr:uid="{00000000-0006-0000-1600-000001000000}">
      <text>
        <r>
          <rPr>
            <b/>
            <sz val="11"/>
            <color indexed="81"/>
            <rFont val="Tahoma"/>
            <family val="2"/>
          </rPr>
          <t>Includes all cash inflows &amp; outflows of the core business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00000000-0006-0000-2800-000001000000}">
      <text>
        <r>
          <rPr>
            <b/>
            <sz val="9"/>
            <color indexed="81"/>
            <rFont val="Tahoma"/>
            <family val="2"/>
          </rPr>
          <t>0.5 is taken as we don’t know the timing.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00000000-0006-0000-2900-000001000000}">
      <text>
        <r>
          <rPr>
            <b/>
            <sz val="9"/>
            <color indexed="81"/>
            <rFont val="Tahoma"/>
            <family val="2"/>
          </rPr>
          <t>0.5 is taken as we don’t know the timing.</t>
        </r>
      </text>
    </comment>
    <comment ref="G6" authorId="0" shapeId="0" xr:uid="{00000000-0006-0000-2900-000002000000}">
      <text>
        <r>
          <rPr>
            <b/>
            <sz val="9"/>
            <color indexed="81"/>
            <rFont val="Tahoma"/>
            <family val="2"/>
          </rPr>
          <t>This is a copy paste from 2016 as 2015 data is not given.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65C5107-77D4-4931-83D2-ACB2584232AA}">
      <text>
        <r>
          <rPr>
            <b/>
            <sz val="11"/>
            <color indexed="81"/>
            <rFont val="Tahoma"/>
            <family val="2"/>
          </rPr>
          <t>Industry average always gives a standard measurement to compare. YoY &amp; peer analysis helps positioning the desired company among, allows a rational assumption.</t>
        </r>
      </text>
    </comment>
    <comment ref="A5" authorId="0" shapeId="0" xr:uid="{86765A00-3EAA-4C88-B9DF-7ACB6D4A95D9}">
      <text>
        <r>
          <rPr>
            <b/>
            <sz val="14"/>
            <color indexed="81"/>
            <rFont val="Tahoma"/>
            <family val="2"/>
          </rPr>
          <t>Company's qualitative position</t>
        </r>
      </text>
    </comment>
    <comment ref="C5" authorId="0" shapeId="0" xr:uid="{CDD696FA-4330-43D5-93FE-7C4AF9A93047}">
      <text>
        <r>
          <rPr>
            <b/>
            <sz val="12"/>
            <color indexed="81"/>
            <rFont val="Tahoma"/>
            <family val="2"/>
          </rPr>
          <t>Medicines of Square, Bkash of Brac Bank, Data service of GrameenPhone etc.</t>
        </r>
      </text>
    </comment>
    <comment ref="A14" authorId="0" shapeId="0" xr:uid="{85F050F0-ACA5-491A-8C1A-A62D3654B762}">
      <text>
        <r>
          <rPr>
            <b/>
            <sz val="11"/>
            <color indexed="81"/>
            <rFont val="Tahoma"/>
            <family val="2"/>
          </rPr>
          <t>Capability to generate return on Invested Capital</t>
        </r>
        <r>
          <rPr>
            <sz val="9"/>
            <color indexed="81"/>
            <rFont val="Tahoma"/>
            <family val="2"/>
          </rPr>
          <t xml:space="preserve">
</t>
        </r>
      </text>
    </comment>
    <comment ref="A22" authorId="0" shapeId="0" xr:uid="{2506814B-5195-4395-8570-B63BF570260F}">
      <text>
        <r>
          <rPr>
            <b/>
            <sz val="14"/>
            <color indexed="81"/>
            <rFont val="Tahoma"/>
            <family val="2"/>
          </rPr>
          <t>Company's efficiency of capitalizing the capital</t>
        </r>
      </text>
    </comment>
    <comment ref="A26" authorId="0" shapeId="0" xr:uid="{E8FCE6BE-A8FC-411E-9F77-4313C88403A6}">
      <text>
        <r>
          <rPr>
            <b/>
            <sz val="14"/>
            <color indexed="81"/>
            <rFont val="Tahoma"/>
            <family val="2"/>
          </rPr>
          <t>Khali Balance sheet por. 10000, 20000 etc.</t>
        </r>
      </text>
    </comment>
    <comment ref="A30" authorId="0" shapeId="0" xr:uid="{A800A301-2E97-405F-86DA-F66158B0E8C4}">
      <text>
        <r>
          <rPr>
            <b/>
            <sz val="11"/>
            <color indexed="81"/>
            <rFont val="Tahoma"/>
            <family val="2"/>
          </rPr>
          <t>Don't buy overvalued share.</t>
        </r>
      </text>
    </comment>
    <comment ref="A41" authorId="0" shapeId="0" xr:uid="{8EBB2753-495D-4412-B68B-3AA00ABF5735}">
      <text>
        <r>
          <rPr>
            <b/>
            <sz val="14"/>
            <color indexed="81"/>
            <rFont val="Tahoma"/>
            <family val="2"/>
          </rPr>
          <t>Company's qualitative position</t>
        </r>
      </text>
    </comment>
    <comment ref="A55" authorId="0" shapeId="0" xr:uid="{0211169B-EE5F-4BFC-AEBF-9CBE9EE85FC0}">
      <text>
        <r>
          <rPr>
            <b/>
            <sz val="11"/>
            <color indexed="81"/>
            <rFont val="Tahoma"/>
            <family val="2"/>
          </rPr>
          <t>Capability to generate return on Invested Capital</t>
        </r>
        <r>
          <rPr>
            <sz val="9"/>
            <color indexed="81"/>
            <rFont val="Tahoma"/>
            <family val="2"/>
          </rPr>
          <t xml:space="preserve">
</t>
        </r>
      </text>
    </comment>
    <comment ref="A58" authorId="0" shapeId="0" xr:uid="{8579EF33-2C5E-4820-8C5D-A2BF50226578}">
      <text>
        <r>
          <rPr>
            <b/>
            <sz val="14"/>
            <color indexed="81"/>
            <rFont val="Tahoma"/>
            <family val="2"/>
          </rPr>
          <t>Khali Balance sheet por. 10000, 20000 etc.</t>
        </r>
      </text>
    </comment>
    <comment ref="A61" authorId="0" shapeId="0" xr:uid="{2F949C4C-4ADD-4C5C-A267-8ABB555CA452}">
      <text>
        <r>
          <rPr>
            <b/>
            <sz val="11"/>
            <color indexed="81"/>
            <rFont val="Tahoma"/>
            <family val="2"/>
          </rPr>
          <t>Don't buy overvalued share.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Saleheen</author>
  </authors>
  <commentList>
    <comment ref="A3" authorId="0" shapeId="0" xr:uid="{00000000-0006-0000-1300-000001000000}">
      <text>
        <r>
          <rPr>
            <b/>
            <sz val="9"/>
            <color indexed="81"/>
            <rFont val="Tahoma"/>
            <family val="2"/>
          </rPr>
          <t>It is also called efficiency ratios.</t>
        </r>
      </text>
    </comment>
    <comment ref="A19" authorId="0" shapeId="0" xr:uid="{00000000-0006-0000-1300-000002000000}">
      <text>
        <r>
          <rPr>
            <b/>
            <sz val="9"/>
            <color indexed="81"/>
            <rFont val="Tahoma"/>
            <family val="2"/>
          </rPr>
          <t>It is also called efficiency ratios.</t>
        </r>
      </text>
    </comment>
    <comment ref="A20" authorId="0" shapeId="0" xr:uid="{00000000-0006-0000-1300-000003000000}">
      <text>
        <r>
          <rPr>
            <b/>
            <sz val="9"/>
            <color indexed="81"/>
            <rFont val="Tahoma"/>
            <family val="2"/>
          </rPr>
          <t>It is actually direct cost to revenue</t>
        </r>
      </text>
    </comment>
    <comment ref="A25" authorId="0" shapeId="0" xr:uid="{00000000-0006-0000-1300-000004000000}">
      <text>
        <r>
          <rPr>
            <b/>
            <sz val="9"/>
            <color indexed="81"/>
            <rFont val="Tahoma"/>
            <family val="2"/>
          </rPr>
          <t xml:space="preserve">Bank charge due to borrowing cost &amp; penalties will be included here.
</t>
        </r>
      </text>
    </comment>
    <comment ref="A30" authorId="0" shapeId="0" xr:uid="{00000000-0006-0000-1300-000005000000}">
      <text>
        <r>
          <rPr>
            <b/>
            <sz val="9"/>
            <color indexed="81"/>
            <rFont val="Tahoma"/>
            <family val="2"/>
          </rPr>
          <t>Based on industry but generally above 2 is considered as good.</t>
        </r>
      </text>
    </comment>
    <comment ref="A34" authorId="1" shapeId="0" xr:uid="{00000000-0006-0000-1300-000006000000}">
      <text>
        <r>
          <rPr>
            <b/>
            <sz val="11"/>
            <color indexed="81"/>
            <rFont val="Tahoma"/>
            <family val="2"/>
          </rPr>
          <t>This is only operating cycle, not net.</t>
        </r>
      </text>
    </comment>
    <comment ref="A35" authorId="0" shapeId="0" xr:uid="{00000000-0006-0000-1300-000007000000}">
      <text>
        <r>
          <rPr>
            <b/>
            <sz val="11"/>
            <color indexed="81"/>
            <rFont val="Tahoma"/>
            <family val="2"/>
          </rPr>
          <t>Another name is Cash cycle, net operating cycle or net trading cycle. The lower the value, the higher the comapanies strong burgaining power.</t>
        </r>
      </text>
    </comment>
    <comment ref="A43" authorId="1" shapeId="0" xr:uid="{00000000-0006-0000-1300-000008000000}">
      <text>
        <r>
          <rPr>
            <b/>
            <sz val="11"/>
            <color indexed="81"/>
            <rFont val="Tahoma"/>
            <family val="2"/>
          </rPr>
          <t>We included only short term &amp; long term interest bearing debt.</t>
        </r>
        <r>
          <rPr>
            <sz val="9"/>
            <color indexed="81"/>
            <rFont val="Tahoma"/>
            <family val="2"/>
          </rPr>
          <t xml:space="preserve">
</t>
        </r>
      </text>
    </comment>
    <comment ref="A44" authorId="0" shapeId="0" xr:uid="{00000000-0006-0000-1300-000009000000}">
      <text>
        <r>
          <rPr>
            <b/>
            <sz val="9"/>
            <color indexed="81"/>
            <rFont val="Tahoma"/>
            <family val="2"/>
          </rPr>
          <t xml:space="preserve">This is also called gearing i.e. it says how much the company is geared or leveraged. </t>
        </r>
      </text>
    </comment>
    <comment ref="A45" authorId="0" shapeId="0" xr:uid="{00000000-0006-0000-1300-00000A000000}">
      <text>
        <r>
          <rPr>
            <b/>
            <sz val="9"/>
            <color indexed="81"/>
            <rFont val="Tahoma"/>
            <family val="2"/>
          </rPr>
          <t>In this Ratio only, Capital means net debt + equity.</t>
        </r>
      </text>
    </comment>
    <comment ref="A52" authorId="0" shapeId="0" xr:uid="{00000000-0006-0000-1300-00000B000000}">
      <text>
        <r>
          <rPr>
            <b/>
            <sz val="9"/>
            <color indexed="81"/>
            <rFont val="Tahoma"/>
            <family val="2"/>
          </rPr>
          <t>It is also called leverage ratio.</t>
        </r>
      </text>
    </comment>
    <comment ref="A54" authorId="0" shapeId="0" xr:uid="{00000000-0006-0000-1300-00000C000000}">
      <text>
        <r>
          <rPr>
            <b/>
            <sz val="9"/>
            <color indexed="81"/>
            <rFont val="Tahoma"/>
            <family val="2"/>
          </rPr>
          <t>Higher than minimum  2 is satisfactory.</t>
        </r>
      </text>
    </comment>
    <comment ref="A55" authorId="0" shapeId="0" xr:uid="{00000000-0006-0000-1300-00000D000000}">
      <text>
        <r>
          <rPr>
            <b/>
            <sz val="9"/>
            <color indexed="81"/>
            <rFont val="Tahoma"/>
            <family val="2"/>
          </rPr>
          <t xml:space="preserve">My formula. It is more conservative approach. </t>
        </r>
      </text>
    </comment>
    <comment ref="A62" authorId="1" shapeId="0" xr:uid="{00000000-0006-0000-1300-00000E000000}">
      <text>
        <r>
          <rPr>
            <b/>
            <sz val="11"/>
            <color indexed="81"/>
            <rFont val="Tahoma"/>
            <family val="2"/>
          </rPr>
          <t>Indicates % that includes interest bearing debt &amp; other kind of liabilities.</t>
        </r>
        <r>
          <rPr>
            <sz val="9"/>
            <color indexed="81"/>
            <rFont val="Tahoma"/>
            <family val="2"/>
          </rPr>
          <t xml:space="preserve">
</t>
        </r>
      </text>
    </comment>
    <comment ref="A63" authorId="1" shapeId="0" xr:uid="{00000000-0006-0000-1300-00000F000000}">
      <text>
        <r>
          <rPr>
            <b/>
            <sz val="11"/>
            <color indexed="81"/>
            <rFont val="Tahoma"/>
            <family val="2"/>
          </rPr>
          <t>https://www.investopedia.com/terms/g/gearingratio.asp#:~:text=The%20gearing%20ratio%20is%20a,funds%20borrowed%20by%20the%20company.&amp;text=The%20gearing%20ratio%20is%20a%20measure%20of%20financial%20leverage%20that,equity%20capital%20versus%20debt%20financing.</t>
        </r>
        <r>
          <rPr>
            <sz val="9"/>
            <color indexed="81"/>
            <rFont val="Tahoma"/>
            <family val="2"/>
          </rPr>
          <t xml:space="preserve">
</t>
        </r>
      </text>
    </comment>
    <comment ref="A83" authorId="0" shapeId="0" xr:uid="{00000000-0006-0000-1300-000010000000}">
      <text>
        <r>
          <rPr>
            <b/>
            <sz val="9"/>
            <color indexed="81"/>
            <rFont val="Tahoma"/>
            <family val="2"/>
          </rPr>
          <t>Other names are return on capital employed (ROCE) or return on invested capital (ROIC).</t>
        </r>
      </text>
    </comment>
    <comment ref="A84" authorId="0" shapeId="0" xr:uid="{00000000-0006-0000-1300-000011000000}">
      <text>
        <r>
          <rPr>
            <b/>
            <sz val="9"/>
            <color indexed="81"/>
            <rFont val="Tahoma"/>
            <family val="2"/>
          </rPr>
          <t>Du pont says why the ROE has increased- is it due to profitability or asset use efficiency or financial leverage. If the reason is leverage then it is not a good sign.  But if it is due to profitability or efficiency, then it is a good sign.</t>
        </r>
      </text>
    </comment>
    <comment ref="A88" authorId="0" shapeId="0" xr:uid="{00000000-0006-0000-1300-000012000000}">
      <text>
        <r>
          <rPr>
            <b/>
            <sz val="9"/>
            <color indexed="81"/>
            <rFont val="Tahoma"/>
            <family val="2"/>
          </rPr>
          <t>means how many times</t>
        </r>
      </text>
    </comment>
    <comment ref="A107" authorId="0" shapeId="0" xr:uid="{00000000-0006-0000-1300-000013000000}">
      <text>
        <r>
          <rPr>
            <b/>
            <sz val="9"/>
            <color indexed="81"/>
            <rFont val="Tahoma"/>
            <family val="2"/>
          </rPr>
          <t>Net income attributable to common shares should be used here.</t>
        </r>
      </text>
    </comment>
    <comment ref="A109" authorId="0" shapeId="0" xr:uid="{00000000-0006-0000-1300-000014000000}">
      <text>
        <r>
          <rPr>
            <b/>
            <sz val="9"/>
            <color indexed="81"/>
            <rFont val="Tahoma"/>
            <family val="2"/>
          </rPr>
          <t>The formula is retention rate multiplied by Return on equity.</t>
        </r>
      </text>
    </comment>
    <comment ref="B127" authorId="0" shapeId="0" xr:uid="{00000000-0006-0000-1300-000015000000}">
      <text>
        <r>
          <rPr>
            <b/>
            <sz val="10"/>
            <color indexed="81"/>
            <rFont val="Tahoma"/>
            <family val="2"/>
          </rPr>
          <t>Result days e hobe</t>
        </r>
      </text>
    </comment>
  </commentList>
</comments>
</file>

<file path=xl/sharedStrings.xml><?xml version="1.0" encoding="utf-8"?>
<sst xmlns="http://schemas.openxmlformats.org/spreadsheetml/2006/main" count="1397" uniqueCount="657">
  <si>
    <t>Non current assets</t>
  </si>
  <si>
    <t>PPE-Net</t>
  </si>
  <si>
    <t>Investments- asociates undertaking</t>
  </si>
  <si>
    <t>Investments in marketable securities at fair value</t>
  </si>
  <si>
    <t>Current assets</t>
  </si>
  <si>
    <t>Inventories</t>
  </si>
  <si>
    <t>Trade debtors</t>
  </si>
  <si>
    <t>Advance, deposits &amp; prepayments</t>
  </si>
  <si>
    <t>Short term loan</t>
  </si>
  <si>
    <t>Cash &amp; cash equivalents</t>
  </si>
  <si>
    <t>Total Assets</t>
  </si>
  <si>
    <t>Shareholder's equity &amp; liabilities</t>
  </si>
  <si>
    <t>Assets</t>
  </si>
  <si>
    <t>Shareholder's equity</t>
  </si>
  <si>
    <t>Share Capital</t>
  </si>
  <si>
    <t>Share Premium</t>
  </si>
  <si>
    <t>General Reserve</t>
  </si>
  <si>
    <t>Tax Exemption Reserve</t>
  </si>
  <si>
    <t>Gain on Marketable Securities (Unrealized)</t>
  </si>
  <si>
    <t>Retained Earnings</t>
  </si>
  <si>
    <t>Non Controlling Interest</t>
  </si>
  <si>
    <t>Non-current liability</t>
  </si>
  <si>
    <t>Defferred tax liability</t>
  </si>
  <si>
    <t>Others</t>
  </si>
  <si>
    <t>Current liabilities</t>
  </si>
  <si>
    <t>Trade Creditors</t>
  </si>
  <si>
    <t>Liabilities for Expenses</t>
  </si>
  <si>
    <t>Liabilities for Other Finance</t>
  </si>
  <si>
    <t>Total shareholers equity &amp; liabilities</t>
  </si>
  <si>
    <t>Balance sheet check</t>
  </si>
  <si>
    <t>NAV</t>
  </si>
  <si>
    <t>No of shares used to calculate NAV</t>
  </si>
  <si>
    <t>Particulars</t>
  </si>
  <si>
    <t>GROSS REVENUE</t>
  </si>
  <si>
    <t>Less: Value Added Tax</t>
  </si>
  <si>
    <t>NET REVENUE</t>
  </si>
  <si>
    <t>Cost of Goods Sold</t>
  </si>
  <si>
    <t>GROSS PROFIT</t>
  </si>
  <si>
    <t>OPERATING EXPENSES:</t>
  </si>
  <si>
    <t>Selling &amp; Distribution Expenses</t>
  </si>
  <si>
    <t>Administrative Expenses</t>
  </si>
  <si>
    <t>Finance Cost</t>
  </si>
  <si>
    <t>PROFIT FROM OPERATIONS</t>
  </si>
  <si>
    <t>Other Income</t>
  </si>
  <si>
    <t>PROFIT BEFORE WPPF</t>
  </si>
  <si>
    <t>Allocation for WPPF</t>
  </si>
  <si>
    <t>PROFIT BEFORE TAX</t>
  </si>
  <si>
    <t>Income Tax Expenses-Current</t>
  </si>
  <si>
    <t>Income Tax Expenses-Deferred</t>
  </si>
  <si>
    <t>PROFIT AFTER TAX</t>
  </si>
  <si>
    <t>Profit/(Loss) from Associate Undertakings</t>
  </si>
  <si>
    <t>Gain/(Loss) on Marketable Securities (Unrealized)</t>
  </si>
  <si>
    <t>Total Comprehensive Income for the Year</t>
  </si>
  <si>
    <t>Profit Attributable to:</t>
  </si>
  <si>
    <t>Owners of the Company</t>
  </si>
  <si>
    <t>Total Comprehensive Income Attibutable to:</t>
  </si>
  <si>
    <t>Non controlling interest has no rights on other comprehensive income</t>
  </si>
  <si>
    <t>Earnings Per Share (EPS)</t>
  </si>
  <si>
    <t>Number of Shares used to compute EPS</t>
  </si>
  <si>
    <t>Total</t>
  </si>
  <si>
    <t>Consolidated Statement of Cash Flows</t>
  </si>
  <si>
    <t>SQUARE PHARMACEUTICALS LTD. and its subsidiaries</t>
  </si>
  <si>
    <t>Cash Flows From Operating Activities:</t>
  </si>
  <si>
    <t>RECEIPTS:</t>
  </si>
  <si>
    <t>Collections from Sales</t>
  </si>
  <si>
    <t>Exchange Fluctuation Gain</t>
  </si>
  <si>
    <t>PAYMENTS:</t>
  </si>
  <si>
    <t>Purchase of Raw and Packing Materials</t>
  </si>
  <si>
    <t>Manufacturing and Operating Expenses</t>
  </si>
  <si>
    <t>Value Added Tax</t>
  </si>
  <si>
    <t>Income Tax Expense</t>
  </si>
  <si>
    <t>Workers Profit Participation Fund</t>
  </si>
  <si>
    <t>Net cash Generated from operating activities</t>
  </si>
  <si>
    <t>Purchase of Fixed Assets</t>
  </si>
  <si>
    <t>Disposal of Fixed Assets</t>
  </si>
  <si>
    <t>Investment</t>
  </si>
  <si>
    <t>Short Term Loan</t>
  </si>
  <si>
    <t>Gain on Sale of Marketable Securities</t>
  </si>
  <si>
    <t>Interest Received</t>
  </si>
  <si>
    <t>Dividend Received</t>
  </si>
  <si>
    <t>Cash flows from Investing Activities:</t>
  </si>
  <si>
    <t>Net Cash Flows Used/gnerated from Investing Activities</t>
  </si>
  <si>
    <t>Cash Flows From Financing Activities:</t>
  </si>
  <si>
    <t>Dividend Paid</t>
  </si>
  <si>
    <t>Net cash used/generated in financing activities</t>
  </si>
  <si>
    <t>Cash and Cash Equivalents at the Opening</t>
  </si>
  <si>
    <t>Cash and Cash Equivalents at the Closing</t>
  </si>
  <si>
    <t>Net Operating Cash Flow per Share (NOCF)</t>
  </si>
  <si>
    <t>Number of Shares used to compute NOCF</t>
  </si>
  <si>
    <t>Raw Materials</t>
  </si>
  <si>
    <t>Work-in-Process</t>
  </si>
  <si>
    <t>Finished Goods</t>
  </si>
  <si>
    <t>Packing Materials</t>
  </si>
  <si>
    <t>Spares &amp; Accessories</t>
  </si>
  <si>
    <t>Goods- in-Transit</t>
  </si>
  <si>
    <t>Advances</t>
  </si>
  <si>
    <t>Employees</t>
  </si>
  <si>
    <t>Motor Cycle Loan – Employees</t>
  </si>
  <si>
    <t>Land Purchase</t>
  </si>
  <si>
    <t>Suppliers</t>
  </si>
  <si>
    <t>Income Tax</t>
  </si>
  <si>
    <t>Deposits</t>
  </si>
  <si>
    <t>Earnest Money &amp; Security Deposit</t>
  </si>
  <si>
    <t>Interest on Fixed Deposit Receipts</t>
  </si>
  <si>
    <t>Prepayments</t>
  </si>
  <si>
    <t>Office Rent</t>
  </si>
  <si>
    <t>Insurance Premium</t>
  </si>
  <si>
    <t>Cash in Hand</t>
  </si>
  <si>
    <t>Cash at Bank</t>
  </si>
  <si>
    <t>Paid-up Capital (Investment)</t>
  </si>
  <si>
    <t>Opening Balance</t>
  </si>
  <si>
    <t>Addition during the Year</t>
  </si>
  <si>
    <t>Accrued Expenses</t>
  </si>
  <si>
    <t>Audit Fees</t>
  </si>
  <si>
    <t>Sundry Creditors</t>
  </si>
  <si>
    <t>Income Tax (Deduction at Source)</t>
  </si>
  <si>
    <t>Retention Money</t>
  </si>
  <si>
    <t>Workers' Profit Participation Fund</t>
  </si>
  <si>
    <t>Income Tax Payable (Note-18.1)</t>
  </si>
  <si>
    <t>Opening balance</t>
  </si>
  <si>
    <t>Provision made for the Year</t>
  </si>
  <si>
    <t>Tax Paid (Including Advance Income Tax during the Year)</t>
  </si>
  <si>
    <t>Square Pharmaceuticals Ltd.</t>
  </si>
  <si>
    <t>Square Formulations Ltd.</t>
  </si>
  <si>
    <t>Consolidated Raw Materials Consumed</t>
  </si>
  <si>
    <t>.Consolidated Packing Materials Consumed</t>
  </si>
  <si>
    <t>Consolidated Factory Overhead</t>
  </si>
  <si>
    <t>Yellow jog kore COGS kora hoy nai</t>
  </si>
  <si>
    <t xml:space="preserve">
Salaries and Allowances</t>
  </si>
  <si>
    <t>Travelling and Conveyance</t>
  </si>
  <si>
    <t>Training Expenses</t>
  </si>
  <si>
    <t>Printing and Stationery</t>
  </si>
  <si>
    <t>Postage, Telephone, Fax &amp; Telex</t>
  </si>
  <si>
    <t>Electricity,Gas and Water</t>
  </si>
  <si>
    <t>Tiffin and Refreshment</t>
  </si>
  <si>
    <t>Staff Uniform</t>
  </si>
  <si>
    <t>Office and Godown Rent</t>
  </si>
  <si>
    <t>Lease Rent</t>
  </si>
  <si>
    <t>Bank Charges</t>
  </si>
  <si>
    <t>Repairs and Maintenance including car maintenance</t>
  </si>
  <si>
    <t>Govt. Taxes and Licence Fees</t>
  </si>
  <si>
    <t>Field Staff Salaries, Allowances, TA and DA</t>
  </si>
  <si>
    <t>Marketing and Promotional Expenses</t>
  </si>
  <si>
    <t>Advertisement</t>
  </si>
  <si>
    <t>Delivery and Packing Expenses</t>
  </si>
  <si>
    <t>Export Expenses</t>
  </si>
  <si>
    <t>Special Discount</t>
  </si>
  <si>
    <t>Sample Expenses</t>
  </si>
  <si>
    <t>Security Services</t>
  </si>
  <si>
    <t>Depreciation</t>
  </si>
  <si>
    <t>Software,Hardware Support &amp; VSAT Services</t>
  </si>
  <si>
    <t>Other Expenses</t>
  </si>
  <si>
    <t>Salaries and Allowances</t>
  </si>
  <si>
    <t>Directors' Remuneration</t>
  </si>
  <si>
    <t>Postage, Telephone,Internet</t>
  </si>
  <si>
    <t>Electric ity, Gas &amp; Water</t>
  </si>
  <si>
    <t>Sanitation Expenses</t>
  </si>
  <si>
    <t>Books and Periodicals</t>
  </si>
  <si>
    <t>Subscription and Donation</t>
  </si>
  <si>
    <t>Repairs and Maintenance</t>
  </si>
  <si>
    <t>Govt. Taxes, Stamp Duty &amp; Licence Fee</t>
  </si>
  <si>
    <t>Management Consu ltant Fees</t>
  </si>
  <si>
    <t>Legal Charges</t>
  </si>
  <si>
    <t>Annual General Meeting Expenses</t>
  </si>
  <si>
    <t>Software &amp; Hardware Support Services</t>
  </si>
  <si>
    <t>Share Demat, Remat &amp; Transfer Fees</t>
  </si>
  <si>
    <t>Bank Interest</t>
  </si>
  <si>
    <t>Interest on Loan to Sister Concern</t>
  </si>
  <si>
    <t>Rental Income</t>
  </si>
  <si>
    <t>Sale of Scrap</t>
  </si>
  <si>
    <t>Dividend</t>
  </si>
  <si>
    <t>Commission Received</t>
  </si>
  <si>
    <t>Gain on Redemption of Zero Coupon Bond</t>
  </si>
  <si>
    <t>Gain/(Loss) on Marketable Securities (Realized)</t>
  </si>
  <si>
    <t>Consolidated Profit on Sale of Property,Plant &amp; Equipment {Note-30)</t>
  </si>
  <si>
    <t>Other Comprehensive Income/expense:</t>
  </si>
  <si>
    <t>Cumulative Translation Adjustment</t>
  </si>
  <si>
    <t>Non Controlling Interest (Payments)</t>
  </si>
  <si>
    <t>Increase in Cash and Cash Equivalents</t>
  </si>
  <si>
    <t>Net Effect of Foreign Currency Translation on Cash and Cash Equivalent</t>
  </si>
  <si>
    <t>Cash and Cash Equivalents at the Opening of SHNL</t>
  </si>
  <si>
    <t>Provision for Gratuity</t>
  </si>
  <si>
    <t>Add: Amount of Square Herbal &amp; Nutraceuticals Ltd. due to Merger</t>
  </si>
  <si>
    <t>Sanitation  Expenses</t>
  </si>
  <si>
    <t>Faulty &amp; Obsolete Goods</t>
  </si>
  <si>
    <t>Foreign Exchange Fluctuation Gain</t>
  </si>
  <si>
    <t>Invetsment-long term @ cost</t>
  </si>
  <si>
    <t>Pre-Operating Expenses</t>
  </si>
  <si>
    <t>Long Term Loan Repaid</t>
  </si>
  <si>
    <t>Short Term Bank Loan Decrease</t>
  </si>
  <si>
    <t>Technology Transfer Fees</t>
  </si>
  <si>
    <t>Unclaimed Dividend</t>
  </si>
  <si>
    <t>Business Development Expenses</t>
  </si>
  <si>
    <t>Cash Incentive Received against Export</t>
  </si>
  <si>
    <t>Additions</t>
  </si>
  <si>
    <t>Sales/ Transfer</t>
  </si>
  <si>
    <t>PARTICULARS</t>
  </si>
  <si>
    <t>CAGR</t>
  </si>
  <si>
    <t>Horizontal</t>
  </si>
  <si>
    <t>VERTICAL</t>
  </si>
  <si>
    <t>Activity Ratios</t>
  </si>
  <si>
    <t>Payables Turnover Ratio</t>
  </si>
  <si>
    <t>Purchases/Average trade payables</t>
  </si>
  <si>
    <t>Formula</t>
  </si>
  <si>
    <t>Purchase</t>
  </si>
  <si>
    <t>Interpretaion</t>
  </si>
  <si>
    <t>Comments</t>
  </si>
  <si>
    <t>Number of days of payables</t>
  </si>
  <si>
    <t>Number of days in period/payables Turnover</t>
  </si>
  <si>
    <t>Measurement</t>
  </si>
  <si>
    <t xml:space="preserve">Working capital turnover </t>
  </si>
  <si>
    <t>Revenue/Average working capital</t>
  </si>
  <si>
    <t>Working capital 1</t>
  </si>
  <si>
    <t>Working capital 2</t>
  </si>
  <si>
    <t>Working capital 3</t>
  </si>
  <si>
    <t>Fixed asset turnover</t>
  </si>
  <si>
    <t>Revenue/Average net fixed assets</t>
  </si>
  <si>
    <t>Total asset turnover</t>
  </si>
  <si>
    <t>Revenue/Average total assets</t>
  </si>
  <si>
    <t>Inventory Turnover</t>
  </si>
  <si>
    <t>Days of inventory on hand (DOH)</t>
  </si>
  <si>
    <t>Number of days in period/Inventory Turnover</t>
  </si>
  <si>
    <t>Receivables turnover</t>
  </si>
  <si>
    <t>Revenue/Average Receivables</t>
  </si>
  <si>
    <t>Days of sales outstanding (DSO)</t>
  </si>
  <si>
    <t>Number of days in period/Receivables Turnover</t>
  </si>
  <si>
    <t>Operating Efficiency</t>
  </si>
  <si>
    <t>Cost to Revenue Ratio</t>
  </si>
  <si>
    <t>Admin cost to revenue</t>
  </si>
  <si>
    <t>Admin &amp; general expenses/ Sales</t>
  </si>
  <si>
    <t>Selling &amp; marketing cost/ Sales</t>
  </si>
  <si>
    <t>Selling &amp; marketing cost to revenue</t>
  </si>
  <si>
    <t>Operating cost to revenue</t>
  </si>
  <si>
    <t>(Admin &amp; general expenses + Selling &amp; marketing costs)/ Sales</t>
  </si>
  <si>
    <t>Total cost to revenue</t>
  </si>
  <si>
    <t>(COGS + Operating expenses + All other expenses)/ Sales</t>
  </si>
  <si>
    <t>Finance cost to revenue</t>
  </si>
  <si>
    <t>Financial charges/ Sales</t>
  </si>
  <si>
    <t>Liquid Asset/Interest+CMLTD+Uncovered STBs*</t>
  </si>
  <si>
    <t>Current Ratio</t>
  </si>
  <si>
    <t>Current assets/Current liabilities</t>
  </si>
  <si>
    <t>Liquidity &amp; cash flow Ratios</t>
  </si>
  <si>
    <t>Quick Ratio</t>
  </si>
  <si>
    <t>(Cash+ Short term marketable instruments+ Receivables)/Current liabilities</t>
  </si>
  <si>
    <t>Cash Ratio</t>
  </si>
  <si>
    <t>(Cash+ Short term marketable instruments)/Current liabilities</t>
  </si>
  <si>
    <t>N.B. Here we found that Non controlling interest has no rights on other comprehensive income</t>
  </si>
  <si>
    <t xml:space="preserve">Daily cash </t>
  </si>
  <si>
    <t>GREETINGS</t>
  </si>
  <si>
    <t>Hello! Greetings from IHSAN SALEHEEN.</t>
  </si>
  <si>
    <t>Please go through  the work &amp; let me know if you need any modification.</t>
  </si>
  <si>
    <t>It would be great if you share your ideas to improve the model</t>
  </si>
  <si>
    <t>I wish you all the best. Thank You.</t>
  </si>
  <si>
    <t>Regards</t>
  </si>
  <si>
    <t>Ihsan Saleheen</t>
  </si>
  <si>
    <t>Your 100% satisfaction is my focus.</t>
  </si>
  <si>
    <t>Shareholders Equity</t>
  </si>
  <si>
    <t>Interest bearing Debt</t>
  </si>
  <si>
    <t>Total Shareholers Equity &amp; liabilities</t>
  </si>
  <si>
    <t>Equity %</t>
  </si>
  <si>
    <t>Leverage</t>
  </si>
  <si>
    <t>Any item which is out of tax consideration should be mentioned after tax calculation</t>
  </si>
  <si>
    <t>ROE</t>
  </si>
  <si>
    <t>ROI</t>
  </si>
  <si>
    <t>Ali Imam</t>
  </si>
  <si>
    <t>Product or Service</t>
  </si>
  <si>
    <t>How popular is the product or Service</t>
  </si>
  <si>
    <t>How to measure</t>
  </si>
  <si>
    <t>Look For</t>
  </si>
  <si>
    <t>Variables</t>
  </si>
  <si>
    <t>Company Directors</t>
  </si>
  <si>
    <t>Qualification, experience, credibility</t>
  </si>
  <si>
    <t>Google search, linked in profile, from people &amp; professionals</t>
  </si>
  <si>
    <t>Qualification, experience, training &amp; achievement</t>
  </si>
  <si>
    <t>Financial Statements</t>
  </si>
  <si>
    <t>Having Quality, enough data, popular auditors</t>
  </si>
  <si>
    <t>Treatment to Minority shareholders</t>
  </si>
  <si>
    <t>Is there considerable respect available? Is dividend rate based on profit is justified?</t>
  </si>
  <si>
    <t>Respect &amp; Justified Dividend rate based on profit</t>
  </si>
  <si>
    <t>Institutional &amp; foreign investors get high weight in quality</t>
  </si>
  <si>
    <t>Go to DSE website</t>
  </si>
  <si>
    <t>Shareholding Structure (in %)</t>
  </si>
  <si>
    <t>Finding</t>
  </si>
  <si>
    <t>Highest popularity in our country with a market share of ……% based on competitors &amp; sector GDP &amp; total GDP</t>
  </si>
  <si>
    <t>The price of a stock gets increased or decreased in long term is directly proportionate to the increse or decrease return on Invested Capital</t>
  </si>
  <si>
    <t>Good Sign</t>
  </si>
  <si>
    <t>ROIC (based on operating profit + consedered long term investments + Short term investments)</t>
  </si>
  <si>
    <t>ROIC (based on operating profit + consedered  Short term investments only)</t>
  </si>
  <si>
    <t>ROIC (based on operating cash flow + consedered long term investments + Short term investments)</t>
  </si>
  <si>
    <t>ROIC (based on operating cash flow + consedered Short term investments only)</t>
  </si>
  <si>
    <t xml:space="preserve">Any company who can employ the maximum portion of its capital into maximum profitable projects, can give its shareholders the maximum return. </t>
  </si>
  <si>
    <t>The consistancy of employing most capital into most profitable projects highly attracts the investors, lenders &amp; other stakeholders.</t>
  </si>
  <si>
    <t>Before buying the stock, analyse P/E ratio (for banks analyse P/BV properly</t>
  </si>
  <si>
    <t>Calculate the average P/E over 5 to 10 years &amp; then compare the current P/E. How much it is more or less (%) ?</t>
  </si>
  <si>
    <t>Calculate the Peer's average P/E over 5 to 10 years &amp; then compare the current P/E &amp; average P/E of the company. How much it is more or less (%) ?</t>
  </si>
  <si>
    <t>Take time, No hurry</t>
  </si>
  <si>
    <t>Currently there is no minority holdings</t>
  </si>
  <si>
    <t>Sponsors/directors: 34.57, Institute: 12.84, 
Foreign: 16.75, Public: 35.84</t>
  </si>
  <si>
    <t>Based on horizontal &amp; vertical financial analysis, what are the major line items or accounts &amp; their trend i.e. behaviour</t>
  </si>
  <si>
    <t>Cash collection from sales (My rule)</t>
  </si>
  <si>
    <t>Deviation</t>
  </si>
  <si>
    <t>List of Variables</t>
  </si>
  <si>
    <t>Defensive Interval Ratio</t>
  </si>
  <si>
    <t>(Cash+ Short term marketable instruments+ Receivables)/Daily cash expenditures</t>
  </si>
  <si>
    <t>Cash conversion cycle</t>
  </si>
  <si>
    <t>DOH+ DSO- Number of days of Payables</t>
  </si>
  <si>
    <t>Operating cycle</t>
  </si>
  <si>
    <t>DOH + DSO</t>
  </si>
  <si>
    <t>Cash conversion cycle &lt; 0 means the company uses other peoples money to finance its operations (free of charge)</t>
  </si>
  <si>
    <t>Cash conversion cycle &gt; 0 means the company must use its own cash to finance its operations</t>
  </si>
  <si>
    <t>Cash Conversion Efficiency (CCE) (OCF/Sales)</t>
  </si>
  <si>
    <t>Cash generated from operating activities/ Sales</t>
  </si>
  <si>
    <t>Debt Ratios</t>
  </si>
  <si>
    <t>Debt to Assets ratio</t>
  </si>
  <si>
    <t>Total Debt/Total Assets</t>
  </si>
  <si>
    <t>Debt to Capital ratio</t>
  </si>
  <si>
    <t>Total Debt/ (Total debt + Total shareholders Equity)</t>
  </si>
  <si>
    <t>Net debt to Capital Ratio</t>
  </si>
  <si>
    <t>Net debt/ (Net debt + Equity)</t>
  </si>
  <si>
    <t>Popular Gearing ratios are:</t>
  </si>
  <si>
    <t>Debt to Equity ratio</t>
  </si>
  <si>
    <t>Total debt / Total Equity</t>
  </si>
  <si>
    <t>Time interest earned</t>
  </si>
  <si>
    <t>EBIT / Total interest</t>
  </si>
  <si>
    <t>Equity ratio</t>
  </si>
  <si>
    <t>Equity / Assets</t>
  </si>
  <si>
    <t>Debt Ratio</t>
  </si>
  <si>
    <t>Total debt / Total Assets</t>
  </si>
  <si>
    <t>My Own formula</t>
  </si>
  <si>
    <t>Total equity / (Total equity + Total liabilities)</t>
  </si>
  <si>
    <t>Debt to Equity Ratio</t>
  </si>
  <si>
    <t>Total Debt/ Total shareholders equity</t>
  </si>
  <si>
    <t>Net debt to Equity Ratio</t>
  </si>
  <si>
    <t>Net debt/ Equity</t>
  </si>
  <si>
    <t>Net debt = (Long term loans or finances + Short term loans or finances - Cash &amp; cash equivalents)</t>
  </si>
  <si>
    <t>Free cash flow (FCF) = Net cash provided by operating activities + Interest expense (1-t) - CAPEX + Proceeds from sale of fixed assets</t>
  </si>
  <si>
    <t>Current debt to total debt</t>
  </si>
  <si>
    <t>Short term finances/ (Long term lonas or finances + Short term loans or finances)</t>
  </si>
  <si>
    <t>Total liabilities to equity</t>
  </si>
  <si>
    <t>Total liabilities/ Equity</t>
  </si>
  <si>
    <t>Financial leverage Ratio</t>
  </si>
  <si>
    <t>Average total assets/ Average total equity</t>
  </si>
  <si>
    <t>Coverage Ratios</t>
  </si>
  <si>
    <t>Interest Coverage</t>
  </si>
  <si>
    <t>EBIT/ Interest Payments</t>
  </si>
  <si>
    <t>EBITDA/ Interest</t>
  </si>
  <si>
    <t>EBITDA/ Interest expense</t>
  </si>
  <si>
    <t>EBITDA/ (Interest + Current maturity of long term debt)</t>
  </si>
  <si>
    <t>EBITDA/ (Interest + Current maturity of long term debt + Uncovered short term borrowings)</t>
  </si>
  <si>
    <t>Debt Payback (times)</t>
  </si>
  <si>
    <t>(Net Debt/EBITDA)</t>
  </si>
  <si>
    <t>Fixed charge Coverage</t>
  </si>
  <si>
    <t>(EBIT+ Lease Payments)/ (Interest Payments+ Lease payments)</t>
  </si>
  <si>
    <t>Current Liabilities</t>
  </si>
  <si>
    <t>Inventory</t>
  </si>
  <si>
    <t>Cash Collection on revenue</t>
  </si>
  <si>
    <t>Receivable on revenue</t>
  </si>
  <si>
    <t>Operating Cash on revenue</t>
  </si>
  <si>
    <t>Some EPS formula</t>
  </si>
  <si>
    <t>Net income - Preferred dividends / End of period common shares outstanding</t>
  </si>
  <si>
    <t>https://www.investopedia.com/terms/e/eps.asp</t>
  </si>
  <si>
    <t>Net income - Preferred dividends (+/-) extraordinary items / weighted average common shares</t>
  </si>
  <si>
    <t>Net income - Preferred dividends (+/-) extraordinary items (+/-) discontinued operations / weighted average common shares</t>
  </si>
  <si>
    <t>Net operating cash flow trend</t>
  </si>
  <si>
    <t>Free cash flow trend</t>
  </si>
  <si>
    <t>Net cash flow trend</t>
  </si>
  <si>
    <t>An analyst typically pays attention to net operating cash flow &amp; also try to understand if there are any other cash outflows that can be discontinued through a tax, cost or financial optimization</t>
  </si>
  <si>
    <t>A BUSINESS can be profitable but still can be turn into bankrupt because of not paying the debt provider's money</t>
  </si>
  <si>
    <t>Calculate this</t>
  </si>
  <si>
    <t xml:space="preserve"> </t>
  </si>
  <si>
    <t>Retention rate</t>
  </si>
  <si>
    <t>Du Pont Analysis</t>
  </si>
  <si>
    <t>Expected</t>
  </si>
  <si>
    <t>((Ending total assets+ Beginning Total assets)/2)/((Ending equity+ Beginning equity)/2)</t>
  </si>
  <si>
    <t>Increased</t>
  </si>
  <si>
    <t>Asset turnover</t>
  </si>
  <si>
    <t>Return on Investment</t>
  </si>
  <si>
    <t>No of days in the period</t>
  </si>
  <si>
    <t>Total number of employees</t>
  </si>
  <si>
    <t>Daily cash expenditure</t>
  </si>
  <si>
    <t>Number of outstanding shares</t>
  </si>
  <si>
    <t>Weighted Avg. number of ordinary shares outstanding</t>
  </si>
  <si>
    <t>Statement of financial position</t>
  </si>
  <si>
    <t>Graph (Read from RIGHT side)</t>
  </si>
  <si>
    <t>Assessment</t>
  </si>
  <si>
    <t>Non-Current Assets (Net)</t>
  </si>
  <si>
    <t>Property, plant &amp; equipment</t>
  </si>
  <si>
    <t>Land &amp; Buildings</t>
  </si>
  <si>
    <t>Vehicles</t>
  </si>
  <si>
    <t>Intangible assets</t>
  </si>
  <si>
    <t>Other assets</t>
  </si>
  <si>
    <t>Short term marketable investments</t>
  </si>
  <si>
    <t>(1) Short term investments</t>
  </si>
  <si>
    <t>(2) Short term bond</t>
  </si>
  <si>
    <t>Interest receivable</t>
  </si>
  <si>
    <t>Advance,deposit &amp; prepayments</t>
  </si>
  <si>
    <t>Advance Income Tax</t>
  </si>
  <si>
    <t>Receivables</t>
  </si>
  <si>
    <t>Investments</t>
  </si>
  <si>
    <t>Long term</t>
  </si>
  <si>
    <t>Other Non-current assets</t>
  </si>
  <si>
    <t>Preliminary expenses</t>
  </si>
  <si>
    <t>Defferred Tax</t>
  </si>
  <si>
    <t>Other Deferred costs</t>
  </si>
  <si>
    <t>Loans &amp; advances</t>
  </si>
  <si>
    <t>Total assets</t>
  </si>
  <si>
    <t>Accounts payable</t>
  </si>
  <si>
    <t>Accrued expenses</t>
  </si>
  <si>
    <t>Short term interest bearing Debt</t>
  </si>
  <si>
    <t>(1) Current maturity of long term loans</t>
  </si>
  <si>
    <t>(2) Short term loans</t>
  </si>
  <si>
    <t>Advances &amp; deposits</t>
  </si>
  <si>
    <t>Provision for workers profit participation fund</t>
  </si>
  <si>
    <t>Provision for income tax</t>
  </si>
  <si>
    <t>Note payable</t>
  </si>
  <si>
    <t>Tax payable</t>
  </si>
  <si>
    <t>Unearned Revenue i.e. advance received from customers</t>
  </si>
  <si>
    <t>Other current liabilities</t>
  </si>
  <si>
    <t>Long term Liabilities</t>
  </si>
  <si>
    <t>Long term interest bearing Debt</t>
  </si>
  <si>
    <t>(1) Long term loan</t>
  </si>
  <si>
    <t>(2) Other loans</t>
  </si>
  <si>
    <t>Long term deposit</t>
  </si>
  <si>
    <t>Other Payable</t>
  </si>
  <si>
    <t>Deferred tax</t>
  </si>
  <si>
    <t>Provisions</t>
  </si>
  <si>
    <t>Total liabilities</t>
  </si>
  <si>
    <t>Common Stock</t>
  </si>
  <si>
    <t>Preferred stock</t>
  </si>
  <si>
    <t>Share premium (capital surplus)</t>
  </si>
  <si>
    <t>Retained earnings</t>
  </si>
  <si>
    <t>General reserve</t>
  </si>
  <si>
    <t>Other reserve</t>
  </si>
  <si>
    <t>Revaluation Reserve</t>
  </si>
  <si>
    <t>1. Fixed Assets</t>
  </si>
  <si>
    <t>2. Investments</t>
  </si>
  <si>
    <t>Total liabilities &amp; stockholders equity</t>
  </si>
  <si>
    <t>Balance sheet differences</t>
  </si>
  <si>
    <t>Statement of comprehensive income</t>
  </si>
  <si>
    <t>Net Sales</t>
  </si>
  <si>
    <t>Service Revenue-EXPORT</t>
  </si>
  <si>
    <t>Service Revenue-LOCAL</t>
  </si>
  <si>
    <t>Website Hosting</t>
  </si>
  <si>
    <t>AMC</t>
  </si>
  <si>
    <t>Cost of sales/COGS</t>
  </si>
  <si>
    <t>Beginning Inventory</t>
  </si>
  <si>
    <t>Net Purchase</t>
  </si>
  <si>
    <t>Ending Inventory</t>
  </si>
  <si>
    <t>Salary &amp; benefits</t>
  </si>
  <si>
    <t>(1) Salary &amp; allowance</t>
  </si>
  <si>
    <t>(2) Bonus</t>
  </si>
  <si>
    <t>(3) Overtime</t>
  </si>
  <si>
    <t>(4) Incentive</t>
  </si>
  <si>
    <t>Project Expenses</t>
  </si>
  <si>
    <t>Technical Services</t>
  </si>
  <si>
    <t>Other Direct Costs</t>
  </si>
  <si>
    <t>Schedule Purchase</t>
  </si>
  <si>
    <t>Depreciation/Amortization</t>
  </si>
  <si>
    <t>Travel Allowance (TA)</t>
  </si>
  <si>
    <t>Internet Bill</t>
  </si>
  <si>
    <t>Daily Allowance (DA)</t>
  </si>
  <si>
    <t>Leave Encashment</t>
  </si>
  <si>
    <t>Commission paid to Misho</t>
  </si>
  <si>
    <t>Mobile Bill</t>
  </si>
  <si>
    <t>Stationaries</t>
  </si>
  <si>
    <t>Gross Profit</t>
  </si>
  <si>
    <t>Operating Expenses</t>
  </si>
  <si>
    <t>General &amp; Administrative expenses</t>
  </si>
  <si>
    <t>Salary</t>
  </si>
  <si>
    <t>Accounts receivable write off</t>
  </si>
  <si>
    <t>Preliminary Expenses (Amortization)</t>
  </si>
  <si>
    <t>Audit fee</t>
  </si>
  <si>
    <t>Bank Charge</t>
  </si>
  <si>
    <t>Licenses &amp; Renewals</t>
  </si>
  <si>
    <t>Cash Incentive Fees &amp; Charges</t>
  </si>
  <si>
    <t>Computer Expenses</t>
  </si>
  <si>
    <t>Consultant Fee</t>
  </si>
  <si>
    <t>Conveyance</t>
  </si>
  <si>
    <t>Crockeries</t>
  </si>
  <si>
    <t>Daily Allowance</t>
  </si>
  <si>
    <t>Board Meeting Fees</t>
  </si>
  <si>
    <t>Entertainment</t>
  </si>
  <si>
    <t>Gift</t>
  </si>
  <si>
    <t>Insurance Expense</t>
  </si>
  <si>
    <t>Mess Expenses</t>
  </si>
  <si>
    <t>(1) Food &amp; Canteen</t>
  </si>
  <si>
    <t>(2) Evening Snacks</t>
  </si>
  <si>
    <t>(3) Staff Lunch</t>
  </si>
  <si>
    <t>(4) Iftar</t>
  </si>
  <si>
    <t>Miscellaneous Expense</t>
  </si>
  <si>
    <t>Ofiice Expenses</t>
  </si>
  <si>
    <t>Printing &amp; Postage</t>
  </si>
  <si>
    <t>Provisions for Accounts Receivable (3% on Revenue)</t>
  </si>
  <si>
    <t>Repair &amp; Maintenance</t>
  </si>
  <si>
    <t>Utilities</t>
  </si>
  <si>
    <t>(1) Electricity</t>
  </si>
  <si>
    <t>(2) Service Bills</t>
  </si>
  <si>
    <t>Telephone Bill</t>
  </si>
  <si>
    <t>(3) Water</t>
  </si>
  <si>
    <t>Recruitment</t>
  </si>
  <si>
    <t>TA &amp; DA</t>
  </si>
  <si>
    <t>Fire Extinguisher Expenses</t>
  </si>
  <si>
    <t>Travel &amp; Passage</t>
  </si>
  <si>
    <t>Diesel Expenses</t>
  </si>
  <si>
    <t>Zakat &amp; CSR</t>
  </si>
  <si>
    <t>Office Expense</t>
  </si>
  <si>
    <t>Share Issue Expenses</t>
  </si>
  <si>
    <t>VAT deducted at source</t>
  </si>
  <si>
    <t>Professional fees</t>
  </si>
  <si>
    <t>Investment Declaration Ceremony</t>
  </si>
  <si>
    <t>Selling &amp; Marketing expenses</t>
  </si>
  <si>
    <t>Salary (Note - 21.1)</t>
  </si>
  <si>
    <t>(3) Marketing LFA (Leave Fare Assistance)</t>
  </si>
  <si>
    <t>(4) Overtime</t>
  </si>
  <si>
    <t>Travel allowance (TA)</t>
  </si>
  <si>
    <t>Project expenses</t>
  </si>
  <si>
    <t>Dearness allowance (DA)</t>
  </si>
  <si>
    <t>Advertisement expenses</t>
  </si>
  <si>
    <t>Depreciation/amortization</t>
  </si>
  <si>
    <t>Stationary</t>
  </si>
  <si>
    <t>Mobile bill</t>
  </si>
  <si>
    <t>Miscellaneous expense</t>
  </si>
  <si>
    <t>Incentive</t>
  </si>
  <si>
    <t>Operating Profit (Loss)</t>
  </si>
  <si>
    <t>Non-Operating Income/Expense</t>
  </si>
  <si>
    <t>Revaluation gain/Loss (+/-)</t>
  </si>
  <si>
    <t>Gain/Loss on sale of fixed assets (+/-)</t>
  </si>
  <si>
    <t>Dividend income/Expense (+/-)</t>
  </si>
  <si>
    <t>Realized foreign exchange gain /Loss (+/-)</t>
  </si>
  <si>
    <t>Unrealized foreign exchange gain/Loss (+/-)</t>
  </si>
  <si>
    <t>Cash Incentive</t>
  </si>
  <si>
    <t>Cahs Incentive fees &amp; charges (-)</t>
  </si>
  <si>
    <t>Rental income</t>
  </si>
  <si>
    <t>Share of Profit/Loss (+/-)</t>
  </si>
  <si>
    <t>Other Income/Expense (+/-)</t>
  </si>
  <si>
    <t>Interest Income</t>
  </si>
  <si>
    <t>Contribution to workers profit participation fund (-)</t>
  </si>
  <si>
    <t>EBIT</t>
  </si>
  <si>
    <t>Financial Charges</t>
  </si>
  <si>
    <t>Interest expense</t>
  </si>
  <si>
    <t>Lease payments</t>
  </si>
  <si>
    <t>EBT</t>
  </si>
  <si>
    <t>Tax expense</t>
  </si>
  <si>
    <t>Net profit (Loss)</t>
  </si>
  <si>
    <t>Woking capital</t>
  </si>
  <si>
    <t>COGS or COS/Average Inventory</t>
  </si>
  <si>
    <t>Number of days in period means 365</t>
  </si>
  <si>
    <t>Profitability Ratios</t>
  </si>
  <si>
    <t>Turnover growth</t>
  </si>
  <si>
    <t>(Current year's sales/ Previous year's Sales)-1</t>
  </si>
  <si>
    <t>Effective tax rate</t>
  </si>
  <si>
    <t>Tax expense/ EBT</t>
  </si>
  <si>
    <t>Return on sales</t>
  </si>
  <si>
    <t>Gross Profit Margin</t>
  </si>
  <si>
    <t>Gross profit/ Revenue</t>
  </si>
  <si>
    <t>Operating Profit Margin</t>
  </si>
  <si>
    <t>Opearting Income/ Revenue</t>
  </si>
  <si>
    <t>Pretax Profit Margin</t>
  </si>
  <si>
    <t>EBT i.e. earning before tax but after interest/ Revenue</t>
  </si>
  <si>
    <t>EBITDA Margin</t>
  </si>
  <si>
    <t>EBIT Margin</t>
  </si>
  <si>
    <t>Net profit Margin</t>
  </si>
  <si>
    <t>Net Income/ Revenue</t>
  </si>
  <si>
    <t>Operating ROA</t>
  </si>
  <si>
    <t>Operating Income/ Average total assets</t>
  </si>
  <si>
    <t>Return on Asets (ROA)</t>
  </si>
  <si>
    <t>Net Income/ Average Total assets</t>
  </si>
  <si>
    <t>Return on total Capital</t>
  </si>
  <si>
    <t>EBIT/ Short &amp; long term debt &amp; equity</t>
  </si>
  <si>
    <t>Net Income/ Average total Equity</t>
  </si>
  <si>
    <t>Return on common equity</t>
  </si>
  <si>
    <t>(Net income- Preferred dividends)/ Average common equity</t>
  </si>
  <si>
    <t>Pre-tax return on equity</t>
  </si>
  <si>
    <t>EBT/ ((Ending equity + Beginning Equity)/2)</t>
  </si>
  <si>
    <t>Equity multiplier</t>
  </si>
  <si>
    <t>Sales/ ((Ending total assets+ beginning total assets)/2)</t>
  </si>
  <si>
    <t>Profit after tax/ Sales</t>
  </si>
  <si>
    <t xml:space="preserve">Valuation Ratios &amp; Related quantities </t>
  </si>
  <si>
    <t>Valuation Ratios</t>
  </si>
  <si>
    <t>P/E</t>
  </si>
  <si>
    <t>Price per share/ EPS</t>
  </si>
  <si>
    <t>P/CFPS</t>
  </si>
  <si>
    <t>Price per share/ Cash flow per share</t>
  </si>
  <si>
    <t>P/SPS</t>
  </si>
  <si>
    <t>Price per share/ Sales per share</t>
  </si>
  <si>
    <t>(1) P/BVPS</t>
  </si>
  <si>
    <t>Price per share/ Book value per share</t>
  </si>
  <si>
    <t>Per-Share quantities</t>
  </si>
  <si>
    <t>Basic EPS</t>
  </si>
  <si>
    <t>(Net income- Preferred dividends)/ Weighted average no of ordinary shares outstanding</t>
  </si>
  <si>
    <t>Diluted EPS</t>
  </si>
  <si>
    <t>Adjusted income available for ordinary shares, reflecting conversion of dilutive securities/ Weighted average no of ordinary &amp; potential ordinary shares outstanding</t>
  </si>
  <si>
    <t>Cash flow Per share</t>
  </si>
  <si>
    <t>Cash flow from operations/ Weighted average no of shares outstanding</t>
  </si>
  <si>
    <t>EBITDA per share</t>
  </si>
  <si>
    <t>EBITDA/ Weighted average no of shares outstanding</t>
  </si>
  <si>
    <t>Dividends per share</t>
  </si>
  <si>
    <t>Common dividends declared/ Weighted average no of ordinary shares outstanding</t>
  </si>
  <si>
    <t>Divedend Related quantities</t>
  </si>
  <si>
    <t>Dividend Payout Ratio</t>
  </si>
  <si>
    <t>Common share dividends/ net income attributable to common shares</t>
  </si>
  <si>
    <t>(Net income attributable to common shares- Common share dividends)/ Net income attributable to common shares</t>
  </si>
  <si>
    <t>Sustainable growth rate</t>
  </si>
  <si>
    <t>Retention rate * ROE</t>
  </si>
  <si>
    <t>Ratios for service companies</t>
  </si>
  <si>
    <t>Revenue per employee</t>
  </si>
  <si>
    <t>Revenue/ Total no of employees</t>
  </si>
  <si>
    <t>Net income per employee</t>
  </si>
  <si>
    <t>Net income/ Total no of employees</t>
  </si>
  <si>
    <t>Operating cash flow per employee</t>
  </si>
  <si>
    <t>Operating cash flow/ Total no of employees</t>
  </si>
  <si>
    <t>Specific ratios for credit rating</t>
  </si>
  <si>
    <t>CAPEX to Operating Cash flow Ratio</t>
  </si>
  <si>
    <t>Operating cash flow/ Capital Expenditure</t>
  </si>
  <si>
    <t xml:space="preserve"> Defensive Interval Ratio (DIR)</t>
  </si>
  <si>
    <t>(cash+receivabels+marketable securities)/((COGS+G&amp;A+S&amp;M+R&amp;D+all opex)/365)</t>
  </si>
  <si>
    <t>Times inteerst earned ratio</t>
  </si>
  <si>
    <t>EBIT/ Interest exp</t>
  </si>
  <si>
    <t>Return on capital Employed</t>
  </si>
  <si>
    <t>EBIT/ (total assets - current liablity)</t>
  </si>
  <si>
    <t>EBIT/ (long term assets + working capital)</t>
  </si>
  <si>
    <t>Return on capital Employed---RIMU</t>
  </si>
  <si>
    <t>based on paper</t>
  </si>
  <si>
    <t>Solvency Ratios/ Financial structure</t>
  </si>
  <si>
    <t>COGS or COS / Sales</t>
  </si>
  <si>
    <t>Sales means net sales</t>
  </si>
  <si>
    <t>CMLTD means current maturity of long term debt</t>
  </si>
  <si>
    <t>Liquid Asset/Interest expense + CMLTD+ Uncovered STBs*</t>
  </si>
  <si>
    <t>Application</t>
  </si>
  <si>
    <t>Square pharmaceuticals</t>
  </si>
  <si>
    <t>The product is very popular &amp; trusted among the people of Bangladesh</t>
  </si>
  <si>
    <t>Mr. Samuel S. Chowdhury</t>
  </si>
  <si>
    <t>Chairman</t>
  </si>
  <si>
    <t>Qualification, experience, credibility, Training &amp; achievement</t>
  </si>
  <si>
    <t>Mrs. Ratna Patra</t>
  </si>
  <si>
    <t>Vice Chairman</t>
  </si>
  <si>
    <t>Mr. Tapan Chowdhury</t>
  </si>
  <si>
    <t>Managing Director</t>
  </si>
  <si>
    <t>Mr. Anjan Chowdhury</t>
  </si>
  <si>
    <t>Director</t>
  </si>
  <si>
    <t>Mr. Kazi Iqbal Harun</t>
  </si>
  <si>
    <t>Mr. Afzal Hasan Uddin</t>
  </si>
  <si>
    <t>Independent Director</t>
  </si>
  <si>
    <t>Mr. S.M. Rezaur Rahman</t>
  </si>
  <si>
    <t>Auditor</t>
  </si>
  <si>
    <t>Chowdhury Bhattacharijee &amp; Co</t>
  </si>
  <si>
    <t>A very well renowned with 30 years of experience in audit &amp; consultancy work</t>
  </si>
  <si>
    <t>Treatment to minority shareholders</t>
  </si>
  <si>
    <t>In compliance with Condition No. 1(5) (xvi) of the Corporate Governance Code 2018 of BSEC, the Board hereby confirms that the interests of the minority shareholders have been duly protected in the Company</t>
  </si>
  <si>
    <t>ROIC (based on operating profit + without cash &amp; investments)</t>
  </si>
  <si>
    <t>ROIC (based on operating cash flow + without cash &amp; Investments)</t>
  </si>
  <si>
    <t>Debt to Assets</t>
  </si>
  <si>
    <t>Zero leverage</t>
  </si>
  <si>
    <t>Current P/E</t>
  </si>
  <si>
    <t>Avearge of last 5 years P/E</t>
  </si>
  <si>
    <t>Strong Balance sheet</t>
  </si>
  <si>
    <t>Thank you for viewing my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</si>
</sst>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i/>
      <sz val="10"/>
      <color theme="1"/>
      <name val="Calibri"/>
      <family val="2"/>
      <scheme val="minor"/>
    </font>
    <font>
      <b/>
      <sz val="11"/>
      <color indexed="81"/>
      <name val="Tahoma"/>
      <family val="2"/>
    </font>
    <font>
      <b/>
      <i/>
      <sz val="12"/>
      <color theme="1"/>
      <name val="Calibri"/>
      <family val="2"/>
      <scheme val="minor"/>
    </font>
    <font>
      <b/>
      <sz val="9"/>
      <color indexed="81"/>
      <name val="Tahoma"/>
      <family val="2"/>
    </font>
    <font>
      <b/>
      <sz val="14"/>
      <color theme="1"/>
      <name val="Calibri"/>
      <family val="2"/>
      <scheme val="minor"/>
    </font>
    <font>
      <b/>
      <sz val="16"/>
      <color theme="0"/>
      <name val="Tahoma"/>
      <family val="2"/>
      <charset val="204"/>
    </font>
    <font>
      <sz val="9"/>
      <color indexed="81"/>
      <name val="Tahoma"/>
      <family val="2"/>
    </font>
    <font>
      <b/>
      <sz val="12"/>
      <color indexed="81"/>
      <name val="Tahoma"/>
      <family val="2"/>
    </font>
    <font>
      <b/>
      <sz val="16"/>
      <color theme="1"/>
      <name val="Calibri"/>
      <family val="2"/>
      <scheme val="minor"/>
    </font>
    <font>
      <b/>
      <sz val="20"/>
      <color theme="1"/>
      <name val="Calibri"/>
      <family val="2"/>
      <scheme val="minor"/>
    </font>
    <font>
      <b/>
      <sz val="14"/>
      <color indexed="81"/>
      <name val="Tahoma"/>
      <family val="2"/>
    </font>
    <font>
      <sz val="10"/>
      <name val="Arial"/>
      <family val="2"/>
    </font>
    <font>
      <b/>
      <sz val="20"/>
      <name val="Calibri"/>
      <family val="2"/>
      <scheme val="minor"/>
    </font>
    <font>
      <i/>
      <sz val="10"/>
      <color theme="1"/>
      <name val="Calibri"/>
      <family val="2"/>
      <scheme val="minor"/>
    </font>
    <font>
      <b/>
      <sz val="11"/>
      <color rgb="FF0070C0"/>
      <name val="Calibri"/>
      <family val="2"/>
      <scheme val="minor"/>
    </font>
    <font>
      <b/>
      <sz val="10"/>
      <color indexed="81"/>
      <name val="Tahoma"/>
      <family val="2"/>
    </font>
    <font>
      <i/>
      <sz val="11"/>
      <color theme="1"/>
      <name val="Calibri"/>
      <family val="2"/>
      <scheme val="minor"/>
    </font>
    <font>
      <sz val="10"/>
      <color theme="1"/>
      <name val="Calibri"/>
      <family val="2"/>
      <scheme val="minor"/>
    </font>
    <font>
      <b/>
      <sz val="26"/>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A59F"/>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9DA8FB"/>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rgb="FF33CCFF"/>
        <bgColor indexed="64"/>
      </patternFill>
    </fill>
  </fills>
  <borders count="1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cellStyleXfs>
  <cellXfs count="120">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3" fontId="0" fillId="0" borderId="0" xfId="0" applyNumberFormat="1"/>
    <xf numFmtId="164" fontId="0" fillId="0" borderId="0" xfId="1" applyNumberFormat="1" applyFont="1"/>
    <xf numFmtId="164" fontId="0" fillId="0" borderId="0" xfId="0" applyNumberFormat="1"/>
    <xf numFmtId="164" fontId="0" fillId="2" borderId="0" xfId="0" applyNumberFormat="1" applyFill="1"/>
    <xf numFmtId="0" fontId="3" fillId="2" borderId="0" xfId="0" applyFont="1" applyFill="1"/>
    <xf numFmtId="0" fontId="3" fillId="2" borderId="0" xfId="0" applyFont="1" applyFill="1" applyAlignment="1">
      <alignment horizontal="center"/>
    </xf>
    <xf numFmtId="164" fontId="3" fillId="2" borderId="0" xfId="0" applyNumberFormat="1" applyFont="1" applyFill="1" applyAlignment="1">
      <alignment horizontal="center"/>
    </xf>
    <xf numFmtId="164" fontId="2" fillId="0" borderId="0" xfId="1" applyNumberFormat="1" applyFont="1"/>
    <xf numFmtId="164" fontId="2" fillId="0" borderId="0" xfId="0" applyNumberFormat="1" applyFont="1"/>
    <xf numFmtId="0" fontId="2" fillId="2" borderId="0" xfId="0" applyFont="1" applyFill="1"/>
    <xf numFmtId="0" fontId="4" fillId="3" borderId="0" xfId="0" applyFont="1" applyFill="1"/>
    <xf numFmtId="0" fontId="3" fillId="0" borderId="0" xfId="0" applyFont="1" applyAlignment="1">
      <alignment horizontal="center"/>
    </xf>
    <xf numFmtId="43" fontId="0" fillId="0" borderId="0" xfId="0" applyNumberFormat="1"/>
    <xf numFmtId="0" fontId="5" fillId="0" borderId="0" xfId="0" applyFont="1" applyAlignment="1">
      <alignment horizontal="right"/>
    </xf>
    <xf numFmtId="0" fontId="0" fillId="0" borderId="0" xfId="0" applyFont="1" applyAlignment="1">
      <alignment horizontal="left"/>
    </xf>
    <xf numFmtId="0" fontId="2" fillId="3" borderId="0" xfId="0" applyFont="1" applyFill="1"/>
    <xf numFmtId="3" fontId="2" fillId="3" borderId="0" xfId="0" applyNumberFormat="1" applyFont="1" applyFill="1"/>
    <xf numFmtId="3" fontId="0" fillId="3" borderId="0" xfId="0" applyNumberFormat="1" applyFill="1"/>
    <xf numFmtId="10" fontId="0" fillId="0" borderId="0" xfId="2" applyNumberFormat="1" applyFont="1"/>
    <xf numFmtId="3" fontId="0" fillId="0" borderId="0" xfId="0" applyNumberFormat="1" applyFill="1"/>
    <xf numFmtId="0" fontId="2" fillId="4" borderId="0" xfId="0" applyFont="1" applyFill="1" applyAlignment="1">
      <alignment horizontal="left"/>
    </xf>
    <xf numFmtId="10" fontId="2" fillId="4" borderId="0" xfId="2" applyNumberFormat="1" applyFont="1" applyFill="1"/>
    <xf numFmtId="165" fontId="0" fillId="0" borderId="0" xfId="0" applyNumberFormat="1"/>
    <xf numFmtId="0" fontId="0" fillId="0" borderId="0" xfId="0" applyAlignment="1">
      <alignment horizontal="center"/>
    </xf>
    <xf numFmtId="0" fontId="2" fillId="0" borderId="0" xfId="0" applyFont="1" applyAlignment="1">
      <alignment horizontal="center"/>
    </xf>
    <xf numFmtId="0" fontId="7" fillId="0" borderId="0" xfId="0" applyFont="1" applyFill="1" applyAlignment="1">
      <alignment horizontal="center"/>
    </xf>
    <xf numFmtId="0" fontId="0" fillId="0" borderId="0" xfId="0" applyFill="1"/>
    <xf numFmtId="2" fontId="0" fillId="0" borderId="0" xfId="2" applyNumberFormat="1" applyFont="1" applyAlignment="1">
      <alignment horizontal="center"/>
    </xf>
    <xf numFmtId="2" fontId="0" fillId="0" borderId="0" xfId="0" applyNumberFormat="1" applyAlignment="1">
      <alignment horizontal="center"/>
    </xf>
    <xf numFmtId="0" fontId="0" fillId="2" borderId="0" xfId="0" applyFill="1"/>
    <xf numFmtId="10" fontId="0" fillId="0" borderId="0" xfId="2" applyNumberFormat="1" applyFont="1" applyAlignment="1">
      <alignment horizontal="center"/>
    </xf>
    <xf numFmtId="0" fontId="0" fillId="0" borderId="0" xfId="0" applyFill="1" applyAlignment="1">
      <alignment horizontal="left"/>
    </xf>
    <xf numFmtId="0" fontId="0" fillId="3" borderId="0" xfId="0" applyFill="1" applyAlignment="1">
      <alignment horizontal="center"/>
    </xf>
    <xf numFmtId="0" fontId="0" fillId="0" borderId="0" xfId="0" applyAlignment="1">
      <alignment horizontal="left"/>
    </xf>
    <xf numFmtId="0" fontId="3" fillId="0" borderId="0" xfId="0" applyFont="1"/>
    <xf numFmtId="0" fontId="0" fillId="0" borderId="0" xfId="0" applyAlignment="1">
      <alignment vertical="center"/>
    </xf>
    <xf numFmtId="0" fontId="14" fillId="0" borderId="0" xfId="0" applyFont="1" applyFill="1" applyAlignment="1">
      <alignment vertical="center" textRotation="90"/>
    </xf>
    <xf numFmtId="0" fontId="17" fillId="0" borderId="0" xfId="0" applyFont="1" applyFill="1" applyAlignment="1">
      <alignment vertical="center" textRotation="90"/>
    </xf>
    <xf numFmtId="0" fontId="2" fillId="0" borderId="0" xfId="0" applyFont="1" applyAlignment="1">
      <alignment horizontal="center"/>
    </xf>
    <xf numFmtId="0" fontId="0" fillId="0" borderId="0" xfId="0" applyBorder="1"/>
    <xf numFmtId="0" fontId="2" fillId="0" borderId="0" xfId="0" applyFont="1" applyAlignment="1">
      <alignment horizontal="center"/>
    </xf>
    <xf numFmtId="0" fontId="18" fillId="0" borderId="0" xfId="0" applyFont="1" applyFill="1" applyAlignment="1">
      <alignment horizontal="right"/>
    </xf>
    <xf numFmtId="0" fontId="2" fillId="0" borderId="0" xfId="0" applyFont="1" applyFill="1"/>
    <xf numFmtId="0" fontId="2" fillId="0" borderId="0" xfId="0" applyFont="1" applyFill="1" applyAlignment="1">
      <alignment horizontal="center"/>
    </xf>
    <xf numFmtId="0" fontId="19" fillId="0" borderId="0" xfId="0" applyFont="1" applyFill="1" applyAlignment="1">
      <alignment horizontal="right"/>
    </xf>
    <xf numFmtId="0" fontId="2" fillId="0" borderId="0" xfId="0" applyFont="1" applyFill="1"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applyAlignment="1">
      <alignment horizontal="center"/>
    </xf>
    <xf numFmtId="0" fontId="0" fillId="0" borderId="7" xfId="0" applyBorder="1"/>
    <xf numFmtId="0" fontId="0" fillId="0" borderId="2" xfId="0" applyBorder="1"/>
    <xf numFmtId="0" fontId="0" fillId="0" borderId="8" xfId="0" applyBorder="1"/>
    <xf numFmtId="0" fontId="0" fillId="0" borderId="9" xfId="0" applyBorder="1"/>
    <xf numFmtId="0" fontId="0" fillId="0" borderId="11" xfId="0" applyBorder="1"/>
    <xf numFmtId="0" fontId="0" fillId="0" borderId="16" xfId="0" applyBorder="1"/>
    <xf numFmtId="0" fontId="0" fillId="0" borderId="1" xfId="0" applyBorder="1"/>
    <xf numFmtId="0" fontId="0" fillId="3" borderId="0" xfId="0" applyFill="1" applyBorder="1"/>
    <xf numFmtId="0" fontId="9" fillId="12" borderId="10" xfId="0" applyFont="1" applyFill="1" applyBorder="1" applyAlignment="1">
      <alignment horizontal="center"/>
    </xf>
    <xf numFmtId="0" fontId="9" fillId="12" borderId="15" xfId="0" applyFont="1" applyFill="1" applyBorder="1" applyAlignment="1">
      <alignment horizontal="center"/>
    </xf>
    <xf numFmtId="0" fontId="3" fillId="0" borderId="11" xfId="0" applyFont="1" applyBorder="1"/>
    <xf numFmtId="10" fontId="3" fillId="0" borderId="9" xfId="2" applyNumberFormat="1" applyFont="1" applyBorder="1"/>
    <xf numFmtId="10" fontId="3" fillId="0" borderId="16" xfId="2" applyNumberFormat="1" applyFont="1" applyBorder="1"/>
    <xf numFmtId="0" fontId="3" fillId="0" borderId="12" xfId="0" applyFont="1" applyFill="1" applyBorder="1"/>
    <xf numFmtId="10" fontId="3" fillId="0" borderId="13" xfId="2" applyNumberFormat="1" applyFont="1" applyBorder="1"/>
    <xf numFmtId="10" fontId="3" fillId="0" borderId="17" xfId="2" applyNumberFormat="1" applyFont="1" applyBorder="1"/>
    <xf numFmtId="0" fontId="3" fillId="0" borderId="0" xfId="0" applyFont="1" applyFill="1" applyBorder="1"/>
    <xf numFmtId="0" fontId="9" fillId="12" borderId="14" xfId="0" applyFont="1" applyFill="1" applyBorder="1" applyAlignment="1">
      <alignment horizontal="center"/>
    </xf>
    <xf numFmtId="164" fontId="3" fillId="3" borderId="10" xfId="1" applyNumberFormat="1" applyFont="1" applyFill="1" applyBorder="1"/>
    <xf numFmtId="0" fontId="9" fillId="12" borderId="18" xfId="0" applyFont="1" applyFill="1" applyBorder="1" applyAlignment="1">
      <alignment horizontal="center"/>
    </xf>
    <xf numFmtId="0" fontId="0" fillId="11" borderId="0" xfId="0" applyFill="1"/>
    <xf numFmtId="0" fontId="3" fillId="0" borderId="3" xfId="0" applyFont="1" applyBorder="1"/>
    <xf numFmtId="10" fontId="3" fillId="0" borderId="0" xfId="2" applyNumberFormat="1" applyFont="1" applyBorder="1"/>
    <xf numFmtId="10" fontId="3" fillId="0" borderId="4" xfId="2" applyNumberFormat="1" applyFont="1" applyBorder="1"/>
    <xf numFmtId="0" fontId="4" fillId="13" borderId="3" xfId="0" applyFont="1" applyFill="1" applyBorder="1" applyAlignment="1">
      <alignment horizontal="right"/>
    </xf>
    <xf numFmtId="0" fontId="22" fillId="13" borderId="3" xfId="0" applyFont="1" applyFill="1" applyBorder="1" applyAlignment="1">
      <alignment horizontal="right"/>
    </xf>
    <xf numFmtId="0" fontId="0" fillId="13" borderId="3" xfId="0" applyFont="1" applyFill="1" applyBorder="1" applyAlignment="1">
      <alignment horizontal="right"/>
    </xf>
    <xf numFmtId="0" fontId="3" fillId="8" borderId="11" xfId="0" applyFont="1" applyFill="1" applyBorder="1"/>
    <xf numFmtId="9" fontId="0" fillId="0" borderId="0" xfId="2" applyFont="1"/>
    <xf numFmtId="0" fontId="3" fillId="12" borderId="3" xfId="0" applyFont="1" applyFill="1" applyBorder="1" applyAlignment="1">
      <alignment horizontal="center"/>
    </xf>
    <xf numFmtId="0" fontId="21" fillId="13" borderId="3" xfId="0" applyFont="1" applyFill="1" applyBorder="1" applyAlignment="1">
      <alignment horizontal="right"/>
    </xf>
    <xf numFmtId="0" fontId="0" fillId="0" borderId="9" xfId="0" applyFill="1" applyBorder="1"/>
    <xf numFmtId="0" fontId="3" fillId="0" borderId="9" xfId="0" applyFont="1" applyFill="1" applyBorder="1" applyAlignment="1">
      <alignment horizontal="left"/>
    </xf>
    <xf numFmtId="164" fontId="2" fillId="0" borderId="9" xfId="1" applyNumberFormat="1" applyFont="1" applyFill="1" applyBorder="1"/>
    <xf numFmtId="0" fontId="3" fillId="0" borderId="9" xfId="0" applyFont="1" applyBorder="1"/>
    <xf numFmtId="0" fontId="4" fillId="13" borderId="11" xfId="0" applyFont="1" applyFill="1" applyBorder="1" applyAlignment="1">
      <alignment horizontal="right"/>
    </xf>
    <xf numFmtId="0" fontId="22" fillId="13" borderId="11" xfId="0" applyFont="1" applyFill="1" applyBorder="1" applyAlignment="1">
      <alignment horizontal="right"/>
    </xf>
    <xf numFmtId="0" fontId="0" fillId="13" borderId="11" xfId="0" applyFont="1" applyFill="1" applyBorder="1" applyAlignment="1">
      <alignment horizontal="right"/>
    </xf>
    <xf numFmtId="0" fontId="0" fillId="0" borderId="16" xfId="0" applyFill="1" applyBorder="1"/>
    <xf numFmtId="164" fontId="3" fillId="8" borderId="9" xfId="1" applyNumberFormat="1" applyFont="1" applyFill="1" applyBorder="1"/>
    <xf numFmtId="164" fontId="3" fillId="8" borderId="16" xfId="1" applyNumberFormat="1" applyFont="1" applyFill="1" applyBorder="1"/>
    <xf numFmtId="0" fontId="3" fillId="12" borderId="11" xfId="0" applyFont="1" applyFill="1" applyBorder="1" applyAlignment="1">
      <alignment horizontal="center"/>
    </xf>
    <xf numFmtId="0" fontId="21" fillId="13" borderId="11" xfId="0" applyFont="1" applyFill="1" applyBorder="1" applyAlignment="1">
      <alignment horizontal="right"/>
    </xf>
    <xf numFmtId="2" fontId="0" fillId="0" borderId="0" xfId="0" applyNumberFormat="1" applyFill="1"/>
    <xf numFmtId="0" fontId="0" fillId="0" borderId="0" xfId="0" applyAlignment="1">
      <alignment horizontal="left"/>
    </xf>
    <xf numFmtId="0" fontId="0" fillId="0" borderId="0" xfId="0" applyAlignment="1">
      <alignment horizontal="center"/>
    </xf>
    <xf numFmtId="0" fontId="3" fillId="0" borderId="0" xfId="0" applyFont="1" applyFill="1" applyAlignment="1">
      <alignment horizontal="center"/>
    </xf>
    <xf numFmtId="9" fontId="1" fillId="0" borderId="0" xfId="2" applyFont="1" applyFill="1" applyAlignment="1">
      <alignment horizontal="right"/>
    </xf>
    <xf numFmtId="10" fontId="1" fillId="0" borderId="0" xfId="2" applyNumberFormat="1" applyFont="1" applyFill="1" applyAlignment="1">
      <alignment horizontal="right"/>
    </xf>
    <xf numFmtId="10" fontId="0" fillId="0" borderId="0" xfId="2" applyNumberFormat="1" applyFont="1" applyFill="1"/>
    <xf numFmtId="9" fontId="0" fillId="0" borderId="0" xfId="2" applyFont="1" applyFill="1"/>
    <xf numFmtId="2" fontId="0" fillId="0" borderId="0" xfId="2" applyNumberFormat="1" applyFont="1" applyFill="1"/>
    <xf numFmtId="0" fontId="0" fillId="3" borderId="0" xfId="0" applyFill="1" applyAlignment="1">
      <alignment horizontal="left"/>
    </xf>
    <xf numFmtId="164" fontId="0" fillId="0" borderId="0" xfId="1" applyNumberFormat="1" applyFont="1" applyFill="1"/>
    <xf numFmtId="0" fontId="10" fillId="6" borderId="0" xfId="3" applyFont="1" applyFill="1" applyAlignment="1">
      <alignment horizontal="center" vertical="center"/>
    </xf>
    <xf numFmtId="0" fontId="2" fillId="0" borderId="0" xfId="0" applyFont="1" applyAlignment="1">
      <alignment horizontal="center"/>
    </xf>
    <xf numFmtId="0" fontId="14" fillId="9" borderId="0" xfId="0" applyFont="1" applyFill="1" applyAlignment="1">
      <alignment horizontal="center" vertical="center" textRotation="90"/>
    </xf>
    <xf numFmtId="0" fontId="14" fillId="5" borderId="0" xfId="0" applyFont="1" applyFill="1" applyAlignment="1">
      <alignment horizontal="center" vertical="center" textRotation="90"/>
    </xf>
    <xf numFmtId="0" fontId="0" fillId="0" borderId="0" xfId="0" applyAlignment="1">
      <alignment horizontal="left" vertical="center"/>
    </xf>
    <xf numFmtId="0" fontId="14" fillId="7" borderId="0" xfId="0" applyFont="1" applyFill="1" applyAlignment="1">
      <alignment horizontal="center" vertical="center" textRotation="90"/>
    </xf>
    <xf numFmtId="0" fontId="14" fillId="8" borderId="0" xfId="0" applyFont="1" applyFill="1" applyAlignment="1">
      <alignment horizontal="center" vertical="center" textRotation="90"/>
    </xf>
    <xf numFmtId="0" fontId="14" fillId="10" borderId="0" xfId="0" applyFont="1" applyFill="1" applyAlignment="1">
      <alignment horizontal="center" vertical="center" textRotation="90"/>
    </xf>
    <xf numFmtId="0" fontId="23" fillId="0" borderId="0" xfId="0" applyFont="1" applyAlignment="1">
      <alignment horizontal="center" vertical="center"/>
    </xf>
    <xf numFmtId="0" fontId="13" fillId="14" borderId="0" xfId="0" applyFont="1" applyFill="1" applyAlignment="1">
      <alignment horizontal="center" vertical="center"/>
    </xf>
    <xf numFmtId="0" fontId="0" fillId="0" borderId="0" xfId="0" applyFill="1" applyAlignment="1">
      <alignment horizontal="center"/>
    </xf>
  </cellXfs>
  <cellStyles count="5">
    <cellStyle name="Comma" xfId="1" builtinId="3"/>
    <cellStyle name="Normal" xfId="0" builtinId="0"/>
    <cellStyle name="Normal 2" xfId="4" xr:uid="{00000000-0005-0000-0000-000003000000}"/>
    <cellStyle name="Normal 7" xfId="3" xr:uid="{00000000-0005-0000-0000-000004000000}"/>
    <cellStyle name="Percent" xfId="2" builtinId="5"/>
  </cellStyles>
  <dxfs count="0"/>
  <tableStyles count="0" defaultTableStyle="TableStyleMedium2" defaultPivotStyle="PivotStyleMedium9"/>
  <colors>
    <mruColors>
      <color rgb="FF9DA8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eheen/Desktop/8.4.2021/My%20financial%20models/Udemy/Main%20file/Working%20Files/Financial%20Analysis_Main%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leheen/Desktop/6.6.2021/My%20financial%20models/Udemy/Main%20file/Working%20Files/Square%20Pharma/Square%20Pharm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esktop/Complete%20Sample%20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DEX"/>
      <sheetName val="Raw data"/>
      <sheetName val="Capital structure"/>
      <sheetName val="C.Flow-Ind."/>
      <sheetName val="Presentation"/>
      <sheetName val="COMMENTS"/>
      <sheetName val="Notes"/>
      <sheetName val="Ratio"/>
      <sheetName val="Working Capital"/>
      <sheetName val="Every accounts"/>
      <sheetName val="Past performance Analysis"/>
      <sheetName val="PDF"/>
      <sheetName val="Receivable mgt"/>
      <sheetName val="Deffreed tax"/>
      <sheetName val="TVM &amp; interest"/>
      <sheetName val="Comparative analysis"/>
      <sheetName val="Inventory mtg"/>
      <sheetName val="Payables Mgt"/>
      <sheetName val="Growth analysis"/>
      <sheetName val="Du Pont"/>
      <sheetName val="Indicator"/>
      <sheetName val="Valuation"/>
      <sheetName val="BS &amp; PL-HA"/>
      <sheetName val="BS &amp; PL-VA"/>
      <sheetName val="C.F.-Ind. HA"/>
      <sheetName val="Learning"/>
      <sheetName val="Sales by country &amp; product"/>
    </sheetNames>
    <sheetDataSet>
      <sheetData sheetId="0" refreshError="1"/>
      <sheetData sheetId="1" refreshError="1"/>
      <sheetData sheetId="2" refreshError="1">
        <row r="2">
          <cell r="B2">
            <v>365</v>
          </cell>
          <cell r="C2">
            <v>365</v>
          </cell>
          <cell r="D2">
            <v>365</v>
          </cell>
          <cell r="E2">
            <v>365</v>
          </cell>
          <cell r="F2">
            <v>365</v>
          </cell>
        </row>
        <row r="3">
          <cell r="B3">
            <v>350</v>
          </cell>
          <cell r="C3">
            <v>300</v>
          </cell>
          <cell r="D3">
            <v>250</v>
          </cell>
          <cell r="E3">
            <v>200</v>
          </cell>
          <cell r="F3">
            <v>150</v>
          </cell>
        </row>
        <row r="5">
          <cell r="B5">
            <v>4312500</v>
          </cell>
          <cell r="C5">
            <v>1437500</v>
          </cell>
          <cell r="D5">
            <v>1250000</v>
          </cell>
          <cell r="E5">
            <v>1250000</v>
          </cell>
          <cell r="F5">
            <v>1000000</v>
          </cell>
        </row>
        <row r="6">
          <cell r="B6">
            <v>2875000</v>
          </cell>
          <cell r="C6">
            <v>1343750</v>
          </cell>
          <cell r="D6">
            <v>1250000</v>
          </cell>
          <cell r="E6">
            <v>1125000</v>
          </cell>
          <cell r="F6">
            <v>1000000</v>
          </cell>
        </row>
        <row r="11">
          <cell r="B11">
            <v>23754914.908599999</v>
          </cell>
          <cell r="C11">
            <v>10534708.912</v>
          </cell>
          <cell r="D11">
            <v>7022349.8800000008</v>
          </cell>
          <cell r="E11">
            <v>5146794</v>
          </cell>
          <cell r="F11">
            <v>2185542</v>
          </cell>
        </row>
        <row r="12">
          <cell r="B12">
            <v>23754914.908599999</v>
          </cell>
          <cell r="C12">
            <v>10534708.912</v>
          </cell>
          <cell r="D12">
            <v>7022349.8800000008</v>
          </cell>
          <cell r="E12">
            <v>5146794</v>
          </cell>
          <cell r="F12">
            <v>2185542</v>
          </cell>
        </row>
        <row r="18">
          <cell r="B18">
            <v>251168647.97229359</v>
          </cell>
          <cell r="C18">
            <v>139919683.01110816</v>
          </cell>
          <cell r="D18">
            <v>79557670</v>
          </cell>
          <cell r="E18">
            <v>43494217</v>
          </cell>
          <cell r="F18">
            <v>12613844</v>
          </cell>
        </row>
        <row r="19">
          <cell r="B19">
            <v>109159892.30176802</v>
          </cell>
          <cell r="C19">
            <v>41263906.469999999</v>
          </cell>
          <cell r="D19">
            <v>10797550</v>
          </cell>
          <cell r="E19">
            <v>7742062</v>
          </cell>
          <cell r="F19">
            <v>2549231</v>
          </cell>
        </row>
        <row r="21">
          <cell r="B21">
            <v>32121820.18</v>
          </cell>
          <cell r="C21">
            <v>15697500</v>
          </cell>
          <cell r="D21">
            <v>1</v>
          </cell>
          <cell r="E21">
            <v>1</v>
          </cell>
          <cell r="F21">
            <v>1</v>
          </cell>
        </row>
        <row r="22">
          <cell r="B22">
            <v>32121820.18</v>
          </cell>
          <cell r="C22">
            <v>15697500</v>
          </cell>
          <cell r="D22">
            <v>1</v>
          </cell>
          <cell r="E22">
            <v>1</v>
          </cell>
          <cell r="F22">
            <v>1</v>
          </cell>
        </row>
        <row r="24">
          <cell r="B24">
            <v>5449670</v>
          </cell>
          <cell r="C24">
            <v>1</v>
          </cell>
          <cell r="D24">
            <v>12253810</v>
          </cell>
          <cell r="E24">
            <v>7137450</v>
          </cell>
          <cell r="F24">
            <v>1</v>
          </cell>
        </row>
        <row r="26">
          <cell r="B26">
            <v>723731.96</v>
          </cell>
          <cell r="C26">
            <v>175798.21</v>
          </cell>
          <cell r="D26">
            <v>1</v>
          </cell>
          <cell r="E26">
            <v>1</v>
          </cell>
          <cell r="F26">
            <v>1</v>
          </cell>
        </row>
        <row r="27">
          <cell r="B27">
            <v>21764581.75</v>
          </cell>
          <cell r="C27">
            <v>22859909.719999999</v>
          </cell>
          <cell r="D27">
            <v>10552119</v>
          </cell>
          <cell r="E27">
            <v>1283582</v>
          </cell>
          <cell r="F27">
            <v>1679715</v>
          </cell>
        </row>
        <row r="28">
          <cell r="B28">
            <v>1</v>
          </cell>
          <cell r="C28">
            <v>1</v>
          </cell>
          <cell r="D28">
            <v>1</v>
          </cell>
          <cell r="E28">
            <v>5441</v>
          </cell>
          <cell r="F28">
            <v>9089</v>
          </cell>
        </row>
        <row r="29">
          <cell r="B29">
            <v>81948950.780525565</v>
          </cell>
          <cell r="C29">
            <v>59922566.611108147</v>
          </cell>
          <cell r="D29">
            <v>45954188</v>
          </cell>
          <cell r="E29">
            <v>27325680</v>
          </cell>
          <cell r="F29">
            <v>8375806</v>
          </cell>
        </row>
        <row r="35">
          <cell r="B35">
            <v>1</v>
          </cell>
          <cell r="C35">
            <v>1</v>
          </cell>
          <cell r="D35">
            <v>140000</v>
          </cell>
          <cell r="E35">
            <v>160000</v>
          </cell>
          <cell r="F35">
            <v>180000</v>
          </cell>
        </row>
        <row r="36">
          <cell r="B36">
            <v>1</v>
          </cell>
          <cell r="C36">
            <v>1</v>
          </cell>
          <cell r="D36">
            <v>140000</v>
          </cell>
          <cell r="E36">
            <v>160000</v>
          </cell>
          <cell r="F36">
            <v>180000</v>
          </cell>
        </row>
        <row r="42">
          <cell r="B42">
            <v>274923563.88089359</v>
          </cell>
          <cell r="C42">
            <v>150454392.92310816</v>
          </cell>
          <cell r="D42">
            <v>86720019.879999995</v>
          </cell>
          <cell r="E42">
            <v>48801011</v>
          </cell>
          <cell r="F42">
            <v>14979386</v>
          </cell>
        </row>
        <row r="44">
          <cell r="B44">
            <v>95808246.275100037</v>
          </cell>
          <cell r="C44">
            <v>46691078.818348005</v>
          </cell>
          <cell r="D44">
            <v>22983296</v>
          </cell>
          <cell r="E44">
            <v>14211807</v>
          </cell>
          <cell r="F44">
            <v>5819076</v>
          </cell>
        </row>
        <row r="45">
          <cell r="B45">
            <v>25890309.100000001</v>
          </cell>
          <cell r="C45">
            <v>26521835.990000002</v>
          </cell>
          <cell r="D45">
            <v>353020</v>
          </cell>
          <cell r="E45">
            <v>400150</v>
          </cell>
          <cell r="F45">
            <v>119800</v>
          </cell>
        </row>
        <row r="46">
          <cell r="B46">
            <v>29631139.88000004</v>
          </cell>
          <cell r="C46">
            <v>17568339.450000003</v>
          </cell>
          <cell r="D46">
            <v>17058116</v>
          </cell>
          <cell r="E46">
            <v>10502796</v>
          </cell>
          <cell r="F46">
            <v>2328451</v>
          </cell>
        </row>
        <row r="47">
          <cell r="B47">
            <v>10407155.493333334</v>
          </cell>
          <cell r="C47">
            <v>1</v>
          </cell>
          <cell r="D47">
            <v>1</v>
          </cell>
          <cell r="E47">
            <v>1</v>
          </cell>
          <cell r="F47">
            <v>1</v>
          </cell>
        </row>
        <row r="48">
          <cell r="B48">
            <v>10407155.493333334</v>
          </cell>
          <cell r="C48">
            <v>1</v>
          </cell>
          <cell r="D48">
            <v>1</v>
          </cell>
          <cell r="E48">
            <v>1</v>
          </cell>
          <cell r="F48">
            <v>1</v>
          </cell>
        </row>
        <row r="51">
          <cell r="B51">
            <v>2844181.9712666655</v>
          </cell>
          <cell r="C51">
            <v>1919139.070848004</v>
          </cell>
          <cell r="D51">
            <v>2257626</v>
          </cell>
          <cell r="E51">
            <v>1239315</v>
          </cell>
          <cell r="F51">
            <v>427844</v>
          </cell>
        </row>
        <row r="52">
          <cell r="B52">
            <v>908447.26050000009</v>
          </cell>
          <cell r="C52">
            <v>231190.30749999997</v>
          </cell>
          <cell r="D52">
            <v>170396</v>
          </cell>
          <cell r="E52">
            <v>19045</v>
          </cell>
          <cell r="F52">
            <v>50710</v>
          </cell>
        </row>
        <row r="55">
          <cell r="B55">
            <v>26127012.57</v>
          </cell>
          <cell r="C55">
            <v>450573</v>
          </cell>
          <cell r="D55">
            <v>3144137</v>
          </cell>
          <cell r="E55">
            <v>2050500</v>
          </cell>
          <cell r="F55">
            <v>2892270</v>
          </cell>
        </row>
        <row r="58">
          <cell r="B58">
            <v>20814310.986666668</v>
          </cell>
          <cell r="C58">
            <v>1</v>
          </cell>
          <cell r="D58">
            <v>1</v>
          </cell>
          <cell r="E58">
            <v>1</v>
          </cell>
          <cell r="F58">
            <v>1</v>
          </cell>
        </row>
        <row r="59">
          <cell r="B59">
            <v>20814310.986666668</v>
          </cell>
          <cell r="C59">
            <v>1</v>
          </cell>
          <cell r="D59">
            <v>1</v>
          </cell>
          <cell r="E59">
            <v>1</v>
          </cell>
          <cell r="F59">
            <v>1</v>
          </cell>
        </row>
        <row r="60">
          <cell r="B60">
            <v>20814310.986666668</v>
          </cell>
          <cell r="C60">
            <v>1</v>
          </cell>
          <cell r="D60">
            <v>1</v>
          </cell>
          <cell r="E60">
            <v>1</v>
          </cell>
          <cell r="F60">
            <v>1</v>
          </cell>
        </row>
        <row r="67">
          <cell r="B67">
            <v>116622557.2617667</v>
          </cell>
          <cell r="C67">
            <v>46691079.818348005</v>
          </cell>
          <cell r="D67">
            <v>22983297</v>
          </cell>
          <cell r="E67">
            <v>14211808</v>
          </cell>
          <cell r="F67">
            <v>5819077</v>
          </cell>
        </row>
        <row r="69">
          <cell r="B69">
            <v>158301004.61657149</v>
          </cell>
          <cell r="C69">
            <v>103763312.45173815</v>
          </cell>
          <cell r="D69">
            <v>63736722</v>
          </cell>
          <cell r="E69">
            <v>34589203</v>
          </cell>
          <cell r="F69">
            <v>9160309</v>
          </cell>
        </row>
        <row r="70">
          <cell r="B70">
            <v>43125000</v>
          </cell>
          <cell r="C70">
            <v>14375000</v>
          </cell>
          <cell r="D70">
            <v>12500000</v>
          </cell>
          <cell r="E70">
            <v>12500000</v>
          </cell>
          <cell r="F70">
            <v>10000000</v>
          </cell>
        </row>
        <row r="72">
          <cell r="B72">
            <v>17500000</v>
          </cell>
          <cell r="C72">
            <v>17500000</v>
          </cell>
          <cell r="D72">
            <v>17500000</v>
          </cell>
          <cell r="E72">
            <v>7530000</v>
          </cell>
          <cell r="F72">
            <v>1</v>
          </cell>
        </row>
        <row r="73">
          <cell r="B73">
            <v>97676004.616571486</v>
          </cell>
          <cell r="C73">
            <v>71888312.451738149</v>
          </cell>
          <cell r="D73">
            <v>33736722</v>
          </cell>
          <cell r="E73">
            <v>14559203</v>
          </cell>
          <cell r="F73">
            <v>-839692</v>
          </cell>
        </row>
        <row r="80">
          <cell r="B80">
            <v>274923561.87833822</v>
          </cell>
          <cell r="C80">
            <v>150454392.27008617</v>
          </cell>
          <cell r="D80">
            <v>86720019</v>
          </cell>
          <cell r="E80">
            <v>48801011</v>
          </cell>
          <cell r="F80">
            <v>14979386</v>
          </cell>
        </row>
        <row r="87">
          <cell r="B87">
            <v>427744563.95999998</v>
          </cell>
          <cell r="C87">
            <v>403611927</v>
          </cell>
          <cell r="D87">
            <v>177015269</v>
          </cell>
          <cell r="E87">
            <v>136820415</v>
          </cell>
          <cell r="F87">
            <v>94857876</v>
          </cell>
        </row>
        <row r="88">
          <cell r="B88">
            <v>248460555.15000001</v>
          </cell>
          <cell r="C88">
            <v>221888557</v>
          </cell>
          <cell r="D88">
            <v>137814631</v>
          </cell>
          <cell r="E88">
            <v>123170979</v>
          </cell>
          <cell r="F88">
            <v>90093592</v>
          </cell>
        </row>
        <row r="89">
          <cell r="B89">
            <v>135440586.13999999</v>
          </cell>
          <cell r="C89">
            <v>180558303</v>
          </cell>
          <cell r="D89">
            <v>38052107</v>
          </cell>
          <cell r="E89">
            <v>12546150</v>
          </cell>
          <cell r="F89">
            <v>4764282</v>
          </cell>
        </row>
        <row r="90">
          <cell r="B90">
            <v>42230472.670000002</v>
          </cell>
          <cell r="C90">
            <v>1</v>
          </cell>
          <cell r="D90">
            <v>1</v>
          </cell>
          <cell r="E90">
            <v>1</v>
          </cell>
          <cell r="F90">
            <v>1</v>
          </cell>
        </row>
        <row r="91">
          <cell r="B91">
            <v>1612950</v>
          </cell>
          <cell r="C91">
            <v>1165066</v>
          </cell>
          <cell r="D91">
            <v>1148530</v>
          </cell>
          <cell r="E91">
            <v>1103285</v>
          </cell>
          <cell r="F91">
            <v>1</v>
          </cell>
        </row>
        <row r="93">
          <cell r="B93">
            <v>303970737.29738998</v>
          </cell>
          <cell r="C93">
            <v>299864347</v>
          </cell>
          <cell r="D93">
            <v>117734498</v>
          </cell>
          <cell r="E93">
            <v>92221613</v>
          </cell>
          <cell r="F93">
            <v>69041983</v>
          </cell>
        </row>
        <row r="97">
          <cell r="B97">
            <v>195136851.20000002</v>
          </cell>
          <cell r="C97">
            <v>168957443</v>
          </cell>
          <cell r="D97">
            <v>113153962</v>
          </cell>
          <cell r="E97">
            <v>88814082</v>
          </cell>
          <cell r="F97">
            <v>66182439</v>
          </cell>
        </row>
        <row r="98">
          <cell r="B98">
            <v>176030469.40000001</v>
          </cell>
          <cell r="C98">
            <v>153664625</v>
          </cell>
          <cell r="D98">
            <v>103276611</v>
          </cell>
          <cell r="E98">
            <v>79934422</v>
          </cell>
          <cell r="F98">
            <v>62514712</v>
          </cell>
        </row>
        <row r="99">
          <cell r="B99">
            <v>17806553.800000001</v>
          </cell>
          <cell r="C99">
            <v>15292816</v>
          </cell>
          <cell r="D99">
            <v>9877349</v>
          </cell>
          <cell r="E99">
            <v>8879658</v>
          </cell>
          <cell r="F99">
            <v>3667725</v>
          </cell>
        </row>
        <row r="100">
          <cell r="B100">
            <v>1200389</v>
          </cell>
          <cell r="C100">
            <v>1</v>
          </cell>
          <cell r="D100">
            <v>1</v>
          </cell>
          <cell r="E100">
            <v>1</v>
          </cell>
          <cell r="F100">
            <v>1</v>
          </cell>
        </row>
        <row r="101">
          <cell r="B101">
            <v>99439</v>
          </cell>
          <cell r="C101">
            <v>1</v>
          </cell>
          <cell r="D101">
            <v>1</v>
          </cell>
          <cell r="E101">
            <v>1</v>
          </cell>
          <cell r="F101">
            <v>1</v>
          </cell>
        </row>
        <row r="102">
          <cell r="B102">
            <v>2544032</v>
          </cell>
          <cell r="C102">
            <v>91182006</v>
          </cell>
          <cell r="D102">
            <v>1</v>
          </cell>
          <cell r="E102">
            <v>1</v>
          </cell>
          <cell r="F102">
            <v>1</v>
          </cell>
        </row>
        <row r="103">
          <cell r="B103">
            <v>88311838.340000004</v>
          </cell>
          <cell r="C103">
            <v>34414170</v>
          </cell>
          <cell r="D103">
            <v>1</v>
          </cell>
          <cell r="E103">
            <v>1</v>
          </cell>
          <cell r="F103">
            <v>1</v>
          </cell>
        </row>
        <row r="104">
          <cell r="B104">
            <v>1</v>
          </cell>
          <cell r="C104">
            <v>1</v>
          </cell>
          <cell r="D104">
            <v>1</v>
          </cell>
          <cell r="E104">
            <v>70504</v>
          </cell>
          <cell r="F104">
            <v>1</v>
          </cell>
        </row>
        <row r="105">
          <cell r="B105">
            <v>5000</v>
          </cell>
          <cell r="C105">
            <v>1</v>
          </cell>
          <cell r="D105">
            <v>1</v>
          </cell>
          <cell r="E105">
            <v>1</v>
          </cell>
          <cell r="F105">
            <v>1</v>
          </cell>
        </row>
        <row r="106">
          <cell r="B106">
            <v>6981055.9273899999</v>
          </cell>
          <cell r="C106">
            <v>3315990</v>
          </cell>
          <cell r="D106">
            <v>2239342</v>
          </cell>
          <cell r="E106">
            <v>1583076</v>
          </cell>
          <cell r="F106">
            <v>680321</v>
          </cell>
        </row>
        <row r="107">
          <cell r="B107">
            <v>6318668.8899999997</v>
          </cell>
          <cell r="C107">
            <v>48552</v>
          </cell>
          <cell r="D107">
            <v>955814</v>
          </cell>
          <cell r="E107">
            <v>128424</v>
          </cell>
          <cell r="F107">
            <v>1</v>
          </cell>
        </row>
        <row r="108">
          <cell r="B108">
            <v>1202782</v>
          </cell>
          <cell r="C108">
            <v>848762</v>
          </cell>
          <cell r="D108">
            <v>820893</v>
          </cell>
          <cell r="E108">
            <v>738563</v>
          </cell>
          <cell r="F108">
            <v>820503</v>
          </cell>
        </row>
        <row r="109">
          <cell r="B109">
            <v>786202.16</v>
          </cell>
          <cell r="C109">
            <v>151976</v>
          </cell>
          <cell r="D109">
            <v>367914</v>
          </cell>
          <cell r="E109">
            <v>75945</v>
          </cell>
          <cell r="F109">
            <v>1</v>
          </cell>
        </row>
        <row r="110">
          <cell r="B110">
            <v>2653440.7799999998</v>
          </cell>
          <cell r="C110">
            <v>919989</v>
          </cell>
          <cell r="D110">
            <v>196566</v>
          </cell>
          <cell r="E110">
            <v>811013</v>
          </cell>
          <cell r="F110">
            <v>1</v>
          </cell>
        </row>
        <row r="111">
          <cell r="B111">
            <v>1</v>
          </cell>
          <cell r="C111">
            <v>1</v>
          </cell>
          <cell r="D111">
            <v>1</v>
          </cell>
          <cell r="E111">
            <v>1</v>
          </cell>
          <cell r="F111">
            <v>1358711</v>
          </cell>
        </row>
        <row r="112">
          <cell r="B112">
            <v>27835</v>
          </cell>
          <cell r="C112">
            <v>1</v>
          </cell>
          <cell r="D112">
            <v>1</v>
          </cell>
          <cell r="E112">
            <v>1</v>
          </cell>
          <cell r="F112">
            <v>1</v>
          </cell>
        </row>
        <row r="113">
          <cell r="B113">
            <v>3029</v>
          </cell>
          <cell r="C113">
            <v>25455</v>
          </cell>
          <cell r="D113">
            <v>1</v>
          </cell>
          <cell r="E113">
            <v>1</v>
          </cell>
          <cell r="F113">
            <v>1</v>
          </cell>
        </row>
        <row r="115">
          <cell r="B115">
            <v>123773826.66260999</v>
          </cell>
          <cell r="C115">
            <v>103747580</v>
          </cell>
          <cell r="D115">
            <v>59280771</v>
          </cell>
          <cell r="E115">
            <v>44598802</v>
          </cell>
          <cell r="F115">
            <v>25815893</v>
          </cell>
        </row>
        <row r="116">
          <cell r="B116">
            <v>75411932.906010002</v>
          </cell>
          <cell r="C116">
            <v>64581451</v>
          </cell>
          <cell r="D116">
            <v>39416416</v>
          </cell>
          <cell r="E116">
            <v>28109367</v>
          </cell>
          <cell r="F116">
            <v>17394256</v>
          </cell>
        </row>
        <row r="117">
          <cell r="B117">
            <v>64213722.797339998</v>
          </cell>
          <cell r="C117">
            <v>48621626</v>
          </cell>
          <cell r="D117">
            <v>29023920</v>
          </cell>
          <cell r="E117">
            <v>23857117</v>
          </cell>
          <cell r="F117">
            <v>14846482</v>
          </cell>
        </row>
        <row r="118">
          <cell r="B118">
            <v>20587223.450000003</v>
          </cell>
          <cell r="C118">
            <v>11469779</v>
          </cell>
          <cell r="D118">
            <v>8544525</v>
          </cell>
          <cell r="E118">
            <v>6455646</v>
          </cell>
          <cell r="F118">
            <v>5471792</v>
          </cell>
        </row>
        <row r="119">
          <cell r="B119">
            <v>18701848.850000001</v>
          </cell>
          <cell r="C119">
            <v>10508325</v>
          </cell>
          <cell r="D119">
            <v>7831000</v>
          </cell>
          <cell r="E119">
            <v>6455644</v>
          </cell>
          <cell r="F119">
            <v>5471790</v>
          </cell>
        </row>
        <row r="120">
          <cell r="B120">
            <v>1804915.6</v>
          </cell>
          <cell r="C120">
            <v>904409</v>
          </cell>
          <cell r="D120">
            <v>713524</v>
          </cell>
          <cell r="E120">
            <v>1</v>
          </cell>
          <cell r="F120">
            <v>1</v>
          </cell>
        </row>
        <row r="121">
          <cell r="B121">
            <v>80459</v>
          </cell>
          <cell r="C121">
            <v>57045</v>
          </cell>
          <cell r="D121">
            <v>1</v>
          </cell>
          <cell r="E121">
            <v>1</v>
          </cell>
          <cell r="F121">
            <v>1</v>
          </cell>
        </row>
        <row r="122">
          <cell r="B122">
            <v>0</v>
          </cell>
          <cell r="C122">
            <v>0</v>
          </cell>
          <cell r="D122">
            <v>0</v>
          </cell>
          <cell r="E122">
            <v>5719532</v>
          </cell>
          <cell r="F122">
            <v>0</v>
          </cell>
        </row>
        <row r="123">
          <cell r="B123">
            <v>1</v>
          </cell>
          <cell r="C123">
            <v>140000</v>
          </cell>
          <cell r="D123">
            <v>20000</v>
          </cell>
          <cell r="E123">
            <v>20000</v>
          </cell>
          <cell r="F123">
            <v>20000</v>
          </cell>
        </row>
        <row r="124">
          <cell r="B124">
            <v>150000</v>
          </cell>
          <cell r="C124">
            <v>115000</v>
          </cell>
          <cell r="D124">
            <v>115000</v>
          </cell>
          <cell r="E124">
            <v>80500</v>
          </cell>
          <cell r="F124">
            <v>80500</v>
          </cell>
        </row>
        <row r="125">
          <cell r="B125">
            <v>1663006.5000000009</v>
          </cell>
          <cell r="C125">
            <v>722956</v>
          </cell>
          <cell r="D125">
            <v>473888</v>
          </cell>
          <cell r="E125">
            <v>223262</v>
          </cell>
          <cell r="F125">
            <v>26124</v>
          </cell>
        </row>
        <row r="126">
          <cell r="B126">
            <v>159350</v>
          </cell>
          <cell r="C126">
            <v>489740</v>
          </cell>
          <cell r="D126">
            <v>319900</v>
          </cell>
          <cell r="E126">
            <v>43463</v>
          </cell>
          <cell r="F126">
            <v>11058</v>
          </cell>
        </row>
        <row r="127">
          <cell r="B127">
            <v>1</v>
          </cell>
          <cell r="C127">
            <v>205063</v>
          </cell>
          <cell r="D127">
            <v>1</v>
          </cell>
          <cell r="E127">
            <v>1</v>
          </cell>
          <cell r="F127">
            <v>1</v>
          </cell>
        </row>
        <row r="128">
          <cell r="B128">
            <v>1210210.3500000001</v>
          </cell>
          <cell r="C128">
            <v>516146</v>
          </cell>
          <cell r="D128">
            <v>718372</v>
          </cell>
          <cell r="E128">
            <v>377399</v>
          </cell>
          <cell r="F128">
            <v>2200</v>
          </cell>
        </row>
        <row r="129">
          <cell r="B129">
            <v>710821</v>
          </cell>
          <cell r="C129">
            <v>487240</v>
          </cell>
          <cell r="D129">
            <v>40250</v>
          </cell>
          <cell r="E129">
            <v>225782</v>
          </cell>
          <cell r="F129">
            <v>1</v>
          </cell>
        </row>
        <row r="130">
          <cell r="B130">
            <v>1</v>
          </cell>
          <cell r="C130">
            <v>198991</v>
          </cell>
          <cell r="D130">
            <v>224082</v>
          </cell>
          <cell r="E130">
            <v>136558</v>
          </cell>
          <cell r="F130">
            <v>168902</v>
          </cell>
        </row>
        <row r="131">
          <cell r="B131">
            <v>70838</v>
          </cell>
          <cell r="C131">
            <v>43010</v>
          </cell>
          <cell r="D131">
            <v>14240</v>
          </cell>
          <cell r="E131">
            <v>8021</v>
          </cell>
          <cell r="F131">
            <v>1</v>
          </cell>
        </row>
        <row r="132">
          <cell r="B132">
            <v>504152.3</v>
          </cell>
          <cell r="C132">
            <v>198559</v>
          </cell>
          <cell r="D132">
            <v>36538</v>
          </cell>
          <cell r="E132">
            <v>108737</v>
          </cell>
          <cell r="F132">
            <v>1</v>
          </cell>
        </row>
        <row r="133">
          <cell r="B133">
            <v>821300.69734000007</v>
          </cell>
          <cell r="C133">
            <v>390116</v>
          </cell>
          <cell r="D133">
            <v>263452</v>
          </cell>
          <cell r="E133">
            <v>186244</v>
          </cell>
          <cell r="F133">
            <v>80038</v>
          </cell>
        </row>
        <row r="134">
          <cell r="B134">
            <v>300000</v>
          </cell>
          <cell r="C134">
            <v>406500</v>
          </cell>
          <cell r="D134">
            <v>1</v>
          </cell>
          <cell r="E134">
            <v>1</v>
          </cell>
          <cell r="F134">
            <v>1</v>
          </cell>
        </row>
        <row r="135">
          <cell r="B135">
            <v>819652</v>
          </cell>
          <cell r="C135">
            <v>836365</v>
          </cell>
          <cell r="D135">
            <v>444952</v>
          </cell>
          <cell r="E135">
            <v>140345</v>
          </cell>
          <cell r="F135">
            <v>123454</v>
          </cell>
        </row>
        <row r="136">
          <cell r="B136">
            <v>212549.3</v>
          </cell>
          <cell r="C136">
            <v>1</v>
          </cell>
          <cell r="D136">
            <v>1</v>
          </cell>
          <cell r="E136">
            <v>1</v>
          </cell>
          <cell r="F136">
            <v>1</v>
          </cell>
        </row>
        <row r="137">
          <cell r="B137">
            <v>363199</v>
          </cell>
          <cell r="C137">
            <v>1</v>
          </cell>
          <cell r="D137">
            <v>1</v>
          </cell>
          <cell r="E137">
            <v>1</v>
          </cell>
          <cell r="F137">
            <v>1</v>
          </cell>
        </row>
        <row r="138">
          <cell r="B138">
            <v>6528725</v>
          </cell>
          <cell r="C138">
            <v>7250076</v>
          </cell>
          <cell r="D138">
            <v>3838107</v>
          </cell>
          <cell r="E138">
            <v>2585998</v>
          </cell>
          <cell r="F138">
            <v>2169544</v>
          </cell>
        </row>
        <row r="139">
          <cell r="B139">
            <v>831055</v>
          </cell>
          <cell r="C139">
            <v>1151695</v>
          </cell>
          <cell r="D139">
            <v>1053624</v>
          </cell>
          <cell r="E139">
            <v>618291</v>
          </cell>
          <cell r="F139">
            <v>985886</v>
          </cell>
        </row>
        <row r="140">
          <cell r="B140">
            <v>2143366</v>
          </cell>
          <cell r="C140">
            <v>1831299</v>
          </cell>
          <cell r="D140">
            <v>974963</v>
          </cell>
          <cell r="E140">
            <v>544856</v>
          </cell>
          <cell r="F140">
            <v>563923</v>
          </cell>
        </row>
        <row r="141">
          <cell r="B141">
            <v>3554303</v>
          </cell>
          <cell r="C141">
            <v>3801284</v>
          </cell>
          <cell r="D141">
            <v>1515756</v>
          </cell>
          <cell r="E141">
            <v>1313006</v>
          </cell>
          <cell r="F141">
            <v>529769</v>
          </cell>
        </row>
        <row r="142">
          <cell r="B142">
            <v>1</v>
          </cell>
          <cell r="C142">
            <v>465798</v>
          </cell>
          <cell r="D142">
            <v>293764</v>
          </cell>
          <cell r="E142">
            <v>109845</v>
          </cell>
          <cell r="F142">
            <v>89966</v>
          </cell>
        </row>
        <row r="143">
          <cell r="B143">
            <v>1515349</v>
          </cell>
          <cell r="C143">
            <v>2593600</v>
          </cell>
          <cell r="D143">
            <v>1</v>
          </cell>
          <cell r="E143">
            <v>823592</v>
          </cell>
          <cell r="F143">
            <v>56495</v>
          </cell>
        </row>
        <row r="144">
          <cell r="B144">
            <v>1179670.3999999999</v>
          </cell>
          <cell r="C144">
            <v>1462923</v>
          </cell>
          <cell r="D144">
            <v>603628</v>
          </cell>
          <cell r="E144">
            <v>104486</v>
          </cell>
          <cell r="F144">
            <v>720671</v>
          </cell>
        </row>
        <row r="145">
          <cell r="B145">
            <v>12002491</v>
          </cell>
          <cell r="C145">
            <v>8557640</v>
          </cell>
          <cell r="D145">
            <v>6294990</v>
          </cell>
          <cell r="E145">
            <v>4937909</v>
          </cell>
          <cell r="F145">
            <v>3728005</v>
          </cell>
        </row>
        <row r="146">
          <cell r="B146">
            <v>84227</v>
          </cell>
          <cell r="C146">
            <v>52388</v>
          </cell>
          <cell r="D146">
            <v>1</v>
          </cell>
          <cell r="E146">
            <v>3906</v>
          </cell>
          <cell r="F146">
            <v>202546</v>
          </cell>
        </row>
        <row r="147">
          <cell r="B147">
            <v>8650000</v>
          </cell>
          <cell r="C147">
            <v>9251501</v>
          </cell>
          <cell r="D147">
            <v>5310458</v>
          </cell>
          <cell r="E147">
            <v>1</v>
          </cell>
          <cell r="F147">
            <v>1</v>
          </cell>
        </row>
        <row r="148">
          <cell r="B148">
            <v>116549</v>
          </cell>
          <cell r="C148">
            <v>157853</v>
          </cell>
          <cell r="D148">
            <v>81989</v>
          </cell>
          <cell r="E148">
            <v>62169</v>
          </cell>
          <cell r="F148">
            <v>98350</v>
          </cell>
        </row>
        <row r="149">
          <cell r="B149">
            <v>2597598</v>
          </cell>
          <cell r="C149">
            <v>2309243</v>
          </cell>
          <cell r="D149">
            <v>1500269</v>
          </cell>
          <cell r="E149">
            <v>1339679</v>
          </cell>
          <cell r="F149">
            <v>962489</v>
          </cell>
        </row>
        <row r="150">
          <cell r="B150">
            <v>1327034</v>
          </cell>
          <cell r="C150">
            <v>1512173</v>
          </cell>
          <cell r="D150">
            <v>1055297</v>
          </cell>
          <cell r="E150">
            <v>860251</v>
          </cell>
          <cell r="F150">
            <v>694397</v>
          </cell>
        </row>
        <row r="151">
          <cell r="B151">
            <v>1045500</v>
          </cell>
          <cell r="C151">
            <v>624500</v>
          </cell>
          <cell r="D151">
            <v>342022</v>
          </cell>
          <cell r="E151">
            <v>398000</v>
          </cell>
          <cell r="F151">
            <v>214126</v>
          </cell>
        </row>
        <row r="152">
          <cell r="B152">
            <v>225064</v>
          </cell>
          <cell r="C152">
            <v>172570</v>
          </cell>
          <cell r="D152">
            <v>102950</v>
          </cell>
          <cell r="E152">
            <v>81428</v>
          </cell>
          <cell r="F152">
            <v>53966</v>
          </cell>
        </row>
        <row r="153">
          <cell r="B153">
            <v>201579</v>
          </cell>
          <cell r="C153">
            <v>339054</v>
          </cell>
          <cell r="D153">
            <v>167261</v>
          </cell>
          <cell r="E153">
            <v>135878</v>
          </cell>
          <cell r="F153">
            <v>65271</v>
          </cell>
        </row>
        <row r="154">
          <cell r="B154">
            <v>3183128.5</v>
          </cell>
          <cell r="C154">
            <v>355018</v>
          </cell>
          <cell r="D154">
            <v>1</v>
          </cell>
          <cell r="E154">
            <v>1</v>
          </cell>
          <cell r="F154">
            <v>1</v>
          </cell>
        </row>
        <row r="155">
          <cell r="B155">
            <v>1</v>
          </cell>
          <cell r="C155">
            <v>1</v>
          </cell>
          <cell r="D155">
            <v>1</v>
          </cell>
          <cell r="E155">
            <v>1</v>
          </cell>
          <cell r="F155">
            <v>540000</v>
          </cell>
        </row>
        <row r="156">
          <cell r="B156">
            <v>300000</v>
          </cell>
          <cell r="C156">
            <v>1</v>
          </cell>
          <cell r="D156">
            <v>1</v>
          </cell>
          <cell r="E156">
            <v>1</v>
          </cell>
          <cell r="F156">
            <v>1</v>
          </cell>
        </row>
        <row r="157">
          <cell r="B157">
            <v>282094.3</v>
          </cell>
          <cell r="C157">
            <v>72856</v>
          </cell>
          <cell r="D157">
            <v>12005</v>
          </cell>
          <cell r="E157">
            <v>1</v>
          </cell>
          <cell r="F157">
            <v>1</v>
          </cell>
        </row>
        <row r="158">
          <cell r="B158">
            <v>1</v>
          </cell>
          <cell r="C158">
            <v>1</v>
          </cell>
          <cell r="D158">
            <v>1</v>
          </cell>
          <cell r="E158">
            <v>67000</v>
          </cell>
          <cell r="F158">
            <v>1</v>
          </cell>
        </row>
        <row r="159">
          <cell r="B159">
            <v>1</v>
          </cell>
          <cell r="C159">
            <v>1</v>
          </cell>
          <cell r="D159">
            <v>1</v>
          </cell>
          <cell r="E159">
            <v>1</v>
          </cell>
          <cell r="F159">
            <v>8643</v>
          </cell>
        </row>
        <row r="160">
          <cell r="B160">
            <v>1</v>
          </cell>
          <cell r="C160">
            <v>1</v>
          </cell>
          <cell r="D160">
            <v>1</v>
          </cell>
          <cell r="E160">
            <v>46000</v>
          </cell>
          <cell r="F160">
            <v>216800</v>
          </cell>
        </row>
        <row r="161">
          <cell r="B161">
            <v>1</v>
          </cell>
          <cell r="C161">
            <v>1</v>
          </cell>
          <cell r="D161">
            <v>1</v>
          </cell>
          <cell r="E161">
            <v>1</v>
          </cell>
          <cell r="F161">
            <v>93587</v>
          </cell>
        </row>
        <row r="162">
          <cell r="B162">
            <v>1</v>
          </cell>
          <cell r="C162">
            <v>1</v>
          </cell>
          <cell r="D162">
            <v>1</v>
          </cell>
          <cell r="E162">
            <v>25000</v>
          </cell>
          <cell r="F162">
            <v>1</v>
          </cell>
        </row>
        <row r="163">
          <cell r="B163">
            <v>0</v>
          </cell>
          <cell r="C163">
            <v>0</v>
          </cell>
          <cell r="D163">
            <v>0</v>
          </cell>
          <cell r="E163">
            <v>0</v>
          </cell>
          <cell r="F163">
            <v>0</v>
          </cell>
        </row>
        <row r="165">
          <cell r="B165">
            <v>11198210.10867</v>
          </cell>
          <cell r="C165">
            <v>15959825</v>
          </cell>
          <cell r="D165">
            <v>10392496</v>
          </cell>
          <cell r="E165">
            <v>4252250</v>
          </cell>
          <cell r="F165">
            <v>2547774</v>
          </cell>
        </row>
        <row r="166">
          <cell r="B166">
            <v>7000368.2599999998</v>
          </cell>
          <cell r="C166">
            <v>7131783</v>
          </cell>
          <cell r="D166">
            <v>7322290</v>
          </cell>
          <cell r="E166">
            <v>3348858</v>
          </cell>
          <cell r="F166">
            <v>2507745</v>
          </cell>
        </row>
        <row r="167">
          <cell r="B167">
            <v>5997084.7599999998</v>
          </cell>
          <cell r="C167">
            <v>6590182</v>
          </cell>
          <cell r="D167">
            <v>6686805</v>
          </cell>
          <cell r="E167">
            <v>3348855</v>
          </cell>
          <cell r="F167">
            <v>2507742</v>
          </cell>
        </row>
        <row r="168">
          <cell r="B168">
            <v>900121.5</v>
          </cell>
          <cell r="C168">
            <v>541599</v>
          </cell>
          <cell r="D168">
            <v>635483</v>
          </cell>
          <cell r="E168">
            <v>1</v>
          </cell>
          <cell r="F168">
            <v>1</v>
          </cell>
        </row>
        <row r="169">
          <cell r="B169">
            <v>88570</v>
          </cell>
          <cell r="C169">
            <v>1</v>
          </cell>
          <cell r="D169">
            <v>1</v>
          </cell>
          <cell r="E169">
            <v>1</v>
          </cell>
          <cell r="F169">
            <v>1</v>
          </cell>
        </row>
        <row r="170">
          <cell r="B170">
            <v>14592</v>
          </cell>
          <cell r="C170">
            <v>1</v>
          </cell>
          <cell r="D170">
            <v>1</v>
          </cell>
          <cell r="E170">
            <v>1</v>
          </cell>
          <cell r="F170">
            <v>1</v>
          </cell>
        </row>
        <row r="171">
          <cell r="B171">
            <v>1135269</v>
          </cell>
          <cell r="C171">
            <v>1867390</v>
          </cell>
          <cell r="D171">
            <v>1340665</v>
          </cell>
          <cell r="E171">
            <v>80453</v>
          </cell>
          <cell r="F171">
            <v>1</v>
          </cell>
        </row>
        <row r="172">
          <cell r="B172">
            <v>1</v>
          </cell>
          <cell r="C172">
            <v>3377663</v>
          </cell>
          <cell r="D172">
            <v>702550</v>
          </cell>
          <cell r="E172">
            <v>155450</v>
          </cell>
          <cell r="F172">
            <v>1</v>
          </cell>
        </row>
        <row r="173">
          <cell r="B173">
            <v>195659</v>
          </cell>
          <cell r="C173">
            <v>758920</v>
          </cell>
          <cell r="D173">
            <v>303794</v>
          </cell>
          <cell r="E173">
            <v>46678</v>
          </cell>
          <cell r="F173">
            <v>1</v>
          </cell>
        </row>
        <row r="174">
          <cell r="B174">
            <v>186689</v>
          </cell>
          <cell r="C174">
            <v>1</v>
          </cell>
          <cell r="D174">
            <v>281624</v>
          </cell>
          <cell r="E174">
            <v>298618</v>
          </cell>
          <cell r="F174">
            <v>1</v>
          </cell>
        </row>
        <row r="175">
          <cell r="B175">
            <v>410650.34867000004</v>
          </cell>
          <cell r="C175">
            <v>195058</v>
          </cell>
          <cell r="D175">
            <v>131726</v>
          </cell>
          <cell r="E175">
            <v>93122</v>
          </cell>
          <cell r="F175">
            <v>40019</v>
          </cell>
        </row>
        <row r="176">
          <cell r="B176">
            <v>218293.5</v>
          </cell>
          <cell r="C176">
            <v>305191</v>
          </cell>
          <cell r="D176">
            <v>155991</v>
          </cell>
          <cell r="E176">
            <v>191004</v>
          </cell>
          <cell r="F176">
            <v>1</v>
          </cell>
        </row>
        <row r="177">
          <cell r="B177">
            <v>71780</v>
          </cell>
          <cell r="C177">
            <v>1256109</v>
          </cell>
          <cell r="D177">
            <v>63758</v>
          </cell>
          <cell r="E177">
            <v>38063</v>
          </cell>
          <cell r="F177">
            <v>1</v>
          </cell>
        </row>
        <row r="178">
          <cell r="B178">
            <v>167122</v>
          </cell>
          <cell r="C178">
            <v>223163</v>
          </cell>
          <cell r="D178">
            <v>41962</v>
          </cell>
          <cell r="E178">
            <v>1</v>
          </cell>
          <cell r="F178">
            <v>1</v>
          </cell>
        </row>
        <row r="179">
          <cell r="B179">
            <v>153377</v>
          </cell>
          <cell r="C179">
            <v>30683</v>
          </cell>
          <cell r="D179">
            <v>15000</v>
          </cell>
          <cell r="E179">
            <v>1</v>
          </cell>
          <cell r="F179">
            <v>1</v>
          </cell>
        </row>
        <row r="180">
          <cell r="B180">
            <v>1659000</v>
          </cell>
          <cell r="C180">
            <v>813863</v>
          </cell>
          <cell r="D180">
            <v>1</v>
          </cell>
          <cell r="E180">
            <v>1</v>
          </cell>
          <cell r="F180">
            <v>1</v>
          </cell>
        </row>
        <row r="181">
          <cell r="B181">
            <v>1</v>
          </cell>
          <cell r="C181">
            <v>1</v>
          </cell>
          <cell r="D181">
            <v>33135</v>
          </cell>
          <cell r="E181">
            <v>1</v>
          </cell>
          <cell r="F181">
            <v>1</v>
          </cell>
        </row>
        <row r="183">
          <cell r="B183">
            <v>48361893.756599993</v>
          </cell>
          <cell r="C183">
            <v>39166129</v>
          </cell>
          <cell r="D183">
            <v>19864355</v>
          </cell>
          <cell r="E183">
            <v>16489435</v>
          </cell>
          <cell r="F183">
            <v>8421637</v>
          </cell>
        </row>
        <row r="184">
          <cell r="B184">
            <v>8521733.4487333298</v>
          </cell>
          <cell r="C184">
            <v>-1035729.973039852</v>
          </cell>
          <cell r="D184">
            <v>-531460</v>
          </cell>
          <cell r="E184">
            <v>-1071516</v>
          </cell>
          <cell r="F184">
            <v>-292631</v>
          </cell>
        </row>
        <row r="185">
          <cell r="B185">
            <v>0</v>
          </cell>
          <cell r="C185">
            <v>0</v>
          </cell>
          <cell r="D185">
            <v>0</v>
          </cell>
          <cell r="E185">
            <v>0</v>
          </cell>
          <cell r="F185">
            <v>0</v>
          </cell>
        </row>
        <row r="186">
          <cell r="B186">
            <v>1</v>
          </cell>
          <cell r="C186">
            <v>1</v>
          </cell>
          <cell r="D186">
            <v>1</v>
          </cell>
          <cell r="E186">
            <v>-13430</v>
          </cell>
          <cell r="F186">
            <v>1</v>
          </cell>
        </row>
        <row r="187">
          <cell r="B187">
            <v>0</v>
          </cell>
          <cell r="C187">
            <v>0</v>
          </cell>
          <cell r="D187">
            <v>0</v>
          </cell>
          <cell r="E187">
            <v>0</v>
          </cell>
          <cell r="F187">
            <v>0</v>
          </cell>
        </row>
        <row r="188">
          <cell r="B188">
            <v>1185732.45</v>
          </cell>
          <cell r="C188">
            <v>243475.74</v>
          </cell>
          <cell r="D188">
            <v>431996</v>
          </cell>
          <cell r="E188">
            <v>-301033</v>
          </cell>
          <cell r="F188">
            <v>1</v>
          </cell>
        </row>
        <row r="189">
          <cell r="B189">
            <v>271758</v>
          </cell>
          <cell r="C189">
            <v>222859.85780815801</v>
          </cell>
          <cell r="D189">
            <v>1</v>
          </cell>
          <cell r="E189">
            <v>1</v>
          </cell>
          <cell r="F189">
            <v>1</v>
          </cell>
        </row>
        <row r="190">
          <cell r="B190">
            <v>9148902.5</v>
          </cell>
          <cell r="C190">
            <v>1</v>
          </cell>
          <cell r="D190">
            <v>1</v>
          </cell>
          <cell r="E190">
            <v>1</v>
          </cell>
          <cell r="F190">
            <v>1</v>
          </cell>
        </row>
        <row r="191">
          <cell r="B191">
            <v>-849969.2</v>
          </cell>
          <cell r="C191">
            <v>1</v>
          </cell>
          <cell r="D191">
            <v>1</v>
          </cell>
          <cell r="E191">
            <v>1</v>
          </cell>
          <cell r="F191">
            <v>1</v>
          </cell>
        </row>
        <row r="192">
          <cell r="B192">
            <v>0</v>
          </cell>
          <cell r="C192">
            <v>0</v>
          </cell>
          <cell r="D192">
            <v>0</v>
          </cell>
          <cell r="E192">
            <v>0</v>
          </cell>
          <cell r="F192">
            <v>0</v>
          </cell>
        </row>
        <row r="193">
          <cell r="B193">
            <v>0</v>
          </cell>
          <cell r="C193">
            <v>0</v>
          </cell>
          <cell r="D193">
            <v>0</v>
          </cell>
          <cell r="E193">
            <v>0</v>
          </cell>
          <cell r="F193">
            <v>0</v>
          </cell>
        </row>
        <row r="194">
          <cell r="B194">
            <v>1</v>
          </cell>
          <cell r="C194">
            <v>1</v>
          </cell>
          <cell r="D194">
            <v>1</v>
          </cell>
          <cell r="E194">
            <v>1</v>
          </cell>
          <cell r="F194">
            <v>54000</v>
          </cell>
        </row>
        <row r="195">
          <cell r="B195">
            <v>1609489.67</v>
          </cell>
          <cell r="C195">
            <v>417069.5</v>
          </cell>
          <cell r="D195">
            <v>54850</v>
          </cell>
          <cell r="E195">
            <v>54414</v>
          </cell>
          <cell r="F195">
            <v>81208</v>
          </cell>
        </row>
        <row r="196">
          <cell r="B196">
            <v>-2844181.9712666702</v>
          </cell>
          <cell r="C196">
            <v>-1919139.07084801</v>
          </cell>
          <cell r="D196">
            <v>-1018311</v>
          </cell>
          <cell r="E196">
            <v>-811471</v>
          </cell>
          <cell r="F196">
            <v>-427844</v>
          </cell>
        </row>
        <row r="198">
          <cell r="B198">
            <v>56883627.205333322</v>
          </cell>
          <cell r="C198">
            <v>38130399.026960149</v>
          </cell>
          <cell r="D198">
            <v>19332895</v>
          </cell>
          <cell r="E198">
            <v>15417919</v>
          </cell>
          <cell r="F198">
            <v>8129006</v>
          </cell>
        </row>
        <row r="199">
          <cell r="B199">
            <v>0</v>
          </cell>
          <cell r="C199">
            <v>0</v>
          </cell>
          <cell r="D199">
            <v>0</v>
          </cell>
          <cell r="E199">
            <v>0</v>
          </cell>
          <cell r="F199">
            <v>0</v>
          </cell>
        </row>
        <row r="204">
          <cell r="B204">
            <v>56883627.205333322</v>
          </cell>
          <cell r="C204">
            <v>38130399.026960149</v>
          </cell>
          <cell r="D204">
            <v>19332895</v>
          </cell>
          <cell r="E204">
            <v>15417919</v>
          </cell>
          <cell r="F204">
            <v>8129006</v>
          </cell>
        </row>
        <row r="205">
          <cell r="B205">
            <v>908447</v>
          </cell>
          <cell r="C205">
            <v>231191</v>
          </cell>
          <cell r="D205">
            <v>170396</v>
          </cell>
          <cell r="E205">
            <v>19045</v>
          </cell>
          <cell r="F205">
            <v>47323</v>
          </cell>
        </row>
        <row r="206">
          <cell r="B206">
            <v>55975180.205333322</v>
          </cell>
          <cell r="C206">
            <v>37899208.026960149</v>
          </cell>
          <cell r="D206">
            <v>19162499</v>
          </cell>
          <cell r="E206">
            <v>15398874</v>
          </cell>
          <cell r="F206">
            <v>8081683</v>
          </cell>
        </row>
        <row r="209">
          <cell r="B209">
            <v>155360401.69719356</v>
          </cell>
          <cell r="C209">
            <v>93228604.192760155</v>
          </cell>
          <cell r="D209">
            <v>56574374</v>
          </cell>
          <cell r="E209">
            <v>29282410</v>
          </cell>
          <cell r="F209">
            <v>6794768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tings"/>
      <sheetName val="Index"/>
      <sheetName val="Milestone"/>
      <sheetName val="BS"/>
      <sheetName val="For My business"/>
      <sheetName val="Questionnaire &amp; Suggestions"/>
      <sheetName val="Receivable mgt"/>
      <sheetName val="Defferred Tax"/>
      <sheetName val="TVM &amp; Interest"/>
      <sheetName val="Comparative analysis"/>
      <sheetName val="Industry(relatdwithGDP)Analysis"/>
      <sheetName val="Leverage"/>
      <sheetName val="RIMU"/>
      <sheetName val="Past performance"/>
      <sheetName val="Projection"/>
      <sheetName val="Every accounts"/>
      <sheetName val="Query"/>
      <sheetName val="CF-HA"/>
      <sheetName val="IS"/>
      <sheetName val="RATIO"/>
      <sheetName val="Working Capital"/>
      <sheetName val="BS-VA"/>
      <sheetName val="CF"/>
      <sheetName val="BS-HA"/>
      <sheetName val="IS-VA"/>
      <sheetName val="IS-HA"/>
      <sheetName val="PPE"/>
      <sheetName val="PPE-VA"/>
      <sheetName val="PPE-HA"/>
      <sheetName val="Changes in Equity"/>
      <sheetName val="Changes in Equity-VA"/>
      <sheetName val="Changes in Equity-HA"/>
      <sheetName val="CF-VA####"/>
      <sheetName val="Economy Analysis (micro+macro)"/>
      <sheetName val="Inventory Mgt"/>
      <sheetName val="Payable Mgt"/>
      <sheetName val="Growth analysis"/>
      <sheetName val="DoPont"/>
      <sheetName val="Indicator"/>
      <sheetName val="Valuation"/>
      <sheetName val="BS &amp; PL-HA"/>
      <sheetName val="BS &amp; PL-VA"/>
      <sheetName val="CF-Indirect-HA"/>
      <sheetName val="Learning"/>
      <sheetName val="Sales by Country &amp; Product"/>
      <sheetName val="Loan Schedule"/>
      <sheetName val="Adam Khoo"/>
      <sheetName val="Sheet1"/>
      <sheetName val="Capital Budgeting"/>
      <sheetName val="Sheet2"/>
    </sheetNames>
    <sheetDataSet>
      <sheetData sheetId="0" refreshError="1"/>
      <sheetData sheetId="1" refreshError="1"/>
      <sheetData sheetId="2" refreshError="1"/>
      <sheetData sheetId="3" refreshError="1">
        <row r="6">
          <cell r="B6">
            <v>2792000884</v>
          </cell>
        </row>
        <row r="7">
          <cell r="B7">
            <v>8077472192</v>
          </cell>
        </row>
        <row r="8">
          <cell r="B8">
            <v>2691892867</v>
          </cell>
        </row>
        <row r="29">
          <cell r="B29">
            <v>298834029</v>
          </cell>
        </row>
        <row r="36">
          <cell r="B36">
            <v>4884338757</v>
          </cell>
        </row>
        <row r="37">
          <cell r="B37">
            <v>32564329438</v>
          </cell>
        </row>
        <row r="41">
          <cell r="B41">
            <v>81820141720</v>
          </cell>
        </row>
        <row r="58">
          <cell r="B58">
            <v>1272750021</v>
          </cell>
        </row>
        <row r="65">
          <cell r="B65">
            <v>553785496</v>
          </cell>
        </row>
        <row r="66">
          <cell r="B66">
            <v>128998444</v>
          </cell>
        </row>
        <row r="71">
          <cell r="B71">
            <v>368968264</v>
          </cell>
        </row>
        <row r="72">
          <cell r="B72">
            <v>330431723</v>
          </cell>
        </row>
        <row r="73">
          <cell r="B73">
            <v>18346013</v>
          </cell>
        </row>
        <row r="74">
          <cell r="B74">
            <v>3711211</v>
          </cell>
        </row>
        <row r="75">
          <cell r="B75">
            <v>859269098</v>
          </cell>
        </row>
        <row r="76">
          <cell r="B76">
            <v>978037537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B4">
            <v>52926218655</v>
          </cell>
        </row>
        <row r="79">
          <cell r="B79">
            <v>14730421559</v>
          </cell>
        </row>
      </sheetData>
      <sheetData sheetId="19" refreshError="1"/>
      <sheetData sheetId="20" refreshError="1"/>
      <sheetData sheetId="21" refreshError="1"/>
      <sheetData sheetId="22" refreshError="1">
        <row r="21">
          <cell r="B21">
            <v>10760771937</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tings"/>
      <sheetName val="Sheet1"/>
      <sheetName val="BS"/>
      <sheetName val="BS-HA"/>
      <sheetName val="BS-VA"/>
      <sheetName val="IS"/>
      <sheetName val="IS-VA"/>
      <sheetName val="IS-HA"/>
      <sheetName val="CF"/>
      <sheetName val="CF-HA"/>
      <sheetName val="EQUITY"/>
      <sheetName val="EQUITY-VA"/>
      <sheetName val="EQUITY-HA"/>
      <sheetName val="Questionnaire"/>
      <sheetName val="Receivables"/>
      <sheetName val="Deferred tax"/>
      <sheetName val="TVM &amp; Interest"/>
      <sheetName val="Comparative analysis"/>
      <sheetName val="Industry(related to GDP) analys"/>
      <sheetName val="Leverage"/>
      <sheetName val="Rimu"/>
      <sheetName val="Past performance"/>
      <sheetName val="Projection"/>
      <sheetName val="Every Accounts"/>
      <sheetName val="Query"/>
      <sheetName val="Working Capital"/>
      <sheetName val="PPE-VA"/>
      <sheetName val="PPE-HA"/>
      <sheetName val="Inventory mgt"/>
      <sheetName val="Payable mgt"/>
      <sheetName val="Growth Analysis"/>
      <sheetName val="Du pont"/>
      <sheetName val="Indicator"/>
      <sheetName val="Valuation"/>
      <sheetName val="BS &amp; PL-HA"/>
      <sheetName val="Learning"/>
      <sheetName val="Sales by country &amp; Product"/>
      <sheetName val="Loan schedule"/>
      <sheetName val="Adam khoo"/>
      <sheetName val="Sheet 1"/>
      <sheetName val="Sheet 2"/>
      <sheetName val="Capital Budgeting"/>
      <sheetName val="RATIO"/>
    </sheetNames>
    <sheetDataSet>
      <sheetData sheetId="0"/>
      <sheetData sheetId="1"/>
      <sheetData sheetId="2">
        <row r="6">
          <cell r="B6">
            <v>2792000884</v>
          </cell>
        </row>
        <row r="7">
          <cell r="B7">
            <v>8077472192</v>
          </cell>
        </row>
        <row r="8">
          <cell r="B8">
            <v>2691892867</v>
          </cell>
        </row>
        <row r="37">
          <cell r="B37">
            <v>32564329438</v>
          </cell>
        </row>
        <row r="41">
          <cell r="B41">
            <v>81820141720</v>
          </cell>
        </row>
        <row r="64">
          <cell r="B64">
            <v>0</v>
          </cell>
        </row>
      </sheetData>
      <sheetData sheetId="3"/>
      <sheetData sheetId="4"/>
      <sheetData sheetId="5">
        <row r="79">
          <cell r="B79">
            <v>14730421559</v>
          </cell>
        </row>
      </sheetData>
      <sheetData sheetId="6"/>
      <sheetData sheetId="7"/>
      <sheetData sheetId="8">
        <row r="21">
          <cell r="B21">
            <v>10760771937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
  <sheetViews>
    <sheetView tabSelected="1" zoomScale="80" zoomScaleNormal="80" workbookViewId="0">
      <selection activeCell="L10" sqref="L10"/>
    </sheetView>
  </sheetViews>
  <sheetFormatPr defaultRowHeight="15" x14ac:dyDescent="0.25"/>
  <sheetData>
    <row r="1" spans="1:17" ht="19.5" x14ac:dyDescent="0.25">
      <c r="A1" s="109" t="s">
        <v>248</v>
      </c>
      <c r="B1" s="109"/>
      <c r="C1" s="109"/>
      <c r="D1" s="109"/>
      <c r="E1" s="109"/>
      <c r="F1" s="109"/>
      <c r="G1" s="109"/>
      <c r="H1" s="109"/>
      <c r="I1" s="109"/>
      <c r="J1" s="109"/>
      <c r="K1" s="109"/>
      <c r="L1" s="109"/>
      <c r="M1" s="109"/>
      <c r="N1" s="109"/>
      <c r="O1" s="109"/>
      <c r="P1" s="109"/>
      <c r="Q1" s="109"/>
    </row>
    <row r="3" spans="1:17" x14ac:dyDescent="0.25">
      <c r="A3" t="s">
        <v>249</v>
      </c>
    </row>
    <row r="4" spans="1:17" x14ac:dyDescent="0.25">
      <c r="A4" t="s">
        <v>656</v>
      </c>
    </row>
    <row r="5" spans="1:17" x14ac:dyDescent="0.25">
      <c r="A5" t="s">
        <v>250</v>
      </c>
    </row>
    <row r="6" spans="1:17" x14ac:dyDescent="0.25">
      <c r="A6" t="s">
        <v>255</v>
      </c>
    </row>
    <row r="8" spans="1:17" x14ac:dyDescent="0.25">
      <c r="A8" t="s">
        <v>251</v>
      </c>
    </row>
    <row r="9" spans="1:17" x14ac:dyDescent="0.25">
      <c r="A9" t="s">
        <v>252</v>
      </c>
    </row>
    <row r="11" spans="1:17" x14ac:dyDescent="0.25">
      <c r="A11" t="s">
        <v>253</v>
      </c>
    </row>
    <row r="12" spans="1:17" x14ac:dyDescent="0.25">
      <c r="A12" t="s">
        <v>254</v>
      </c>
    </row>
  </sheetData>
  <mergeCells count="1">
    <mergeCell ref="A1:Q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2:H50"/>
  <sheetViews>
    <sheetView zoomScale="80" zoomScaleNormal="80" workbookViewId="0">
      <selection activeCell="L31" sqref="L31"/>
    </sheetView>
  </sheetViews>
  <sheetFormatPr defaultRowHeight="15" x14ac:dyDescent="0.25"/>
  <cols>
    <col min="1" max="1" width="65.85546875" bestFit="1" customWidth="1"/>
    <col min="2" max="6" width="16.28515625" bestFit="1" customWidth="1"/>
  </cols>
  <sheetData>
    <row r="2" spans="1:6" x14ac:dyDescent="0.25">
      <c r="A2" t="s">
        <v>61</v>
      </c>
    </row>
    <row r="3" spans="1:6" x14ac:dyDescent="0.25">
      <c r="A3" t="s">
        <v>60</v>
      </c>
    </row>
    <row r="5" spans="1:6" x14ac:dyDescent="0.25">
      <c r="B5" s="2">
        <v>2020</v>
      </c>
      <c r="C5" s="2">
        <v>2019</v>
      </c>
      <c r="D5" s="2">
        <v>2018</v>
      </c>
      <c r="E5" s="2">
        <v>2017</v>
      </c>
      <c r="F5" s="2">
        <v>2016</v>
      </c>
    </row>
    <row r="6" spans="1:6" x14ac:dyDescent="0.25">
      <c r="A6" s="1" t="s">
        <v>62</v>
      </c>
    </row>
    <row r="7" spans="1:6" x14ac:dyDescent="0.25">
      <c r="A7" s="1" t="s">
        <v>63</v>
      </c>
      <c r="B7" s="22">
        <f>CF!B7/IS!B$8</f>
        <v>1.1540758928071801</v>
      </c>
      <c r="C7" s="22">
        <f>CF!C7/IS!C$8</f>
        <v>1.1618782923629409</v>
      </c>
      <c r="D7" s="22">
        <f>CF!D7/IS!D$8</f>
        <v>1.1706507039666572</v>
      </c>
      <c r="E7" s="22">
        <f>CF!E7/IS!E$8</f>
        <v>1.1399302135001919</v>
      </c>
      <c r="F7" s="22">
        <f>CF!F7/IS!F$8</f>
        <v>1.1502570007478132</v>
      </c>
    </row>
    <row r="8" spans="1:6" x14ac:dyDescent="0.25">
      <c r="A8" t="s">
        <v>64</v>
      </c>
      <c r="B8" s="22">
        <f>CF!B8/IS!B$8</f>
        <v>1.1532947145358583</v>
      </c>
      <c r="C8" s="22">
        <f>CF!C8/IS!C$8</f>
        <v>1.1598872638581301</v>
      </c>
      <c r="D8" s="22">
        <f>CF!D8/IS!D$8</f>
        <v>1.1649745089130548</v>
      </c>
      <c r="E8" s="22">
        <f>CF!E8/IS!E$8</f>
        <v>1.1344073132126256</v>
      </c>
      <c r="F8" s="22">
        <f>CF!F8/IS!F$8</f>
        <v>1.1468497377680056</v>
      </c>
    </row>
    <row r="9" spans="1:6" x14ac:dyDescent="0.25">
      <c r="A9" t="s">
        <v>65</v>
      </c>
      <c r="B9" s="22">
        <f>CF!B9/IS!B$8</f>
        <v>4.8311455136414795E-5</v>
      </c>
      <c r="C9" s="22">
        <f>CF!C9/IS!C$8</f>
        <v>1.1055576222168036E-4</v>
      </c>
      <c r="D9" s="22">
        <f>CF!D9/IS!D$8</f>
        <v>2.1172716111384224E-3</v>
      </c>
      <c r="E9" s="22">
        <f>CF!E9/IS!E$8</f>
        <v>1.1542602764198263E-3</v>
      </c>
      <c r="F9" s="22">
        <f>CF!F9/IS!F$8</f>
        <v>0</v>
      </c>
    </row>
    <row r="10" spans="1:6" x14ac:dyDescent="0.25">
      <c r="A10" t="s">
        <v>23</v>
      </c>
      <c r="B10" s="22">
        <f>CF!B10/IS!B$8</f>
        <v>7.3286681618548604E-4</v>
      </c>
      <c r="C10" s="22">
        <f>CF!C10/IS!C$8</f>
        <v>1.8804727425892861E-3</v>
      </c>
      <c r="D10" s="22">
        <f>CF!D10/IS!D$8</f>
        <v>3.5589234424640293E-3</v>
      </c>
      <c r="E10" s="22">
        <f>CF!E10/IS!E$8</f>
        <v>4.368640011146392E-3</v>
      </c>
      <c r="F10" s="22">
        <f>CF!F10/IS!F$8</f>
        <v>3.4072629798077262E-3</v>
      </c>
    </row>
    <row r="12" spans="1:6" x14ac:dyDescent="0.25">
      <c r="A12" s="1" t="s">
        <v>66</v>
      </c>
      <c r="B12" s="4"/>
      <c r="C12" s="4"/>
      <c r="D12" s="4"/>
      <c r="E12" s="4"/>
      <c r="F12" s="4"/>
    </row>
    <row r="13" spans="1:6" x14ac:dyDescent="0.25">
      <c r="A13" t="s">
        <v>67</v>
      </c>
      <c r="B13" s="22">
        <f>CF!B13/IS!B$8</f>
        <v>0.37109054318923845</v>
      </c>
      <c r="C13" s="22">
        <f>CF!C13/IS!C$8</f>
        <v>0.35472359777481349</v>
      </c>
      <c r="D13" s="22">
        <f>CF!D13/IS!D$8</f>
        <v>0.37564078488005809</v>
      </c>
      <c r="E13" s="22">
        <f>CF!E13/IS!E$8</f>
        <v>0.34072240160214545</v>
      </c>
      <c r="F13" s="22">
        <f>CF!F13/IS!F$8</f>
        <v>0.36449156269232241</v>
      </c>
    </row>
    <row r="14" spans="1:6" x14ac:dyDescent="0.25">
      <c r="A14" t="s">
        <v>68</v>
      </c>
      <c r="B14" s="22">
        <f>CF!B14/IS!B$8</f>
        <v>0.29310469902767861</v>
      </c>
      <c r="C14" s="22">
        <f>CF!C14/IS!C$8</f>
        <v>0.26738036449761748</v>
      </c>
      <c r="D14" s="22">
        <f>CF!D14/IS!D$8</f>
        <v>0.28301394350616726</v>
      </c>
      <c r="E14" s="22">
        <f>CF!E14/IS!E$8</f>
        <v>0.26566708073907414</v>
      </c>
      <c r="F14" s="22">
        <f>CF!F14/IS!F$8</f>
        <v>0.25599363639246459</v>
      </c>
    </row>
    <row r="15" spans="1:6" x14ac:dyDescent="0.25">
      <c r="A15" t="s">
        <v>69</v>
      </c>
      <c r="B15" s="22">
        <f>CF!B15/IS!B$8</f>
        <v>0.15366860321803258</v>
      </c>
      <c r="C15" s="22">
        <f>CF!C15/IS!C$8</f>
        <v>0.15518212830801126</v>
      </c>
      <c r="D15" s="22">
        <f>CF!D15/IS!D$8</f>
        <v>0.1571885340590097</v>
      </c>
      <c r="E15" s="22">
        <f>CF!E15/IS!E$8</f>
        <v>0.15711664097134609</v>
      </c>
      <c r="F15" s="22">
        <f>CF!F15/IS!F$8</f>
        <v>0.15879172803972488</v>
      </c>
    </row>
    <row r="16" spans="1:6" x14ac:dyDescent="0.25">
      <c r="A16" t="s">
        <v>41</v>
      </c>
      <c r="B16" s="22">
        <f>CF!B16/IS!B$8</f>
        <v>2.3343131978492015E-6</v>
      </c>
      <c r="C16" s="22">
        <f>CF!C16/IS!C$8</f>
        <v>2.1618928707644436E-6</v>
      </c>
      <c r="D16" s="22">
        <f>CF!D16/IS!D$8</f>
        <v>2.3604024159497542E-6</v>
      </c>
      <c r="E16" s="22">
        <f>CF!E16/IS!E$8</f>
        <v>4.2248421879500978E-6</v>
      </c>
      <c r="F16" s="22">
        <f>CF!F16/IS!F$8</f>
        <v>1.6024397916476518E-4</v>
      </c>
    </row>
    <row r="17" spans="1:8" x14ac:dyDescent="0.25">
      <c r="A17" t="s">
        <v>70</v>
      </c>
      <c r="B17" s="22">
        <f>CF!B17/IS!B$8</f>
        <v>8.350404599268664E-2</v>
      </c>
      <c r="C17" s="22">
        <f>CF!C17/IS!C$8</f>
        <v>8.0966391173166424E-2</v>
      </c>
      <c r="D17" s="22">
        <f>CF!D17/IS!D$8</f>
        <v>8.7773975331669807E-2</v>
      </c>
      <c r="E17" s="22">
        <f>CF!E17/IS!E$8</f>
        <v>9.8413055023958432E-2</v>
      </c>
      <c r="F17" s="22">
        <f>CF!F17/IS!F$8</f>
        <v>6.191131049468613E-2</v>
      </c>
    </row>
    <row r="18" spans="1:8" x14ac:dyDescent="0.25">
      <c r="A18" t="s">
        <v>71</v>
      </c>
      <c r="B18" s="22">
        <f>CF!B18/IS!B$8</f>
        <v>1.7498769505510426E-2</v>
      </c>
      <c r="C18" s="22">
        <f>CF!C18/IS!C$8</f>
        <v>1.9700423514911036E-2</v>
      </c>
      <c r="D18" s="22">
        <f>CF!D18/IS!D$8</f>
        <v>1.3272918360192692E-2</v>
      </c>
      <c r="E18" s="22">
        <f>CF!E18/IS!E$8</f>
        <v>1.6877473479591183E-2</v>
      </c>
      <c r="F18" s="22">
        <f>CF!F18/IS!F$8</f>
        <v>1.5422029523664655E-2</v>
      </c>
    </row>
    <row r="19" spans="1:8" x14ac:dyDescent="0.25">
      <c r="A19" t="s">
        <v>23</v>
      </c>
      <c r="B19" s="4"/>
      <c r="C19" s="4"/>
      <c r="D19" s="4"/>
      <c r="E19" s="4"/>
      <c r="F19" s="4"/>
    </row>
    <row r="21" spans="1:8" x14ac:dyDescent="0.25">
      <c r="A21" s="1" t="s">
        <v>72</v>
      </c>
      <c r="B21" s="6"/>
      <c r="C21" s="6"/>
      <c r="D21" s="6"/>
      <c r="E21" s="6"/>
      <c r="F21" s="6"/>
    </row>
    <row r="23" spans="1:8" x14ac:dyDescent="0.25">
      <c r="A23" s="1" t="s">
        <v>80</v>
      </c>
    </row>
    <row r="24" spans="1:8" x14ac:dyDescent="0.25">
      <c r="A24" t="s">
        <v>73</v>
      </c>
      <c r="B24" s="4"/>
      <c r="C24" s="4"/>
      <c r="D24" s="4"/>
      <c r="E24" s="4"/>
      <c r="F24" s="4"/>
    </row>
    <row r="25" spans="1:8" x14ac:dyDescent="0.25">
      <c r="A25" t="s">
        <v>74</v>
      </c>
      <c r="B25" s="4"/>
      <c r="C25" s="4"/>
      <c r="D25" s="4"/>
      <c r="E25" s="4"/>
      <c r="F25" s="4"/>
    </row>
    <row r="26" spans="1:8" x14ac:dyDescent="0.25">
      <c r="A26" t="s">
        <v>187</v>
      </c>
      <c r="B26" s="4"/>
      <c r="C26" s="4"/>
      <c r="D26" s="4"/>
      <c r="E26" s="4"/>
      <c r="F26" s="4"/>
      <c r="H26" s="4"/>
    </row>
    <row r="27" spans="1:8" x14ac:dyDescent="0.25">
      <c r="A27" t="s">
        <v>75</v>
      </c>
      <c r="B27" s="4"/>
      <c r="C27" s="4"/>
      <c r="D27" s="4"/>
      <c r="E27" s="4"/>
      <c r="F27" s="4"/>
    </row>
    <row r="28" spans="1:8" x14ac:dyDescent="0.25">
      <c r="A28" t="s">
        <v>177</v>
      </c>
      <c r="C28" s="4"/>
      <c r="D28" s="4"/>
      <c r="E28" s="4"/>
    </row>
    <row r="29" spans="1:8" x14ac:dyDescent="0.25">
      <c r="A29" t="s">
        <v>76</v>
      </c>
      <c r="B29" s="4"/>
      <c r="C29" s="4"/>
      <c r="D29" s="4"/>
      <c r="E29" s="4"/>
      <c r="F29" s="4"/>
    </row>
    <row r="30" spans="1:8" x14ac:dyDescent="0.25">
      <c r="A30" t="s">
        <v>77</v>
      </c>
      <c r="B30" s="22">
        <f>CF!B30/IS!B$8</f>
        <v>-1.7700716173878539E-4</v>
      </c>
      <c r="C30" s="22">
        <f>CF!C30/IS!C$8</f>
        <v>2.2678212838385331E-3</v>
      </c>
      <c r="D30" s="22">
        <f>CF!D30/IS!D$8</f>
        <v>7.362114074248494E-3</v>
      </c>
      <c r="E30" s="22">
        <f>CF!E30/IS!E$8</f>
        <v>1.5678889070234187E-3</v>
      </c>
      <c r="F30" s="22">
        <f>CF!F30/IS!F$8</f>
        <v>3.320932004719962E-4</v>
      </c>
    </row>
    <row r="31" spans="1:8" x14ac:dyDescent="0.25">
      <c r="A31" t="s">
        <v>78</v>
      </c>
      <c r="B31" s="22">
        <f>CF!B31/IS!B$8</f>
        <v>5.9118427090985831E-2</v>
      </c>
      <c r="C31" s="22">
        <f>CF!C31/IS!C$8</f>
        <v>3.1956833074545062E-2</v>
      </c>
      <c r="D31" s="22">
        <f>CF!D31/IS!D$8</f>
        <v>2.4098053290877292E-2</v>
      </c>
      <c r="E31" s="22">
        <f>CF!E31/IS!E$8</f>
        <v>1.6075836731489448E-2</v>
      </c>
      <c r="F31" s="22">
        <f>CF!F31/IS!F$8</f>
        <v>7.6531161447146489E-3</v>
      </c>
    </row>
    <row r="32" spans="1:8" x14ac:dyDescent="0.25">
      <c r="A32" t="s">
        <v>79</v>
      </c>
      <c r="B32" s="22">
        <f>CF!B32/IS!B$8</f>
        <v>5.1125684294549122E-3</v>
      </c>
      <c r="C32" s="22">
        <f>CF!C32/IS!C$8</f>
        <v>8.1764849296909158E-3</v>
      </c>
      <c r="D32" s="22">
        <f>CF!D32/IS!D$8</f>
        <v>7.4619897189568025E-3</v>
      </c>
      <c r="E32" s="22">
        <f>CF!E32/IS!E$8</f>
        <v>8.0854183341372877E-3</v>
      </c>
      <c r="F32" s="22">
        <f>CF!F32/IS!F$8</f>
        <v>1.4262816560368973E-3</v>
      </c>
    </row>
    <row r="33" spans="1:6" x14ac:dyDescent="0.25">
      <c r="D33" s="4"/>
      <c r="E33" s="4"/>
    </row>
    <row r="34" spans="1:6" x14ac:dyDescent="0.25">
      <c r="A34" s="1" t="s">
        <v>81</v>
      </c>
      <c r="B34" s="5"/>
      <c r="C34" s="5"/>
      <c r="D34" s="5"/>
      <c r="E34" s="5"/>
      <c r="F34" s="5"/>
    </row>
    <row r="36" spans="1:6" x14ac:dyDescent="0.25">
      <c r="A36" s="1" t="s">
        <v>82</v>
      </c>
    </row>
    <row r="37" spans="1:6" x14ac:dyDescent="0.25">
      <c r="A37" t="s">
        <v>188</v>
      </c>
      <c r="F37" s="4"/>
    </row>
    <row r="38" spans="1:6" x14ac:dyDescent="0.25">
      <c r="A38" t="s">
        <v>189</v>
      </c>
      <c r="F38" s="4"/>
    </row>
    <row r="39" spans="1:6" x14ac:dyDescent="0.25">
      <c r="A39" t="s">
        <v>83</v>
      </c>
      <c r="B39" s="22">
        <f>CF!B39/IS!B$8</f>
        <v>-7.22339161098801E-2</v>
      </c>
      <c r="C39" s="22">
        <f>CF!C39/IS!C$8</f>
        <v>-6.0285914802832054E-2</v>
      </c>
      <c r="D39" s="22">
        <f>CF!D39/IS!D$8</f>
        <v>-6.0544166876910874E-2</v>
      </c>
      <c r="E39" s="22">
        <f>CF!E39/IS!E$8</f>
        <v>-6.8257576572913467E-2</v>
      </c>
      <c r="F39" s="22">
        <f>CF!F39/IS!F$8</f>
        <v>-5.0278451172189854E-2</v>
      </c>
    </row>
    <row r="40" spans="1:6" x14ac:dyDescent="0.25">
      <c r="A40" s="1"/>
    </row>
    <row r="41" spans="1:6" x14ac:dyDescent="0.25">
      <c r="A41" s="1" t="s">
        <v>84</v>
      </c>
      <c r="B41" s="5"/>
      <c r="C41" s="5"/>
      <c r="D41" s="5"/>
      <c r="E41" s="5"/>
      <c r="F41" s="5"/>
    </row>
    <row r="43" spans="1:6" x14ac:dyDescent="0.25">
      <c r="A43" s="1" t="s">
        <v>178</v>
      </c>
      <c r="B43" s="6"/>
      <c r="C43" s="6"/>
      <c r="D43" s="6"/>
      <c r="E43" s="6"/>
      <c r="F43" s="6"/>
    </row>
    <row r="44" spans="1:6" x14ac:dyDescent="0.25">
      <c r="A44" s="1" t="s">
        <v>179</v>
      </c>
      <c r="B44" s="6"/>
      <c r="C44" s="6"/>
      <c r="D44" s="6"/>
      <c r="E44" s="6"/>
      <c r="F44" s="6"/>
    </row>
    <row r="45" spans="1:6" x14ac:dyDescent="0.25">
      <c r="A45" t="s">
        <v>85</v>
      </c>
      <c r="B45" s="4"/>
      <c r="C45" s="4"/>
      <c r="D45" s="4"/>
      <c r="E45" s="4"/>
      <c r="F45" s="4"/>
    </row>
    <row r="46" spans="1:6" x14ac:dyDescent="0.25">
      <c r="A46" t="s">
        <v>180</v>
      </c>
      <c r="C46" s="4"/>
      <c r="D46" s="4"/>
      <c r="E46" s="4"/>
    </row>
    <row r="47" spans="1:6" x14ac:dyDescent="0.25">
      <c r="A47" t="s">
        <v>86</v>
      </c>
      <c r="B47" s="6"/>
      <c r="C47" s="6"/>
      <c r="D47" s="6"/>
      <c r="E47" s="6"/>
      <c r="F47" s="6"/>
    </row>
    <row r="49" spans="1:6" x14ac:dyDescent="0.25">
      <c r="A49" s="1" t="s">
        <v>87</v>
      </c>
      <c r="C49" s="16"/>
      <c r="D49" s="16"/>
      <c r="E49" s="16"/>
    </row>
    <row r="50" spans="1:6" x14ac:dyDescent="0.25">
      <c r="A50" s="1" t="s">
        <v>88</v>
      </c>
      <c r="B50" s="4"/>
      <c r="C50" s="4"/>
      <c r="D50" s="4"/>
      <c r="E50" s="4"/>
      <c r="F50"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I11"/>
  <sheetViews>
    <sheetView zoomScale="80" zoomScaleNormal="80" workbookViewId="0">
      <selection activeCell="J21" sqref="J21"/>
    </sheetView>
  </sheetViews>
  <sheetFormatPr defaultRowHeight="15" x14ac:dyDescent="0.25"/>
  <cols>
    <col min="1" max="1" width="51.7109375" bestFit="1" customWidth="1"/>
    <col min="2" max="6" width="14.85546875" bestFit="1" customWidth="1"/>
  </cols>
  <sheetData>
    <row r="3" spans="1:9" x14ac:dyDescent="0.25">
      <c r="B3" s="2">
        <v>2020</v>
      </c>
      <c r="C3" s="2">
        <v>2019</v>
      </c>
      <c r="D3" s="2">
        <v>2018</v>
      </c>
      <c r="E3" s="2">
        <v>2017</v>
      </c>
      <c r="F3" s="2">
        <v>2016</v>
      </c>
      <c r="I3" t="s">
        <v>298</v>
      </c>
    </row>
    <row r="4" spans="1:9" x14ac:dyDescent="0.25">
      <c r="A4" t="s">
        <v>14</v>
      </c>
      <c r="B4" s="4">
        <v>8442390580</v>
      </c>
      <c r="C4" s="4">
        <v>7890084660</v>
      </c>
      <c r="D4" s="4">
        <v>7373910900</v>
      </c>
      <c r="E4" s="4">
        <v>6859452000</v>
      </c>
      <c r="F4" s="4">
        <v>6235865460</v>
      </c>
    </row>
    <row r="5" spans="1:9" x14ac:dyDescent="0.25">
      <c r="A5" t="s">
        <v>15</v>
      </c>
      <c r="B5" s="4">
        <v>2035465000</v>
      </c>
      <c r="C5" s="4">
        <v>2035465000</v>
      </c>
      <c r="D5" s="4">
        <v>2035465000</v>
      </c>
      <c r="E5" s="4">
        <v>2035465000</v>
      </c>
      <c r="F5" s="4">
        <v>2035465000</v>
      </c>
    </row>
    <row r="6" spans="1:9" x14ac:dyDescent="0.25">
      <c r="A6" t="s">
        <v>16</v>
      </c>
      <c r="B6" s="4">
        <v>105878200</v>
      </c>
      <c r="C6" s="4">
        <v>105878200</v>
      </c>
      <c r="D6" s="4">
        <v>105878200</v>
      </c>
      <c r="E6" s="4">
        <v>105878200</v>
      </c>
      <c r="F6" s="4">
        <v>105878200</v>
      </c>
    </row>
    <row r="7" spans="1:9" x14ac:dyDescent="0.25">
      <c r="A7" t="s">
        <v>17</v>
      </c>
      <c r="B7" s="4">
        <v>2211743936</v>
      </c>
      <c r="C7" s="4">
        <v>2211743936</v>
      </c>
      <c r="D7" s="4">
        <v>1949557722</v>
      </c>
      <c r="E7" s="4">
        <v>852508043</v>
      </c>
      <c r="F7" s="4">
        <v>324011067</v>
      </c>
    </row>
    <row r="8" spans="1:9" x14ac:dyDescent="0.25">
      <c r="A8" t="s">
        <v>51</v>
      </c>
      <c r="B8" s="4">
        <f>-452626946</f>
        <v>-452626946</v>
      </c>
      <c r="C8" s="4">
        <v>145585283</v>
      </c>
      <c r="D8" s="4">
        <v>192272252</v>
      </c>
      <c r="E8" s="4">
        <v>596561713</v>
      </c>
      <c r="F8" s="4">
        <v>266786579</v>
      </c>
    </row>
    <row r="9" spans="1:9" x14ac:dyDescent="0.25">
      <c r="A9" t="s">
        <v>19</v>
      </c>
      <c r="B9" s="4">
        <v>64981071577</v>
      </c>
      <c r="C9" s="4">
        <v>55492799165</v>
      </c>
      <c r="D9" s="4">
        <v>46159482757</v>
      </c>
      <c r="E9" s="4">
        <v>38577835254</v>
      </c>
      <c r="F9" s="4">
        <v>31587049056</v>
      </c>
    </row>
    <row r="10" spans="1:9" x14ac:dyDescent="0.25">
      <c r="A10" t="s">
        <v>20</v>
      </c>
      <c r="B10" s="4">
        <v>0</v>
      </c>
      <c r="C10" s="4">
        <v>0</v>
      </c>
      <c r="D10" s="4">
        <v>24901060</v>
      </c>
      <c r="E10" s="4">
        <v>12674141</v>
      </c>
      <c r="F10" s="4">
        <v>2098295</v>
      </c>
    </row>
    <row r="11" spans="1:9" ht="15.75" x14ac:dyDescent="0.25">
      <c r="A11" s="15" t="s">
        <v>59</v>
      </c>
      <c r="B11" s="4">
        <f t="shared" ref="B11:E11" si="0">SUM(B4:B10)</f>
        <v>77323922347</v>
      </c>
      <c r="C11" s="4">
        <f t="shared" si="0"/>
        <v>67881556244</v>
      </c>
      <c r="D11" s="4">
        <f t="shared" si="0"/>
        <v>57841467891</v>
      </c>
      <c r="E11" s="4">
        <f t="shared" si="0"/>
        <v>49040374351</v>
      </c>
      <c r="F11" s="4">
        <f>SUM(F4:F10)</f>
        <v>40557153657</v>
      </c>
    </row>
  </sheetData>
  <pageMargins left="0.7" right="0.7" top="0.75" bottom="0.75" header="0.3" footer="0.3"/>
  <ignoredErrors>
    <ignoredError sqref="B11:C11 D11:E11 F11"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F11"/>
  <sheetViews>
    <sheetView zoomScale="80" zoomScaleNormal="80" workbookViewId="0">
      <selection activeCell="K39" sqref="K39"/>
    </sheetView>
  </sheetViews>
  <sheetFormatPr defaultRowHeight="15" x14ac:dyDescent="0.25"/>
  <cols>
    <col min="1" max="1" width="51.7109375" bestFit="1" customWidth="1"/>
    <col min="2" max="6" width="14.85546875" bestFit="1" customWidth="1"/>
  </cols>
  <sheetData>
    <row r="3" spans="1:6" x14ac:dyDescent="0.25">
      <c r="B3" s="2">
        <v>2020</v>
      </c>
      <c r="C3" s="2">
        <v>2019</v>
      </c>
      <c r="D3" s="2">
        <v>2018</v>
      </c>
      <c r="E3" s="2">
        <v>2017</v>
      </c>
      <c r="F3" s="2">
        <v>2016</v>
      </c>
    </row>
    <row r="4" spans="1:6" x14ac:dyDescent="0.25">
      <c r="A4" t="s">
        <v>14</v>
      </c>
      <c r="B4" s="22">
        <f>('Changes in Equity'!B4/'Changes in Equity'!C4)-1</f>
        <v>6.9999999214203523E-2</v>
      </c>
      <c r="C4" s="22">
        <f>('Changes in Equity'!C4/'Changes in Equity'!D4)-1</f>
        <v>6.9999999593160167E-2</v>
      </c>
      <c r="D4" s="22">
        <f>('Changes in Equity'!D4/'Changes in Equity'!E4)-1</f>
        <v>7.4999999999999956E-2</v>
      </c>
      <c r="E4" s="22">
        <f>('Changes in Equity'!E4/'Changes in Equity'!F4)-1</f>
        <v>9.9999999037823972E-2</v>
      </c>
      <c r="F4" s="4"/>
    </row>
    <row r="5" spans="1:6" x14ac:dyDescent="0.25">
      <c r="A5" t="s">
        <v>15</v>
      </c>
      <c r="B5" s="22">
        <f>('Changes in Equity'!B5/'Changes in Equity'!C5)-1</f>
        <v>0</v>
      </c>
      <c r="C5" s="22">
        <f>('Changes in Equity'!C5/'Changes in Equity'!D5)-1</f>
        <v>0</v>
      </c>
      <c r="D5" s="22">
        <f>('Changes in Equity'!D5/'Changes in Equity'!E5)-1</f>
        <v>0</v>
      </c>
      <c r="E5" s="22">
        <f>('Changes in Equity'!E5/'Changes in Equity'!F5)-1</f>
        <v>0</v>
      </c>
      <c r="F5" s="4"/>
    </row>
    <row r="6" spans="1:6" x14ac:dyDescent="0.25">
      <c r="A6" t="s">
        <v>16</v>
      </c>
      <c r="B6" s="22">
        <f>('Changes in Equity'!B6/'Changes in Equity'!C6)-1</f>
        <v>0</v>
      </c>
      <c r="C6" s="22">
        <f>('Changes in Equity'!C6/'Changes in Equity'!D6)-1</f>
        <v>0</v>
      </c>
      <c r="D6" s="22">
        <f>('Changes in Equity'!D6/'Changes in Equity'!E6)-1</f>
        <v>0</v>
      </c>
      <c r="E6" s="22">
        <f>('Changes in Equity'!E6/'Changes in Equity'!F6)-1</f>
        <v>0</v>
      </c>
      <c r="F6" s="4"/>
    </row>
    <row r="7" spans="1:6" x14ac:dyDescent="0.25">
      <c r="A7" t="s">
        <v>17</v>
      </c>
      <c r="B7" s="22">
        <f>('Changes in Equity'!B7/'Changes in Equity'!C7)-1</f>
        <v>0</v>
      </c>
      <c r="C7" s="22">
        <f>('Changes in Equity'!C7/'Changes in Equity'!D7)-1</f>
        <v>0.13448497115080538</v>
      </c>
      <c r="D7" s="22">
        <f>('Changes in Equity'!D7/'Changes in Equity'!E7)-1</f>
        <v>1.2868496526313713</v>
      </c>
      <c r="E7" s="22">
        <f>('Changes in Equity'!E7/'Changes in Equity'!F7)-1</f>
        <v>1.631107791759471</v>
      </c>
      <c r="F7" s="4"/>
    </row>
    <row r="8" spans="1:6" x14ac:dyDescent="0.25">
      <c r="A8" t="s">
        <v>51</v>
      </c>
      <c r="B8" s="22">
        <f>('Changes in Equity'!B8/'Changes in Equity'!C8)-1</f>
        <v>-4.1090158062199187</v>
      </c>
      <c r="C8" s="22">
        <f>('Changes in Equity'!C8/'Changes in Equity'!D8)-1</f>
        <v>-0.24281698744548952</v>
      </c>
      <c r="D8" s="22">
        <f>('Changes in Equity'!D8/'Changes in Equity'!E8)-1</f>
        <v>-0.67769930954318558</v>
      </c>
      <c r="E8" s="22">
        <f>('Changes in Equity'!E8/'Changes in Equity'!F8)-1</f>
        <v>1.2361009134571197</v>
      </c>
      <c r="F8" s="4"/>
    </row>
    <row r="9" spans="1:6" x14ac:dyDescent="0.25">
      <c r="A9" t="s">
        <v>19</v>
      </c>
      <c r="B9" s="22">
        <f>('Changes in Equity'!B9/'Changes in Equity'!C9)-1</f>
        <v>0.17098204730649758</v>
      </c>
      <c r="C9" s="22">
        <f>('Changes in Equity'!C9/'Changes in Equity'!D9)-1</f>
        <v>0.20219716189485726</v>
      </c>
      <c r="D9" s="22">
        <f>('Changes in Equity'!D9/'Changes in Equity'!E9)-1</f>
        <v>0.19652858832232911</v>
      </c>
      <c r="E9" s="22">
        <f>('Changes in Equity'!E9/'Changes in Equity'!F9)-1</f>
        <v>0.22131811634591703</v>
      </c>
      <c r="F9" s="4"/>
    </row>
    <row r="10" spans="1:6" x14ac:dyDescent="0.25">
      <c r="A10" t="s">
        <v>20</v>
      </c>
      <c r="B10" s="22"/>
      <c r="C10" s="22">
        <f>('Changes in Equity'!C10/'Changes in Equity'!D10)-1</f>
        <v>-1</v>
      </c>
      <c r="D10" s="22">
        <f>('Changes in Equity'!D10/'Changes in Equity'!E10)-1</f>
        <v>0.96471382163098873</v>
      </c>
      <c r="E10" s="22">
        <f>('Changes in Equity'!E10/'Changes in Equity'!F10)-1</f>
        <v>5.0402093127992016</v>
      </c>
      <c r="F10" s="4"/>
    </row>
    <row r="11" spans="1:6" ht="15.75" x14ac:dyDescent="0.25">
      <c r="A11" s="15" t="s">
        <v>59</v>
      </c>
      <c r="B11" s="22">
        <f>('Changes in Equity'!B11/'Changes in Equity'!C11)-1</f>
        <v>0.13910061326613454</v>
      </c>
      <c r="C11" s="22">
        <f>('Changes in Equity'!C11/'Changes in Equity'!D11)-1</f>
        <v>0.17357941834948165</v>
      </c>
      <c r="D11" s="22">
        <f>('Changes in Equity'!D11/'Changes in Equity'!E11)-1</f>
        <v>0.17946627970266582</v>
      </c>
      <c r="E11" s="22">
        <f>('Changes in Equity'!E11/'Changes in Equity'!F11)-1</f>
        <v>0.20916706250503436</v>
      </c>
      <c r="F11"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F11"/>
  <sheetViews>
    <sheetView zoomScale="80" zoomScaleNormal="80" workbookViewId="0">
      <selection activeCell="L14" sqref="L14"/>
    </sheetView>
  </sheetViews>
  <sheetFormatPr defaultRowHeight="15" x14ac:dyDescent="0.25"/>
  <cols>
    <col min="1" max="1" width="51.7109375" bestFit="1" customWidth="1"/>
    <col min="2" max="6" width="14.85546875" bestFit="1" customWidth="1"/>
  </cols>
  <sheetData>
    <row r="3" spans="1:6" x14ac:dyDescent="0.25">
      <c r="B3" s="2">
        <v>2020</v>
      </c>
      <c r="C3" s="2">
        <v>2019</v>
      </c>
      <c r="D3" s="2">
        <v>2018</v>
      </c>
      <c r="E3" s="2">
        <v>2017</v>
      </c>
      <c r="F3" s="2">
        <v>2016</v>
      </c>
    </row>
    <row r="4" spans="1:6" x14ac:dyDescent="0.25">
      <c r="A4" t="s">
        <v>14</v>
      </c>
      <c r="B4" s="22">
        <f>'Changes in Equity'!B4/BS!B$41</f>
        <v>0.10318230209000426</v>
      </c>
      <c r="C4" s="22">
        <f>'Changes in Equity'!C4/BS!C$41</f>
        <v>0.10936266612656545</v>
      </c>
      <c r="D4" s="22">
        <f>'Changes in Equity'!D4/BS!D$41</f>
        <v>0.12034518817864534</v>
      </c>
      <c r="E4" s="22">
        <f>'Changes in Equity'!E4/BS!E$41</f>
        <v>0.13057899482930269</v>
      </c>
      <c r="F4" s="22">
        <f>'Changes in Equity'!F4/BS!F$41</f>
        <v>0.1407524808253082</v>
      </c>
    </row>
    <row r="5" spans="1:6" x14ac:dyDescent="0.25">
      <c r="A5" t="s">
        <v>15</v>
      </c>
      <c r="B5" s="22">
        <f>'Changes in Equity'!B5/BS!B$41</f>
        <v>2.4877309635635277E-2</v>
      </c>
      <c r="C5" s="22">
        <f>'Changes in Equity'!C5/BS!C$41</f>
        <v>2.8213116690095127E-2</v>
      </c>
      <c r="D5" s="22">
        <f>'Changes in Equity'!D5/BS!D$41</f>
        <v>3.3219606498913125E-2</v>
      </c>
      <c r="E5" s="22">
        <f>'Changes in Equity'!E5/BS!E$41</f>
        <v>3.8747843663054511E-2</v>
      </c>
      <c r="F5" s="22">
        <f>'Changes in Equity'!F5/BS!F$41</f>
        <v>4.5943381912393916E-2</v>
      </c>
    </row>
    <row r="6" spans="1:6" x14ac:dyDescent="0.25">
      <c r="A6" t="s">
        <v>16</v>
      </c>
      <c r="B6" s="22">
        <f>'Changes in Equity'!B6/BS!B$41</f>
        <v>1.294035891093052E-3</v>
      </c>
      <c r="C6" s="22">
        <f>'Changes in Equity'!C6/BS!C$41</f>
        <v>1.467553611355258E-3</v>
      </c>
      <c r="D6" s="22">
        <f>'Changes in Equity'!D6/BS!D$41</f>
        <v>1.727974758010196E-3</v>
      </c>
      <c r="E6" s="22">
        <f>'Changes in Equity'!E6/BS!E$41</f>
        <v>2.0155354874319222E-3</v>
      </c>
      <c r="F6" s="22">
        <f>'Changes in Equity'!F6/BS!F$41</f>
        <v>2.3898237399301021E-3</v>
      </c>
    </row>
    <row r="7" spans="1:6" x14ac:dyDescent="0.25">
      <c r="A7" t="s">
        <v>17</v>
      </c>
      <c r="B7" s="22">
        <f>'Changes in Equity'!B7/BS!B$41</f>
        <v>2.7031778355614416E-2</v>
      </c>
      <c r="C7" s="22">
        <f>'Changes in Equity'!C7/BS!C$41</f>
        <v>3.065647886599784E-2</v>
      </c>
      <c r="D7" s="22">
        <f>'Changes in Equity'!D7/BS!D$41</f>
        <v>3.1817565210778602E-2</v>
      </c>
      <c r="E7" s="22">
        <f>'Changes in Equity'!E7/BS!E$41</f>
        <v>1.6228649655808648E-2</v>
      </c>
      <c r="F7" s="22">
        <f>'Changes in Equity'!F7/BS!F$41</f>
        <v>7.3133972802397742E-3</v>
      </c>
    </row>
    <row r="8" spans="1:6" x14ac:dyDescent="0.25">
      <c r="A8" t="s">
        <v>51</v>
      </c>
      <c r="B8" s="22">
        <f>'Changes in Equity'!B8/BS!B$41</f>
        <v>-5.5319746028912155E-3</v>
      </c>
      <c r="C8" s="22">
        <f>'Changes in Equity'!C8/BS!C$41</f>
        <v>2.0179244436232128E-3</v>
      </c>
      <c r="D8" s="22">
        <f>'Changes in Equity'!D8/BS!D$41</f>
        <v>3.1379603933744194E-3</v>
      </c>
      <c r="E8" s="22">
        <f>'Changes in Equity'!E8/BS!E$41</f>
        <v>1.1356363283420738E-2</v>
      </c>
      <c r="F8" s="22">
        <f>'Changes in Equity'!F8/BS!F$41</f>
        <v>6.0217580199600825E-3</v>
      </c>
    </row>
    <row r="9" spans="1:6" x14ac:dyDescent="0.25">
      <c r="A9" t="s">
        <v>19</v>
      </c>
      <c r="B9" s="22">
        <f>'Changes in Equity'!B9/BS!B$41</f>
        <v>0.79419407264502595</v>
      </c>
      <c r="C9" s="22">
        <f>'Changes in Equity'!C9/BS!C$41</f>
        <v>0.76917304807607034</v>
      </c>
      <c r="D9" s="22">
        <f>'Changes in Equity'!D9/BS!D$41</f>
        <v>0.75334130205181893</v>
      </c>
      <c r="E9" s="22">
        <f>'Changes in Equity'!E9/BS!E$41</f>
        <v>0.7343815439130934</v>
      </c>
      <c r="F9" s="22">
        <f>'Changes in Equity'!F9/BS!F$41</f>
        <v>0.71296527243913776</v>
      </c>
    </row>
    <row r="10" spans="1:6" x14ac:dyDescent="0.25">
      <c r="A10" t="s">
        <v>20</v>
      </c>
      <c r="B10" s="22">
        <f>'Changes in Equity'!B10/BS!B$41</f>
        <v>0</v>
      </c>
      <c r="C10" s="22">
        <f>'Changes in Equity'!C10/BS!C$41</f>
        <v>0</v>
      </c>
      <c r="D10" s="22">
        <f>'Changes in Equity'!D10/BS!D$41</f>
        <v>4.0639530259956605E-4</v>
      </c>
      <c r="E10" s="22">
        <f>'Changes in Equity'!E10/BS!E$41</f>
        <v>2.4126950550931083E-4</v>
      </c>
      <c r="F10" s="22">
        <f>'Changes in Equity'!F10/BS!F$41</f>
        <v>4.7361545666403788E-5</v>
      </c>
    </row>
    <row r="11" spans="1:6" ht="15.75" x14ac:dyDescent="0.25">
      <c r="A11" s="15" t="s">
        <v>59</v>
      </c>
      <c r="B11" s="22">
        <f>'Changes in Equity'!B11/BS!B$41</f>
        <v>0.94504752401448178</v>
      </c>
      <c r="C11" s="22">
        <f>'Changes in Equity'!C11/BS!C$41</f>
        <v>0.94089078781370727</v>
      </c>
      <c r="D11" s="22">
        <f>'Changes in Equity'!D11/BS!D$41</f>
        <v>0.94399599239414023</v>
      </c>
      <c r="E11" s="22">
        <f>'Changes in Equity'!E11/BS!E$41</f>
        <v>0.93355020033762126</v>
      </c>
      <c r="F11" s="22">
        <f>'Changes in Equity'!F11/BS!F$41</f>
        <v>0.91543347576263623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F5"/>
  <sheetViews>
    <sheetView zoomScale="80" zoomScaleNormal="80" workbookViewId="0">
      <selection activeCell="M21" sqref="M21"/>
    </sheetView>
  </sheetViews>
  <sheetFormatPr defaultRowHeight="15" x14ac:dyDescent="0.25"/>
  <cols>
    <col min="1" max="1" width="25.28515625" bestFit="1" customWidth="1"/>
    <col min="2" max="2" width="13.5703125" bestFit="1" customWidth="1"/>
    <col min="3" max="3" width="17.85546875" bestFit="1" customWidth="1"/>
    <col min="4" max="6" width="13.5703125" bestFit="1" customWidth="1"/>
  </cols>
  <sheetData>
    <row r="3" spans="1:6" x14ac:dyDescent="0.25">
      <c r="A3" s="2" t="s">
        <v>196</v>
      </c>
      <c r="B3" s="2">
        <v>2020</v>
      </c>
      <c r="C3" s="2">
        <v>2019</v>
      </c>
      <c r="D3" s="2">
        <v>2018</v>
      </c>
      <c r="E3" s="2">
        <v>2017</v>
      </c>
      <c r="F3" s="2">
        <v>2016</v>
      </c>
    </row>
    <row r="4" spans="1:6" x14ac:dyDescent="0.25">
      <c r="A4" t="s">
        <v>194</v>
      </c>
      <c r="B4" s="4">
        <v>3119979717</v>
      </c>
      <c r="C4" s="5">
        <v>7056251842</v>
      </c>
      <c r="D4" s="4">
        <v>4729639101</v>
      </c>
      <c r="E4" s="4">
        <v>3291175387</v>
      </c>
      <c r="F4" s="4">
        <v>2981328638</v>
      </c>
    </row>
    <row r="5" spans="1:6" x14ac:dyDescent="0.25">
      <c r="A5" t="s">
        <v>195</v>
      </c>
      <c r="B5" s="4">
        <v>1424892248</v>
      </c>
      <c r="C5" s="4">
        <v>1031762418</v>
      </c>
      <c r="D5" s="4">
        <v>1699503602</v>
      </c>
      <c r="E5" s="4">
        <v>906430582</v>
      </c>
      <c r="F5" s="4">
        <v>1064463551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3:F5"/>
  <sheetViews>
    <sheetView zoomScale="80" zoomScaleNormal="80" workbookViewId="0">
      <selection activeCell="O38" sqref="O38"/>
    </sheetView>
  </sheetViews>
  <sheetFormatPr defaultRowHeight="15" x14ac:dyDescent="0.25"/>
  <cols>
    <col min="1" max="1" width="25.28515625" bestFit="1" customWidth="1"/>
    <col min="2" max="2" width="13.5703125" bestFit="1" customWidth="1"/>
    <col min="3" max="3" width="17.85546875" bestFit="1" customWidth="1"/>
    <col min="4" max="6" width="13.5703125" bestFit="1" customWidth="1"/>
  </cols>
  <sheetData>
    <row r="3" spans="1:6" x14ac:dyDescent="0.25">
      <c r="A3" s="2" t="s">
        <v>196</v>
      </c>
      <c r="B3" s="2">
        <v>2020</v>
      </c>
      <c r="C3" s="2">
        <v>2019</v>
      </c>
      <c r="D3" s="2">
        <v>2018</v>
      </c>
      <c r="E3" s="2">
        <v>2017</v>
      </c>
      <c r="F3" s="2">
        <v>2016</v>
      </c>
    </row>
    <row r="4" spans="1:6" x14ac:dyDescent="0.25">
      <c r="A4" t="s">
        <v>194</v>
      </c>
      <c r="B4" s="22">
        <f>(PPE!B4/PPE!C4)-1</f>
        <v>-0.55784178529040651</v>
      </c>
      <c r="C4" s="22">
        <f>(PPE!C4/PPE!D4)-1</f>
        <v>0.49192183405877166</v>
      </c>
      <c r="D4" s="22">
        <f>(PPE!D4/PPE!E4)-1</f>
        <v>0.43706686665252459</v>
      </c>
      <c r="E4" s="22">
        <f>(PPE!E4/PPE!F4)-1</f>
        <v>0.10392908217185282</v>
      </c>
      <c r="F4" s="4"/>
    </row>
    <row r="5" spans="1:6" x14ac:dyDescent="0.25">
      <c r="A5" t="s">
        <v>195</v>
      </c>
      <c r="B5" s="22">
        <f>(PPE!B5/PPE!C5)-1</f>
        <v>0.38102747603663922</v>
      </c>
      <c r="C5" s="22">
        <f>(PPE!C5/PPE!D5)-1</f>
        <v>-0.39290365917094416</v>
      </c>
      <c r="D5" s="22">
        <f>(PPE!D5/PPE!E5)-1</f>
        <v>0.87494071333087486</v>
      </c>
      <c r="E5" s="22">
        <f>(PPE!E5/PPE!F5)-1</f>
        <v>-0.14846254608862597</v>
      </c>
      <c r="F5"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F5"/>
  <sheetViews>
    <sheetView zoomScale="80" zoomScaleNormal="80" workbookViewId="0">
      <selection activeCell="L12" sqref="L12"/>
    </sheetView>
  </sheetViews>
  <sheetFormatPr defaultRowHeight="15" x14ac:dyDescent="0.25"/>
  <cols>
    <col min="1" max="1" width="25.28515625" bestFit="1" customWidth="1"/>
    <col min="2" max="2" width="13.5703125" bestFit="1" customWidth="1"/>
    <col min="3" max="3" width="17.85546875" bestFit="1" customWidth="1"/>
    <col min="4" max="6" width="13.5703125" bestFit="1" customWidth="1"/>
  </cols>
  <sheetData>
    <row r="3" spans="1:6" x14ac:dyDescent="0.25">
      <c r="A3" s="2" t="s">
        <v>196</v>
      </c>
      <c r="B3" s="2">
        <v>2020</v>
      </c>
      <c r="C3" s="2">
        <v>2019</v>
      </c>
      <c r="D3" s="2">
        <v>2018</v>
      </c>
      <c r="E3" s="2">
        <v>2017</v>
      </c>
      <c r="F3" s="2">
        <v>2016</v>
      </c>
    </row>
    <row r="4" spans="1:6" x14ac:dyDescent="0.25">
      <c r="A4" t="s">
        <v>194</v>
      </c>
      <c r="B4" s="22">
        <f>PPE!B4/BS!B$41</f>
        <v>3.8132171998393846E-2</v>
      </c>
      <c r="C4" s="22">
        <f>PPE!C4/BS!C$41</f>
        <v>9.7805099381735719E-2</v>
      </c>
      <c r="D4" s="22">
        <f>PPE!D4/BS!D$41</f>
        <v>7.7189610146621651E-2</v>
      </c>
      <c r="E4" s="22">
        <f>PPE!E4/BS!E$41</f>
        <v>6.2651998124835809E-2</v>
      </c>
      <c r="F4" s="22">
        <f>PPE!F4/BS!F$41</f>
        <v>6.7292888957555738E-2</v>
      </c>
    </row>
    <row r="5" spans="1:6" x14ac:dyDescent="0.25">
      <c r="A5" t="s">
        <v>195</v>
      </c>
      <c r="B5" s="22">
        <f>PPE!B5/BS!B$41</f>
        <v>1.7414932534291876E-2</v>
      </c>
      <c r="C5" s="22">
        <f>PPE!C5/BS!C$41</f>
        <v>1.4301023842457967E-2</v>
      </c>
      <c r="D5" s="22">
        <f>PPE!D5/BS!D$41</f>
        <v>2.7736581519173981E-2</v>
      </c>
      <c r="E5" s="22">
        <f>PPE!E5/BS!E$41</f>
        <v>1.7255138497958702E-2</v>
      </c>
      <c r="F5" s="22">
        <f>PPE!F5/BS!F$41</f>
        <v>2.4026478202973767E-2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P210"/>
  <sheetViews>
    <sheetView zoomScale="80" zoomScaleNormal="80" workbookViewId="0">
      <selection activeCell="B218" sqref="B218"/>
    </sheetView>
  </sheetViews>
  <sheetFormatPr defaultRowHeight="15" x14ac:dyDescent="0.25"/>
  <cols>
    <col min="1" max="1" width="57.85546875" bestFit="1" customWidth="1"/>
    <col min="2" max="2" width="32.28515625" bestFit="1" customWidth="1"/>
    <col min="3" max="4" width="21.28515625" bestFit="1" customWidth="1"/>
    <col min="5" max="5" width="17.5703125" bestFit="1" customWidth="1"/>
    <col min="6" max="6" width="19.7109375" bestFit="1" customWidth="1"/>
    <col min="7" max="7" width="18.28515625" bestFit="1" customWidth="1"/>
    <col min="10" max="10" width="27.140625" bestFit="1" customWidth="1"/>
    <col min="11" max="14" width="10.5703125" bestFit="1" customWidth="1"/>
    <col min="15" max="15" width="13" bestFit="1" customWidth="1"/>
    <col min="16" max="16" width="10.85546875" bestFit="1" customWidth="1"/>
  </cols>
  <sheetData>
    <row r="1" spans="1:16" ht="18.75" x14ac:dyDescent="0.3">
      <c r="A1" s="63" t="s">
        <v>32</v>
      </c>
      <c r="C1" s="63">
        <v>2020</v>
      </c>
      <c r="D1" s="63">
        <v>2019</v>
      </c>
      <c r="E1" s="63">
        <v>2018</v>
      </c>
      <c r="F1" s="63">
        <v>2017</v>
      </c>
      <c r="G1" s="64">
        <v>2016</v>
      </c>
    </row>
    <row r="2" spans="1:16" ht="15.75" x14ac:dyDescent="0.25">
      <c r="A2" s="65" t="s">
        <v>377</v>
      </c>
      <c r="C2" s="66">
        <f>IF(OR('[1]Raw data'!B2,'[1]Raw data'!C2)&lt;=0,('[1]Raw data'!B2/'[1]Raw data'!C2)-1,('[1]Raw data'!B2-'[1]Raw data'!C2)/'[1]Raw data'!C2)</f>
        <v>0</v>
      </c>
      <c r="D2" s="66">
        <f>IF(OR('[1]Raw data'!C2,'[1]Raw data'!D2)&lt;=0,('[1]Raw data'!C2/'[1]Raw data'!D2)-1,('[1]Raw data'!C2-'[1]Raw data'!D2)/'[1]Raw data'!D2)</f>
        <v>0</v>
      </c>
      <c r="E2" s="66">
        <f>IF(OR('[1]Raw data'!D2,'[1]Raw data'!E2)&lt;=0,('[1]Raw data'!D2/'[1]Raw data'!E2)-1,('[1]Raw data'!D2-'[1]Raw data'!E2)/'[1]Raw data'!E2)</f>
        <v>0</v>
      </c>
      <c r="F2" s="66">
        <f>IF(OR('[1]Raw data'!E2,'[1]Raw data'!F2)&lt;=0,('[1]Raw data'!E2/'[1]Raw data'!F2)-1,('[1]Raw data'!E2-'[1]Raw data'!F2)/'[1]Raw data'!F2)</f>
        <v>0</v>
      </c>
      <c r="G2" s="67"/>
    </row>
    <row r="3" spans="1:16" ht="15.75" x14ac:dyDescent="0.25">
      <c r="A3" s="65" t="s">
        <v>378</v>
      </c>
      <c r="C3" s="66">
        <f>IF(OR('[1]Raw data'!B3,'[1]Raw data'!C3)&lt;=0,('[1]Raw data'!B3/'[1]Raw data'!C3)-1,('[1]Raw data'!B3-'[1]Raw data'!C3)/'[1]Raw data'!C3)</f>
        <v>0.16666666666666666</v>
      </c>
      <c r="D3" s="66">
        <f>IF(OR('[1]Raw data'!C3,'[1]Raw data'!D3)&lt;=0,('[1]Raw data'!C3/'[1]Raw data'!D3)-1,('[1]Raw data'!C3-'[1]Raw data'!D3)/'[1]Raw data'!D3)</f>
        <v>0.2</v>
      </c>
      <c r="E3" s="66">
        <f>IF(OR('[1]Raw data'!D3,'[1]Raw data'!E3)&lt;=0,('[1]Raw data'!D3/'[1]Raw data'!E3)-1,('[1]Raw data'!D3-'[1]Raw data'!E3)/'[1]Raw data'!E3)</f>
        <v>0.25</v>
      </c>
      <c r="F3" s="66">
        <f>IF(OR('[1]Raw data'!E3,'[1]Raw data'!F3)&lt;=0,('[1]Raw data'!E3/'[1]Raw data'!F3)-1,('[1]Raw data'!E3-'[1]Raw data'!F3)/'[1]Raw data'!F3)</f>
        <v>0.33333333333333331</v>
      </c>
      <c r="G3" s="67"/>
    </row>
    <row r="4" spans="1:16" ht="15.75" x14ac:dyDescent="0.25">
      <c r="A4" s="65" t="s">
        <v>379</v>
      </c>
      <c r="C4" s="66"/>
      <c r="D4" s="66"/>
      <c r="E4" s="66"/>
      <c r="F4" s="66"/>
      <c r="G4" s="67"/>
    </row>
    <row r="5" spans="1:16" ht="15.75" x14ac:dyDescent="0.25">
      <c r="A5" s="65" t="s">
        <v>380</v>
      </c>
      <c r="C5" s="66">
        <f>IF(OR('[1]Raw data'!B5,'[1]Raw data'!C5)&lt;=0,('[1]Raw data'!B5/'[1]Raw data'!C5)-1,('[1]Raw data'!B5-'[1]Raw data'!C5)/'[1]Raw data'!C5)</f>
        <v>2</v>
      </c>
      <c r="D5" s="66">
        <f>IF(OR('[1]Raw data'!C5,'[1]Raw data'!D5)&lt;=0,('[1]Raw data'!C5/'[1]Raw data'!D5)-1,('[1]Raw data'!C5-'[1]Raw data'!D5)/'[1]Raw data'!D5)</f>
        <v>0.15</v>
      </c>
      <c r="E5" s="66">
        <f>IF(OR('[1]Raw data'!D5,'[1]Raw data'!E5)&lt;=0,('[1]Raw data'!D5/'[1]Raw data'!E5)-1,('[1]Raw data'!D5-'[1]Raw data'!E5)/'[1]Raw data'!E5)</f>
        <v>0</v>
      </c>
      <c r="F5" s="66">
        <f>IF(OR('[1]Raw data'!E5,'[1]Raw data'!F5)&lt;=0,('[1]Raw data'!E5/'[1]Raw data'!F5)-1,('[1]Raw data'!E5-'[1]Raw data'!F5)/'[1]Raw data'!F5)</f>
        <v>0.25</v>
      </c>
      <c r="G5" s="67"/>
    </row>
    <row r="6" spans="1:16" ht="16.5" thickBot="1" x14ac:dyDescent="0.3">
      <c r="A6" s="68" t="s">
        <v>381</v>
      </c>
      <c r="C6" s="69">
        <f>IF(OR('[1]Raw data'!B6,'[1]Raw data'!C6)&lt;=0,('[1]Raw data'!B6/'[1]Raw data'!C6)-1,('[1]Raw data'!B6-'[1]Raw data'!C6)/'[1]Raw data'!C6)</f>
        <v>1.1395348837209303</v>
      </c>
      <c r="D6" s="69">
        <f>IF(OR('[1]Raw data'!C6,'[1]Raw data'!D6)&lt;=0,('[1]Raw data'!C6/'[1]Raw data'!D6)-1,('[1]Raw data'!C6-'[1]Raw data'!D6)/'[1]Raw data'!D6)</f>
        <v>7.4999999999999997E-2</v>
      </c>
      <c r="E6" s="69">
        <f>IF(OR('[1]Raw data'!D6,'[1]Raw data'!E6)&lt;=0,('[1]Raw data'!D6/'[1]Raw data'!E6)-1,('[1]Raw data'!D6-'[1]Raw data'!E6)/'[1]Raw data'!E6)</f>
        <v>0.1111111111111111</v>
      </c>
      <c r="F6" s="69">
        <f>IF(OR('[1]Raw data'!E6,'[1]Raw data'!F6)&lt;=0,('[1]Raw data'!E6/'[1]Raw data'!F6)-1,('[1]Raw data'!E6-'[1]Raw data'!F6)/'[1]Raw data'!F6)</f>
        <v>0.125</v>
      </c>
      <c r="G6" s="70"/>
    </row>
    <row r="7" spans="1:16" ht="15.75" x14ac:dyDescent="0.25">
      <c r="A7" s="71"/>
    </row>
    <row r="8" spans="1:16" ht="15.75" thickBot="1" x14ac:dyDescent="0.3"/>
    <row r="9" spans="1:16" ht="18.75" x14ac:dyDescent="0.3">
      <c r="A9" s="72" t="s">
        <v>382</v>
      </c>
      <c r="B9" s="73" t="s">
        <v>383</v>
      </c>
      <c r="C9" s="72">
        <v>2020</v>
      </c>
      <c r="D9" s="72">
        <v>2019</v>
      </c>
      <c r="E9" s="72">
        <v>2018</v>
      </c>
      <c r="F9" s="72">
        <v>2017</v>
      </c>
      <c r="G9" s="74">
        <v>2016</v>
      </c>
      <c r="J9" s="72">
        <v>2020</v>
      </c>
      <c r="K9" s="72">
        <v>2019</v>
      </c>
      <c r="L9" s="72">
        <v>2018</v>
      </c>
      <c r="M9" s="72">
        <v>2017</v>
      </c>
      <c r="O9" s="75" t="s">
        <v>384</v>
      </c>
      <c r="P9" s="75" t="s">
        <v>372</v>
      </c>
    </row>
    <row r="10" spans="1:16" x14ac:dyDescent="0.25">
      <c r="A10" s="50"/>
      <c r="C10" s="43"/>
      <c r="D10" s="43"/>
      <c r="E10" s="43"/>
      <c r="F10" s="43"/>
      <c r="G10" s="51"/>
      <c r="O10" s="75"/>
      <c r="P10" s="75"/>
    </row>
    <row r="11" spans="1:16" ht="27" customHeight="1" x14ac:dyDescent="0.25">
      <c r="A11" s="76" t="s">
        <v>385</v>
      </c>
      <c r="C11" s="77">
        <f>IF(OR('[1]Raw data'!B11,'[1]Raw data'!C11)&lt;=0,('[1]Raw data'!B11/'[1]Raw data'!C11)-1,('[1]Raw data'!B11-'[1]Raw data'!C11)/'[1]Raw data'!C11)</f>
        <v>1.2549189642573768</v>
      </c>
      <c r="D11" s="77">
        <f>IF(OR('[1]Raw data'!C11,'[1]Raw data'!D11)&lt;=0,('[1]Raw data'!C11/'[1]Raw data'!D11)-1,('[1]Raw data'!C11-'[1]Raw data'!D11)/'[1]Raw data'!D11)</f>
        <v>0.50016861763088327</v>
      </c>
      <c r="E11" s="77">
        <f>IF(OR('[1]Raw data'!D11,'[1]Raw data'!E11)&lt;=0,('[1]Raw data'!D11/'[1]Raw data'!E11)-1,('[1]Raw data'!D11-'[1]Raw data'!E11)/'[1]Raw data'!E11)</f>
        <v>0.36441246337040123</v>
      </c>
      <c r="F11" s="77">
        <f>IF(OR('[1]Raw data'!E11,'[1]Raw data'!F11)&lt;=0,('[1]Raw data'!E11/'[1]Raw data'!F11)-1,('[1]Raw data'!E11-'[1]Raw data'!F11)/'[1]Raw data'!F11)</f>
        <v>1.3549279766758087</v>
      </c>
      <c r="G11" s="78"/>
      <c r="J11" t="str">
        <f t="shared" ref="J11:L26" si="0">IF(C11&lt;D11,"Decreased",IF(C11&gt;D11,"Increased",IF(C11-D11=0,"")))</f>
        <v>Increased</v>
      </c>
      <c r="K11" t="str">
        <f t="shared" si="0"/>
        <v>Increased</v>
      </c>
      <c r="L11" t="str">
        <f t="shared" si="0"/>
        <v>Decreased</v>
      </c>
      <c r="O11" s="75" t="str">
        <f>IF(J11=P11,"PASS","FAIL")</f>
        <v>PASS</v>
      </c>
      <c r="P11" s="75" t="s">
        <v>374</v>
      </c>
    </row>
    <row r="12" spans="1:16" ht="25.5" customHeight="1" x14ac:dyDescent="0.25">
      <c r="A12" s="79" t="s">
        <v>386</v>
      </c>
      <c r="C12" s="77">
        <f>IF(OR('[1]Raw data'!B12,'[1]Raw data'!C12)&lt;=0,('[1]Raw data'!B12/'[1]Raw data'!C12)-1,('[1]Raw data'!B12-'[1]Raw data'!C12)/'[1]Raw data'!C12)</f>
        <v>1.2549189642573768</v>
      </c>
      <c r="D12" s="77">
        <f>IF(OR('[1]Raw data'!C12,'[1]Raw data'!D12)&lt;=0,('[1]Raw data'!C12/'[1]Raw data'!D12)-1,('[1]Raw data'!C12-'[1]Raw data'!D12)/'[1]Raw data'!D12)</f>
        <v>0.50016861763088327</v>
      </c>
      <c r="E12" s="77">
        <f>IF(OR('[1]Raw data'!D12,'[1]Raw data'!E12)&lt;=0,('[1]Raw data'!D12/'[1]Raw data'!E12)-1,('[1]Raw data'!D12-'[1]Raw data'!E12)/'[1]Raw data'!E12)</f>
        <v>0.36441246337040123</v>
      </c>
      <c r="F12" s="77">
        <f>IF(OR('[1]Raw data'!E12,'[1]Raw data'!F12)&lt;=0,('[1]Raw data'!E12/'[1]Raw data'!F12)-1,('[1]Raw data'!E12-'[1]Raw data'!F12)/'[1]Raw data'!F12)</f>
        <v>1.3549279766758087</v>
      </c>
      <c r="G12" s="78"/>
      <c r="J12" t="str">
        <f t="shared" si="0"/>
        <v>Increased</v>
      </c>
      <c r="K12" t="str">
        <f t="shared" si="0"/>
        <v>Increased</v>
      </c>
      <c r="L12" t="str">
        <f t="shared" si="0"/>
        <v>Decreased</v>
      </c>
      <c r="O12" s="75" t="str">
        <f t="shared" ref="O12" si="1">IF(J12=P12,"PASS","FAIL")</f>
        <v>PASS</v>
      </c>
      <c r="P12" s="75" t="s">
        <v>374</v>
      </c>
    </row>
    <row r="13" spans="1:16" ht="25.5" customHeight="1" x14ac:dyDescent="0.25">
      <c r="A13" s="79" t="s">
        <v>387</v>
      </c>
      <c r="C13" s="77"/>
      <c r="D13" s="77"/>
      <c r="E13" s="77"/>
      <c r="F13" s="77"/>
      <c r="G13" s="78"/>
      <c r="J13" t="str">
        <f t="shared" si="0"/>
        <v/>
      </c>
      <c r="K13" t="str">
        <f t="shared" si="0"/>
        <v/>
      </c>
      <c r="L13" t="str">
        <f t="shared" si="0"/>
        <v/>
      </c>
    </row>
    <row r="14" spans="1:16" ht="25.5" customHeight="1" x14ac:dyDescent="0.25">
      <c r="A14" s="79" t="s">
        <v>388</v>
      </c>
      <c r="C14" s="77"/>
      <c r="D14" s="77"/>
      <c r="E14" s="77"/>
      <c r="F14" s="77"/>
      <c r="G14" s="78"/>
      <c r="J14" t="str">
        <f t="shared" si="0"/>
        <v/>
      </c>
      <c r="K14" t="str">
        <f t="shared" si="0"/>
        <v/>
      </c>
      <c r="L14" t="str">
        <f t="shared" si="0"/>
        <v/>
      </c>
    </row>
    <row r="15" spans="1:16" ht="25.5" customHeight="1" x14ac:dyDescent="0.25">
      <c r="A15" s="79" t="s">
        <v>389</v>
      </c>
      <c r="C15" s="77"/>
      <c r="D15" s="77"/>
      <c r="E15" s="77"/>
      <c r="F15" s="77"/>
      <c r="G15" s="78"/>
      <c r="J15" t="str">
        <f t="shared" si="0"/>
        <v/>
      </c>
      <c r="K15" t="str">
        <f t="shared" si="0"/>
        <v/>
      </c>
      <c r="L15" t="str">
        <f t="shared" si="0"/>
        <v/>
      </c>
    </row>
    <row r="16" spans="1:16" ht="25.5" customHeight="1" x14ac:dyDescent="0.25">
      <c r="A16" s="79" t="s">
        <v>390</v>
      </c>
      <c r="C16" s="77"/>
      <c r="D16" s="77"/>
      <c r="E16" s="77"/>
      <c r="F16" s="77"/>
      <c r="G16" s="78"/>
      <c r="J16" t="str">
        <f t="shared" si="0"/>
        <v/>
      </c>
      <c r="K16" t="str">
        <f t="shared" si="0"/>
        <v/>
      </c>
      <c r="L16" t="str">
        <f t="shared" si="0"/>
        <v/>
      </c>
    </row>
    <row r="17" spans="1:12" ht="15.75" x14ac:dyDescent="0.25">
      <c r="A17" s="50"/>
      <c r="C17" s="77"/>
      <c r="D17" s="77"/>
      <c r="E17" s="77"/>
      <c r="F17" s="77"/>
      <c r="G17" s="78"/>
      <c r="J17" t="str">
        <f t="shared" si="0"/>
        <v/>
      </c>
      <c r="K17" t="str">
        <f t="shared" si="0"/>
        <v/>
      </c>
      <c r="L17" t="str">
        <f t="shared" si="0"/>
        <v/>
      </c>
    </row>
    <row r="18" spans="1:12" ht="15.75" x14ac:dyDescent="0.25">
      <c r="A18" s="76" t="s">
        <v>4</v>
      </c>
      <c r="C18" s="77">
        <f>IF(OR('[1]Raw data'!B18,'[1]Raw data'!C18)&lt;=0,('[1]Raw data'!B18/'[1]Raw data'!C18)-1,('[1]Raw data'!B18-'[1]Raw data'!C18)/'[1]Raw data'!C18)</f>
        <v>0.79509160231840592</v>
      </c>
      <c r="D18" s="77">
        <f>IF(OR('[1]Raw data'!C18,'[1]Raw data'!D18)&lt;=0,('[1]Raw data'!C18/'[1]Raw data'!D18)-1,('[1]Raw data'!C18-'[1]Raw data'!D18)/'[1]Raw data'!D18)</f>
        <v>0.75872022158401775</v>
      </c>
      <c r="E18" s="77">
        <f>IF(OR('[1]Raw data'!D18,'[1]Raw data'!E18)&lt;=0,('[1]Raw data'!D18/'[1]Raw data'!E18)-1,('[1]Raw data'!D18-'[1]Raw data'!E18)/'[1]Raw data'!E18)</f>
        <v>0.82915512653095924</v>
      </c>
      <c r="F18" s="77">
        <f>IF(OR('[1]Raw data'!E18,'[1]Raw data'!F18)&lt;=0,('[1]Raw data'!E18/'[1]Raw data'!F18)-1,('[1]Raw data'!E18-'[1]Raw data'!F18)/'[1]Raw data'!F18)</f>
        <v>2.4481334159515531</v>
      </c>
      <c r="G18" s="78"/>
      <c r="J18" t="str">
        <f t="shared" si="0"/>
        <v>Increased</v>
      </c>
      <c r="K18" t="str">
        <f t="shared" si="0"/>
        <v>Decreased</v>
      </c>
      <c r="L18" t="str">
        <f t="shared" si="0"/>
        <v>Decreased</v>
      </c>
    </row>
    <row r="19" spans="1:12" ht="15.75" x14ac:dyDescent="0.25">
      <c r="A19" s="79" t="s">
        <v>107</v>
      </c>
      <c r="C19" s="77">
        <f>IF(OR('[1]Raw data'!B19,'[1]Raw data'!C19)&lt;=0,('[1]Raw data'!B19/'[1]Raw data'!C19)-1,('[1]Raw data'!B19-'[1]Raw data'!C19)/'[1]Raw data'!C19)</f>
        <v>1.6454085819802418</v>
      </c>
      <c r="D19" s="77">
        <f>IF(OR('[1]Raw data'!C19,'[1]Raw data'!D19)&lt;=0,('[1]Raw data'!C19/'[1]Raw data'!D19)-1,('[1]Raw data'!C19-'[1]Raw data'!D19)/'[1]Raw data'!D19)</f>
        <v>2.8215990173696808</v>
      </c>
      <c r="E19" s="77">
        <f>IF(OR('[1]Raw data'!D19,'[1]Raw data'!E19)&lt;=0,('[1]Raw data'!D19/'[1]Raw data'!E19)-1,('[1]Raw data'!D19-'[1]Raw data'!E19)/'[1]Raw data'!E19)</f>
        <v>0.39466075058556749</v>
      </c>
      <c r="F19" s="77">
        <f>IF(OR('[1]Raw data'!E19,'[1]Raw data'!F19)&lt;=0,('[1]Raw data'!E19/'[1]Raw data'!F19)-1,('[1]Raw data'!E19-'[1]Raw data'!F19)/'[1]Raw data'!F19)</f>
        <v>2.0370186146331974</v>
      </c>
      <c r="G19" s="78"/>
      <c r="J19" t="str">
        <f t="shared" si="0"/>
        <v>Decreased</v>
      </c>
      <c r="K19" t="str">
        <f t="shared" si="0"/>
        <v>Increased</v>
      </c>
      <c r="L19" t="str">
        <f t="shared" si="0"/>
        <v>Decreased</v>
      </c>
    </row>
    <row r="20" spans="1:12" ht="15.75" x14ac:dyDescent="0.25">
      <c r="A20" s="79" t="s">
        <v>108</v>
      </c>
      <c r="C20" s="77"/>
      <c r="D20" s="77"/>
      <c r="E20" s="77"/>
      <c r="F20" s="77"/>
      <c r="G20" s="78"/>
      <c r="J20" t="str">
        <f t="shared" si="0"/>
        <v/>
      </c>
      <c r="K20" t="str">
        <f t="shared" si="0"/>
        <v/>
      </c>
      <c r="L20" t="str">
        <f t="shared" si="0"/>
        <v/>
      </c>
    </row>
    <row r="21" spans="1:12" ht="15.75" x14ac:dyDescent="0.25">
      <c r="A21" s="79" t="s">
        <v>391</v>
      </c>
      <c r="C21" s="77">
        <f>IF(OR('[1]Raw data'!B21,'[1]Raw data'!C21)&lt;=0,('[1]Raw data'!B21/'[1]Raw data'!C21)-1,('[1]Raw data'!B21-'[1]Raw data'!C21)/'[1]Raw data'!C21)</f>
        <v>1.0463016518553909</v>
      </c>
      <c r="D21" s="77">
        <f>IF(OR('[1]Raw data'!C21,'[1]Raw data'!D21)&lt;=0,('[1]Raw data'!C21/'[1]Raw data'!D21)-1,('[1]Raw data'!C21-'[1]Raw data'!D21)/'[1]Raw data'!D21)</f>
        <v>15697499</v>
      </c>
      <c r="E21" s="77">
        <f>IF(OR('[1]Raw data'!D21,'[1]Raw data'!E21)&lt;=0,('[1]Raw data'!D21/'[1]Raw data'!E21)-1,('[1]Raw data'!D21-'[1]Raw data'!E21)/'[1]Raw data'!E21)</f>
        <v>0</v>
      </c>
      <c r="F21" s="77">
        <f>IF(OR('[1]Raw data'!E21,'[1]Raw data'!F21)&lt;=0,('[1]Raw data'!E21/'[1]Raw data'!F21)-1,('[1]Raw data'!E21-'[1]Raw data'!F21)/'[1]Raw data'!F21)</f>
        <v>0</v>
      </c>
      <c r="G21" s="78"/>
      <c r="J21" t="str">
        <f t="shared" si="0"/>
        <v>Decreased</v>
      </c>
      <c r="K21" t="str">
        <f t="shared" si="0"/>
        <v>Increased</v>
      </c>
      <c r="L21" t="str">
        <f t="shared" si="0"/>
        <v/>
      </c>
    </row>
    <row r="22" spans="1:12" ht="15.75" x14ac:dyDescent="0.25">
      <c r="A22" s="80" t="s">
        <v>392</v>
      </c>
      <c r="C22" s="77">
        <f>IF(OR('[1]Raw data'!B22,'[1]Raw data'!C22)&lt;=0,('[1]Raw data'!B22/'[1]Raw data'!C22)-1,('[1]Raw data'!B22-'[1]Raw data'!C22)/'[1]Raw data'!C22)</f>
        <v>1.0463016518553909</v>
      </c>
      <c r="D22" s="77">
        <f>IF(OR('[1]Raw data'!C22,'[1]Raw data'!D22)&lt;=0,('[1]Raw data'!C22/'[1]Raw data'!D22)-1,('[1]Raw data'!C22-'[1]Raw data'!D22)/'[1]Raw data'!D22)</f>
        <v>15697499</v>
      </c>
      <c r="E22" s="77">
        <f>IF(OR('[1]Raw data'!D22,'[1]Raw data'!E22)&lt;=0,('[1]Raw data'!D22/'[1]Raw data'!E22)-1,('[1]Raw data'!D22-'[1]Raw data'!E22)/'[1]Raw data'!E22)</f>
        <v>0</v>
      </c>
      <c r="F22" s="77">
        <f>IF(OR('[1]Raw data'!E22,'[1]Raw data'!F22)&lt;=0,('[1]Raw data'!E22/'[1]Raw data'!F22)-1,('[1]Raw data'!E22-'[1]Raw data'!F22)/'[1]Raw data'!F22)</f>
        <v>0</v>
      </c>
      <c r="G22" s="78"/>
      <c r="J22" t="str">
        <f t="shared" si="0"/>
        <v>Decreased</v>
      </c>
      <c r="K22" t="str">
        <f t="shared" si="0"/>
        <v>Increased</v>
      </c>
      <c r="L22" t="str">
        <f t="shared" si="0"/>
        <v/>
      </c>
    </row>
    <row r="23" spans="1:12" ht="15.75" x14ac:dyDescent="0.25">
      <c r="A23" s="80" t="s">
        <v>393</v>
      </c>
      <c r="C23" s="77"/>
      <c r="D23" s="77"/>
      <c r="E23" s="77"/>
      <c r="F23" s="77"/>
      <c r="G23" s="78"/>
      <c r="J23" t="str">
        <f t="shared" si="0"/>
        <v/>
      </c>
      <c r="K23" t="str">
        <f t="shared" si="0"/>
        <v/>
      </c>
      <c r="L23" t="str">
        <f t="shared" si="0"/>
        <v/>
      </c>
    </row>
    <row r="24" spans="1:12" ht="15.75" x14ac:dyDescent="0.25">
      <c r="A24" s="79" t="s">
        <v>354</v>
      </c>
      <c r="C24" s="77">
        <f>IF(OR('[1]Raw data'!B24,'[1]Raw data'!C24)&lt;=0,('[1]Raw data'!B24/'[1]Raw data'!C24)-1,('[1]Raw data'!B24-'[1]Raw data'!C24)/'[1]Raw data'!C24)</f>
        <v>5449669</v>
      </c>
      <c r="D24" s="77">
        <f>IF(OR('[1]Raw data'!C24,'[1]Raw data'!D24)&lt;=0,('[1]Raw data'!C24/'[1]Raw data'!D24)-1,('[1]Raw data'!C24-'[1]Raw data'!D24)/'[1]Raw data'!D24)</f>
        <v>-0.9999999183927285</v>
      </c>
      <c r="E24" s="77">
        <f>IF(OR('[1]Raw data'!D24,'[1]Raw data'!E24)&lt;=0,('[1]Raw data'!D24/'[1]Raw data'!E24)-1,('[1]Raw data'!D24-'[1]Raw data'!E24)/'[1]Raw data'!E24)</f>
        <v>0.7168330426132582</v>
      </c>
      <c r="F24" s="77">
        <f>IF(OR('[1]Raw data'!E24,'[1]Raw data'!F24)&lt;=0,('[1]Raw data'!E24/'[1]Raw data'!F24)-1,('[1]Raw data'!E24-'[1]Raw data'!F24)/'[1]Raw data'!F24)</f>
        <v>7137449</v>
      </c>
      <c r="G24" s="78"/>
      <c r="J24" t="str">
        <f t="shared" si="0"/>
        <v>Increased</v>
      </c>
      <c r="K24" t="str">
        <f t="shared" si="0"/>
        <v>Decreased</v>
      </c>
      <c r="L24" t="str">
        <f t="shared" si="0"/>
        <v>Decreased</v>
      </c>
    </row>
    <row r="25" spans="1:12" ht="15.75" x14ac:dyDescent="0.25">
      <c r="A25" s="79" t="s">
        <v>394</v>
      </c>
      <c r="C25" s="77">
        <f>IF(OR('[1]Raw data'!B26,'[1]Raw data'!C26)&lt;=0,('[1]Raw data'!B26/'[1]Raw data'!C26)-1,('[1]Raw data'!B26-'[1]Raw data'!C26)/'[1]Raw data'!C26)</f>
        <v>3.11683349904416</v>
      </c>
      <c r="D25" s="77">
        <f>IF(OR('[1]Raw data'!C26,'[1]Raw data'!D26)&lt;=0,('[1]Raw data'!C26/'[1]Raw data'!D26)-1,('[1]Raw data'!C26-'[1]Raw data'!D26)/'[1]Raw data'!D26)</f>
        <v>175797.21</v>
      </c>
      <c r="E25" s="77">
        <f>IF(OR('[1]Raw data'!D26,'[1]Raw data'!E26)&lt;=0,('[1]Raw data'!D26/'[1]Raw data'!E26)-1,('[1]Raw data'!D26-'[1]Raw data'!E26)/'[1]Raw data'!E26)</f>
        <v>0</v>
      </c>
      <c r="F25" s="77">
        <f>IF(OR('[1]Raw data'!E26,'[1]Raw data'!F26)&lt;=0,('[1]Raw data'!E26/'[1]Raw data'!F26)-1,('[1]Raw data'!E26-'[1]Raw data'!F26)/'[1]Raw data'!F26)</f>
        <v>0</v>
      </c>
      <c r="G25" s="78"/>
      <c r="J25" t="str">
        <f t="shared" si="0"/>
        <v>Decreased</v>
      </c>
      <c r="K25" t="str">
        <f t="shared" si="0"/>
        <v>Increased</v>
      </c>
      <c r="L25" t="str">
        <f t="shared" si="0"/>
        <v/>
      </c>
    </row>
    <row r="26" spans="1:12" ht="15.75" x14ac:dyDescent="0.25">
      <c r="A26" s="79" t="s">
        <v>395</v>
      </c>
      <c r="C26" s="77">
        <f>IF(OR('[1]Raw data'!B27,'[1]Raw data'!C27)&lt;=0,('[1]Raw data'!B27/'[1]Raw data'!C27)-1,('[1]Raw data'!B27-'[1]Raw data'!C27)/'[1]Raw data'!C27)</f>
        <v>-4.7914798589152034E-2</v>
      </c>
      <c r="D26" s="77">
        <f>IF(OR('[1]Raw data'!C27,'[1]Raw data'!D27)&lt;=0,('[1]Raw data'!C27/'[1]Raw data'!D27)-1,('[1]Raw data'!C27-'[1]Raw data'!D27)/'[1]Raw data'!D27)</f>
        <v>1.1663809629137047</v>
      </c>
      <c r="E26" s="77">
        <f>IF(OR('[1]Raw data'!D27,'[1]Raw data'!E27)&lt;=0,('[1]Raw data'!D27/'[1]Raw data'!E27)-1,('[1]Raw data'!D27-'[1]Raw data'!E27)/'[1]Raw data'!E27)</f>
        <v>7.2208374688956374</v>
      </c>
      <c r="F26" s="77">
        <f>IF(OR('[1]Raw data'!E27,'[1]Raw data'!F27)&lt;=0,('[1]Raw data'!E27/'[1]Raw data'!F27)-1,('[1]Raw data'!E27-'[1]Raw data'!F27)/'[1]Raw data'!F27)</f>
        <v>-0.23583345984289</v>
      </c>
      <c r="G26" s="78"/>
      <c r="J26" t="str">
        <f t="shared" si="0"/>
        <v>Decreased</v>
      </c>
      <c r="K26" t="str">
        <f t="shared" si="0"/>
        <v>Decreased</v>
      </c>
      <c r="L26" t="str">
        <f t="shared" si="0"/>
        <v>Increased</v>
      </c>
    </row>
    <row r="27" spans="1:12" ht="15.75" x14ac:dyDescent="0.25">
      <c r="A27" s="79" t="s">
        <v>396</v>
      </c>
      <c r="C27" s="77">
        <f>IF(OR('[1]Raw data'!B28,'[1]Raw data'!C28)&lt;=0,('[1]Raw data'!B28/'[1]Raw data'!C28)-1,('[1]Raw data'!B28-'[1]Raw data'!C28)/'[1]Raw data'!C28)</f>
        <v>0</v>
      </c>
      <c r="D27" s="77">
        <f>IF(OR('[1]Raw data'!C28,'[1]Raw data'!D28)&lt;=0,('[1]Raw data'!C28/'[1]Raw data'!D28)-1,('[1]Raw data'!C28-'[1]Raw data'!D28)/'[1]Raw data'!D28)</f>
        <v>0</v>
      </c>
      <c r="E27" s="77">
        <f>IF(OR('[1]Raw data'!D28,'[1]Raw data'!E28)&lt;=0,('[1]Raw data'!D28/'[1]Raw data'!E28)-1,('[1]Raw data'!D28-'[1]Raw data'!E28)/'[1]Raw data'!E28)</f>
        <v>-0.99981621025546774</v>
      </c>
      <c r="F27" s="77">
        <f>IF(OR('[1]Raw data'!E28,'[1]Raw data'!F28)&lt;=0,('[1]Raw data'!E28/'[1]Raw data'!F28)-1,('[1]Raw data'!E28-'[1]Raw data'!F28)/'[1]Raw data'!F28)</f>
        <v>-0.40136428650016504</v>
      </c>
      <c r="G27" s="78"/>
      <c r="J27" t="str">
        <f t="shared" ref="J27:L29" si="2">IF(C27&lt;D27,"Decreased",IF(C27&gt;D27,"Increased",IF(C27-D27=0,"")))</f>
        <v/>
      </c>
      <c r="K27" t="str">
        <f t="shared" si="2"/>
        <v>Increased</v>
      </c>
      <c r="L27" t="str">
        <f t="shared" si="2"/>
        <v>Decreased</v>
      </c>
    </row>
    <row r="28" spans="1:12" ht="15.75" x14ac:dyDescent="0.25">
      <c r="A28" s="79" t="s">
        <v>397</v>
      </c>
      <c r="C28" s="77">
        <f>IF(OR('[1]Raw data'!B29,'[1]Raw data'!C29)&lt;=0,('[1]Raw data'!B29/'[1]Raw data'!C29)-1,('[1]Raw data'!B29-'[1]Raw data'!C29)/'[1]Raw data'!C29)</f>
        <v>0.3675807865902439</v>
      </c>
      <c r="D28" s="77">
        <f>IF(OR('[1]Raw data'!C29,'[1]Raw data'!D29)&lt;=0,('[1]Raw data'!C29/'[1]Raw data'!D29)-1,('[1]Raw data'!C29-'[1]Raw data'!D29)/'[1]Raw data'!D29)</f>
        <v>0.30396312543066034</v>
      </c>
      <c r="E28" s="77">
        <f>IF(OR('[1]Raw data'!D29,'[1]Raw data'!E29)&lt;=0,('[1]Raw data'!D29/'[1]Raw data'!E29)-1,('[1]Raw data'!D29-'[1]Raw data'!E29)/'[1]Raw data'!E29)</f>
        <v>0.68172166255331978</v>
      </c>
      <c r="F28" s="77">
        <f>IF(OR('[1]Raw data'!E29,'[1]Raw data'!F29)&lt;=0,('[1]Raw data'!E29/'[1]Raw data'!F29)-1,('[1]Raw data'!E29-'[1]Raw data'!F29)/'[1]Raw data'!F29)</f>
        <v>2.2624537865370806</v>
      </c>
      <c r="G28" s="78"/>
      <c r="J28" t="str">
        <f t="shared" si="2"/>
        <v>Increased</v>
      </c>
      <c r="K28" t="str">
        <f t="shared" si="2"/>
        <v>Decreased</v>
      </c>
      <c r="L28" t="str">
        <f t="shared" si="2"/>
        <v>Decreased</v>
      </c>
    </row>
    <row r="29" spans="1:12" ht="15.75" x14ac:dyDescent="0.25">
      <c r="A29" s="50"/>
      <c r="C29" s="77"/>
      <c r="D29" s="77"/>
      <c r="E29" s="77"/>
      <c r="F29" s="77"/>
      <c r="G29" s="78"/>
      <c r="J29" t="str">
        <f t="shared" si="2"/>
        <v/>
      </c>
      <c r="K29" t="str">
        <f t="shared" si="2"/>
        <v/>
      </c>
      <c r="L29" t="str">
        <f t="shared" si="2"/>
        <v/>
      </c>
    </row>
    <row r="30" spans="1:12" ht="15.75" x14ac:dyDescent="0.25">
      <c r="A30" s="76" t="s">
        <v>398</v>
      </c>
      <c r="C30" s="77"/>
      <c r="D30" s="77"/>
      <c r="E30" s="77"/>
      <c r="F30" s="77"/>
      <c r="G30" s="78"/>
    </row>
    <row r="31" spans="1:12" ht="15.75" x14ac:dyDescent="0.25">
      <c r="A31" s="79" t="s">
        <v>399</v>
      </c>
      <c r="C31" s="77"/>
      <c r="D31" s="77"/>
      <c r="E31" s="77"/>
      <c r="F31" s="77"/>
      <c r="G31" s="78"/>
    </row>
    <row r="32" spans="1:12" ht="15.75" x14ac:dyDescent="0.25">
      <c r="A32" s="79" t="s">
        <v>23</v>
      </c>
      <c r="C32" s="77"/>
      <c r="D32" s="77"/>
      <c r="E32" s="77"/>
      <c r="F32" s="77"/>
      <c r="G32" s="78"/>
    </row>
    <row r="33" spans="1:7" ht="15.75" x14ac:dyDescent="0.25">
      <c r="A33" s="50"/>
      <c r="C33" s="77"/>
      <c r="D33" s="77"/>
      <c r="E33" s="77"/>
      <c r="F33" s="77"/>
      <c r="G33" s="78"/>
    </row>
    <row r="34" spans="1:7" ht="15.75" x14ac:dyDescent="0.25">
      <c r="A34" s="76" t="s">
        <v>400</v>
      </c>
      <c r="C34" s="77">
        <f>IF(OR('[1]Raw data'!B35,'[1]Raw data'!C35)&lt;=0,('[1]Raw data'!B35/'[1]Raw data'!C35)-1,('[1]Raw data'!B35-'[1]Raw data'!C35)/'[1]Raw data'!C35)</f>
        <v>0</v>
      </c>
      <c r="D34" s="77">
        <f>IF(OR('[1]Raw data'!C35,'[1]Raw data'!D35)&lt;=0,('[1]Raw data'!C35/'[1]Raw data'!D35)-1,('[1]Raw data'!C35-'[1]Raw data'!D35)/'[1]Raw data'!D35)</f>
        <v>-0.99999285714285713</v>
      </c>
      <c r="E34" s="77">
        <f>IF(OR('[1]Raw data'!D35,'[1]Raw data'!E35)&lt;=0,('[1]Raw data'!D35/'[1]Raw data'!E35)-1,('[1]Raw data'!D35-'[1]Raw data'!E35)/'[1]Raw data'!E35)</f>
        <v>-0.125</v>
      </c>
      <c r="F34" s="77">
        <f>IF(OR('[1]Raw data'!E35,'[1]Raw data'!F35)&lt;=0,('[1]Raw data'!E35/'[1]Raw data'!F35)-1,('[1]Raw data'!E35-'[1]Raw data'!F35)/'[1]Raw data'!F35)</f>
        <v>-0.1111111111111111</v>
      </c>
      <c r="G34" s="78"/>
    </row>
    <row r="35" spans="1:7" ht="15.75" x14ac:dyDescent="0.25">
      <c r="A35" s="79" t="s">
        <v>401</v>
      </c>
      <c r="C35" s="77">
        <f>IF(OR('[1]Raw data'!B36,'[1]Raw data'!C36)&lt;=0,('[1]Raw data'!B36/'[1]Raw data'!C36)-1,('[1]Raw data'!B36-'[1]Raw data'!C36)/'[1]Raw data'!C36)</f>
        <v>0</v>
      </c>
      <c r="D35" s="77">
        <f>IF(OR('[1]Raw data'!C36,'[1]Raw data'!D36)&lt;=0,('[1]Raw data'!C36/'[1]Raw data'!D36)-1,('[1]Raw data'!C36-'[1]Raw data'!D36)/'[1]Raw data'!D36)</f>
        <v>-0.99999285714285713</v>
      </c>
      <c r="E35" s="77">
        <f>IF(OR('[1]Raw data'!D36,'[1]Raw data'!E36)&lt;=0,('[1]Raw data'!D36/'[1]Raw data'!E36)-1,('[1]Raw data'!D36-'[1]Raw data'!E36)/'[1]Raw data'!E36)</f>
        <v>-0.125</v>
      </c>
      <c r="F35" s="77">
        <f>IF(OR('[1]Raw data'!E36,'[1]Raw data'!F36)&lt;=0,('[1]Raw data'!E36/'[1]Raw data'!F36)-1,('[1]Raw data'!E36-'[1]Raw data'!F36)/'[1]Raw data'!F36)</f>
        <v>-0.1111111111111111</v>
      </c>
      <c r="G35" s="78"/>
    </row>
    <row r="36" spans="1:7" ht="15.75" x14ac:dyDescent="0.25">
      <c r="A36" s="79" t="s">
        <v>402</v>
      </c>
      <c r="C36" s="77"/>
      <c r="D36" s="77"/>
      <c r="E36" s="77"/>
      <c r="F36" s="77"/>
      <c r="G36" s="78"/>
    </row>
    <row r="37" spans="1:7" ht="15.75" x14ac:dyDescent="0.25">
      <c r="A37" s="79" t="s">
        <v>403</v>
      </c>
      <c r="C37" s="77"/>
      <c r="D37" s="77"/>
      <c r="E37" s="77"/>
      <c r="F37" s="77"/>
      <c r="G37" s="78"/>
    </row>
    <row r="38" spans="1:7" ht="15.75" x14ac:dyDescent="0.25">
      <c r="A38" s="79" t="s">
        <v>404</v>
      </c>
      <c r="C38" s="77"/>
      <c r="D38" s="77"/>
      <c r="E38" s="77"/>
      <c r="F38" s="77"/>
      <c r="G38" s="78"/>
    </row>
    <row r="39" spans="1:7" ht="15.75" x14ac:dyDescent="0.25">
      <c r="A39" s="79" t="s">
        <v>23</v>
      </c>
      <c r="C39" s="77"/>
      <c r="D39" s="77"/>
      <c r="E39" s="77"/>
      <c r="F39" s="77"/>
      <c r="G39" s="78"/>
    </row>
    <row r="40" spans="1:7" ht="15.75" x14ac:dyDescent="0.25">
      <c r="A40" s="50"/>
      <c r="C40" s="77"/>
      <c r="D40" s="77"/>
      <c r="E40" s="77"/>
      <c r="F40" s="77"/>
      <c r="G40" s="78"/>
    </row>
    <row r="41" spans="1:7" ht="15.75" x14ac:dyDescent="0.25">
      <c r="A41" s="76" t="s">
        <v>405</v>
      </c>
      <c r="C41" s="77">
        <f>IF(OR('[1]Raw data'!B42,'[1]Raw data'!C42)&lt;=0,('[1]Raw data'!B42/'[1]Raw data'!C42)-1,('[1]Raw data'!B42-'[1]Raw data'!C42)/'[1]Raw data'!C42)</f>
        <v>0.82728837981751158</v>
      </c>
      <c r="D41" s="77">
        <f>IF(OR('[1]Raw data'!C42,'[1]Raw data'!D42)&lt;=0,('[1]Raw data'!C42/'[1]Raw data'!D42)-1,('[1]Raw data'!C42-'[1]Raw data'!D42)/'[1]Raw data'!D42)</f>
        <v>0.73494417011552204</v>
      </c>
      <c r="E41" s="77">
        <f>IF(OR('[1]Raw data'!D42,'[1]Raw data'!E42)&lt;=0,('[1]Raw data'!D42/'[1]Raw data'!E42)-1,('[1]Raw data'!D42-'[1]Raw data'!E42)/'[1]Raw data'!E42)</f>
        <v>0.77701277295259308</v>
      </c>
      <c r="F41" s="77">
        <f>IF(OR('[1]Raw data'!E42,'[1]Raw data'!F42)&lt;=0,('[1]Raw data'!E42/'[1]Raw data'!F42)-1,('[1]Raw data'!E42-'[1]Raw data'!F42)/'[1]Raw data'!F42)</f>
        <v>2.2578779263716151</v>
      </c>
      <c r="G41" s="78"/>
    </row>
    <row r="42" spans="1:7" ht="15.75" x14ac:dyDescent="0.25">
      <c r="A42" s="50"/>
      <c r="C42" s="77"/>
      <c r="D42" s="77"/>
      <c r="E42" s="77"/>
      <c r="F42" s="77"/>
      <c r="G42" s="78"/>
    </row>
    <row r="43" spans="1:7" ht="15.75" x14ac:dyDescent="0.25">
      <c r="A43" s="76" t="s">
        <v>353</v>
      </c>
      <c r="C43" s="77">
        <f>IF(OR('[1]Raw data'!B44,'[1]Raw data'!C44)&lt;=0,('[1]Raw data'!B44/'[1]Raw data'!C44)-1,('[1]Raw data'!B44-'[1]Raw data'!C44)/'[1]Raw data'!C44)</f>
        <v>1.0519604322667879</v>
      </c>
      <c r="D43" s="77">
        <f>IF(OR('[1]Raw data'!C44,'[1]Raw data'!D44)&lt;=0,('[1]Raw data'!C44/'[1]Raw data'!D44)-1,('[1]Raw data'!C44-'[1]Raw data'!D44)/'[1]Raw data'!D44)</f>
        <v>1.0315223203124568</v>
      </c>
      <c r="E43" s="77">
        <f>IF(OR('[1]Raw data'!D44,'[1]Raw data'!E44)&lt;=0,('[1]Raw data'!D44/'[1]Raw data'!E44)-1,('[1]Raw data'!D44-'[1]Raw data'!E44)/'[1]Raw data'!E44)</f>
        <v>0.61719730643682402</v>
      </c>
      <c r="F43" s="77">
        <f>IF(OR('[1]Raw data'!E44,'[1]Raw data'!F44)&lt;=0,('[1]Raw data'!E44/'[1]Raw data'!F44)-1,('[1]Raw data'!E44-'[1]Raw data'!F44)/'[1]Raw data'!F44)</f>
        <v>1.4422789803742038</v>
      </c>
      <c r="G43" s="78"/>
    </row>
    <row r="44" spans="1:7" ht="15.75" x14ac:dyDescent="0.25">
      <c r="A44" s="79" t="s">
        <v>406</v>
      </c>
      <c r="C44" s="77">
        <f>IF(OR('[1]Raw data'!B45,'[1]Raw data'!C45)&lt;=0,('[1]Raw data'!B45/'[1]Raw data'!C45)-1,('[1]Raw data'!B45-'[1]Raw data'!C45)/'[1]Raw data'!C45)</f>
        <v>-2.3811582661099194E-2</v>
      </c>
      <c r="D44" s="77">
        <f>IF(OR('[1]Raw data'!C45,'[1]Raw data'!D45)&lt;=0,('[1]Raw data'!C45/'[1]Raw data'!D45)-1,('[1]Raw data'!C45-'[1]Raw data'!D45)/'[1]Raw data'!D45)</f>
        <v>74.128423290465136</v>
      </c>
      <c r="E44" s="77">
        <f>IF(OR('[1]Raw data'!D45,'[1]Raw data'!E45)&lt;=0,('[1]Raw data'!D45/'[1]Raw data'!E45)-1,('[1]Raw data'!D45-'[1]Raw data'!E45)/'[1]Raw data'!E45)</f>
        <v>-0.11778083218792952</v>
      </c>
      <c r="F44" s="77">
        <f>IF(OR('[1]Raw data'!E45,'[1]Raw data'!F45)&lt;=0,('[1]Raw data'!E45/'[1]Raw data'!F45)-1,('[1]Raw data'!E45-'[1]Raw data'!F45)/'[1]Raw data'!F45)</f>
        <v>2.3401502504173624</v>
      </c>
      <c r="G44" s="78"/>
    </row>
    <row r="45" spans="1:7" ht="15.75" x14ac:dyDescent="0.25">
      <c r="A45" s="79" t="s">
        <v>407</v>
      </c>
      <c r="C45" s="77">
        <f>IF(OR('[1]Raw data'!B46,'[1]Raw data'!C46)&lt;=0,('[1]Raw data'!B46/'[1]Raw data'!C46)-1,('[1]Raw data'!B46-'[1]Raw data'!C46)/'[1]Raw data'!C46)</f>
        <v>0.68662154805985576</v>
      </c>
      <c r="D45" s="77">
        <f>IF(OR('[1]Raw data'!C46,'[1]Raw data'!D46)&lt;=0,('[1]Raw data'!C46/'[1]Raw data'!D46)-1,('[1]Raw data'!C46-'[1]Raw data'!D46)/'[1]Raw data'!D46)</f>
        <v>2.9910891097235062E-2</v>
      </c>
      <c r="E45" s="77">
        <f>IF(OR('[1]Raw data'!D46,'[1]Raw data'!E46)&lt;=0,('[1]Raw data'!D46/'[1]Raw data'!E46)-1,('[1]Raw data'!D46-'[1]Raw data'!E46)/'[1]Raw data'!E46)</f>
        <v>0.62414998825074774</v>
      </c>
      <c r="F45" s="77">
        <f>IF(OR('[1]Raw data'!E46,'[1]Raw data'!F46)&lt;=0,('[1]Raw data'!E46/'[1]Raw data'!F46)-1,('[1]Raw data'!E46-'[1]Raw data'!F46)/'[1]Raw data'!F46)</f>
        <v>3.5106364703401534</v>
      </c>
      <c r="G45" s="78"/>
    </row>
    <row r="46" spans="1:7" ht="15.75" x14ac:dyDescent="0.25">
      <c r="A46" s="79" t="s">
        <v>408</v>
      </c>
      <c r="C46" s="77">
        <f>IF(OR('[1]Raw data'!B47,'[1]Raw data'!C47)&lt;=0,('[1]Raw data'!B47/'[1]Raw data'!C47)-1,('[1]Raw data'!B47-'[1]Raw data'!C47)/'[1]Raw data'!C47)</f>
        <v>10407154.493333334</v>
      </c>
      <c r="D46" s="77">
        <f>IF(OR('[1]Raw data'!C47,'[1]Raw data'!D47)&lt;=0,('[1]Raw data'!C47/'[1]Raw data'!D47)-1,('[1]Raw data'!C47-'[1]Raw data'!D47)/'[1]Raw data'!D47)</f>
        <v>0</v>
      </c>
      <c r="E46" s="77">
        <f>IF(OR('[1]Raw data'!D47,'[1]Raw data'!E47)&lt;=0,('[1]Raw data'!D47/'[1]Raw data'!E47)-1,('[1]Raw data'!D47-'[1]Raw data'!E47)/'[1]Raw data'!E47)</f>
        <v>0</v>
      </c>
      <c r="F46" s="77">
        <f>IF(OR('[1]Raw data'!E47,'[1]Raw data'!F47)&lt;=0,('[1]Raw data'!E47/'[1]Raw data'!F47)-1,('[1]Raw data'!E47-'[1]Raw data'!F47)/'[1]Raw data'!F47)</f>
        <v>0</v>
      </c>
      <c r="G46" s="78"/>
    </row>
    <row r="47" spans="1:7" ht="15.75" x14ac:dyDescent="0.25">
      <c r="A47" s="80" t="s">
        <v>409</v>
      </c>
      <c r="C47" s="77">
        <f>IF(OR('[1]Raw data'!B48,'[1]Raw data'!C48)&lt;=0,('[1]Raw data'!B48/'[1]Raw data'!C48)-1,('[1]Raw data'!B48-'[1]Raw data'!C48)/'[1]Raw data'!C48)</f>
        <v>10407154.493333334</v>
      </c>
      <c r="D47" s="77">
        <f>IF(OR('[1]Raw data'!C48,'[1]Raw data'!D48)&lt;=0,('[1]Raw data'!C48/'[1]Raw data'!D48)-1,('[1]Raw data'!C48-'[1]Raw data'!D48)/'[1]Raw data'!D48)</f>
        <v>0</v>
      </c>
      <c r="E47" s="77">
        <f>IF(OR('[1]Raw data'!D48,'[1]Raw data'!E48)&lt;=0,('[1]Raw data'!D48/'[1]Raw data'!E48)-1,('[1]Raw data'!D48-'[1]Raw data'!E48)/'[1]Raw data'!E48)</f>
        <v>0</v>
      </c>
      <c r="F47" s="77">
        <f>IF(OR('[1]Raw data'!E48,'[1]Raw data'!F48)&lt;=0,('[1]Raw data'!E48/'[1]Raw data'!F48)-1,('[1]Raw data'!E48-'[1]Raw data'!F48)/'[1]Raw data'!F48)</f>
        <v>0</v>
      </c>
      <c r="G47" s="78"/>
    </row>
    <row r="48" spans="1:7" ht="15.75" x14ac:dyDescent="0.25">
      <c r="A48" s="80" t="s">
        <v>410</v>
      </c>
      <c r="C48" s="77"/>
      <c r="D48" s="77"/>
      <c r="E48" s="77"/>
      <c r="F48" s="77"/>
      <c r="G48" s="78"/>
    </row>
    <row r="49" spans="1:7" ht="15.75" x14ac:dyDescent="0.25">
      <c r="A49" s="79" t="s">
        <v>411</v>
      </c>
      <c r="C49" s="77"/>
      <c r="D49" s="77"/>
      <c r="E49" s="77"/>
      <c r="F49" s="77"/>
      <c r="G49" s="78"/>
    </row>
    <row r="50" spans="1:7" ht="15.75" x14ac:dyDescent="0.25">
      <c r="A50" s="79" t="s">
        <v>412</v>
      </c>
      <c r="C50" s="77">
        <f>IF(OR('[1]Raw data'!B51,'[1]Raw data'!C51)&lt;=0,('[1]Raw data'!B51/'[1]Raw data'!C51)-1,('[1]Raw data'!B51-'[1]Raw data'!C51)/'[1]Raw data'!C51)</f>
        <v>0.48200931056544838</v>
      </c>
      <c r="D50" s="77">
        <f>IF(OR('[1]Raw data'!C51,'[1]Raw data'!D51)&lt;=0,('[1]Raw data'!C51/'[1]Raw data'!D51)-1,('[1]Raw data'!C51-'[1]Raw data'!D51)/'[1]Raw data'!D51)</f>
        <v>-0.1499304708361775</v>
      </c>
      <c r="E50" s="77">
        <f>IF(OR('[1]Raw data'!D51,'[1]Raw data'!E51)&lt;=0,('[1]Raw data'!D51/'[1]Raw data'!E51)-1,('[1]Raw data'!D51-'[1]Raw data'!E51)/'[1]Raw data'!E51)</f>
        <v>0.82167245615521478</v>
      </c>
      <c r="F50" s="77">
        <f>IF(OR('[1]Raw data'!E51,'[1]Raw data'!F51)&lt;=0,('[1]Raw data'!E51/'[1]Raw data'!F51)-1,('[1]Raw data'!E51-'[1]Raw data'!F51)/'[1]Raw data'!F51)</f>
        <v>1.8966515832873665</v>
      </c>
      <c r="G50" s="78"/>
    </row>
    <row r="51" spans="1:7" ht="15.75" x14ac:dyDescent="0.25">
      <c r="A51" s="79" t="s">
        <v>413</v>
      </c>
      <c r="C51" s="77">
        <f>IF(OR('[1]Raw data'!B52,'[1]Raw data'!C52)&lt;=0,('[1]Raw data'!B52/'[1]Raw data'!C52)-1,('[1]Raw data'!B52-'[1]Raw data'!C52)/'[1]Raw data'!C52)</f>
        <v>2.9294348899120703</v>
      </c>
      <c r="D51" s="77">
        <f>IF(OR('[1]Raw data'!C52,'[1]Raw data'!D52)&lt;=0,('[1]Raw data'!C52/'[1]Raw data'!D52)-1,('[1]Raw data'!C52-'[1]Raw data'!D52)/'[1]Raw data'!D52)</f>
        <v>0.35678248022254022</v>
      </c>
      <c r="E51" s="77">
        <f>IF(OR('[1]Raw data'!D52,'[1]Raw data'!E52)&lt;=0,('[1]Raw data'!D52/'[1]Raw data'!E52)-1,('[1]Raw data'!D52-'[1]Raw data'!E52)/'[1]Raw data'!E52)</f>
        <v>7.9470202152796006</v>
      </c>
      <c r="F51" s="77">
        <f>IF(OR('[1]Raw data'!E52,'[1]Raw data'!F52)&lt;=0,('[1]Raw data'!E52/'[1]Raw data'!F52)-1,('[1]Raw data'!E52-'[1]Raw data'!F52)/'[1]Raw data'!F52)</f>
        <v>-0.62443305068033916</v>
      </c>
      <c r="G51" s="78"/>
    </row>
    <row r="52" spans="1:7" ht="15.75" x14ac:dyDescent="0.25">
      <c r="A52" s="79" t="s">
        <v>414</v>
      </c>
      <c r="C52" s="77"/>
      <c r="D52" s="77"/>
      <c r="E52" s="77"/>
      <c r="F52" s="77"/>
      <c r="G52" s="78"/>
    </row>
    <row r="53" spans="1:7" ht="15.75" x14ac:dyDescent="0.25">
      <c r="A53" s="79" t="s">
        <v>415</v>
      </c>
      <c r="C53" s="77"/>
      <c r="D53" s="77"/>
      <c r="E53" s="77"/>
      <c r="F53" s="77"/>
      <c r="G53" s="78"/>
    </row>
    <row r="54" spans="1:7" ht="15.75" x14ac:dyDescent="0.25">
      <c r="A54" s="79" t="s">
        <v>416</v>
      </c>
      <c r="C54" s="77">
        <f>IF(OR('[1]Raw data'!B55,'[1]Raw data'!C55)&lt;=0,('[1]Raw data'!B55/'[1]Raw data'!C55)-1,('[1]Raw data'!B55-'[1]Raw data'!C55)/'[1]Raw data'!C55)</f>
        <v>56.986192181954976</v>
      </c>
      <c r="D54" s="77">
        <f>IF(OR('[1]Raw data'!C55,'[1]Raw data'!D55)&lt;=0,('[1]Raw data'!C55/'[1]Raw data'!D55)-1,('[1]Raw data'!C55-'[1]Raw data'!D55)/'[1]Raw data'!D55)</f>
        <v>-0.85669422165764408</v>
      </c>
      <c r="E54" s="77">
        <f>IF(OR('[1]Raw data'!D55,'[1]Raw data'!E55)&lt;=0,('[1]Raw data'!D55/'[1]Raw data'!E55)-1,('[1]Raw data'!D55-'[1]Raw data'!E55)/'[1]Raw data'!E55)</f>
        <v>0.53335137771275298</v>
      </c>
      <c r="F54" s="77">
        <f>IF(OR('[1]Raw data'!E55,'[1]Raw data'!F55)&lt;=0,('[1]Raw data'!E55/'[1]Raw data'!F55)-1,('[1]Raw data'!E55-'[1]Raw data'!F55)/'[1]Raw data'!F55)</f>
        <v>-0.29104129282535862</v>
      </c>
      <c r="G54" s="78"/>
    </row>
    <row r="55" spans="1:7" ht="15.75" x14ac:dyDescent="0.25">
      <c r="A55" s="79" t="s">
        <v>417</v>
      </c>
      <c r="C55" s="77"/>
      <c r="D55" s="77"/>
      <c r="E55" s="77"/>
      <c r="F55" s="77"/>
      <c r="G55" s="78"/>
    </row>
    <row r="56" spans="1:7" ht="15.75" x14ac:dyDescent="0.25">
      <c r="A56" s="50"/>
      <c r="C56" s="77"/>
      <c r="D56" s="77"/>
      <c r="E56" s="77"/>
      <c r="F56" s="77"/>
      <c r="G56" s="78"/>
    </row>
    <row r="57" spans="1:7" ht="15.75" x14ac:dyDescent="0.25">
      <c r="A57" s="76" t="s">
        <v>418</v>
      </c>
      <c r="C57" s="77">
        <f>IF(OR('[1]Raw data'!B58,'[1]Raw data'!C58)&lt;=0,('[1]Raw data'!B58/'[1]Raw data'!C58)-1,('[1]Raw data'!B58-'[1]Raw data'!C58)/'[1]Raw data'!C58)</f>
        <v>20814309.986666668</v>
      </c>
      <c r="D57" s="77">
        <f>IF(OR('[1]Raw data'!C58,'[1]Raw data'!D58)&lt;=0,('[1]Raw data'!C58/'[1]Raw data'!D58)-1,('[1]Raw data'!C58-'[1]Raw data'!D58)/'[1]Raw data'!D58)</f>
        <v>0</v>
      </c>
      <c r="E57" s="77">
        <f>IF(OR('[1]Raw data'!D58,'[1]Raw data'!E58)&lt;=0,('[1]Raw data'!D58/'[1]Raw data'!E58)-1,('[1]Raw data'!D58-'[1]Raw data'!E58)/'[1]Raw data'!E58)</f>
        <v>0</v>
      </c>
      <c r="F57" s="77">
        <f>IF(OR('[1]Raw data'!E58,'[1]Raw data'!F58)&lt;=0,('[1]Raw data'!E58/'[1]Raw data'!F58)-1,('[1]Raw data'!E58-'[1]Raw data'!F58)/'[1]Raw data'!F58)</f>
        <v>0</v>
      </c>
      <c r="G57" s="78"/>
    </row>
    <row r="58" spans="1:7" ht="15.75" x14ac:dyDescent="0.25">
      <c r="A58" s="79" t="s">
        <v>419</v>
      </c>
      <c r="C58" s="77">
        <f>IF(OR('[1]Raw data'!B59,'[1]Raw data'!C59)&lt;=0,('[1]Raw data'!B59/'[1]Raw data'!C59)-1,('[1]Raw data'!B59-'[1]Raw data'!C59)/'[1]Raw data'!C59)</f>
        <v>20814309.986666668</v>
      </c>
      <c r="D58" s="77">
        <f>IF(OR('[1]Raw data'!C59,'[1]Raw data'!D59)&lt;=0,('[1]Raw data'!C59/'[1]Raw data'!D59)-1,('[1]Raw data'!C59-'[1]Raw data'!D59)/'[1]Raw data'!D59)</f>
        <v>0</v>
      </c>
      <c r="E58" s="77">
        <f>IF(OR('[1]Raw data'!D59,'[1]Raw data'!E59)&lt;=0,('[1]Raw data'!D59/'[1]Raw data'!E59)-1,('[1]Raw data'!D59-'[1]Raw data'!E59)/'[1]Raw data'!E59)</f>
        <v>0</v>
      </c>
      <c r="F58" s="77">
        <f>IF(OR('[1]Raw data'!E59,'[1]Raw data'!F59)&lt;=0,('[1]Raw data'!E59/'[1]Raw data'!F59)-1,('[1]Raw data'!E59-'[1]Raw data'!F59)/'[1]Raw data'!F59)</f>
        <v>0</v>
      </c>
      <c r="G58" s="78"/>
    </row>
    <row r="59" spans="1:7" ht="15.75" x14ac:dyDescent="0.25">
      <c r="A59" s="80" t="s">
        <v>420</v>
      </c>
      <c r="C59" s="77">
        <f>IF(OR('[1]Raw data'!B60,'[1]Raw data'!C60)&lt;=0,('[1]Raw data'!B60/'[1]Raw data'!C60)-1,('[1]Raw data'!B60-'[1]Raw data'!C60)/'[1]Raw data'!C60)</f>
        <v>20814309.986666668</v>
      </c>
      <c r="D59" s="77">
        <f>IF(OR('[1]Raw data'!C60,'[1]Raw data'!D60)&lt;=0,('[1]Raw data'!C60/'[1]Raw data'!D60)-1,('[1]Raw data'!C60-'[1]Raw data'!D60)/'[1]Raw data'!D60)</f>
        <v>0</v>
      </c>
      <c r="E59" s="77">
        <f>IF(OR('[1]Raw data'!D60,'[1]Raw data'!E60)&lt;=0,('[1]Raw data'!D60/'[1]Raw data'!E60)-1,('[1]Raw data'!D60-'[1]Raw data'!E60)/'[1]Raw data'!E60)</f>
        <v>0</v>
      </c>
      <c r="F59" s="77">
        <f>IF(OR('[1]Raw data'!E60,'[1]Raw data'!F60)&lt;=0,('[1]Raw data'!E60/'[1]Raw data'!F60)-1,('[1]Raw data'!E60-'[1]Raw data'!F60)/'[1]Raw data'!F60)</f>
        <v>0</v>
      </c>
      <c r="G59" s="78"/>
    </row>
    <row r="60" spans="1:7" ht="15.75" x14ac:dyDescent="0.25">
      <c r="A60" s="80" t="s">
        <v>421</v>
      </c>
      <c r="C60" s="77"/>
      <c r="D60" s="77"/>
      <c r="E60" s="77"/>
      <c r="F60" s="77"/>
      <c r="G60" s="78"/>
    </row>
    <row r="61" spans="1:7" ht="15.75" x14ac:dyDescent="0.25">
      <c r="A61" s="79" t="s">
        <v>422</v>
      </c>
      <c r="C61" s="77"/>
      <c r="D61" s="77"/>
      <c r="E61" s="77"/>
      <c r="F61" s="77"/>
      <c r="G61" s="78"/>
    </row>
    <row r="62" spans="1:7" ht="15.75" x14ac:dyDescent="0.25">
      <c r="A62" s="79" t="s">
        <v>423</v>
      </c>
      <c r="C62" s="77"/>
      <c r="D62" s="77"/>
      <c r="E62" s="77"/>
      <c r="F62" s="77"/>
      <c r="G62" s="78"/>
    </row>
    <row r="63" spans="1:7" ht="15.75" x14ac:dyDescent="0.25">
      <c r="A63" s="79" t="s">
        <v>424</v>
      </c>
      <c r="C63" s="77"/>
      <c r="D63" s="77"/>
      <c r="E63" s="77"/>
      <c r="F63" s="77"/>
      <c r="G63" s="78"/>
    </row>
    <row r="64" spans="1:7" ht="15.75" x14ac:dyDescent="0.25">
      <c r="A64" s="79" t="s">
        <v>425</v>
      </c>
      <c r="C64" s="77"/>
      <c r="D64" s="77"/>
      <c r="E64" s="77"/>
      <c r="F64" s="77"/>
      <c r="G64" s="78"/>
    </row>
    <row r="65" spans="1:7" ht="15.75" x14ac:dyDescent="0.25">
      <c r="A65" s="50"/>
      <c r="C65" s="77"/>
      <c r="D65" s="77"/>
      <c r="E65" s="77"/>
      <c r="F65" s="77"/>
      <c r="G65" s="78"/>
    </row>
    <row r="66" spans="1:7" ht="15.75" x14ac:dyDescent="0.25">
      <c r="A66" s="76" t="s">
        <v>426</v>
      </c>
      <c r="C66" s="77">
        <f>IF(OR('[1]Raw data'!B67,'[1]Raw data'!C67)&lt;=0,('[1]Raw data'!B67/'[1]Raw data'!C67)-1,('[1]Raw data'!B67-'[1]Raw data'!C67)/'[1]Raw data'!C67)</f>
        <v>1.4977481290963419</v>
      </c>
      <c r="D66" s="77">
        <f>IF(OR('[1]Raw data'!C67,'[1]Raw data'!D67)&lt;=0,('[1]Raw data'!C67/'[1]Raw data'!D67)-1,('[1]Raw data'!C67-'[1]Raw data'!D67)/'[1]Raw data'!D67)</f>
        <v>1.0315222754310664</v>
      </c>
      <c r="E66" s="77">
        <f>IF(OR('[1]Raw data'!D67,'[1]Raw data'!E67)&lt;=0,('[1]Raw data'!D67/'[1]Raw data'!E67)-1,('[1]Raw data'!D67-'[1]Raw data'!E67)/'[1]Raw data'!E67)</f>
        <v>0.61719726300833788</v>
      </c>
      <c r="F66" s="77">
        <f>IF(OR('[1]Raw data'!E67,'[1]Raw data'!F67)&lt;=0,('[1]Raw data'!E67/'[1]Raw data'!F67)-1,('[1]Raw data'!E67-'[1]Raw data'!F67)/'[1]Raw data'!F67)</f>
        <v>1.4422787325206385</v>
      </c>
      <c r="G66" s="78"/>
    </row>
    <row r="67" spans="1:7" ht="15.75" x14ac:dyDescent="0.25">
      <c r="A67" s="76"/>
      <c r="C67" s="77"/>
      <c r="D67" s="77"/>
      <c r="E67" s="77"/>
      <c r="F67" s="77"/>
      <c r="G67" s="78"/>
    </row>
    <row r="68" spans="1:7" ht="15.75" x14ac:dyDescent="0.25">
      <c r="A68" s="76" t="s">
        <v>256</v>
      </c>
      <c r="C68" s="77">
        <f>IF(OR('[1]Raw data'!B69,'[1]Raw data'!C69)&lt;=0,('[1]Raw data'!B69/'[1]Raw data'!C69)-1,('[1]Raw data'!B69-'[1]Raw data'!C69)/'[1]Raw data'!C69)</f>
        <v>0.5255970619692738</v>
      </c>
      <c r="D68" s="77">
        <f>IF(OR('[1]Raw data'!C69,'[1]Raw data'!D69)&lt;=0,('[1]Raw data'!C69/'[1]Raw data'!D69)-1,('[1]Raw data'!C69-'[1]Raw data'!D69)/'[1]Raw data'!D69)</f>
        <v>0.62799888660320735</v>
      </c>
      <c r="E68" s="77">
        <f>IF(OR('[1]Raw data'!D69,'[1]Raw data'!E69)&lt;=0,('[1]Raw data'!D69/'[1]Raw data'!E69)-1,('[1]Raw data'!D69-'[1]Raw data'!E69)/'[1]Raw data'!E69)</f>
        <v>0.84267680293182823</v>
      </c>
      <c r="F68" s="77">
        <f>IF(OR('[1]Raw data'!E69,'[1]Raw data'!F69)&lt;=0,('[1]Raw data'!E69/'[1]Raw data'!F69)-1,('[1]Raw data'!E69-'[1]Raw data'!F69)/'[1]Raw data'!F69)</f>
        <v>2.7759864869187272</v>
      </c>
      <c r="G68" s="78"/>
    </row>
    <row r="69" spans="1:7" ht="15.75" x14ac:dyDescent="0.25">
      <c r="A69" s="79" t="s">
        <v>427</v>
      </c>
      <c r="C69" s="77">
        <f>IF(OR('[1]Raw data'!B70,'[1]Raw data'!C70)&lt;=0,('[1]Raw data'!B70/'[1]Raw data'!C70)-1,('[1]Raw data'!B70-'[1]Raw data'!C70)/'[1]Raw data'!C70)</f>
        <v>2</v>
      </c>
      <c r="D69" s="77">
        <f>IF(OR('[1]Raw data'!C70,'[1]Raw data'!D70)&lt;=0,('[1]Raw data'!C70/'[1]Raw data'!D70)-1,('[1]Raw data'!C70-'[1]Raw data'!D70)/'[1]Raw data'!D70)</f>
        <v>0.15</v>
      </c>
      <c r="E69" s="77">
        <f>IF(OR('[1]Raw data'!D70,'[1]Raw data'!E70)&lt;=0,('[1]Raw data'!D70/'[1]Raw data'!E70)-1,('[1]Raw data'!D70-'[1]Raw data'!E70)/'[1]Raw data'!E70)</f>
        <v>0</v>
      </c>
      <c r="F69" s="77">
        <f>IF(OR('[1]Raw data'!E70,'[1]Raw data'!F70)&lt;=0,('[1]Raw data'!E70/'[1]Raw data'!F70)-1,('[1]Raw data'!E70-'[1]Raw data'!F70)/'[1]Raw data'!F70)</f>
        <v>0.25</v>
      </c>
      <c r="G69" s="78"/>
    </row>
    <row r="70" spans="1:7" ht="15.75" x14ac:dyDescent="0.25">
      <c r="A70" s="79" t="s">
        <v>428</v>
      </c>
      <c r="C70" s="77"/>
      <c r="D70" s="77"/>
      <c r="E70" s="77"/>
      <c r="F70" s="77"/>
      <c r="G70" s="78"/>
    </row>
    <row r="71" spans="1:7" ht="15.75" x14ac:dyDescent="0.25">
      <c r="A71" s="79" t="s">
        <v>429</v>
      </c>
      <c r="C71" s="77">
        <f>IF(OR('[1]Raw data'!B72,'[1]Raw data'!C72)&lt;=0,('[1]Raw data'!B72/'[1]Raw data'!C72)-1,('[1]Raw data'!B72-'[1]Raw data'!C72)/'[1]Raw data'!C72)</f>
        <v>0</v>
      </c>
      <c r="D71" s="77">
        <f>IF(OR('[1]Raw data'!C72,'[1]Raw data'!D72)&lt;=0,('[1]Raw data'!C72/'[1]Raw data'!D72)-1,('[1]Raw data'!C72-'[1]Raw data'!D72)/'[1]Raw data'!D72)</f>
        <v>0</v>
      </c>
      <c r="E71" s="77">
        <f>IF(OR('[1]Raw data'!D72,'[1]Raw data'!E72)&lt;=0,('[1]Raw data'!D72/'[1]Raw data'!E72)-1,('[1]Raw data'!D72-'[1]Raw data'!E72)/'[1]Raw data'!E72)</f>
        <v>1.3240371845949535</v>
      </c>
      <c r="F71" s="77">
        <f>IF(OR('[1]Raw data'!E72,'[1]Raw data'!F72)&lt;=0,('[1]Raw data'!E72/'[1]Raw data'!F72)-1,('[1]Raw data'!E72-'[1]Raw data'!F72)/'[1]Raw data'!F72)</f>
        <v>7529999</v>
      </c>
      <c r="G71" s="78"/>
    </row>
    <row r="72" spans="1:7" ht="15.75" x14ac:dyDescent="0.25">
      <c r="A72" s="79" t="s">
        <v>430</v>
      </c>
      <c r="C72" s="77">
        <f>IF(OR('[1]Raw data'!B73,'[1]Raw data'!C73)&lt;=0,('[1]Raw data'!B73/'[1]Raw data'!C73)-1,('[1]Raw data'!B73-'[1]Raw data'!C73)/'[1]Raw data'!C73)</f>
        <v>0.35871884156615547</v>
      </c>
      <c r="D72" s="77">
        <f>IF(OR('[1]Raw data'!C73,'[1]Raw data'!D73)&lt;=0,('[1]Raw data'!C73/'[1]Raw data'!D73)-1,('[1]Raw data'!C73-'[1]Raw data'!D73)/'[1]Raw data'!D73)</f>
        <v>1.1308624012652488</v>
      </c>
      <c r="E72" s="77">
        <f>IF(OR('[1]Raw data'!D73,'[1]Raw data'!E73)&lt;=0,('[1]Raw data'!D73/'[1]Raw data'!E73)-1,('[1]Raw data'!D73-'[1]Raw data'!E73)/'[1]Raw data'!E73)</f>
        <v>1.3172093966956846</v>
      </c>
      <c r="F72" s="77">
        <f>IF(OR('[1]Raw data'!E73,'[1]Raw data'!F73)&lt;=0,('[1]Raw data'!E73/'[1]Raw data'!F73)-1,('[1]Raw data'!E73-'[1]Raw data'!F73)/'[1]Raw data'!F73)</f>
        <v>-18.3387420625658</v>
      </c>
      <c r="G72" s="78"/>
    </row>
    <row r="73" spans="1:7" ht="15.75" x14ac:dyDescent="0.25">
      <c r="A73" s="79" t="s">
        <v>431</v>
      </c>
      <c r="C73" s="77"/>
      <c r="D73" s="77"/>
      <c r="E73" s="77"/>
      <c r="F73" s="77"/>
      <c r="G73" s="78"/>
    </row>
    <row r="74" spans="1:7" ht="15.75" x14ac:dyDescent="0.25">
      <c r="A74" s="79" t="s">
        <v>432</v>
      </c>
      <c r="C74" s="77"/>
      <c r="D74" s="77"/>
      <c r="E74" s="77"/>
      <c r="F74" s="77"/>
      <c r="G74" s="78"/>
    </row>
    <row r="75" spans="1:7" ht="15.75" x14ac:dyDescent="0.25">
      <c r="A75" s="79" t="s">
        <v>433</v>
      </c>
      <c r="C75" s="77"/>
      <c r="D75" s="77"/>
      <c r="E75" s="77"/>
      <c r="F75" s="77"/>
      <c r="G75" s="78"/>
    </row>
    <row r="76" spans="1:7" ht="15.75" x14ac:dyDescent="0.25">
      <c r="A76" s="81" t="s">
        <v>434</v>
      </c>
      <c r="C76" s="77"/>
      <c r="D76" s="77"/>
      <c r="E76" s="77"/>
      <c r="F76" s="77"/>
      <c r="G76" s="78"/>
    </row>
    <row r="77" spans="1:7" ht="15.75" x14ac:dyDescent="0.25">
      <c r="A77" s="81" t="s">
        <v>435</v>
      </c>
      <c r="C77" s="77"/>
      <c r="D77" s="77"/>
      <c r="E77" s="77"/>
      <c r="F77" s="77"/>
      <c r="G77" s="78"/>
    </row>
    <row r="78" spans="1:7" ht="15.75" x14ac:dyDescent="0.25">
      <c r="A78" s="76"/>
      <c r="C78" s="77"/>
      <c r="D78" s="77"/>
      <c r="E78" s="77"/>
      <c r="F78" s="77"/>
      <c r="G78" s="78"/>
    </row>
    <row r="79" spans="1:7" ht="15.75" x14ac:dyDescent="0.25">
      <c r="A79" s="76" t="s">
        <v>436</v>
      </c>
      <c r="C79" s="77">
        <f>IF(OR('[1]Raw data'!B80,'[1]Raw data'!C80)&lt;=0,('[1]Raw data'!B80/'[1]Raw data'!C80)-1,('[1]Raw data'!B80-'[1]Raw data'!C80)/'[1]Raw data'!C80)</f>
        <v>0.82728837443850023</v>
      </c>
      <c r="D79" s="77">
        <f>IF(OR('[1]Raw data'!C80,'[1]Raw data'!D80)&lt;=0,('[1]Raw data'!C80/'[1]Raw data'!D80)-1,('[1]Raw data'!C80-'[1]Raw data'!D80)/'[1]Raw data'!D80)</f>
        <v>0.73494418019080654</v>
      </c>
      <c r="E79" s="77">
        <f>IF(OR('[1]Raw data'!D80,'[1]Raw data'!E80)&lt;=0,('[1]Raw data'!D80/'[1]Raw data'!E80)-1,('[1]Raw data'!D80-'[1]Raw data'!E80)/'[1]Raw data'!E80)</f>
        <v>0.77701275492017985</v>
      </c>
      <c r="F79" s="77">
        <f>IF(OR('[1]Raw data'!E80,'[1]Raw data'!F80)&lt;=0,('[1]Raw data'!E80/'[1]Raw data'!F80)-1,('[1]Raw data'!E80-'[1]Raw data'!F80)/'[1]Raw data'!F80)</f>
        <v>2.2578779263716151</v>
      </c>
      <c r="G79" s="78"/>
    </row>
    <row r="80" spans="1:7" ht="15.75" x14ac:dyDescent="0.25">
      <c r="A80" s="50"/>
      <c r="C80" s="77"/>
      <c r="D80" s="77"/>
      <c r="E80" s="77"/>
      <c r="F80" s="77"/>
      <c r="G80" s="78"/>
    </row>
    <row r="81" spans="1:8" ht="15.75" x14ac:dyDescent="0.25">
      <c r="A81" s="82" t="s">
        <v>437</v>
      </c>
      <c r="C81" s="77"/>
      <c r="D81" s="77"/>
      <c r="E81" s="77"/>
      <c r="F81" s="77"/>
      <c r="G81" s="78"/>
    </row>
    <row r="82" spans="1:8" ht="15.75" x14ac:dyDescent="0.25">
      <c r="A82" s="50"/>
      <c r="C82" s="77"/>
      <c r="D82" s="77"/>
      <c r="E82" s="77"/>
      <c r="F82" s="77"/>
      <c r="G82" s="78"/>
    </row>
    <row r="83" spans="1:8" ht="15.75" x14ac:dyDescent="0.25">
      <c r="A83" s="50"/>
      <c r="C83" s="77"/>
      <c r="D83" s="77"/>
      <c r="E83" s="77"/>
      <c r="F83" s="77"/>
      <c r="G83" s="78"/>
      <c r="H83" s="83"/>
    </row>
    <row r="84" spans="1:8" ht="15.75" x14ac:dyDescent="0.25">
      <c r="A84" s="84" t="s">
        <v>438</v>
      </c>
      <c r="C84" s="77"/>
      <c r="D84" s="77"/>
      <c r="E84" s="77"/>
      <c r="F84" s="77"/>
      <c r="G84" s="78"/>
    </row>
    <row r="85" spans="1:8" ht="15.75" x14ac:dyDescent="0.25">
      <c r="A85" s="50"/>
      <c r="C85" s="77"/>
      <c r="D85" s="77"/>
      <c r="E85" s="77"/>
      <c r="F85" s="77"/>
      <c r="G85" s="78"/>
    </row>
    <row r="86" spans="1:8" ht="15.75" x14ac:dyDescent="0.25">
      <c r="A86" s="76" t="s">
        <v>439</v>
      </c>
      <c r="C86" s="77">
        <f>IF(OR('[1]Raw data'!B87,'[1]Raw data'!C87)&lt;=0,('[1]Raw data'!B87/'[1]Raw data'!C87)-1,('[1]Raw data'!B87-'[1]Raw data'!C87)/'[1]Raw data'!C87)</f>
        <v>5.9791684401833793E-2</v>
      </c>
      <c r="D86" s="77">
        <f>IF(OR('[1]Raw data'!C87,'[1]Raw data'!D87)&lt;=0,('[1]Raw data'!C87/'[1]Raw data'!D87)-1,('[1]Raw data'!C87-'[1]Raw data'!D87)/'[1]Raw data'!D87)</f>
        <v>1.2800966791175512</v>
      </c>
      <c r="E86" s="77">
        <f>IF(OR('[1]Raw data'!D87,'[1]Raw data'!E87)&lt;=0,('[1]Raw data'!D87/'[1]Raw data'!E87)-1,('[1]Raw data'!D87-'[1]Raw data'!E87)/'[1]Raw data'!E87)</f>
        <v>0.29377819092275081</v>
      </c>
      <c r="F86" s="77">
        <f>IF(OR('[1]Raw data'!E87,'[1]Raw data'!F87)&lt;=0,('[1]Raw data'!E87/'[1]Raw data'!F87)-1,('[1]Raw data'!E87-'[1]Raw data'!F87)/'[1]Raw data'!F87)</f>
        <v>0.4423727450949882</v>
      </c>
      <c r="G86" s="78"/>
    </row>
    <row r="87" spans="1:8" ht="15.75" x14ac:dyDescent="0.25">
      <c r="A87" s="79" t="s">
        <v>440</v>
      </c>
      <c r="C87" s="77">
        <f>IF(OR('[1]Raw data'!B88,'[1]Raw data'!C88)&lt;=0,('[1]Raw data'!B88/'[1]Raw data'!C88)-1,('[1]Raw data'!B88-'[1]Raw data'!C88)/'[1]Raw data'!C88)</f>
        <v>0.11975380122914588</v>
      </c>
      <c r="D87" s="77">
        <f>IF(OR('[1]Raw data'!C88,'[1]Raw data'!D88)&lt;=0,('[1]Raw data'!C88/'[1]Raw data'!D88)-1,('[1]Raw data'!C88-'[1]Raw data'!D88)/'[1]Raw data'!D88)</f>
        <v>0.61005080077455642</v>
      </c>
      <c r="E87" s="77">
        <f>IF(OR('[1]Raw data'!D88,'[1]Raw data'!E88)&lt;=0,('[1]Raw data'!D88/'[1]Raw data'!E88)-1,('[1]Raw data'!D88-'[1]Raw data'!E88)/'[1]Raw data'!E88)</f>
        <v>0.1188888171457986</v>
      </c>
      <c r="F87" s="77">
        <f>IF(OR('[1]Raw data'!E88,'[1]Raw data'!F88)&lt;=0,('[1]Raw data'!E88/'[1]Raw data'!F88)-1,('[1]Raw data'!E88-'[1]Raw data'!F88)/'[1]Raw data'!F88)</f>
        <v>0.36714472434399109</v>
      </c>
      <c r="G87" s="78"/>
    </row>
    <row r="88" spans="1:8" ht="15.75" x14ac:dyDescent="0.25">
      <c r="A88" s="79" t="s">
        <v>441</v>
      </c>
      <c r="C88" s="77">
        <f>IF(OR('[1]Raw data'!B89,'[1]Raw data'!C89)&lt;=0,('[1]Raw data'!B89/'[1]Raw data'!C89)-1,('[1]Raw data'!B89-'[1]Raw data'!C89)/'[1]Raw data'!C89)</f>
        <v>-0.24987893722062737</v>
      </c>
      <c r="D88" s="77">
        <f>IF(OR('[1]Raw data'!C89,'[1]Raw data'!D89)&lt;=0,('[1]Raw data'!C89/'[1]Raw data'!D89)-1,('[1]Raw data'!C89-'[1]Raw data'!D89)/'[1]Raw data'!D89)</f>
        <v>3.7450277326298909</v>
      </c>
      <c r="E88" s="77">
        <f>IF(OR('[1]Raw data'!D89,'[1]Raw data'!E89)&lt;=0,('[1]Raw data'!D89/'[1]Raw data'!E89)-1,('[1]Raw data'!D89-'[1]Raw data'!E89)/'[1]Raw data'!E89)</f>
        <v>2.0329708316894028</v>
      </c>
      <c r="F88" s="77">
        <f>IF(OR('[1]Raw data'!E89,'[1]Raw data'!F89)&lt;=0,('[1]Raw data'!E89/'[1]Raw data'!F89)-1,('[1]Raw data'!E89-'[1]Raw data'!F89)/'[1]Raw data'!F89)</f>
        <v>1.6333768656011547</v>
      </c>
      <c r="G88" s="78"/>
    </row>
    <row r="89" spans="1:8" ht="15.75" x14ac:dyDescent="0.25">
      <c r="A89" s="79" t="s">
        <v>442</v>
      </c>
      <c r="C89" s="77">
        <f>IF(OR('[1]Raw data'!B90,'[1]Raw data'!C90)&lt;=0,('[1]Raw data'!B90/'[1]Raw data'!C90)-1,('[1]Raw data'!B90-'[1]Raw data'!C90)/'[1]Raw data'!C90)</f>
        <v>42230471.670000002</v>
      </c>
      <c r="D89" s="77">
        <f>IF(OR('[1]Raw data'!C90,'[1]Raw data'!D90)&lt;=0,('[1]Raw data'!C90/'[1]Raw data'!D90)-1,('[1]Raw data'!C90-'[1]Raw data'!D90)/'[1]Raw data'!D90)</f>
        <v>0</v>
      </c>
      <c r="E89" s="77">
        <f>IF(OR('[1]Raw data'!D90,'[1]Raw data'!E90)&lt;=0,('[1]Raw data'!D90/'[1]Raw data'!E90)-1,('[1]Raw data'!D90-'[1]Raw data'!E90)/'[1]Raw data'!E90)</f>
        <v>0</v>
      </c>
      <c r="F89" s="77">
        <f>IF(OR('[1]Raw data'!E90,'[1]Raw data'!F90)&lt;=0,('[1]Raw data'!E90/'[1]Raw data'!F90)-1,('[1]Raw data'!E90-'[1]Raw data'!F90)/'[1]Raw data'!F90)</f>
        <v>0</v>
      </c>
      <c r="G89" s="78"/>
    </row>
    <row r="90" spans="1:8" ht="15.75" x14ac:dyDescent="0.25">
      <c r="A90" s="79" t="s">
        <v>443</v>
      </c>
      <c r="C90" s="77">
        <f>IF(OR('[1]Raw data'!B91,'[1]Raw data'!C91)&lt;=0,('[1]Raw data'!B91/'[1]Raw data'!C91)-1,('[1]Raw data'!B91-'[1]Raw data'!C91)/'[1]Raw data'!C91)</f>
        <v>0.3844280066537003</v>
      </c>
      <c r="D90" s="77">
        <f>IF(OR('[1]Raw data'!C91,'[1]Raw data'!D91)&lt;=0,('[1]Raw data'!C91/'[1]Raw data'!D91)-1,('[1]Raw data'!C91-'[1]Raw data'!D91)/'[1]Raw data'!D91)</f>
        <v>1.4397534239419084E-2</v>
      </c>
      <c r="E90" s="77">
        <f>IF(OR('[1]Raw data'!D91,'[1]Raw data'!E91)&lt;=0,('[1]Raw data'!D91/'[1]Raw data'!E91)-1,('[1]Raw data'!D91-'[1]Raw data'!E91)/'[1]Raw data'!E91)</f>
        <v>4.1009349352161953E-2</v>
      </c>
      <c r="F90" s="77">
        <f>IF(OR('[1]Raw data'!E91,'[1]Raw data'!F91)&lt;=0,('[1]Raw data'!E91/'[1]Raw data'!F91)-1,('[1]Raw data'!E91-'[1]Raw data'!F91)/'[1]Raw data'!F91)</f>
        <v>1103284</v>
      </c>
      <c r="G90" s="78"/>
    </row>
    <row r="91" spans="1:8" ht="15.75" x14ac:dyDescent="0.25">
      <c r="A91" s="50"/>
      <c r="C91" s="77"/>
      <c r="D91" s="77"/>
      <c r="E91" s="77"/>
      <c r="F91" s="77"/>
      <c r="G91" s="78"/>
    </row>
    <row r="92" spans="1:8" ht="15.75" x14ac:dyDescent="0.25">
      <c r="A92" s="76" t="s">
        <v>444</v>
      </c>
      <c r="C92" s="77">
        <f>IF(OR('[1]Raw data'!B93,'[1]Raw data'!C93)&lt;=0,('[1]Raw data'!B93/'[1]Raw data'!C93)-1,('[1]Raw data'!B93-'[1]Raw data'!C93)/'[1]Raw data'!C93)</f>
        <v>1.3694159837514742E-2</v>
      </c>
      <c r="D92" s="77">
        <f>IF(OR('[1]Raw data'!C93,'[1]Raw data'!D93)&lt;=0,('[1]Raw data'!C93/'[1]Raw data'!D93)-1,('[1]Raw data'!C93-'[1]Raw data'!D93)/'[1]Raw data'!D93)</f>
        <v>1.5469539692605645</v>
      </c>
      <c r="E92" s="77">
        <f>IF(OR('[1]Raw data'!D93,'[1]Raw data'!E93)&lt;=0,('[1]Raw data'!D93/'[1]Raw data'!E93)-1,('[1]Raw data'!D93-'[1]Raw data'!E93)/'[1]Raw data'!E93)</f>
        <v>0.27664756850435918</v>
      </c>
      <c r="F92" s="77">
        <f>IF(OR('[1]Raw data'!E93,'[1]Raw data'!F93)&lt;=0,('[1]Raw data'!E93/'[1]Raw data'!F93)-1,('[1]Raw data'!E93-'[1]Raw data'!F93)/'[1]Raw data'!F93)</f>
        <v>0.33573239053692883</v>
      </c>
      <c r="G92" s="78"/>
    </row>
    <row r="93" spans="1:8" ht="15.75" x14ac:dyDescent="0.25">
      <c r="A93" s="79" t="s">
        <v>445</v>
      </c>
      <c r="C93" s="77"/>
      <c r="D93" s="77"/>
      <c r="E93" s="77"/>
      <c r="F93" s="77"/>
      <c r="G93" s="78"/>
    </row>
    <row r="94" spans="1:8" ht="15.75" x14ac:dyDescent="0.25">
      <c r="A94" s="79" t="s">
        <v>446</v>
      </c>
      <c r="C94" s="77"/>
      <c r="D94" s="77"/>
      <c r="E94" s="77"/>
      <c r="F94" s="77"/>
      <c r="G94" s="78"/>
    </row>
    <row r="95" spans="1:8" ht="15.75" x14ac:dyDescent="0.25">
      <c r="A95" s="79" t="s">
        <v>447</v>
      </c>
      <c r="C95" s="77"/>
      <c r="D95" s="77"/>
      <c r="E95" s="77"/>
      <c r="F95" s="77"/>
      <c r="G95" s="78"/>
    </row>
    <row r="96" spans="1:8" ht="15.75" x14ac:dyDescent="0.25">
      <c r="A96" s="79" t="s">
        <v>448</v>
      </c>
      <c r="C96" s="77">
        <f>IF(OR('[1]Raw data'!B97,'[1]Raw data'!C97)&lt;=0,('[1]Raw data'!B97/'[1]Raw data'!C97)-1,('[1]Raw data'!B97-'[1]Raw data'!C97)/'[1]Raw data'!C97)</f>
        <v>0.15494675898948126</v>
      </c>
      <c r="D96" s="77">
        <f>IF(OR('[1]Raw data'!C97,'[1]Raw data'!D97)&lt;=0,('[1]Raw data'!C97/'[1]Raw data'!D97)-1,('[1]Raw data'!C97-'[1]Raw data'!D97)/'[1]Raw data'!D97)</f>
        <v>0.49316418102973719</v>
      </c>
      <c r="E96" s="77">
        <f>IF(OR('[1]Raw data'!D97,'[1]Raw data'!E97)&lt;=0,('[1]Raw data'!D97/'[1]Raw data'!E97)-1,('[1]Raw data'!D97-'[1]Raw data'!E97)/'[1]Raw data'!E97)</f>
        <v>0.27405428792249409</v>
      </c>
      <c r="F96" s="77">
        <f>IF(OR('[1]Raw data'!E97,'[1]Raw data'!F97)&lt;=0,('[1]Raw data'!E97/'[1]Raw data'!F97)-1,('[1]Raw data'!E97-'[1]Raw data'!F97)/'[1]Raw data'!F97)</f>
        <v>0.34195843099708068</v>
      </c>
      <c r="G96" s="78"/>
    </row>
    <row r="97" spans="1:7" ht="15.75" x14ac:dyDescent="0.25">
      <c r="A97" s="85" t="s">
        <v>449</v>
      </c>
      <c r="C97" s="77">
        <f>IF(OR('[1]Raw data'!B98,'[1]Raw data'!C98)&lt;=0,('[1]Raw data'!B98/'[1]Raw data'!C98)-1,('[1]Raw data'!B98-'[1]Raw data'!C98)/'[1]Raw data'!C98)</f>
        <v>0.14554972818239725</v>
      </c>
      <c r="D97" s="77">
        <f>IF(OR('[1]Raw data'!C98,'[1]Raw data'!D98)&lt;=0,('[1]Raw data'!C98/'[1]Raw data'!D98)-1,('[1]Raw data'!C98-'[1]Raw data'!D98)/'[1]Raw data'!D98)</f>
        <v>0.48789375941083118</v>
      </c>
      <c r="E97" s="77">
        <f>IF(OR('[1]Raw data'!D98,'[1]Raw data'!E98)&lt;=0,('[1]Raw data'!D98/'[1]Raw data'!E98)-1,('[1]Raw data'!D98-'[1]Raw data'!E98)/'[1]Raw data'!E98)</f>
        <v>0.29201673591885108</v>
      </c>
      <c r="F97" s="77">
        <f>IF(OR('[1]Raw data'!E98,'[1]Raw data'!F98)&lt;=0,('[1]Raw data'!E98/'[1]Raw data'!F98)-1,('[1]Raw data'!E98-'[1]Raw data'!F98)/'[1]Raw data'!F98)</f>
        <v>0.27864976807379355</v>
      </c>
      <c r="G97" s="78"/>
    </row>
    <row r="98" spans="1:7" ht="15.75" x14ac:dyDescent="0.25">
      <c r="A98" s="85" t="s">
        <v>450</v>
      </c>
      <c r="C98" s="77">
        <f>IF(OR('[1]Raw data'!B99,'[1]Raw data'!C99)&lt;=0,('[1]Raw data'!B99/'[1]Raw data'!C99)-1,('[1]Raw data'!B99-'[1]Raw data'!C99)/'[1]Raw data'!C99)</f>
        <v>0.16437376870289949</v>
      </c>
      <c r="D98" s="77">
        <f>IF(OR('[1]Raw data'!C99,'[1]Raw data'!D99)&lt;=0,('[1]Raw data'!C99/'[1]Raw data'!D99)-1,('[1]Raw data'!C99-'[1]Raw data'!D99)/'[1]Raw data'!D99)</f>
        <v>0.54827130235045862</v>
      </c>
      <c r="E98" s="77">
        <f>IF(OR('[1]Raw data'!D99,'[1]Raw data'!E99)&lt;=0,('[1]Raw data'!D99/'[1]Raw data'!E99)-1,('[1]Raw data'!D99-'[1]Raw data'!E99)/'[1]Raw data'!E99)</f>
        <v>0.11235691734974478</v>
      </c>
      <c r="F98" s="77">
        <f>IF(OR('[1]Raw data'!E99,'[1]Raw data'!F99)&lt;=0,('[1]Raw data'!E99/'[1]Raw data'!F99)-1,('[1]Raw data'!E99-'[1]Raw data'!F99)/'[1]Raw data'!F99)</f>
        <v>1.421026112917408</v>
      </c>
      <c r="G98" s="78"/>
    </row>
    <row r="99" spans="1:7" ht="15.75" x14ac:dyDescent="0.25">
      <c r="A99" s="85" t="s">
        <v>451</v>
      </c>
      <c r="C99" s="77">
        <f>IF(OR('[1]Raw data'!B100,'[1]Raw data'!C100)&lt;=0,('[1]Raw data'!B100/'[1]Raw data'!C100)-1,('[1]Raw data'!B100-'[1]Raw data'!C100)/'[1]Raw data'!C100)</f>
        <v>1200388</v>
      </c>
      <c r="D99" s="77">
        <f>IF(OR('[1]Raw data'!C100,'[1]Raw data'!D100)&lt;=0,('[1]Raw data'!C100/'[1]Raw data'!D100)-1,('[1]Raw data'!C100-'[1]Raw data'!D100)/'[1]Raw data'!D100)</f>
        <v>0</v>
      </c>
      <c r="E99" s="77">
        <f>IF(OR('[1]Raw data'!D100,'[1]Raw data'!E100)&lt;=0,('[1]Raw data'!D100/'[1]Raw data'!E100)-1,('[1]Raw data'!D100-'[1]Raw data'!E100)/'[1]Raw data'!E100)</f>
        <v>0</v>
      </c>
      <c r="F99" s="77">
        <f>IF(OR('[1]Raw data'!E100,'[1]Raw data'!F100)&lt;=0,('[1]Raw data'!E100/'[1]Raw data'!F100)-1,('[1]Raw data'!E100-'[1]Raw data'!F100)/'[1]Raw data'!F100)</f>
        <v>0</v>
      </c>
      <c r="G99" s="78"/>
    </row>
    <row r="100" spans="1:7" ht="15.75" x14ac:dyDescent="0.25">
      <c r="A100" s="85" t="s">
        <v>452</v>
      </c>
      <c r="C100" s="77">
        <f>IF(OR('[1]Raw data'!B101,'[1]Raw data'!C101)&lt;=0,('[1]Raw data'!B101/'[1]Raw data'!C101)-1,('[1]Raw data'!B101-'[1]Raw data'!C101)/'[1]Raw data'!C101)</f>
        <v>99438</v>
      </c>
      <c r="D100" s="77">
        <f>IF(OR('[1]Raw data'!C101,'[1]Raw data'!D101)&lt;=0,('[1]Raw data'!C101/'[1]Raw data'!D101)-1,('[1]Raw data'!C101-'[1]Raw data'!D101)/'[1]Raw data'!D101)</f>
        <v>0</v>
      </c>
      <c r="E100" s="77">
        <f>IF(OR('[1]Raw data'!D101,'[1]Raw data'!E101)&lt;=0,('[1]Raw data'!D101/'[1]Raw data'!E101)-1,('[1]Raw data'!D101-'[1]Raw data'!E101)/'[1]Raw data'!E101)</f>
        <v>0</v>
      </c>
      <c r="F100" s="77">
        <f>IF(OR('[1]Raw data'!E101,'[1]Raw data'!F101)&lt;=0,('[1]Raw data'!E101/'[1]Raw data'!F101)-1,('[1]Raw data'!E101-'[1]Raw data'!F101)/'[1]Raw data'!F101)</f>
        <v>0</v>
      </c>
      <c r="G100" s="78"/>
    </row>
    <row r="101" spans="1:7" ht="15.75" x14ac:dyDescent="0.25">
      <c r="A101" s="79" t="s">
        <v>453</v>
      </c>
      <c r="C101" s="77">
        <f>IF(OR('[1]Raw data'!B102,'[1]Raw data'!C102)&lt;=0,('[1]Raw data'!B102/'[1]Raw data'!C102)-1,('[1]Raw data'!B102-'[1]Raw data'!C102)/'[1]Raw data'!C102)</f>
        <v>-0.97209940742036316</v>
      </c>
      <c r="D101" s="77">
        <f>IF(OR('[1]Raw data'!C102,'[1]Raw data'!D102)&lt;=0,('[1]Raw data'!C102/'[1]Raw data'!D102)-1,('[1]Raw data'!C102-'[1]Raw data'!D102)/'[1]Raw data'!D102)</f>
        <v>91182005</v>
      </c>
      <c r="E101" s="77">
        <f>IF(OR('[1]Raw data'!D102,'[1]Raw data'!E102)&lt;=0,('[1]Raw data'!D102/'[1]Raw data'!E102)-1,('[1]Raw data'!D102-'[1]Raw data'!E102)/'[1]Raw data'!E102)</f>
        <v>0</v>
      </c>
      <c r="F101" s="77">
        <f>IF(OR('[1]Raw data'!E102,'[1]Raw data'!F102)&lt;=0,('[1]Raw data'!E102/'[1]Raw data'!F102)-1,('[1]Raw data'!E102-'[1]Raw data'!F102)/'[1]Raw data'!F102)</f>
        <v>0</v>
      </c>
      <c r="G101" s="78"/>
    </row>
    <row r="102" spans="1:7" ht="15.75" x14ac:dyDescent="0.25">
      <c r="A102" s="79" t="s">
        <v>454</v>
      </c>
      <c r="C102" s="77">
        <f>IF(OR('[1]Raw data'!B103,'[1]Raw data'!C103)&lt;=0,('[1]Raw data'!B103/'[1]Raw data'!C103)-1,('[1]Raw data'!B103-'[1]Raw data'!C103)/'[1]Raw data'!C103)</f>
        <v>1.5661475589851508</v>
      </c>
      <c r="D102" s="77">
        <f>IF(OR('[1]Raw data'!C103,'[1]Raw data'!D103)&lt;=0,('[1]Raw data'!C103/'[1]Raw data'!D103)-1,('[1]Raw data'!C103-'[1]Raw data'!D103)/'[1]Raw data'!D103)</f>
        <v>34414169</v>
      </c>
      <c r="E102" s="77">
        <f>IF(OR('[1]Raw data'!D103,'[1]Raw data'!E103)&lt;=0,('[1]Raw data'!D103/'[1]Raw data'!E103)-1,('[1]Raw data'!D103-'[1]Raw data'!E103)/'[1]Raw data'!E103)</f>
        <v>0</v>
      </c>
      <c r="F102" s="77">
        <f>IF(OR('[1]Raw data'!E103,'[1]Raw data'!F103)&lt;=0,('[1]Raw data'!E103/'[1]Raw data'!F103)-1,('[1]Raw data'!E103-'[1]Raw data'!F103)/'[1]Raw data'!F103)</f>
        <v>0</v>
      </c>
      <c r="G102" s="78"/>
    </row>
    <row r="103" spans="1:7" ht="15.75" x14ac:dyDescent="0.25">
      <c r="A103" s="79" t="s">
        <v>455</v>
      </c>
      <c r="C103" s="77">
        <f>IF(OR('[1]Raw data'!B104,'[1]Raw data'!C104)&lt;=0,('[1]Raw data'!B104/'[1]Raw data'!C104)-1,('[1]Raw data'!B104-'[1]Raw data'!C104)/'[1]Raw data'!C104)</f>
        <v>0</v>
      </c>
      <c r="D103" s="77">
        <f>IF(OR('[1]Raw data'!C104,'[1]Raw data'!D104)&lt;=0,('[1]Raw data'!C104/'[1]Raw data'!D104)-1,('[1]Raw data'!C104-'[1]Raw data'!D104)/'[1]Raw data'!D104)</f>
        <v>0</v>
      </c>
      <c r="E103" s="77">
        <f>IF(OR('[1]Raw data'!D104,'[1]Raw data'!E104)&lt;=0,('[1]Raw data'!D104/'[1]Raw data'!E104)-1,('[1]Raw data'!D104-'[1]Raw data'!E104)/'[1]Raw data'!E104)</f>
        <v>-0.99998581640757966</v>
      </c>
      <c r="F103" s="77">
        <f>IF(OR('[1]Raw data'!E104,'[1]Raw data'!F104)&lt;=0,('[1]Raw data'!E104/'[1]Raw data'!F104)-1,('[1]Raw data'!E104-'[1]Raw data'!F104)/'[1]Raw data'!F104)</f>
        <v>70503</v>
      </c>
      <c r="G103" s="78"/>
    </row>
    <row r="104" spans="1:7" ht="15.75" x14ac:dyDescent="0.25">
      <c r="A104" s="79" t="s">
        <v>456</v>
      </c>
      <c r="C104" s="77">
        <f>IF(OR('[1]Raw data'!B105,'[1]Raw data'!C105)&lt;=0,('[1]Raw data'!B105/'[1]Raw data'!C105)-1,('[1]Raw data'!B105-'[1]Raw data'!C105)/'[1]Raw data'!C105)</f>
        <v>4999</v>
      </c>
      <c r="D104" s="77">
        <f>IF(OR('[1]Raw data'!C105,'[1]Raw data'!D105)&lt;=0,('[1]Raw data'!C105/'[1]Raw data'!D105)-1,('[1]Raw data'!C105-'[1]Raw data'!D105)/'[1]Raw data'!D105)</f>
        <v>0</v>
      </c>
      <c r="E104" s="77">
        <f>IF(OR('[1]Raw data'!D105,'[1]Raw data'!E105)&lt;=0,('[1]Raw data'!D105/'[1]Raw data'!E105)-1,('[1]Raw data'!D105-'[1]Raw data'!E105)/'[1]Raw data'!E105)</f>
        <v>0</v>
      </c>
      <c r="F104" s="77">
        <f>IF(OR('[1]Raw data'!E105,'[1]Raw data'!F105)&lt;=0,('[1]Raw data'!E105/'[1]Raw data'!F105)-1,('[1]Raw data'!E105-'[1]Raw data'!F105)/'[1]Raw data'!F105)</f>
        <v>0</v>
      </c>
      <c r="G104" s="78"/>
    </row>
    <row r="105" spans="1:7" ht="15.75" x14ac:dyDescent="0.25">
      <c r="A105" s="79" t="s">
        <v>457</v>
      </c>
      <c r="C105" s="77">
        <f>IF(OR('[1]Raw data'!B106,'[1]Raw data'!C106)&lt;=0,('[1]Raw data'!B106/'[1]Raw data'!C106)-1,('[1]Raw data'!B106-'[1]Raw data'!C106)/'[1]Raw data'!C106)</f>
        <v>1.1052705006317871</v>
      </c>
      <c r="D105" s="77">
        <f>IF(OR('[1]Raw data'!C106,'[1]Raw data'!D106)&lt;=0,('[1]Raw data'!C106/'[1]Raw data'!D106)-1,('[1]Raw data'!C106-'[1]Raw data'!D106)/'[1]Raw data'!D106)</f>
        <v>0.48078765994653788</v>
      </c>
      <c r="E105" s="77">
        <f>IF(OR('[1]Raw data'!D106,'[1]Raw data'!E106)&lt;=0,('[1]Raw data'!D106/'[1]Raw data'!E106)-1,('[1]Raw data'!D106-'[1]Raw data'!E106)/'[1]Raw data'!E106)</f>
        <v>0.41455116494722932</v>
      </c>
      <c r="F105" s="77">
        <f>IF(OR('[1]Raw data'!E106,'[1]Raw data'!F106)&lt;=0,('[1]Raw data'!E106/'[1]Raw data'!F106)-1,('[1]Raw data'!E106-'[1]Raw data'!F106)/'[1]Raw data'!F106)</f>
        <v>1.3269544817813943</v>
      </c>
      <c r="G105" s="78"/>
    </row>
    <row r="106" spans="1:7" ht="15.75" x14ac:dyDescent="0.25">
      <c r="A106" s="79" t="s">
        <v>458</v>
      </c>
      <c r="C106" s="77">
        <f>IF(OR('[1]Raw data'!B107,'[1]Raw data'!C107)&lt;=0,('[1]Raw data'!B107/'[1]Raw data'!C107)-1,('[1]Raw data'!B107-'[1]Raw data'!C107)/'[1]Raw data'!C107)</f>
        <v>129.14229877245015</v>
      </c>
      <c r="D106" s="77">
        <f>IF(OR('[1]Raw data'!C107,'[1]Raw data'!D107)&lt;=0,('[1]Raw data'!C107/'[1]Raw data'!D107)-1,('[1]Raw data'!C107-'[1]Raw data'!D107)/'[1]Raw data'!D107)</f>
        <v>-0.94920350612148385</v>
      </c>
      <c r="E106" s="77">
        <f>IF(OR('[1]Raw data'!D107,'[1]Raw data'!E107)&lt;=0,('[1]Raw data'!D107/'[1]Raw data'!E107)-1,('[1]Raw data'!D107-'[1]Raw data'!E107)/'[1]Raw data'!E107)</f>
        <v>6.4426431196661058</v>
      </c>
      <c r="F106" s="77">
        <f>IF(OR('[1]Raw data'!E107,'[1]Raw data'!F107)&lt;=0,('[1]Raw data'!E107/'[1]Raw data'!F107)-1,('[1]Raw data'!E107-'[1]Raw data'!F107)/'[1]Raw data'!F107)</f>
        <v>128423</v>
      </c>
      <c r="G106" s="78"/>
    </row>
    <row r="107" spans="1:7" ht="15.75" x14ac:dyDescent="0.25">
      <c r="A107" s="79" t="s">
        <v>459</v>
      </c>
      <c r="C107" s="77">
        <f>IF(OR('[1]Raw data'!B108,'[1]Raw data'!C108)&lt;=0,('[1]Raw data'!B108/'[1]Raw data'!C108)-1,('[1]Raw data'!B108-'[1]Raw data'!C108)/'[1]Raw data'!C108)</f>
        <v>0.41710161387998052</v>
      </c>
      <c r="D107" s="77">
        <f>IF(OR('[1]Raw data'!C108,'[1]Raw data'!D108)&lt;=0,('[1]Raw data'!C108/'[1]Raw data'!D108)-1,('[1]Raw data'!C108-'[1]Raw data'!D108)/'[1]Raw data'!D108)</f>
        <v>3.3949613408812113E-2</v>
      </c>
      <c r="E107" s="77">
        <f>IF(OR('[1]Raw data'!D108,'[1]Raw data'!E108)&lt;=0,('[1]Raw data'!D108/'[1]Raw data'!E108)-1,('[1]Raw data'!D108-'[1]Raw data'!E108)/'[1]Raw data'!E108)</f>
        <v>0.11147322570992589</v>
      </c>
      <c r="F107" s="77">
        <f>IF(OR('[1]Raw data'!E108,'[1]Raw data'!F108)&lt;=0,('[1]Raw data'!E108/'[1]Raw data'!F108)-1,('[1]Raw data'!E108-'[1]Raw data'!F108)/'[1]Raw data'!F108)</f>
        <v>-9.9865570266044118E-2</v>
      </c>
      <c r="G107" s="78"/>
    </row>
    <row r="108" spans="1:7" ht="15.75" x14ac:dyDescent="0.25">
      <c r="A108" s="79" t="s">
        <v>460</v>
      </c>
      <c r="C108" s="77">
        <f>IF(OR('[1]Raw data'!B109,'[1]Raw data'!C109)&lt;=0,('[1]Raw data'!B109/'[1]Raw data'!C109)-1,('[1]Raw data'!B109-'[1]Raw data'!C109)/'[1]Raw data'!C109)</f>
        <v>4.1731994525451386</v>
      </c>
      <c r="D108" s="77">
        <f>IF(OR('[1]Raw data'!C109,'[1]Raw data'!D109)&lt;=0,('[1]Raw data'!C109/'[1]Raw data'!D109)-1,('[1]Raw data'!C109-'[1]Raw data'!D109)/'[1]Raw data'!D109)</f>
        <v>-0.58692520534690173</v>
      </c>
      <c r="E108" s="77">
        <f>IF(OR('[1]Raw data'!D109,'[1]Raw data'!E109)&lt;=0,('[1]Raw data'!D109/'[1]Raw data'!E109)-1,('[1]Raw data'!D109-'[1]Raw data'!E109)/'[1]Raw data'!E109)</f>
        <v>3.8444795575745605</v>
      </c>
      <c r="F108" s="77">
        <f>IF(OR('[1]Raw data'!E109,'[1]Raw data'!F109)&lt;=0,('[1]Raw data'!E109/'[1]Raw data'!F109)-1,('[1]Raw data'!E109-'[1]Raw data'!F109)/'[1]Raw data'!F109)</f>
        <v>75944</v>
      </c>
      <c r="G108" s="78"/>
    </row>
    <row r="109" spans="1:7" ht="15.75" x14ac:dyDescent="0.25">
      <c r="A109" s="79" t="s">
        <v>461</v>
      </c>
      <c r="C109" s="77">
        <f>IF(OR('[1]Raw data'!B110,'[1]Raw data'!C110)&lt;=0,('[1]Raw data'!B110/'[1]Raw data'!C110)-1,('[1]Raw data'!B110-'[1]Raw data'!C110)/'[1]Raw data'!C110)</f>
        <v>1.8842092459801147</v>
      </c>
      <c r="D109" s="77">
        <f>IF(OR('[1]Raw data'!C110,'[1]Raw data'!D110)&lt;=0,('[1]Raw data'!C110/'[1]Raw data'!D110)-1,('[1]Raw data'!C110-'[1]Raw data'!D110)/'[1]Raw data'!D110)</f>
        <v>3.6803058514697353</v>
      </c>
      <c r="E109" s="77">
        <f>IF(OR('[1]Raw data'!D110,'[1]Raw data'!E110)&lt;=0,('[1]Raw data'!D110/'[1]Raw data'!E110)-1,('[1]Raw data'!D110-'[1]Raw data'!E110)/'[1]Raw data'!E110)</f>
        <v>-0.75762903923858183</v>
      </c>
      <c r="F109" s="77">
        <f>IF(OR('[1]Raw data'!E110,'[1]Raw data'!F110)&lt;=0,('[1]Raw data'!E110/'[1]Raw data'!F110)-1,('[1]Raw data'!E110-'[1]Raw data'!F110)/'[1]Raw data'!F110)</f>
        <v>811012</v>
      </c>
      <c r="G109" s="78"/>
    </row>
    <row r="110" spans="1:7" ht="15.75" x14ac:dyDescent="0.25">
      <c r="A110" s="79" t="s">
        <v>462</v>
      </c>
      <c r="C110" s="77">
        <f>IF(OR('[1]Raw data'!B111,'[1]Raw data'!C111)&lt;=0,('[1]Raw data'!B111/'[1]Raw data'!C111)-1,('[1]Raw data'!B111-'[1]Raw data'!C111)/'[1]Raw data'!C111)</f>
        <v>0</v>
      </c>
      <c r="D110" s="77">
        <f>IF(OR('[1]Raw data'!C111,'[1]Raw data'!D111)&lt;=0,('[1]Raw data'!C111/'[1]Raw data'!D111)-1,('[1]Raw data'!C111-'[1]Raw data'!D111)/'[1]Raw data'!D111)</f>
        <v>0</v>
      </c>
      <c r="E110" s="77">
        <f>IF(OR('[1]Raw data'!D111,'[1]Raw data'!E111)&lt;=0,('[1]Raw data'!D111/'[1]Raw data'!E111)-1,('[1]Raw data'!D111-'[1]Raw data'!E111)/'[1]Raw data'!E111)</f>
        <v>0</v>
      </c>
      <c r="F110" s="77">
        <f>IF(OR('[1]Raw data'!E111,'[1]Raw data'!F111)&lt;=0,('[1]Raw data'!E111/'[1]Raw data'!F111)-1,('[1]Raw data'!E111-'[1]Raw data'!F111)/'[1]Raw data'!F111)</f>
        <v>-0.99999926400831374</v>
      </c>
      <c r="G110" s="78"/>
    </row>
    <row r="111" spans="1:7" ht="15.75" x14ac:dyDescent="0.25">
      <c r="A111" s="79" t="s">
        <v>463</v>
      </c>
      <c r="C111" s="77">
        <f>IF(OR('[1]Raw data'!B112,'[1]Raw data'!C112)&lt;=0,('[1]Raw data'!B112/'[1]Raw data'!C112)-1,('[1]Raw data'!B112-'[1]Raw data'!C112)/'[1]Raw data'!C112)</f>
        <v>27834</v>
      </c>
      <c r="D111" s="77">
        <f>IF(OR('[1]Raw data'!C112,'[1]Raw data'!D112)&lt;=0,('[1]Raw data'!C112/'[1]Raw data'!D112)-1,('[1]Raw data'!C112-'[1]Raw data'!D112)/'[1]Raw data'!D112)</f>
        <v>0</v>
      </c>
      <c r="E111" s="77">
        <f>IF(OR('[1]Raw data'!D112,'[1]Raw data'!E112)&lt;=0,('[1]Raw data'!D112/'[1]Raw data'!E112)-1,('[1]Raw data'!D112-'[1]Raw data'!E112)/'[1]Raw data'!E112)</f>
        <v>0</v>
      </c>
      <c r="F111" s="77">
        <f>IF(OR('[1]Raw data'!E112,'[1]Raw data'!F112)&lt;=0,('[1]Raw data'!E112/'[1]Raw data'!F112)-1,('[1]Raw data'!E112-'[1]Raw data'!F112)/'[1]Raw data'!F112)</f>
        <v>0</v>
      </c>
      <c r="G111" s="78"/>
    </row>
    <row r="112" spans="1:7" ht="15.75" x14ac:dyDescent="0.25">
      <c r="A112" s="79" t="s">
        <v>464</v>
      </c>
      <c r="C112" s="77">
        <f>IF(OR('[1]Raw data'!B113,'[1]Raw data'!C113)&lt;=0,('[1]Raw data'!B113/'[1]Raw data'!C113)-1,('[1]Raw data'!B113-'[1]Raw data'!C113)/'[1]Raw data'!C113)</f>
        <v>-0.88100569632685133</v>
      </c>
      <c r="D112" s="77">
        <f>IF(OR('[1]Raw data'!C113,'[1]Raw data'!D113)&lt;=0,('[1]Raw data'!C113/'[1]Raw data'!D113)-1,('[1]Raw data'!C113-'[1]Raw data'!D113)/'[1]Raw data'!D113)</f>
        <v>25454</v>
      </c>
      <c r="E112" s="77">
        <f>IF(OR('[1]Raw data'!D113,'[1]Raw data'!E113)&lt;=0,('[1]Raw data'!D113/'[1]Raw data'!E113)-1,('[1]Raw data'!D113-'[1]Raw data'!E113)/'[1]Raw data'!E113)</f>
        <v>0</v>
      </c>
      <c r="F112" s="77">
        <f>IF(OR('[1]Raw data'!E113,'[1]Raw data'!F113)&lt;=0,('[1]Raw data'!E113/'[1]Raw data'!F113)-1,('[1]Raw data'!E113-'[1]Raw data'!F113)/'[1]Raw data'!F113)</f>
        <v>0</v>
      </c>
      <c r="G112" s="78"/>
    </row>
    <row r="113" spans="1:7" ht="15.75" x14ac:dyDescent="0.25">
      <c r="A113" s="50"/>
      <c r="C113" s="77"/>
      <c r="D113" s="77"/>
      <c r="E113" s="77"/>
      <c r="F113" s="77"/>
      <c r="G113" s="78"/>
    </row>
    <row r="114" spans="1:7" ht="15.75" x14ac:dyDescent="0.25">
      <c r="A114" s="76" t="s">
        <v>465</v>
      </c>
      <c r="C114" s="77">
        <f>IF(OR('[1]Raw data'!B115,'[1]Raw data'!C115)&lt;=0,('[1]Raw data'!B115/'[1]Raw data'!C115)-1,('[1]Raw data'!B115-'[1]Raw data'!C115)/'[1]Raw data'!C115)</f>
        <v>0.1930285666673863</v>
      </c>
      <c r="D114" s="77">
        <f>IF(OR('[1]Raw data'!C115,'[1]Raw data'!D115)&lt;=0,('[1]Raw data'!C115/'[1]Raw data'!D115)-1,('[1]Raw data'!C115-'[1]Raw data'!D115)/'[1]Raw data'!D115)</f>
        <v>0.75010510575174538</v>
      </c>
      <c r="E114" s="77">
        <f>IF(OR('[1]Raw data'!D115,'[1]Raw data'!E115)&lt;=0,('[1]Raw data'!D115/'[1]Raw data'!E115)-1,('[1]Raw data'!D115-'[1]Raw data'!E115)/'[1]Raw data'!E115)</f>
        <v>0.32920097270774223</v>
      </c>
      <c r="F114" s="77">
        <f>IF(OR('[1]Raw data'!E115,'[1]Raw data'!F115)&lt;=0,('[1]Raw data'!E115/'[1]Raw data'!F115)-1,('[1]Raw data'!E115-'[1]Raw data'!F115)/'[1]Raw data'!F115)</f>
        <v>0.72757153897407312</v>
      </c>
      <c r="G114" s="78"/>
    </row>
    <row r="115" spans="1:7" ht="15.75" x14ac:dyDescent="0.25">
      <c r="A115" s="76" t="s">
        <v>466</v>
      </c>
      <c r="C115" s="77">
        <f>IF(OR('[1]Raw data'!B116,'[1]Raw data'!C116)&lt;=0,('[1]Raw data'!B116/'[1]Raw data'!C116)-1,('[1]Raw data'!B116-'[1]Raw data'!C116)/'[1]Raw data'!C116)</f>
        <v>0.16770267218074741</v>
      </c>
      <c r="D115" s="77">
        <f>IF(OR('[1]Raw data'!C116,'[1]Raw data'!D116)&lt;=0,('[1]Raw data'!C116/'[1]Raw data'!D116)-1,('[1]Raw data'!C116-'[1]Raw data'!D116)/'[1]Raw data'!D116)</f>
        <v>0.63844046602309046</v>
      </c>
      <c r="E115" s="77">
        <f>IF(OR('[1]Raw data'!D116,'[1]Raw data'!E116)&lt;=0,('[1]Raw data'!D116/'[1]Raw data'!E116)-1,('[1]Raw data'!D116-'[1]Raw data'!E116)/'[1]Raw data'!E116)</f>
        <v>0.40225199663870054</v>
      </c>
      <c r="F115" s="77">
        <f>IF(OR('[1]Raw data'!E116,'[1]Raw data'!F116)&lt;=0,('[1]Raw data'!E116/'[1]Raw data'!F116)-1,('[1]Raw data'!E116-'[1]Raw data'!F116)/'[1]Raw data'!F116)</f>
        <v>0.61601433254748006</v>
      </c>
      <c r="G115" s="78"/>
    </row>
    <row r="116" spans="1:7" ht="15.75" x14ac:dyDescent="0.25">
      <c r="A116" s="76" t="s">
        <v>467</v>
      </c>
      <c r="C116" s="77">
        <f>IF(OR('[1]Raw data'!B117,'[1]Raw data'!C117)&lt;=0,('[1]Raw data'!B117/'[1]Raw data'!C117)-1,('[1]Raw data'!B117-'[1]Raw data'!C117)/'[1]Raw data'!C117)</f>
        <v>0.32068233993943351</v>
      </c>
      <c r="D116" s="77">
        <f>IF(OR('[1]Raw data'!C117,'[1]Raw data'!D117)&lt;=0,('[1]Raw data'!C117/'[1]Raw data'!D117)-1,('[1]Raw data'!C117-'[1]Raw data'!D117)/'[1]Raw data'!D117)</f>
        <v>0.67522602046863411</v>
      </c>
      <c r="E116" s="77">
        <f>IF(OR('[1]Raw data'!D117,'[1]Raw data'!E117)&lt;=0,('[1]Raw data'!D117/'[1]Raw data'!E117)-1,('[1]Raw data'!D117-'[1]Raw data'!E117)/'[1]Raw data'!E117)</f>
        <v>0.21657281556694383</v>
      </c>
      <c r="F116" s="77">
        <f>IF(OR('[1]Raw data'!E117,'[1]Raw data'!F117)&lt;=0,('[1]Raw data'!E117/'[1]Raw data'!F117)-1,('[1]Raw data'!E117-'[1]Raw data'!F117)/'[1]Raw data'!F117)</f>
        <v>0.60692054858517996</v>
      </c>
      <c r="G116" s="78"/>
    </row>
    <row r="117" spans="1:7" ht="15.75" x14ac:dyDescent="0.25">
      <c r="A117" s="79" t="s">
        <v>468</v>
      </c>
      <c r="C117" s="77">
        <f>IF(OR('[1]Raw data'!B118,'[1]Raw data'!C118)&lt;=0,('[1]Raw data'!B118/'[1]Raw data'!C118)-1,('[1]Raw data'!B118-'[1]Raw data'!C118)/'[1]Raw data'!C118)</f>
        <v>0.79491021143476281</v>
      </c>
      <c r="D117" s="77">
        <f>IF(OR('[1]Raw data'!C118,'[1]Raw data'!D118)&lt;=0,('[1]Raw data'!C118/'[1]Raw data'!D118)-1,('[1]Raw data'!C118-'[1]Raw data'!D118)/'[1]Raw data'!D118)</f>
        <v>0.3423541975709592</v>
      </c>
      <c r="E117" s="77">
        <f>IF(OR('[1]Raw data'!D118,'[1]Raw data'!E118)&lt;=0,('[1]Raw data'!D118/'[1]Raw data'!E118)-1,('[1]Raw data'!D118-'[1]Raw data'!E118)/'[1]Raw data'!E118)</f>
        <v>0.32357396920463111</v>
      </c>
      <c r="F117" s="77">
        <f>IF(OR('[1]Raw data'!E118,'[1]Raw data'!F118)&lt;=0,('[1]Raw data'!E118/'[1]Raw data'!F118)-1,('[1]Raw data'!E118-'[1]Raw data'!F118)/'[1]Raw data'!F118)</f>
        <v>0.17980471479910054</v>
      </c>
      <c r="G117" s="78"/>
    </row>
    <row r="118" spans="1:7" s="30" customFormat="1" ht="15.75" x14ac:dyDescent="0.25">
      <c r="A118" s="81" t="s">
        <v>449</v>
      </c>
      <c r="B118"/>
      <c r="C118" s="77">
        <f>IF(OR('[1]Raw data'!B119,'[1]Raw data'!C119)&lt;=0,('[1]Raw data'!B119/'[1]Raw data'!C119)-1,('[1]Raw data'!B119-'[1]Raw data'!C119)/'[1]Raw data'!C119)</f>
        <v>0.77971740025170533</v>
      </c>
      <c r="D118" s="77">
        <f>IF(OR('[1]Raw data'!C119,'[1]Raw data'!D119)&lt;=0,('[1]Raw data'!C119/'[1]Raw data'!D119)-1,('[1]Raw data'!C119-'[1]Raw data'!D119)/'[1]Raw data'!D119)</f>
        <v>0.34188800919422807</v>
      </c>
      <c r="E118" s="77">
        <f>IF(OR('[1]Raw data'!D119,'[1]Raw data'!E119)&lt;=0,('[1]Raw data'!D119/'[1]Raw data'!E119)-1,('[1]Raw data'!D119-'[1]Raw data'!E119)/'[1]Raw data'!E119)</f>
        <v>0.21304706393351305</v>
      </c>
      <c r="F118" s="77">
        <f>IF(OR('[1]Raw data'!E119,'[1]Raw data'!F119)&lt;=0,('[1]Raw data'!E119/'[1]Raw data'!F119)-1,('[1]Raw data'!E119-'[1]Raw data'!F119)/'[1]Raw data'!F119)</f>
        <v>0.17980478051972024</v>
      </c>
      <c r="G118" s="78"/>
    </row>
    <row r="119" spans="1:7" s="30" customFormat="1" ht="15.75" x14ac:dyDescent="0.25">
      <c r="A119" s="81" t="s">
        <v>450</v>
      </c>
      <c r="B119"/>
      <c r="C119" s="77">
        <f>IF(OR('[1]Raw data'!B120,'[1]Raw data'!C120)&lt;=0,('[1]Raw data'!B120/'[1]Raw data'!C120)-1,('[1]Raw data'!B120-'[1]Raw data'!C120)/'[1]Raw data'!C120)</f>
        <v>0.99568513802936509</v>
      </c>
      <c r="D119" s="77">
        <f>IF(OR('[1]Raw data'!C120,'[1]Raw data'!D120)&lt;=0,('[1]Raw data'!C120/'[1]Raw data'!D120)-1,('[1]Raw data'!C120-'[1]Raw data'!D120)/'[1]Raw data'!D120)</f>
        <v>0.26752428790061722</v>
      </c>
      <c r="E119" s="77">
        <f>IF(OR('[1]Raw data'!D120,'[1]Raw data'!E120)&lt;=0,('[1]Raw data'!D120/'[1]Raw data'!E120)-1,('[1]Raw data'!D120-'[1]Raw data'!E120)/'[1]Raw data'!E120)</f>
        <v>713523</v>
      </c>
      <c r="F119" s="77">
        <f>IF(OR('[1]Raw data'!E120,'[1]Raw data'!F120)&lt;=0,('[1]Raw data'!E120/'[1]Raw data'!F120)-1,('[1]Raw data'!E120-'[1]Raw data'!F120)/'[1]Raw data'!F120)</f>
        <v>0</v>
      </c>
      <c r="G119" s="78"/>
    </row>
    <row r="120" spans="1:7" s="30" customFormat="1" ht="15.75" x14ac:dyDescent="0.25">
      <c r="A120" s="81" t="s">
        <v>451</v>
      </c>
      <c r="B120"/>
      <c r="C120" s="77">
        <f>IF(OR('[1]Raw data'!B121,'[1]Raw data'!C121)&lt;=0,('[1]Raw data'!B121/'[1]Raw data'!C121)-1,('[1]Raw data'!B121-'[1]Raw data'!C121)/'[1]Raw data'!C121)</f>
        <v>0.41044789201507581</v>
      </c>
      <c r="D120" s="77">
        <f>IF(OR('[1]Raw data'!C121,'[1]Raw data'!D121)&lt;=0,('[1]Raw data'!C121/'[1]Raw data'!D121)-1,('[1]Raw data'!C121-'[1]Raw data'!D121)/'[1]Raw data'!D121)</f>
        <v>57044</v>
      </c>
      <c r="E120" s="77">
        <f>IF(OR('[1]Raw data'!D121,'[1]Raw data'!E121)&lt;=0,('[1]Raw data'!D121/'[1]Raw data'!E121)-1,('[1]Raw data'!D121-'[1]Raw data'!E121)/'[1]Raw data'!E121)</f>
        <v>0</v>
      </c>
      <c r="F120" s="77">
        <f>IF(OR('[1]Raw data'!E121,'[1]Raw data'!F121)&lt;=0,('[1]Raw data'!E121/'[1]Raw data'!F121)-1,('[1]Raw data'!E121-'[1]Raw data'!F121)/'[1]Raw data'!F121)</f>
        <v>0</v>
      </c>
      <c r="G120" s="78"/>
    </row>
    <row r="121" spans="1:7" ht="15.75" x14ac:dyDescent="0.25">
      <c r="A121" s="79" t="s">
        <v>469</v>
      </c>
      <c r="C121" s="77"/>
      <c r="D121" s="77"/>
      <c r="E121" s="77"/>
      <c r="F121" s="77"/>
      <c r="G121" s="78"/>
    </row>
    <row r="122" spans="1:7" ht="15.75" x14ac:dyDescent="0.25">
      <c r="A122" s="79" t="s">
        <v>470</v>
      </c>
      <c r="C122" s="77">
        <f>IF(OR('[1]Raw data'!B123,'[1]Raw data'!C123)&lt;=0,('[1]Raw data'!B123/'[1]Raw data'!C123)-1,('[1]Raw data'!B123-'[1]Raw data'!C123)/'[1]Raw data'!C123)</f>
        <v>-0.99999285714285713</v>
      </c>
      <c r="D122" s="77">
        <f>IF(OR('[1]Raw data'!C123,'[1]Raw data'!D123)&lt;=0,('[1]Raw data'!C123/'[1]Raw data'!D123)-1,('[1]Raw data'!C123-'[1]Raw data'!D123)/'[1]Raw data'!D123)</f>
        <v>6</v>
      </c>
      <c r="E122" s="77">
        <f>IF(OR('[1]Raw data'!D123,'[1]Raw data'!E123)&lt;=0,('[1]Raw data'!D123/'[1]Raw data'!E123)-1,('[1]Raw data'!D123-'[1]Raw data'!E123)/'[1]Raw data'!E123)</f>
        <v>0</v>
      </c>
      <c r="F122" s="77">
        <f>IF(OR('[1]Raw data'!E123,'[1]Raw data'!F123)&lt;=0,('[1]Raw data'!E123/'[1]Raw data'!F123)-1,('[1]Raw data'!E123-'[1]Raw data'!F123)/'[1]Raw data'!F123)</f>
        <v>0</v>
      </c>
      <c r="G122" s="78"/>
    </row>
    <row r="123" spans="1:7" ht="15.75" x14ac:dyDescent="0.25">
      <c r="A123" s="79" t="s">
        <v>471</v>
      </c>
      <c r="C123" s="77">
        <f>IF(OR('[1]Raw data'!B124,'[1]Raw data'!C124)&lt;=0,('[1]Raw data'!B124/'[1]Raw data'!C124)-1,('[1]Raw data'!B124-'[1]Raw data'!C124)/'[1]Raw data'!C124)</f>
        <v>0.30434782608695654</v>
      </c>
      <c r="D123" s="77">
        <f>IF(OR('[1]Raw data'!C124,'[1]Raw data'!D124)&lt;=0,('[1]Raw data'!C124/'[1]Raw data'!D124)-1,('[1]Raw data'!C124-'[1]Raw data'!D124)/'[1]Raw data'!D124)</f>
        <v>0</v>
      </c>
      <c r="E123" s="77">
        <f>IF(OR('[1]Raw data'!D124,'[1]Raw data'!E124)&lt;=0,('[1]Raw data'!D124/'[1]Raw data'!E124)-1,('[1]Raw data'!D124-'[1]Raw data'!E124)/'[1]Raw data'!E124)</f>
        <v>0.42857142857142855</v>
      </c>
      <c r="F123" s="77">
        <f>IF(OR('[1]Raw data'!E124,'[1]Raw data'!F124)&lt;=0,('[1]Raw data'!E124/'[1]Raw data'!F124)-1,('[1]Raw data'!E124-'[1]Raw data'!F124)/'[1]Raw data'!F124)</f>
        <v>0</v>
      </c>
      <c r="G123" s="78"/>
    </row>
    <row r="124" spans="1:7" ht="15.75" x14ac:dyDescent="0.25">
      <c r="A124" s="79" t="s">
        <v>472</v>
      </c>
      <c r="C124" s="77">
        <f>IF(OR('[1]Raw data'!B125,'[1]Raw data'!C125)&lt;=0,('[1]Raw data'!B125/'[1]Raw data'!C125)-1,('[1]Raw data'!B125-'[1]Raw data'!C125)/'[1]Raw data'!C125)</f>
        <v>1.3002872927259763</v>
      </c>
      <c r="D124" s="77">
        <f>IF(OR('[1]Raw data'!C125,'[1]Raw data'!D125)&lt;=0,('[1]Raw data'!C125/'[1]Raw data'!D125)-1,('[1]Raw data'!C125-'[1]Raw data'!D125)/'[1]Raw data'!D125)</f>
        <v>0.52558410426092239</v>
      </c>
      <c r="E124" s="77">
        <f>IF(OR('[1]Raw data'!D125,'[1]Raw data'!E125)&lt;=0,('[1]Raw data'!D125/'[1]Raw data'!E125)-1,('[1]Raw data'!D125-'[1]Raw data'!E125)/'[1]Raw data'!E125)</f>
        <v>1.1225645206080748</v>
      </c>
      <c r="F124" s="77">
        <f>IF(OR('[1]Raw data'!E125,'[1]Raw data'!F125)&lt;=0,('[1]Raw data'!E125/'[1]Raw data'!F125)-1,('[1]Raw data'!E125-'[1]Raw data'!F125)/'[1]Raw data'!F125)</f>
        <v>7.5462410044403612</v>
      </c>
      <c r="G124" s="78"/>
    </row>
    <row r="125" spans="1:7" ht="15.75" x14ac:dyDescent="0.25">
      <c r="A125" s="79" t="s">
        <v>473</v>
      </c>
      <c r="C125" s="77">
        <f>IF(OR('[1]Raw data'!B126,'[1]Raw data'!C126)&lt;=0,('[1]Raw data'!B126/'[1]Raw data'!C126)-1,('[1]Raw data'!B126-'[1]Raw data'!C126)/'[1]Raw data'!C126)</f>
        <v>-0.67462326948993345</v>
      </c>
      <c r="D125" s="77">
        <f>IF(OR('[1]Raw data'!C126,'[1]Raw data'!D126)&lt;=0,('[1]Raw data'!C126/'[1]Raw data'!D126)-1,('[1]Raw data'!C126-'[1]Raw data'!D126)/'[1]Raw data'!D126)</f>
        <v>0.53091591122225701</v>
      </c>
      <c r="E125" s="77">
        <f>IF(OR('[1]Raw data'!D126,'[1]Raw data'!E126)&lt;=0,('[1]Raw data'!D126/'[1]Raw data'!E126)-1,('[1]Raw data'!D126-'[1]Raw data'!E126)/'[1]Raw data'!E126)</f>
        <v>6.3602834594942825</v>
      </c>
      <c r="F125" s="77">
        <f>IF(OR('[1]Raw data'!E126,'[1]Raw data'!F126)&lt;=0,('[1]Raw data'!E126/'[1]Raw data'!F126)-1,('[1]Raw data'!E126-'[1]Raw data'!F126)/'[1]Raw data'!F126)</f>
        <v>2.9304575872671368</v>
      </c>
      <c r="G125" s="78"/>
    </row>
    <row r="126" spans="1:7" ht="15.75" x14ac:dyDescent="0.25">
      <c r="A126" s="79" t="s">
        <v>474</v>
      </c>
      <c r="C126" s="77">
        <f>IF(OR('[1]Raw data'!B127,'[1]Raw data'!C127)&lt;=0,('[1]Raw data'!B127/'[1]Raw data'!C127)-1,('[1]Raw data'!B127-'[1]Raw data'!C127)/'[1]Raw data'!C127)</f>
        <v>-0.99999512344986663</v>
      </c>
      <c r="D126" s="77">
        <f>IF(OR('[1]Raw data'!C127,'[1]Raw data'!D127)&lt;=0,('[1]Raw data'!C127/'[1]Raw data'!D127)-1,('[1]Raw data'!C127-'[1]Raw data'!D127)/'[1]Raw data'!D127)</f>
        <v>205062</v>
      </c>
      <c r="E126" s="77">
        <f>IF(OR('[1]Raw data'!D127,'[1]Raw data'!E127)&lt;=0,('[1]Raw data'!D127/'[1]Raw data'!E127)-1,('[1]Raw data'!D127-'[1]Raw data'!E127)/'[1]Raw data'!E127)</f>
        <v>0</v>
      </c>
      <c r="F126" s="77">
        <f>IF(OR('[1]Raw data'!E127,'[1]Raw data'!F127)&lt;=0,('[1]Raw data'!E127/'[1]Raw data'!F127)-1,('[1]Raw data'!E127-'[1]Raw data'!F127)/'[1]Raw data'!F127)</f>
        <v>0</v>
      </c>
      <c r="G126" s="78"/>
    </row>
    <row r="127" spans="1:7" ht="15.75" x14ac:dyDescent="0.25">
      <c r="A127" s="79" t="s">
        <v>475</v>
      </c>
      <c r="C127" s="77">
        <f>IF(OR('[1]Raw data'!B128,'[1]Raw data'!C128)&lt;=0,('[1]Raw data'!B128/'[1]Raw data'!C128)-1,('[1]Raw data'!B128-'[1]Raw data'!C128)/'[1]Raw data'!C128)</f>
        <v>1.3447054709326434</v>
      </c>
      <c r="D127" s="77">
        <f>IF(OR('[1]Raw data'!C128,'[1]Raw data'!D128)&lt;=0,('[1]Raw data'!C128/'[1]Raw data'!D128)-1,('[1]Raw data'!C128-'[1]Raw data'!D128)/'[1]Raw data'!D128)</f>
        <v>-0.28150596070002726</v>
      </c>
      <c r="E127" s="77">
        <f>IF(OR('[1]Raw data'!D128,'[1]Raw data'!E128)&lt;=0,('[1]Raw data'!D128/'[1]Raw data'!E128)-1,('[1]Raw data'!D128-'[1]Raw data'!E128)/'[1]Raw data'!E128)</f>
        <v>0.90348146126513318</v>
      </c>
      <c r="F127" s="77">
        <f>IF(OR('[1]Raw data'!E128,'[1]Raw data'!F128)&lt;=0,('[1]Raw data'!E128/'[1]Raw data'!F128)-1,('[1]Raw data'!E128-'[1]Raw data'!F128)/'[1]Raw data'!F128)</f>
        <v>170.54499999999999</v>
      </c>
      <c r="G127" s="78"/>
    </row>
    <row r="128" spans="1:7" ht="15.75" x14ac:dyDescent="0.25">
      <c r="A128" s="79" t="s">
        <v>476</v>
      </c>
      <c r="C128" s="77">
        <f>IF(OR('[1]Raw data'!B129,'[1]Raw data'!C129)&lt;=0,('[1]Raw data'!B129/'[1]Raw data'!C129)-1,('[1]Raw data'!B129-'[1]Raw data'!C129)/'[1]Raw data'!C129)</f>
        <v>0.45887242426730152</v>
      </c>
      <c r="D128" s="77">
        <f>IF(OR('[1]Raw data'!C129,'[1]Raw data'!D129)&lt;=0,('[1]Raw data'!C129/'[1]Raw data'!D129)-1,('[1]Raw data'!C129-'[1]Raw data'!D129)/'[1]Raw data'!D129)</f>
        <v>11.105341614906832</v>
      </c>
      <c r="E128" s="77">
        <f>IF(OR('[1]Raw data'!D129,'[1]Raw data'!E129)&lt;=0,('[1]Raw data'!D129/'[1]Raw data'!E129)-1,('[1]Raw data'!D129-'[1]Raw data'!E129)/'[1]Raw data'!E129)</f>
        <v>-0.82173069598107906</v>
      </c>
      <c r="F128" s="77">
        <f>IF(OR('[1]Raw data'!E129,'[1]Raw data'!F129)&lt;=0,('[1]Raw data'!E129/'[1]Raw data'!F129)-1,('[1]Raw data'!E129-'[1]Raw data'!F129)/'[1]Raw data'!F129)</f>
        <v>225781</v>
      </c>
      <c r="G128" s="78"/>
    </row>
    <row r="129" spans="1:7" ht="15.75" x14ac:dyDescent="0.25">
      <c r="A129" s="79" t="s">
        <v>477</v>
      </c>
      <c r="C129" s="77">
        <f>IF(OR('[1]Raw data'!B130,'[1]Raw data'!C130)&lt;=0,('[1]Raw data'!B130/'[1]Raw data'!C130)-1,('[1]Raw data'!B130-'[1]Raw data'!C130)/'[1]Raw data'!C130)</f>
        <v>-0.99999497464709464</v>
      </c>
      <c r="D129" s="77">
        <f>IF(OR('[1]Raw data'!C130,'[1]Raw data'!D130)&lt;=0,('[1]Raw data'!C130/'[1]Raw data'!D130)-1,('[1]Raw data'!C130-'[1]Raw data'!D130)/'[1]Raw data'!D130)</f>
        <v>-0.11197240295963085</v>
      </c>
      <c r="E129" s="77">
        <f>IF(OR('[1]Raw data'!D130,'[1]Raw data'!E130)&lt;=0,('[1]Raw data'!D130/'[1]Raw data'!E130)-1,('[1]Raw data'!D130-'[1]Raw data'!E130)/'[1]Raw data'!E130)</f>
        <v>0.64092912901477761</v>
      </c>
      <c r="F129" s="77">
        <f>IF(OR('[1]Raw data'!E130,'[1]Raw data'!F130)&lt;=0,('[1]Raw data'!E130/'[1]Raw data'!F130)-1,('[1]Raw data'!E130-'[1]Raw data'!F130)/'[1]Raw data'!F130)</f>
        <v>-0.19149566020532616</v>
      </c>
      <c r="G129" s="78"/>
    </row>
    <row r="130" spans="1:7" ht="15.75" x14ac:dyDescent="0.25">
      <c r="A130" s="79" t="s">
        <v>478</v>
      </c>
      <c r="C130" s="77">
        <f>IF(OR('[1]Raw data'!B131,'[1]Raw data'!C131)&lt;=0,('[1]Raw data'!B131/'[1]Raw data'!C131)-1,('[1]Raw data'!B131-'[1]Raw data'!C131)/'[1]Raw data'!C131)</f>
        <v>0.64701232271564757</v>
      </c>
      <c r="D130" s="77">
        <f>IF(OR('[1]Raw data'!C131,'[1]Raw data'!D131)&lt;=0,('[1]Raw data'!C131/'[1]Raw data'!D131)-1,('[1]Raw data'!C131-'[1]Raw data'!D131)/'[1]Raw data'!D131)</f>
        <v>2.020365168539326</v>
      </c>
      <c r="E130" s="77">
        <f>IF(OR('[1]Raw data'!D131,'[1]Raw data'!E131)&lt;=0,('[1]Raw data'!D131/'[1]Raw data'!E131)-1,('[1]Raw data'!D131-'[1]Raw data'!E131)/'[1]Raw data'!E131)</f>
        <v>0.7753397332003491</v>
      </c>
      <c r="F130" s="77">
        <f>IF(OR('[1]Raw data'!E131,'[1]Raw data'!F131)&lt;=0,('[1]Raw data'!E131/'[1]Raw data'!F131)-1,('[1]Raw data'!E131-'[1]Raw data'!F131)/'[1]Raw data'!F131)</f>
        <v>8020</v>
      </c>
      <c r="G130" s="78"/>
    </row>
    <row r="131" spans="1:7" ht="15.75" x14ac:dyDescent="0.25">
      <c r="A131" s="79" t="s">
        <v>479</v>
      </c>
      <c r="C131" s="77">
        <f>IF(OR('[1]Raw data'!B132,'[1]Raw data'!C132)&lt;=0,('[1]Raw data'!B132/'[1]Raw data'!C132)-1,('[1]Raw data'!B132-'[1]Raw data'!C132)/'[1]Raw data'!C132)</f>
        <v>1.5390553941145957</v>
      </c>
      <c r="D131" s="77">
        <f>IF(OR('[1]Raw data'!C132,'[1]Raw data'!D132)&lt;=0,('[1]Raw data'!C132/'[1]Raw data'!D132)-1,('[1]Raw data'!C132-'[1]Raw data'!D132)/'[1]Raw data'!D132)</f>
        <v>4.4343149597679128</v>
      </c>
      <c r="E131" s="77">
        <f>IF(OR('[1]Raw data'!D132,'[1]Raw data'!E132)&lt;=0,('[1]Raw data'!D132/'[1]Raw data'!E132)-1,('[1]Raw data'!D132-'[1]Raw data'!E132)/'[1]Raw data'!E132)</f>
        <v>-0.66397822268409101</v>
      </c>
      <c r="F131" s="77">
        <f>IF(OR('[1]Raw data'!E132,'[1]Raw data'!F132)&lt;=0,('[1]Raw data'!E132/'[1]Raw data'!F132)-1,('[1]Raw data'!E132-'[1]Raw data'!F132)/'[1]Raw data'!F132)</f>
        <v>108736</v>
      </c>
      <c r="G131" s="78"/>
    </row>
    <row r="132" spans="1:7" ht="15.75" x14ac:dyDescent="0.25">
      <c r="A132" s="79" t="s">
        <v>457</v>
      </c>
      <c r="C132" s="77">
        <f>IF(OR('[1]Raw data'!B133,'[1]Raw data'!C133)&lt;=0,('[1]Raw data'!B133/'[1]Raw data'!C133)-1,('[1]Raw data'!B133-'[1]Raw data'!C133)/'[1]Raw data'!C133)</f>
        <v>1.1052730401726667</v>
      </c>
      <c r="D132" s="77">
        <f>IF(OR('[1]Raw data'!C133,'[1]Raw data'!D133)&lt;=0,('[1]Raw data'!C133/'[1]Raw data'!D133)-1,('[1]Raw data'!C133-'[1]Raw data'!D133)/'[1]Raw data'!D133)</f>
        <v>0.48078587370754444</v>
      </c>
      <c r="E132" s="77">
        <f>IF(OR('[1]Raw data'!D133,'[1]Raw data'!E133)&lt;=0,('[1]Raw data'!D133/'[1]Raw data'!E133)-1,('[1]Raw data'!D133-'[1]Raw data'!E133)/'[1]Raw data'!E133)</f>
        <v>0.41455295204140802</v>
      </c>
      <c r="F132" s="77">
        <f>IF(OR('[1]Raw data'!E133,'[1]Raw data'!F133)&lt;=0,('[1]Raw data'!E133/'[1]Raw data'!F133)-1,('[1]Raw data'!E133-'[1]Raw data'!F133)/'[1]Raw data'!F133)</f>
        <v>1.3269447012668982</v>
      </c>
      <c r="G132" s="78"/>
    </row>
    <row r="133" spans="1:7" ht="15.75" x14ac:dyDescent="0.25">
      <c r="A133" s="79" t="s">
        <v>480</v>
      </c>
      <c r="C133" s="77">
        <f>IF(OR('[1]Raw data'!B134,'[1]Raw data'!C134)&lt;=0,('[1]Raw data'!B134/'[1]Raw data'!C134)-1,('[1]Raw data'!B134-'[1]Raw data'!C134)/'[1]Raw data'!C134)</f>
        <v>-0.26199261992619927</v>
      </c>
      <c r="D133" s="77">
        <f>IF(OR('[1]Raw data'!C134,'[1]Raw data'!D134)&lt;=0,('[1]Raw data'!C134/'[1]Raw data'!D134)-1,('[1]Raw data'!C134-'[1]Raw data'!D134)/'[1]Raw data'!D134)</f>
        <v>406499</v>
      </c>
      <c r="E133" s="77">
        <f>IF(OR('[1]Raw data'!D134,'[1]Raw data'!E134)&lt;=0,('[1]Raw data'!D134/'[1]Raw data'!E134)-1,('[1]Raw data'!D134-'[1]Raw data'!E134)/'[1]Raw data'!E134)</f>
        <v>0</v>
      </c>
      <c r="F133" s="77">
        <f>IF(OR('[1]Raw data'!E134,'[1]Raw data'!F134)&lt;=0,('[1]Raw data'!E134/'[1]Raw data'!F134)-1,('[1]Raw data'!E134-'[1]Raw data'!F134)/'[1]Raw data'!F134)</f>
        <v>0</v>
      </c>
      <c r="G133" s="78"/>
    </row>
    <row r="134" spans="1:7" ht="15.75" x14ac:dyDescent="0.25">
      <c r="A134" s="79" t="s">
        <v>481</v>
      </c>
      <c r="C134" s="77">
        <f>IF(OR('[1]Raw data'!B135,'[1]Raw data'!C135)&lt;=0,('[1]Raw data'!B135/'[1]Raw data'!C135)-1,('[1]Raw data'!B135-'[1]Raw data'!C135)/'[1]Raw data'!C135)</f>
        <v>-1.9982902201789887E-2</v>
      </c>
      <c r="D134" s="77">
        <f>IF(OR('[1]Raw data'!C135,'[1]Raw data'!D135)&lt;=0,('[1]Raw data'!C135/'[1]Raw data'!D135)-1,('[1]Raw data'!C135-'[1]Raw data'!D135)/'[1]Raw data'!D135)</f>
        <v>0.87967466153652529</v>
      </c>
      <c r="E134" s="77">
        <f>IF(OR('[1]Raw data'!D135,'[1]Raw data'!E135)&lt;=0,('[1]Raw data'!D135/'[1]Raw data'!E135)-1,('[1]Raw data'!D135-'[1]Raw data'!E135)/'[1]Raw data'!E135)</f>
        <v>2.1704157611599988</v>
      </c>
      <c r="F134" s="77">
        <f>IF(OR('[1]Raw data'!E135,'[1]Raw data'!F135)&lt;=0,('[1]Raw data'!E135/'[1]Raw data'!F135)-1,('[1]Raw data'!E135-'[1]Raw data'!F135)/'[1]Raw data'!F135)</f>
        <v>0.13682019213634228</v>
      </c>
      <c r="G134" s="78"/>
    </row>
    <row r="135" spans="1:7" ht="15.75" x14ac:dyDescent="0.25">
      <c r="A135" s="79" t="s">
        <v>482</v>
      </c>
      <c r="C135" s="77">
        <f>IF(OR('[1]Raw data'!B136,'[1]Raw data'!C136)&lt;=0,('[1]Raw data'!B136/'[1]Raw data'!C136)-1,('[1]Raw data'!B136-'[1]Raw data'!C136)/'[1]Raw data'!C136)</f>
        <v>212548.3</v>
      </c>
      <c r="D135" s="77">
        <f>IF(OR('[1]Raw data'!C136,'[1]Raw data'!D136)&lt;=0,('[1]Raw data'!C136/'[1]Raw data'!D136)-1,('[1]Raw data'!C136-'[1]Raw data'!D136)/'[1]Raw data'!D136)</f>
        <v>0</v>
      </c>
      <c r="E135" s="77">
        <f>IF(OR('[1]Raw data'!D136,'[1]Raw data'!E136)&lt;=0,('[1]Raw data'!D136/'[1]Raw data'!E136)-1,('[1]Raw data'!D136-'[1]Raw data'!E136)/'[1]Raw data'!E136)</f>
        <v>0</v>
      </c>
      <c r="F135" s="77">
        <f>IF(OR('[1]Raw data'!E136,'[1]Raw data'!F136)&lt;=0,('[1]Raw data'!E136/'[1]Raw data'!F136)-1,('[1]Raw data'!E136-'[1]Raw data'!F136)/'[1]Raw data'!F136)</f>
        <v>0</v>
      </c>
      <c r="G135" s="78"/>
    </row>
    <row r="136" spans="1:7" ht="15.75" x14ac:dyDescent="0.25">
      <c r="A136" s="79" t="s">
        <v>483</v>
      </c>
      <c r="C136" s="77">
        <f>IF(OR('[1]Raw data'!B137,'[1]Raw data'!C137)&lt;=0,('[1]Raw data'!B137/'[1]Raw data'!C137)-1,('[1]Raw data'!B137-'[1]Raw data'!C137)/'[1]Raw data'!C137)</f>
        <v>363198</v>
      </c>
      <c r="D136" s="77">
        <f>IF(OR('[1]Raw data'!C137,'[1]Raw data'!D137)&lt;=0,('[1]Raw data'!C137/'[1]Raw data'!D137)-1,('[1]Raw data'!C137-'[1]Raw data'!D137)/'[1]Raw data'!D137)</f>
        <v>0</v>
      </c>
      <c r="E136" s="77">
        <f>IF(OR('[1]Raw data'!D137,'[1]Raw data'!E137)&lt;=0,('[1]Raw data'!D137/'[1]Raw data'!E137)-1,('[1]Raw data'!D137-'[1]Raw data'!E137)/'[1]Raw data'!E137)</f>
        <v>0</v>
      </c>
      <c r="F136" s="77">
        <f>IF(OR('[1]Raw data'!E137,'[1]Raw data'!F137)&lt;=0,('[1]Raw data'!E137/'[1]Raw data'!F137)-1,('[1]Raw data'!E137-'[1]Raw data'!F137)/'[1]Raw data'!F137)</f>
        <v>0</v>
      </c>
      <c r="G136" s="78"/>
    </row>
    <row r="137" spans="1:7" ht="15.75" x14ac:dyDescent="0.25">
      <c r="A137" s="79" t="s">
        <v>484</v>
      </c>
      <c r="C137" s="77">
        <f>IF(OR('[1]Raw data'!B138,'[1]Raw data'!C138)&lt;=0,('[1]Raw data'!B138/'[1]Raw data'!C138)-1,('[1]Raw data'!B138-'[1]Raw data'!C138)/'[1]Raw data'!C138)</f>
        <v>-9.94956466663246E-2</v>
      </c>
      <c r="D137" s="77">
        <f>IF(OR('[1]Raw data'!C138,'[1]Raw data'!D138)&lt;=0,('[1]Raw data'!C138/'[1]Raw data'!D138)-1,('[1]Raw data'!C138-'[1]Raw data'!D138)/'[1]Raw data'!D138)</f>
        <v>0.8889718290813674</v>
      </c>
      <c r="E137" s="77">
        <f>IF(OR('[1]Raw data'!D138,'[1]Raw data'!E138)&lt;=0,('[1]Raw data'!D138/'[1]Raw data'!E138)-1,('[1]Raw data'!D138-'[1]Raw data'!E138)/'[1]Raw data'!E138)</f>
        <v>0.48418792280581813</v>
      </c>
      <c r="F137" s="77">
        <f>IF(OR('[1]Raw data'!E138,'[1]Raw data'!F138)&lt;=0,('[1]Raw data'!E138/'[1]Raw data'!F138)-1,('[1]Raw data'!E138-'[1]Raw data'!F138)/'[1]Raw data'!F138)</f>
        <v>0.19195462272256289</v>
      </c>
      <c r="G137" s="78"/>
    </row>
    <row r="138" spans="1:7" s="30" customFormat="1" ht="15.75" x14ac:dyDescent="0.25">
      <c r="A138" s="81" t="s">
        <v>485</v>
      </c>
      <c r="B138"/>
      <c r="C138" s="77">
        <f>IF(OR('[1]Raw data'!B139,'[1]Raw data'!C139)&lt;=0,('[1]Raw data'!B139/'[1]Raw data'!C139)-1,('[1]Raw data'!B139-'[1]Raw data'!C139)/'[1]Raw data'!C139)</f>
        <v>-0.27840704353149054</v>
      </c>
      <c r="D138" s="77">
        <f>IF(OR('[1]Raw data'!C139,'[1]Raw data'!D139)&lt;=0,('[1]Raw data'!C139/'[1]Raw data'!D139)-1,('[1]Raw data'!C139-'[1]Raw data'!D139)/'[1]Raw data'!D139)</f>
        <v>9.3079694464059282E-2</v>
      </c>
      <c r="E138" s="77">
        <f>IF(OR('[1]Raw data'!D139,'[1]Raw data'!E139)&lt;=0,('[1]Raw data'!D139/'[1]Raw data'!E139)-1,('[1]Raw data'!D139-'[1]Raw data'!E139)/'[1]Raw data'!E139)</f>
        <v>0.70409079219978943</v>
      </c>
      <c r="F138" s="77">
        <f>IF(OR('[1]Raw data'!E139,'[1]Raw data'!F139)&lt;=0,('[1]Raw data'!E139/'[1]Raw data'!F139)-1,('[1]Raw data'!E139-'[1]Raw data'!F139)/'[1]Raw data'!F139)</f>
        <v>-0.37285751090896918</v>
      </c>
      <c r="G138" s="78"/>
    </row>
    <row r="139" spans="1:7" s="30" customFormat="1" ht="15.75" x14ac:dyDescent="0.25">
      <c r="A139" s="81" t="s">
        <v>486</v>
      </c>
      <c r="B139"/>
      <c r="C139" s="77">
        <f>IF(OR('[1]Raw data'!B140,'[1]Raw data'!C140)&lt;=0,('[1]Raw data'!B140/'[1]Raw data'!C140)-1,('[1]Raw data'!B140-'[1]Raw data'!C140)/'[1]Raw data'!C140)</f>
        <v>0.17040745394389448</v>
      </c>
      <c r="D139" s="77">
        <f>IF(OR('[1]Raw data'!C140,'[1]Raw data'!D140)&lt;=0,('[1]Raw data'!C140/'[1]Raw data'!D140)-1,('[1]Raw data'!C140-'[1]Raw data'!D140)/'[1]Raw data'!D140)</f>
        <v>0.87832666470419907</v>
      </c>
      <c r="E139" s="77">
        <f>IF(OR('[1]Raw data'!D140,'[1]Raw data'!E140)&lt;=0,('[1]Raw data'!D140/'[1]Raw data'!E140)-1,('[1]Raw data'!D140-'[1]Raw data'!E140)/'[1]Raw data'!E140)</f>
        <v>0.78939573024799214</v>
      </c>
      <c r="F139" s="77">
        <f>IF(OR('[1]Raw data'!E140,'[1]Raw data'!F140)&lt;=0,('[1]Raw data'!E140/'[1]Raw data'!F140)-1,('[1]Raw data'!E140-'[1]Raw data'!F140)/'[1]Raw data'!F140)</f>
        <v>-3.3811353677718411E-2</v>
      </c>
      <c r="G139" s="78"/>
    </row>
    <row r="140" spans="1:7" s="30" customFormat="1" ht="15.75" x14ac:dyDescent="0.25">
      <c r="A140" s="81" t="s">
        <v>487</v>
      </c>
      <c r="B140"/>
      <c r="C140" s="77">
        <f>IF(OR('[1]Raw data'!B141,'[1]Raw data'!C141)&lt;=0,('[1]Raw data'!B141/'[1]Raw data'!C141)-1,('[1]Raw data'!B141-'[1]Raw data'!C141)/'[1]Raw data'!C141)</f>
        <v>-6.4973045949736991E-2</v>
      </c>
      <c r="D140" s="77">
        <f>IF(OR('[1]Raw data'!C141,'[1]Raw data'!D141)&lt;=0,('[1]Raw data'!C141/'[1]Raw data'!D141)-1,('[1]Raw data'!C141-'[1]Raw data'!D141)/'[1]Raw data'!D141)</f>
        <v>1.507846909397027</v>
      </c>
      <c r="E140" s="77">
        <f>IF(OR('[1]Raw data'!D141,'[1]Raw data'!E141)&lt;=0,('[1]Raw data'!D141/'[1]Raw data'!E141)-1,('[1]Raw data'!D141-'[1]Raw data'!E141)/'[1]Raw data'!E141)</f>
        <v>0.15441665917749042</v>
      </c>
      <c r="F140" s="77">
        <f>IF(OR('[1]Raw data'!E141,'[1]Raw data'!F141)&lt;=0,('[1]Raw data'!E141/'[1]Raw data'!F141)-1,('[1]Raw data'!E141-'[1]Raw data'!F141)/'[1]Raw data'!F141)</f>
        <v>1.478450041433153</v>
      </c>
      <c r="G140" s="78"/>
    </row>
    <row r="141" spans="1:7" s="30" customFormat="1" ht="15.75" x14ac:dyDescent="0.25">
      <c r="A141" s="81" t="s">
        <v>488</v>
      </c>
      <c r="B141"/>
      <c r="C141" s="77">
        <f>IF(OR('[1]Raw data'!B142,'[1]Raw data'!C142)&lt;=0,('[1]Raw data'!B142/'[1]Raw data'!C142)-1,('[1]Raw data'!B142-'[1]Raw data'!C142)/'[1]Raw data'!C142)</f>
        <v>-0.99999785314664291</v>
      </c>
      <c r="D141" s="77">
        <f>IF(OR('[1]Raw data'!C142,'[1]Raw data'!D142)&lt;=0,('[1]Raw data'!C142/'[1]Raw data'!D142)-1,('[1]Raw data'!C142-'[1]Raw data'!D142)/'[1]Raw data'!D142)</f>
        <v>0.58561974918642179</v>
      </c>
      <c r="E141" s="77">
        <f>IF(OR('[1]Raw data'!D142,'[1]Raw data'!E142)&lt;=0,('[1]Raw data'!D142/'[1]Raw data'!E142)-1,('[1]Raw data'!D142-'[1]Raw data'!E142)/'[1]Raw data'!E142)</f>
        <v>1.6743502207656242</v>
      </c>
      <c r="F141" s="77">
        <f>IF(OR('[1]Raw data'!E142,'[1]Raw data'!F142)&lt;=0,('[1]Raw data'!E142/'[1]Raw data'!F142)-1,('[1]Raw data'!E142-'[1]Raw data'!F142)/'[1]Raw data'!F142)</f>
        <v>0.22096125202854411</v>
      </c>
      <c r="G141" s="78"/>
    </row>
    <row r="142" spans="1:7" ht="15.75" x14ac:dyDescent="0.25">
      <c r="A142" s="79" t="s">
        <v>489</v>
      </c>
      <c r="C142" s="77">
        <f>IF(OR('[1]Raw data'!B143,'[1]Raw data'!C143)&lt;=0,('[1]Raw data'!B143/'[1]Raw data'!C143)-1,('[1]Raw data'!B143-'[1]Raw data'!C143)/'[1]Raw data'!C143)</f>
        <v>-0.41573527143738431</v>
      </c>
      <c r="D142" s="77">
        <f>IF(OR('[1]Raw data'!C143,'[1]Raw data'!D143)&lt;=0,('[1]Raw data'!C143/'[1]Raw data'!D143)-1,('[1]Raw data'!C143-'[1]Raw data'!D143)/'[1]Raw data'!D143)</f>
        <v>2593599</v>
      </c>
      <c r="E142" s="77">
        <f>IF(OR('[1]Raw data'!D143,'[1]Raw data'!E143)&lt;=0,('[1]Raw data'!D143/'[1]Raw data'!E143)-1,('[1]Raw data'!D143-'[1]Raw data'!E143)/'[1]Raw data'!E143)</f>
        <v>-0.99999878580656443</v>
      </c>
      <c r="F142" s="77">
        <f>IF(OR('[1]Raw data'!E143,'[1]Raw data'!F143)&lt;=0,('[1]Raw data'!E143/'[1]Raw data'!F143)-1,('[1]Raw data'!E143-'[1]Raw data'!F143)/'[1]Raw data'!F143)</f>
        <v>13.578139658376848</v>
      </c>
      <c r="G142" s="78"/>
    </row>
    <row r="143" spans="1:7" ht="15.75" x14ac:dyDescent="0.25">
      <c r="A143" s="79" t="s">
        <v>490</v>
      </c>
      <c r="C143" s="77">
        <f>IF(OR('[1]Raw data'!B144,'[1]Raw data'!C144)&lt;=0,('[1]Raw data'!B144/'[1]Raw data'!C144)-1,('[1]Raw data'!B144-'[1]Raw data'!C144)/'[1]Raw data'!C144)</f>
        <v>-0.19362099030502636</v>
      </c>
      <c r="D143" s="77">
        <f>IF(OR('[1]Raw data'!C144,'[1]Raw data'!D144)&lt;=0,('[1]Raw data'!C144/'[1]Raw data'!D144)-1,('[1]Raw data'!C144-'[1]Raw data'!D144)/'[1]Raw data'!D144)</f>
        <v>1.4235505973877951</v>
      </c>
      <c r="E143" s="77">
        <f>IF(OR('[1]Raw data'!D144,'[1]Raw data'!E144)&lt;=0,('[1]Raw data'!D144/'[1]Raw data'!E144)-1,('[1]Raw data'!D144-'[1]Raw data'!E144)/'[1]Raw data'!E144)</f>
        <v>4.7771184656317596</v>
      </c>
      <c r="F143" s="77">
        <f>IF(OR('[1]Raw data'!E144,'[1]Raw data'!F144)&lt;=0,('[1]Raw data'!E144/'[1]Raw data'!F144)-1,('[1]Raw data'!E144-'[1]Raw data'!F144)/'[1]Raw data'!F144)</f>
        <v>-0.8550156728937337</v>
      </c>
      <c r="G143" s="78"/>
    </row>
    <row r="144" spans="1:7" ht="15.75" x14ac:dyDescent="0.25">
      <c r="A144" s="79" t="s">
        <v>105</v>
      </c>
      <c r="C144" s="77">
        <f>IF(OR('[1]Raw data'!B145,'[1]Raw data'!C145)&lt;=0,('[1]Raw data'!B145/'[1]Raw data'!C145)-1,('[1]Raw data'!B145-'[1]Raw data'!C145)/'[1]Raw data'!C145)</f>
        <v>0.40254684702791893</v>
      </c>
      <c r="D144" s="77">
        <f>IF(OR('[1]Raw data'!C145,'[1]Raw data'!D145)&lt;=0,('[1]Raw data'!C145/'[1]Raw data'!D145)-1,('[1]Raw data'!C145-'[1]Raw data'!D145)/'[1]Raw data'!D145)</f>
        <v>0.35943663135286952</v>
      </c>
      <c r="E144" s="77">
        <f>IF(OR('[1]Raw data'!D145,'[1]Raw data'!E145)&lt;=0,('[1]Raw data'!D145/'[1]Raw data'!E145)-1,('[1]Raw data'!D145-'[1]Raw data'!E145)/'[1]Raw data'!E145)</f>
        <v>0.27482908251245619</v>
      </c>
      <c r="F144" s="77">
        <f>IF(OR('[1]Raw data'!E145,'[1]Raw data'!F145)&lt;=0,('[1]Raw data'!E145/'[1]Raw data'!F145)-1,('[1]Raw data'!E145-'[1]Raw data'!F145)/'[1]Raw data'!F145)</f>
        <v>0.32454462909786869</v>
      </c>
      <c r="G144" s="78"/>
    </row>
    <row r="145" spans="1:14" ht="15.75" x14ac:dyDescent="0.25">
      <c r="A145" s="79" t="s">
        <v>491</v>
      </c>
      <c r="C145" s="77">
        <f>IF(OR('[1]Raw data'!B146,'[1]Raw data'!C146)&lt;=0,('[1]Raw data'!B146/'[1]Raw data'!C146)-1,('[1]Raw data'!B146-'[1]Raw data'!C146)/'[1]Raw data'!C146)</f>
        <v>0.60775368404978236</v>
      </c>
      <c r="D145" s="77">
        <f>IF(OR('[1]Raw data'!C146,'[1]Raw data'!D146)&lt;=0,('[1]Raw data'!C146/'[1]Raw data'!D146)-1,('[1]Raw data'!C146-'[1]Raw data'!D146)/'[1]Raw data'!D146)</f>
        <v>52387</v>
      </c>
      <c r="E145" s="77">
        <f>IF(OR('[1]Raw data'!D146,'[1]Raw data'!E146)&lt;=0,('[1]Raw data'!D146/'[1]Raw data'!E146)-1,('[1]Raw data'!D146-'[1]Raw data'!E146)/'[1]Raw data'!E146)</f>
        <v>-0.99974398361495131</v>
      </c>
      <c r="F145" s="77">
        <f>IF(OR('[1]Raw data'!E146,'[1]Raw data'!F146)&lt;=0,('[1]Raw data'!E146/'[1]Raw data'!F146)-1,('[1]Raw data'!E146-'[1]Raw data'!F146)/'[1]Raw data'!F146)</f>
        <v>-0.98071549178951944</v>
      </c>
      <c r="G145" s="78"/>
    </row>
    <row r="146" spans="1:14" ht="15.75" x14ac:dyDescent="0.25">
      <c r="A146" s="79" t="s">
        <v>492</v>
      </c>
      <c r="C146" s="77">
        <f>IF(OR('[1]Raw data'!B147,'[1]Raw data'!C147)&lt;=0,('[1]Raw data'!B147/'[1]Raw data'!C147)-1,('[1]Raw data'!B147-'[1]Raw data'!C147)/'[1]Raw data'!C147)</f>
        <v>-6.5016584876335201E-2</v>
      </c>
      <c r="D146" s="77">
        <f>IF(OR('[1]Raw data'!C147,'[1]Raw data'!D147)&lt;=0,('[1]Raw data'!C147/'[1]Raw data'!D147)-1,('[1]Raw data'!C147-'[1]Raw data'!D147)/'[1]Raw data'!D147)</f>
        <v>0.74212864502459108</v>
      </c>
      <c r="E146" s="77">
        <f>IF(OR('[1]Raw data'!D147,'[1]Raw data'!E147)&lt;=0,('[1]Raw data'!D147/'[1]Raw data'!E147)-1,('[1]Raw data'!D147-'[1]Raw data'!E147)/'[1]Raw data'!E147)</f>
        <v>5310457</v>
      </c>
      <c r="F146" s="77">
        <f>IF(OR('[1]Raw data'!E147,'[1]Raw data'!F147)&lt;=0,('[1]Raw data'!E147/'[1]Raw data'!F147)-1,('[1]Raw data'!E147-'[1]Raw data'!F147)/'[1]Raw data'!F147)</f>
        <v>0</v>
      </c>
      <c r="G146" s="78"/>
    </row>
    <row r="147" spans="1:14" ht="15.75" x14ac:dyDescent="0.25">
      <c r="A147" s="79" t="s">
        <v>493</v>
      </c>
      <c r="C147" s="77">
        <f>IF(OR('[1]Raw data'!B148,'[1]Raw data'!C148)&lt;=0,('[1]Raw data'!B148/'[1]Raw data'!C148)-1,('[1]Raw data'!B148-'[1]Raw data'!C148)/'[1]Raw data'!C148)</f>
        <v>-0.2616611657681514</v>
      </c>
      <c r="D147" s="77">
        <f>IF(OR('[1]Raw data'!C148,'[1]Raw data'!D148)&lt;=0,('[1]Raw data'!C148/'[1]Raw data'!D148)-1,('[1]Raw data'!C148-'[1]Raw data'!D148)/'[1]Raw data'!D148)</f>
        <v>0.92529485662710853</v>
      </c>
      <c r="E147" s="77">
        <f>IF(OR('[1]Raw data'!D148,'[1]Raw data'!E148)&lt;=0,('[1]Raw data'!D148/'[1]Raw data'!E148)-1,('[1]Raw data'!D148-'[1]Raw data'!E148)/'[1]Raw data'!E148)</f>
        <v>0.31880840933584265</v>
      </c>
      <c r="F147" s="77">
        <f>IF(OR('[1]Raw data'!E148,'[1]Raw data'!F148)&lt;=0,('[1]Raw data'!E148/'[1]Raw data'!F148)-1,('[1]Raw data'!E148-'[1]Raw data'!F148)/'[1]Raw data'!F148)</f>
        <v>-0.36788002033553635</v>
      </c>
      <c r="G147" s="78"/>
    </row>
    <row r="148" spans="1:14" ht="15.75" x14ac:dyDescent="0.25">
      <c r="A148" s="79" t="s">
        <v>494</v>
      </c>
      <c r="C148" s="77">
        <f>IF(OR('[1]Raw data'!B149,'[1]Raw data'!C149)&lt;=0,('[1]Raw data'!B149/'[1]Raw data'!C149)-1,('[1]Raw data'!B149-'[1]Raw data'!C149)/'[1]Raw data'!C149)</f>
        <v>0.12486992490612725</v>
      </c>
      <c r="D148" s="77">
        <f>IF(OR('[1]Raw data'!C149,'[1]Raw data'!D149)&lt;=0,('[1]Raw data'!C149/'[1]Raw data'!D149)-1,('[1]Raw data'!C149-'[1]Raw data'!D149)/'[1]Raw data'!D149)</f>
        <v>0.53921930000553231</v>
      </c>
      <c r="E148" s="77">
        <f>IF(OR('[1]Raw data'!D149,'[1]Raw data'!E149)&lt;=0,('[1]Raw data'!D149/'[1]Raw data'!E149)-1,('[1]Raw data'!D149-'[1]Raw data'!E149)/'[1]Raw data'!E149)</f>
        <v>0.11987199918786515</v>
      </c>
      <c r="F148" s="77">
        <f>IF(OR('[1]Raw data'!E149,'[1]Raw data'!F149)&lt;=0,('[1]Raw data'!E149/'[1]Raw data'!F149)-1,('[1]Raw data'!E149-'[1]Raw data'!F149)/'[1]Raw data'!F149)</f>
        <v>0.39189019303077749</v>
      </c>
      <c r="G148" s="78"/>
    </row>
    <row r="149" spans="1:14" s="30" customFormat="1" ht="15.75" x14ac:dyDescent="0.25">
      <c r="A149" s="81" t="s">
        <v>495</v>
      </c>
      <c r="B149"/>
      <c r="C149" s="77">
        <f>IF(OR('[1]Raw data'!B150,'[1]Raw data'!C150)&lt;=0,('[1]Raw data'!B150/'[1]Raw data'!C150)-1,('[1]Raw data'!B150-'[1]Raw data'!C150)/'[1]Raw data'!C150)</f>
        <v>-0.12243242010008114</v>
      </c>
      <c r="D149" s="77">
        <f>IF(OR('[1]Raw data'!C150,'[1]Raw data'!D150)&lt;=0,('[1]Raw data'!C150/'[1]Raw data'!D150)-1,('[1]Raw data'!C150-'[1]Raw data'!D150)/'[1]Raw data'!D150)</f>
        <v>0.43293594125634771</v>
      </c>
      <c r="E149" s="77">
        <f>IF(OR('[1]Raw data'!D150,'[1]Raw data'!E150)&lt;=0,('[1]Raw data'!D150/'[1]Raw data'!E150)-1,('[1]Raw data'!D150-'[1]Raw data'!E150)/'[1]Raw data'!E150)</f>
        <v>0.22673150045742463</v>
      </c>
      <c r="F149" s="77">
        <f>IF(OR('[1]Raw data'!E150,'[1]Raw data'!F150)&lt;=0,('[1]Raw data'!E150/'[1]Raw data'!F150)-1,('[1]Raw data'!E150-'[1]Raw data'!F150)/'[1]Raw data'!F150)</f>
        <v>0.2388460779640465</v>
      </c>
      <c r="G149" s="78"/>
      <c r="J149" s="86"/>
      <c r="K149" s="86">
        <v>2019</v>
      </c>
      <c r="L149" s="86">
        <v>2018</v>
      </c>
      <c r="M149" s="86">
        <v>2017</v>
      </c>
      <c r="N149" s="86">
        <v>2016</v>
      </c>
    </row>
    <row r="150" spans="1:14" s="30" customFormat="1" ht="15.75" x14ac:dyDescent="0.25">
      <c r="A150" s="81" t="s">
        <v>496</v>
      </c>
      <c r="B150"/>
      <c r="C150" s="77">
        <f>IF(OR('[1]Raw data'!B151,'[1]Raw data'!C151)&lt;=0,('[1]Raw data'!B151/'[1]Raw data'!C151)-1,('[1]Raw data'!B151-'[1]Raw data'!C151)/'[1]Raw data'!C151)</f>
        <v>0.67413931144915928</v>
      </c>
      <c r="D150" s="77">
        <f>IF(OR('[1]Raw data'!C151,'[1]Raw data'!D151)&lt;=0,('[1]Raw data'!C151/'[1]Raw data'!D151)-1,('[1]Raw data'!C151-'[1]Raw data'!D151)/'[1]Raw data'!D151)</f>
        <v>0.82590593587547001</v>
      </c>
      <c r="E150" s="77">
        <f>IF(OR('[1]Raw data'!D151,'[1]Raw data'!E151)&lt;=0,('[1]Raw data'!D151/'[1]Raw data'!E151)-1,('[1]Raw data'!D151-'[1]Raw data'!E151)/'[1]Raw data'!E151)</f>
        <v>-0.14064824120603014</v>
      </c>
      <c r="F150" s="77">
        <f>IF(OR('[1]Raw data'!E151,'[1]Raw data'!F151)&lt;=0,('[1]Raw data'!E151/'[1]Raw data'!F151)-1,('[1]Raw data'!E151-'[1]Raw data'!F151)/'[1]Raw data'!F151)</f>
        <v>0.8587186983364935</v>
      </c>
      <c r="G150" s="78"/>
      <c r="J150" s="87" t="s">
        <v>497</v>
      </c>
      <c r="K150" s="88">
        <v>4642</v>
      </c>
      <c r="L150" s="88">
        <v>10537</v>
      </c>
      <c r="M150" s="88">
        <v>12458</v>
      </c>
      <c r="N150" s="88">
        <v>19282</v>
      </c>
    </row>
    <row r="151" spans="1:14" s="30" customFormat="1" ht="15.75" x14ac:dyDescent="0.25">
      <c r="A151" s="81" t="s">
        <v>498</v>
      </c>
      <c r="B151"/>
      <c r="C151" s="77">
        <f>IF(OR('[1]Raw data'!B152,'[1]Raw data'!C152)&lt;=0,('[1]Raw data'!B152/'[1]Raw data'!C152)-1,('[1]Raw data'!B152-'[1]Raw data'!C152)/'[1]Raw data'!C152)</f>
        <v>0.30418960421857799</v>
      </c>
      <c r="D151" s="77">
        <f>IF(OR('[1]Raw data'!C152,'[1]Raw data'!D152)&lt;=0,('[1]Raw data'!C152/'[1]Raw data'!D152)-1,('[1]Raw data'!C152-'[1]Raw data'!D152)/'[1]Raw data'!D152)</f>
        <v>0.67625060709082074</v>
      </c>
      <c r="E151" s="77">
        <f>IF(OR('[1]Raw data'!D152,'[1]Raw data'!E152)&lt;=0,('[1]Raw data'!D152/'[1]Raw data'!E152)-1,('[1]Raw data'!D152-'[1]Raw data'!E152)/'[1]Raw data'!E152)</f>
        <v>0.26430711794468731</v>
      </c>
      <c r="F151" s="77">
        <f>IF(OR('[1]Raw data'!E152,'[1]Raw data'!F152)&lt;=0,('[1]Raw data'!E152/'[1]Raw data'!F152)-1,('[1]Raw data'!E152-'[1]Raw data'!F152)/'[1]Raw data'!F152)</f>
        <v>0.50887595893710857</v>
      </c>
      <c r="G151" s="78"/>
      <c r="J151" s="87" t="s">
        <v>499</v>
      </c>
      <c r="K151" s="88">
        <v>69099</v>
      </c>
      <c r="L151" s="88"/>
      <c r="M151" s="88">
        <v>17211</v>
      </c>
      <c r="N151" s="88">
        <v>76229</v>
      </c>
    </row>
    <row r="152" spans="1:14" ht="15.75" x14ac:dyDescent="0.25">
      <c r="A152" s="79" t="s">
        <v>464</v>
      </c>
      <c r="C152" s="77">
        <f>IF(OR('[1]Raw data'!B153,'[1]Raw data'!C153)&lt;=0,('[1]Raw data'!B153/'[1]Raw data'!C153)-1,('[1]Raw data'!B153-'[1]Raw data'!C153)/'[1]Raw data'!C153)</f>
        <v>-0.40546638588543416</v>
      </c>
      <c r="D152" s="77">
        <f>IF(OR('[1]Raw data'!C153,'[1]Raw data'!D153)&lt;=0,('[1]Raw data'!C153/'[1]Raw data'!D153)-1,('[1]Raw data'!C153-'[1]Raw data'!D153)/'[1]Raw data'!D153)</f>
        <v>1.0270953778824712</v>
      </c>
      <c r="E152" s="77">
        <f>IF(OR('[1]Raw data'!D153,'[1]Raw data'!E153)&lt;=0,('[1]Raw data'!D153/'[1]Raw data'!E153)-1,('[1]Raw data'!D153-'[1]Raw data'!E153)/'[1]Raw data'!E153)</f>
        <v>0.23096454172124994</v>
      </c>
      <c r="F152" s="77">
        <f>IF(OR('[1]Raw data'!E153,'[1]Raw data'!F153)&lt;=0,('[1]Raw data'!E153/'[1]Raw data'!F153)-1,('[1]Raw data'!E153-'[1]Raw data'!F153)/'[1]Raw data'!F153)</f>
        <v>1.0817514669608248</v>
      </c>
      <c r="G152" s="78"/>
      <c r="J152" t="s">
        <v>463</v>
      </c>
      <c r="K152">
        <v>41586</v>
      </c>
    </row>
    <row r="153" spans="1:14" ht="15.75" x14ac:dyDescent="0.25">
      <c r="A153" s="79" t="s">
        <v>500</v>
      </c>
      <c r="C153" s="77">
        <f>IF(OR('[1]Raw data'!B154,'[1]Raw data'!C154)&lt;=0,('[1]Raw data'!B154/'[1]Raw data'!C154)-1,('[1]Raw data'!B154-'[1]Raw data'!C154)/'[1]Raw data'!C154)</f>
        <v>7.9661045355446767</v>
      </c>
      <c r="D153" s="77">
        <f>IF(OR('[1]Raw data'!C154,'[1]Raw data'!D154)&lt;=0,('[1]Raw data'!C154/'[1]Raw data'!D154)-1,('[1]Raw data'!C154-'[1]Raw data'!D154)/'[1]Raw data'!D154)</f>
        <v>355017</v>
      </c>
      <c r="E153" s="77">
        <f>IF(OR('[1]Raw data'!D154,'[1]Raw data'!E154)&lt;=0,('[1]Raw data'!D154/'[1]Raw data'!E154)-1,('[1]Raw data'!D154-'[1]Raw data'!E154)/'[1]Raw data'!E154)</f>
        <v>0</v>
      </c>
      <c r="F153" s="77">
        <f>IF(OR('[1]Raw data'!E154,'[1]Raw data'!F154)&lt;=0,('[1]Raw data'!E154/'[1]Raw data'!F154)-1,('[1]Raw data'!E154-'[1]Raw data'!F154)/'[1]Raw data'!F154)</f>
        <v>0</v>
      </c>
      <c r="G153" s="78"/>
      <c r="J153" t="s">
        <v>501</v>
      </c>
      <c r="K153">
        <v>32000</v>
      </c>
      <c r="M153">
        <v>22365</v>
      </c>
      <c r="N153">
        <v>0</v>
      </c>
    </row>
    <row r="154" spans="1:14" ht="15.75" x14ac:dyDescent="0.25">
      <c r="A154" s="79" t="s">
        <v>502</v>
      </c>
      <c r="C154" s="77">
        <f>IF(OR('[1]Raw data'!B155,'[1]Raw data'!C155)&lt;=0,('[1]Raw data'!B155/'[1]Raw data'!C155)-1,('[1]Raw data'!B155-'[1]Raw data'!C155)/'[1]Raw data'!C155)</f>
        <v>0</v>
      </c>
      <c r="D154" s="77">
        <f>IF(OR('[1]Raw data'!C155,'[1]Raw data'!D155)&lt;=0,('[1]Raw data'!C155/'[1]Raw data'!D155)-1,('[1]Raw data'!C155-'[1]Raw data'!D155)/'[1]Raw data'!D155)</f>
        <v>0</v>
      </c>
      <c r="E154" s="77">
        <f>IF(OR('[1]Raw data'!D155,'[1]Raw data'!E155)&lt;=0,('[1]Raw data'!D155/'[1]Raw data'!E155)-1,('[1]Raw data'!D155-'[1]Raw data'!E155)/'[1]Raw data'!E155)</f>
        <v>0</v>
      </c>
      <c r="F154" s="77">
        <f>IF(OR('[1]Raw data'!E155,'[1]Raw data'!F155)&lt;=0,('[1]Raw data'!E155/'[1]Raw data'!F155)-1,('[1]Raw data'!E155-'[1]Raw data'!F155)/'[1]Raw data'!F155)</f>
        <v>-0.99999814814814814</v>
      </c>
      <c r="G154" s="78"/>
      <c r="J154" t="s">
        <v>503</v>
      </c>
      <c r="K154">
        <v>65900</v>
      </c>
      <c r="L154">
        <v>71100</v>
      </c>
      <c r="M154">
        <v>23611</v>
      </c>
      <c r="N154">
        <v>26900</v>
      </c>
    </row>
    <row r="155" spans="1:14" ht="15.75" x14ac:dyDescent="0.25">
      <c r="A155" s="79" t="s">
        <v>504</v>
      </c>
      <c r="C155" s="77">
        <f>IF(OR('[1]Raw data'!B156,'[1]Raw data'!C156)&lt;=0,('[1]Raw data'!B156/'[1]Raw data'!C156)-1,('[1]Raw data'!B156-'[1]Raw data'!C156)/'[1]Raw data'!C156)</f>
        <v>299999</v>
      </c>
      <c r="D155" s="77">
        <f>IF(OR('[1]Raw data'!C156,'[1]Raw data'!D156)&lt;=0,('[1]Raw data'!C156/'[1]Raw data'!D156)-1,('[1]Raw data'!C156-'[1]Raw data'!D156)/'[1]Raw data'!D156)</f>
        <v>0</v>
      </c>
      <c r="E155" s="77">
        <f>IF(OR('[1]Raw data'!D156,'[1]Raw data'!E156)&lt;=0,('[1]Raw data'!D156/'[1]Raw data'!E156)-1,('[1]Raw data'!D156-'[1]Raw data'!E156)/'[1]Raw data'!E156)</f>
        <v>0</v>
      </c>
      <c r="F155" s="77">
        <f>IF(OR('[1]Raw data'!E156,'[1]Raw data'!F156)&lt;=0,('[1]Raw data'!E156/'[1]Raw data'!F156)-1,('[1]Raw data'!E156-'[1]Raw data'!F156)/'[1]Raw data'!F156)</f>
        <v>0</v>
      </c>
      <c r="G155" s="78"/>
      <c r="J155" t="s">
        <v>505</v>
      </c>
      <c r="K155">
        <f>SUM(K150:K154)</f>
        <v>213227</v>
      </c>
      <c r="L155">
        <f t="shared" ref="L155:N155" si="3">SUM(L150:L154)</f>
        <v>81637</v>
      </c>
      <c r="M155">
        <f t="shared" si="3"/>
        <v>75645</v>
      </c>
      <c r="N155">
        <f t="shared" si="3"/>
        <v>122411</v>
      </c>
    </row>
    <row r="156" spans="1:14" ht="15.75" x14ac:dyDescent="0.25">
      <c r="A156" s="79" t="s">
        <v>461</v>
      </c>
      <c r="C156" s="77">
        <f>IF(OR('[1]Raw data'!B157,'[1]Raw data'!C157)&lt;=0,('[1]Raw data'!B157/'[1]Raw data'!C157)-1,('[1]Raw data'!B157-'[1]Raw data'!C157)/'[1]Raw data'!C157)</f>
        <v>2.8719432853848685</v>
      </c>
      <c r="D156" s="77">
        <f>IF(OR('[1]Raw data'!C157,'[1]Raw data'!D157)&lt;=0,('[1]Raw data'!C157/'[1]Raw data'!D157)-1,('[1]Raw data'!C157-'[1]Raw data'!D157)/'[1]Raw data'!D157)</f>
        <v>5.0688046647230323</v>
      </c>
      <c r="E156" s="77">
        <f>IF(OR('[1]Raw data'!D157,'[1]Raw data'!E157)&lt;=0,('[1]Raw data'!D157/'[1]Raw data'!E157)-1,('[1]Raw data'!D157-'[1]Raw data'!E157)/'[1]Raw data'!E157)</f>
        <v>12004</v>
      </c>
      <c r="F156" s="77">
        <f>IF(OR('[1]Raw data'!E157,'[1]Raw data'!F157)&lt;=0,('[1]Raw data'!E157/'[1]Raw data'!F157)-1,('[1]Raw data'!E157-'[1]Raw data'!F157)/'[1]Raw data'!F157)</f>
        <v>0</v>
      </c>
      <c r="G156" s="78"/>
    </row>
    <row r="157" spans="1:14" ht="15.75" x14ac:dyDescent="0.25">
      <c r="A157" s="79" t="s">
        <v>506</v>
      </c>
      <c r="C157" s="77">
        <f>IF(OR('[1]Raw data'!B158,'[1]Raw data'!C158)&lt;=0,('[1]Raw data'!B158/'[1]Raw data'!C158)-1,('[1]Raw data'!B158-'[1]Raw data'!C158)/'[1]Raw data'!C158)</f>
        <v>0</v>
      </c>
      <c r="D157" s="77">
        <f>IF(OR('[1]Raw data'!C158,'[1]Raw data'!D158)&lt;=0,('[1]Raw data'!C158/'[1]Raw data'!D158)-1,('[1]Raw data'!C158-'[1]Raw data'!D158)/'[1]Raw data'!D158)</f>
        <v>0</v>
      </c>
      <c r="E157" s="77">
        <f>IF(OR('[1]Raw data'!D158,'[1]Raw data'!E158)&lt;=0,('[1]Raw data'!D158/'[1]Raw data'!E158)-1,('[1]Raw data'!D158-'[1]Raw data'!E158)/'[1]Raw data'!E158)</f>
        <v>-0.9999850746268657</v>
      </c>
      <c r="F157" s="77">
        <f>IF(OR('[1]Raw data'!E158,'[1]Raw data'!F158)&lt;=0,('[1]Raw data'!E158/'[1]Raw data'!F158)-1,('[1]Raw data'!E158-'[1]Raw data'!F158)/'[1]Raw data'!F158)</f>
        <v>66999</v>
      </c>
      <c r="G157" s="78"/>
    </row>
    <row r="158" spans="1:14" ht="15.75" x14ac:dyDescent="0.25">
      <c r="A158" s="79" t="s">
        <v>507</v>
      </c>
      <c r="C158" s="77">
        <f>IF(OR('[1]Raw data'!B159,'[1]Raw data'!C159)&lt;=0,('[1]Raw data'!B159/'[1]Raw data'!C159)-1,('[1]Raw data'!B159-'[1]Raw data'!C159)/'[1]Raw data'!C159)</f>
        <v>0</v>
      </c>
      <c r="D158" s="77">
        <f>IF(OR('[1]Raw data'!C159,'[1]Raw data'!D159)&lt;=0,('[1]Raw data'!C159/'[1]Raw data'!D159)-1,('[1]Raw data'!C159-'[1]Raw data'!D159)/'[1]Raw data'!D159)</f>
        <v>0</v>
      </c>
      <c r="E158" s="77">
        <f>IF(OR('[1]Raw data'!D159,'[1]Raw data'!E159)&lt;=0,('[1]Raw data'!D159/'[1]Raw data'!E159)-1,('[1]Raw data'!D159-'[1]Raw data'!E159)/'[1]Raw data'!E159)</f>
        <v>0</v>
      </c>
      <c r="F158" s="77">
        <f>IF(OR('[1]Raw data'!E159,'[1]Raw data'!F159)&lt;=0,('[1]Raw data'!E159/'[1]Raw data'!F159)-1,('[1]Raw data'!E159-'[1]Raw data'!F159)/'[1]Raw data'!F159)</f>
        <v>-0.99988429943306723</v>
      </c>
      <c r="G158" s="78"/>
    </row>
    <row r="159" spans="1:14" ht="15.75" x14ac:dyDescent="0.25">
      <c r="A159" s="79" t="s">
        <v>508</v>
      </c>
      <c r="C159" s="77">
        <f>IF(OR('[1]Raw data'!B160,'[1]Raw data'!C160)&lt;=0,('[1]Raw data'!B160/'[1]Raw data'!C160)-1,('[1]Raw data'!B160-'[1]Raw data'!C160)/'[1]Raw data'!C160)</f>
        <v>0</v>
      </c>
      <c r="D159" s="77">
        <f>IF(OR('[1]Raw data'!C160,'[1]Raw data'!D160)&lt;=0,('[1]Raw data'!C160/'[1]Raw data'!D160)-1,('[1]Raw data'!C160-'[1]Raw data'!D160)/'[1]Raw data'!D160)</f>
        <v>0</v>
      </c>
      <c r="E159" s="77">
        <f>IF(OR('[1]Raw data'!D160,'[1]Raw data'!E160)&lt;=0,('[1]Raw data'!D160/'[1]Raw data'!E160)-1,('[1]Raw data'!D160-'[1]Raw data'!E160)/'[1]Raw data'!E160)</f>
        <v>-0.99997826086956521</v>
      </c>
      <c r="F159" s="77">
        <f>IF(OR('[1]Raw data'!E160,'[1]Raw data'!F160)&lt;=0,('[1]Raw data'!E160/'[1]Raw data'!F160)-1,('[1]Raw data'!E160-'[1]Raw data'!F160)/'[1]Raw data'!F160)</f>
        <v>-0.78782287822878228</v>
      </c>
      <c r="G159" s="78"/>
    </row>
    <row r="160" spans="1:14" ht="15.75" x14ac:dyDescent="0.25">
      <c r="A160" s="79" t="s">
        <v>130</v>
      </c>
      <c r="C160" s="77">
        <f>IF(OR('[1]Raw data'!B161,'[1]Raw data'!C161)&lt;=0,('[1]Raw data'!B161/'[1]Raw data'!C161)-1,('[1]Raw data'!B161-'[1]Raw data'!C161)/'[1]Raw data'!C161)</f>
        <v>0</v>
      </c>
      <c r="D160" s="77">
        <f>IF(OR('[1]Raw data'!C161,'[1]Raw data'!D161)&lt;=0,('[1]Raw data'!C161/'[1]Raw data'!D161)-1,('[1]Raw data'!C161-'[1]Raw data'!D161)/'[1]Raw data'!D161)</f>
        <v>0</v>
      </c>
      <c r="E160" s="77">
        <f>IF(OR('[1]Raw data'!D161,'[1]Raw data'!E161)&lt;=0,('[1]Raw data'!D161/'[1]Raw data'!E161)-1,('[1]Raw data'!D161-'[1]Raw data'!E161)/'[1]Raw data'!E161)</f>
        <v>0</v>
      </c>
      <c r="F160" s="77">
        <f>IF(OR('[1]Raw data'!E161,'[1]Raw data'!F161)&lt;=0,('[1]Raw data'!E161/'[1]Raw data'!F161)-1,('[1]Raw data'!E161-'[1]Raw data'!F161)/'[1]Raw data'!F161)</f>
        <v>-0.99998931475525443</v>
      </c>
      <c r="G160" s="78"/>
    </row>
    <row r="161" spans="1:10" ht="15.75" x14ac:dyDescent="0.25">
      <c r="A161" s="79" t="s">
        <v>509</v>
      </c>
      <c r="C161" s="77">
        <f>IF(OR('[1]Raw data'!B162,'[1]Raw data'!C162)&lt;=0,('[1]Raw data'!B162/'[1]Raw data'!C162)-1,('[1]Raw data'!B162-'[1]Raw data'!C162)/'[1]Raw data'!C162)</f>
        <v>0</v>
      </c>
      <c r="D161" s="77">
        <f>IF(OR('[1]Raw data'!C162,'[1]Raw data'!D162)&lt;=0,('[1]Raw data'!C162/'[1]Raw data'!D162)-1,('[1]Raw data'!C162-'[1]Raw data'!D162)/'[1]Raw data'!D162)</f>
        <v>0</v>
      </c>
      <c r="E161" s="77">
        <f>IF(OR('[1]Raw data'!D162,'[1]Raw data'!E162)&lt;=0,('[1]Raw data'!D162/'[1]Raw data'!E162)-1,('[1]Raw data'!D162-'[1]Raw data'!E162)/'[1]Raw data'!E162)</f>
        <v>-0.99995999999999996</v>
      </c>
      <c r="F161" s="77">
        <f>IF(OR('[1]Raw data'!E162,'[1]Raw data'!F162)&lt;=0,('[1]Raw data'!E162/'[1]Raw data'!F162)-1,('[1]Raw data'!E162-'[1]Raw data'!F162)/'[1]Raw data'!F162)</f>
        <v>24999</v>
      </c>
      <c r="G161" s="78"/>
    </row>
    <row r="162" spans="1:10" ht="15.75" x14ac:dyDescent="0.25">
      <c r="A162" s="79" t="s">
        <v>23</v>
      </c>
      <c r="C162" s="77"/>
      <c r="D162" s="77"/>
      <c r="E162" s="77"/>
      <c r="F162" s="77"/>
      <c r="G162" s="78"/>
    </row>
    <row r="163" spans="1:10" ht="15.75" x14ac:dyDescent="0.25">
      <c r="A163" s="50"/>
      <c r="C163" s="77"/>
      <c r="D163" s="77"/>
      <c r="E163" s="77"/>
      <c r="F163" s="77"/>
      <c r="G163" s="78"/>
    </row>
    <row r="164" spans="1:10" ht="15.75" x14ac:dyDescent="0.25">
      <c r="A164" s="76" t="s">
        <v>510</v>
      </c>
      <c r="C164" s="77">
        <f>IF(OR('[1]Raw data'!B165,'[1]Raw data'!C165)&lt;=0,('[1]Raw data'!B165/'[1]Raw data'!C165)-1,('[1]Raw data'!B165-'[1]Raw data'!C165)/'[1]Raw data'!C165)</f>
        <v>-0.2983500690847174</v>
      </c>
      <c r="D164" s="77">
        <f>IF(OR('[1]Raw data'!C165,'[1]Raw data'!D165)&lt;=0,('[1]Raw data'!C165/'[1]Raw data'!D165)-1,('[1]Raw data'!C165-'[1]Raw data'!D165)/'[1]Raw data'!D165)</f>
        <v>0.53570662909083633</v>
      </c>
      <c r="E164" s="77">
        <f>IF(OR('[1]Raw data'!D165,'[1]Raw data'!E165)&lt;=0,('[1]Raw data'!D165/'[1]Raw data'!E165)-1,('[1]Raw data'!D165-'[1]Raw data'!E165)/'[1]Raw data'!E165)</f>
        <v>1.4439992944911517</v>
      </c>
      <c r="F164" s="77">
        <f>IF(OR('[1]Raw data'!E165,'[1]Raw data'!F165)&lt;=0,('[1]Raw data'!E165/'[1]Raw data'!F165)-1,('[1]Raw data'!E165-'[1]Raw data'!F165)/'[1]Raw data'!F165)</f>
        <v>0.66900596363727705</v>
      </c>
      <c r="G164" s="78"/>
    </row>
    <row r="165" spans="1:10" ht="15.75" x14ac:dyDescent="0.25">
      <c r="A165" s="79" t="s">
        <v>511</v>
      </c>
      <c r="C165" s="77">
        <f>IF(OR('[1]Raw data'!B166,'[1]Raw data'!C166)&lt;=0,('[1]Raw data'!B166/'[1]Raw data'!C166)-1,('[1]Raw data'!B166-'[1]Raw data'!C166)/'[1]Raw data'!C166)</f>
        <v>-1.8426631881536527E-2</v>
      </c>
      <c r="D165" s="77">
        <f>IF(OR('[1]Raw data'!C166,'[1]Raw data'!D166)&lt;=0,('[1]Raw data'!C166/'[1]Raw data'!D166)-1,('[1]Raw data'!C166-'[1]Raw data'!D166)/'[1]Raw data'!D166)</f>
        <v>-2.6017407122635131E-2</v>
      </c>
      <c r="E165" s="77">
        <f>IF(OR('[1]Raw data'!D166,'[1]Raw data'!E166)&lt;=0,('[1]Raw data'!D166/'[1]Raw data'!E166)-1,('[1]Raw data'!D166-'[1]Raw data'!E166)/'[1]Raw data'!E166)</f>
        <v>1.1865035782347295</v>
      </c>
      <c r="F165" s="77">
        <f>IF(OR('[1]Raw data'!E166,'[1]Raw data'!F166)&lt;=0,('[1]Raw data'!E166/'[1]Raw data'!F166)-1,('[1]Raw data'!E166-'[1]Raw data'!F166)/'[1]Raw data'!F166)</f>
        <v>0.33540611186544084</v>
      </c>
      <c r="G165" s="78"/>
    </row>
    <row r="166" spans="1:10" s="30" customFormat="1" ht="15.75" x14ac:dyDescent="0.25">
      <c r="A166" s="81" t="s">
        <v>449</v>
      </c>
      <c r="B166"/>
      <c r="C166" s="77">
        <f>IF(OR('[1]Raw data'!B167,'[1]Raw data'!C167)&lt;=0,('[1]Raw data'!B167/'[1]Raw data'!C167)-1,('[1]Raw data'!B167-'[1]Raw data'!C167)/'[1]Raw data'!C167)</f>
        <v>-8.9997095679603414E-2</v>
      </c>
      <c r="D166" s="77">
        <f>IF(OR('[1]Raw data'!C167,'[1]Raw data'!D167)&lt;=0,('[1]Raw data'!C167/'[1]Raw data'!D167)-1,('[1]Raw data'!C167-'[1]Raw data'!D167)/'[1]Raw data'!D167)</f>
        <v>-1.4449800764341117E-2</v>
      </c>
      <c r="E166" s="77">
        <f>IF(OR('[1]Raw data'!D167,'[1]Raw data'!E167)&lt;=0,('[1]Raw data'!D167/'[1]Raw data'!E167)-1,('[1]Raw data'!D167-'[1]Raw data'!E167)/'[1]Raw data'!E167)</f>
        <v>0.99674366313262297</v>
      </c>
      <c r="F166" s="77">
        <f>IF(OR('[1]Raw data'!E167,'[1]Raw data'!F167)&lt;=0,('[1]Raw data'!E167/'[1]Raw data'!F167)-1,('[1]Raw data'!E167-'[1]Raw data'!F167)/'[1]Raw data'!F167)</f>
        <v>0.33540651311020031</v>
      </c>
      <c r="G166" s="78"/>
    </row>
    <row r="167" spans="1:10" s="30" customFormat="1" ht="15.75" x14ac:dyDescent="0.25">
      <c r="A167" s="81" t="s">
        <v>450</v>
      </c>
      <c r="B167"/>
      <c r="C167" s="77">
        <f>IF(OR('[1]Raw data'!B168,'[1]Raw data'!C168)&lt;=0,('[1]Raw data'!B168/'[1]Raw data'!C168)-1,('[1]Raw data'!B168-'[1]Raw data'!C168)/'[1]Raw data'!C168)</f>
        <v>0.66197038768535388</v>
      </c>
      <c r="D167" s="77">
        <f>IF(OR('[1]Raw data'!C168,'[1]Raw data'!D168)&lt;=0,('[1]Raw data'!C168/'[1]Raw data'!D168)-1,('[1]Raw data'!C168-'[1]Raw data'!D168)/'[1]Raw data'!D168)</f>
        <v>-0.14773644613624598</v>
      </c>
      <c r="E167" s="77">
        <f>IF(OR('[1]Raw data'!D168,'[1]Raw data'!E168)&lt;=0,('[1]Raw data'!D168/'[1]Raw data'!E168)-1,('[1]Raw data'!D168-'[1]Raw data'!E168)/'[1]Raw data'!E168)</f>
        <v>635482</v>
      </c>
      <c r="F167" s="77">
        <f>IF(OR('[1]Raw data'!E168,'[1]Raw data'!F168)&lt;=0,('[1]Raw data'!E168/'[1]Raw data'!F168)-1,('[1]Raw data'!E168-'[1]Raw data'!F168)/'[1]Raw data'!F168)</f>
        <v>0</v>
      </c>
      <c r="G167" s="78"/>
    </row>
    <row r="168" spans="1:10" s="30" customFormat="1" ht="15.75" x14ac:dyDescent="0.25">
      <c r="A168" s="81" t="s">
        <v>512</v>
      </c>
      <c r="B168"/>
      <c r="C168" s="77">
        <f>IF(OR('[1]Raw data'!B169,'[1]Raw data'!C169)&lt;=0,('[1]Raw data'!B169/'[1]Raw data'!C169)-1,('[1]Raw data'!B169-'[1]Raw data'!C169)/'[1]Raw data'!C169)</f>
        <v>88569</v>
      </c>
      <c r="D168" s="77">
        <f>IF(OR('[1]Raw data'!C169,'[1]Raw data'!D169)&lt;=0,('[1]Raw data'!C169/'[1]Raw data'!D169)-1,('[1]Raw data'!C169-'[1]Raw data'!D169)/'[1]Raw data'!D169)</f>
        <v>0</v>
      </c>
      <c r="E168" s="77">
        <f>IF(OR('[1]Raw data'!D169,'[1]Raw data'!E169)&lt;=0,('[1]Raw data'!D169/'[1]Raw data'!E169)-1,('[1]Raw data'!D169-'[1]Raw data'!E169)/'[1]Raw data'!E169)</f>
        <v>0</v>
      </c>
      <c r="F168" s="77">
        <f>IF(OR('[1]Raw data'!E169,'[1]Raw data'!F169)&lt;=0,('[1]Raw data'!E169/'[1]Raw data'!F169)-1,('[1]Raw data'!E169-'[1]Raw data'!F169)/'[1]Raw data'!F169)</f>
        <v>0</v>
      </c>
      <c r="G168" s="78"/>
    </row>
    <row r="169" spans="1:10" s="30" customFormat="1" ht="15.75" x14ac:dyDescent="0.25">
      <c r="A169" s="81" t="s">
        <v>513</v>
      </c>
      <c r="B169"/>
      <c r="C169" s="77">
        <f>IF(OR('[1]Raw data'!B170,'[1]Raw data'!C170)&lt;=0,('[1]Raw data'!B170/'[1]Raw data'!C170)-1,('[1]Raw data'!B170-'[1]Raw data'!C170)/'[1]Raw data'!C170)</f>
        <v>14591</v>
      </c>
      <c r="D169" s="77">
        <f>IF(OR('[1]Raw data'!C170,'[1]Raw data'!D170)&lt;=0,('[1]Raw data'!C170/'[1]Raw data'!D170)-1,('[1]Raw data'!C170-'[1]Raw data'!D170)/'[1]Raw data'!D170)</f>
        <v>0</v>
      </c>
      <c r="E169" s="77">
        <f>IF(OR('[1]Raw data'!D170,'[1]Raw data'!E170)&lt;=0,('[1]Raw data'!D170/'[1]Raw data'!E170)-1,('[1]Raw data'!D170-'[1]Raw data'!E170)/'[1]Raw data'!E170)</f>
        <v>0</v>
      </c>
      <c r="F169" s="77">
        <f>IF(OR('[1]Raw data'!E170,'[1]Raw data'!F170)&lt;=0,('[1]Raw data'!E170/'[1]Raw data'!F170)-1,('[1]Raw data'!E170-'[1]Raw data'!F170)/'[1]Raw data'!F170)</f>
        <v>0</v>
      </c>
      <c r="G169" s="78"/>
      <c r="J169" s="30" t="s">
        <v>369</v>
      </c>
    </row>
    <row r="170" spans="1:10" ht="15.75" x14ac:dyDescent="0.25">
      <c r="A170" s="79" t="s">
        <v>514</v>
      </c>
      <c r="C170" s="77">
        <f>IF(OR('[1]Raw data'!B171,'[1]Raw data'!C171)&lt;=0,('[1]Raw data'!B171/'[1]Raw data'!C171)-1,('[1]Raw data'!B171-'[1]Raw data'!C171)/'[1]Raw data'!C171)</f>
        <v>-0.39205575696560441</v>
      </c>
      <c r="D170" s="77">
        <f>IF(OR('[1]Raw data'!C171,'[1]Raw data'!D171)&lt;=0,('[1]Raw data'!C171/'[1]Raw data'!D171)-1,('[1]Raw data'!C171-'[1]Raw data'!D171)/'[1]Raw data'!D171)</f>
        <v>0.3928833825004755</v>
      </c>
      <c r="E170" s="77">
        <f>IF(OR('[1]Raw data'!D171,'[1]Raw data'!E171)&lt;=0,('[1]Raw data'!D171/'[1]Raw data'!E171)-1,('[1]Raw data'!D171-'[1]Raw data'!E171)/'[1]Raw data'!E171)</f>
        <v>15.663952866891229</v>
      </c>
      <c r="F170" s="77">
        <f>IF(OR('[1]Raw data'!E171,'[1]Raw data'!F171)&lt;=0,('[1]Raw data'!E171/'[1]Raw data'!F171)-1,('[1]Raw data'!E171-'[1]Raw data'!F171)/'[1]Raw data'!F171)</f>
        <v>80452</v>
      </c>
      <c r="G170" s="78"/>
    </row>
    <row r="171" spans="1:10" ht="15.75" x14ac:dyDescent="0.25">
      <c r="A171" s="79" t="s">
        <v>515</v>
      </c>
      <c r="C171" s="77">
        <f>IF(OR('[1]Raw data'!B172,'[1]Raw data'!C172)&lt;=0,('[1]Raw data'!B172/'[1]Raw data'!C172)-1,('[1]Raw data'!B172-'[1]Raw data'!C172)/'[1]Raw data'!C172)</f>
        <v>-0.99999970393730808</v>
      </c>
      <c r="D171" s="77">
        <f>IF(OR('[1]Raw data'!C172,'[1]Raw data'!D172)&lt;=0,('[1]Raw data'!C172/'[1]Raw data'!D172)-1,('[1]Raw data'!C172-'[1]Raw data'!D172)/'[1]Raw data'!D172)</f>
        <v>3.8077190235570422</v>
      </c>
      <c r="E171" s="77">
        <f>IF(OR('[1]Raw data'!D172,'[1]Raw data'!E172)&lt;=0,('[1]Raw data'!D172/'[1]Raw data'!E172)-1,('[1]Raw data'!D172-'[1]Raw data'!E172)/'[1]Raw data'!E172)</f>
        <v>3.5194596333226116</v>
      </c>
      <c r="F171" s="77">
        <f>IF(OR('[1]Raw data'!E172,'[1]Raw data'!F172)&lt;=0,('[1]Raw data'!E172/'[1]Raw data'!F172)-1,('[1]Raw data'!E172-'[1]Raw data'!F172)/'[1]Raw data'!F172)</f>
        <v>155449</v>
      </c>
      <c r="G171" s="78"/>
    </row>
    <row r="172" spans="1:10" ht="15.75" x14ac:dyDescent="0.25">
      <c r="A172" s="79" t="s">
        <v>516</v>
      </c>
      <c r="C172" s="77">
        <f>IF(OR('[1]Raw data'!B173,'[1]Raw data'!C173)&lt;=0,('[1]Raw data'!B173/'[1]Raw data'!C173)-1,('[1]Raw data'!B173-'[1]Raw data'!C173)/'[1]Raw data'!C173)</f>
        <v>-0.74218758235387128</v>
      </c>
      <c r="D172" s="77">
        <f>IF(OR('[1]Raw data'!C173,'[1]Raw data'!D173)&lt;=0,('[1]Raw data'!C173/'[1]Raw data'!D173)-1,('[1]Raw data'!C173-'[1]Raw data'!D173)/'[1]Raw data'!D173)</f>
        <v>1.4981401871004694</v>
      </c>
      <c r="E172" s="77">
        <f>IF(OR('[1]Raw data'!D173,'[1]Raw data'!E173)&lt;=0,('[1]Raw data'!D173/'[1]Raw data'!E173)-1,('[1]Raw data'!D173-'[1]Raw data'!E173)/'[1]Raw data'!E173)</f>
        <v>5.5082908436522562</v>
      </c>
      <c r="F172" s="77">
        <f>IF(OR('[1]Raw data'!E173,'[1]Raw data'!F173)&lt;=0,('[1]Raw data'!E173/'[1]Raw data'!F173)-1,('[1]Raw data'!E173-'[1]Raw data'!F173)/'[1]Raw data'!F173)</f>
        <v>46677</v>
      </c>
      <c r="G172" s="78"/>
    </row>
    <row r="173" spans="1:10" ht="15.75" x14ac:dyDescent="0.25">
      <c r="A173" s="79" t="s">
        <v>517</v>
      </c>
      <c r="C173" s="77">
        <f>IF(OR('[1]Raw data'!B174,'[1]Raw data'!C174)&lt;=0,('[1]Raw data'!B174/'[1]Raw data'!C174)-1,('[1]Raw data'!B174-'[1]Raw data'!C174)/'[1]Raw data'!C174)</f>
        <v>186688</v>
      </c>
      <c r="D173" s="77">
        <f>IF(OR('[1]Raw data'!C174,'[1]Raw data'!D174)&lt;=0,('[1]Raw data'!C174/'[1]Raw data'!D174)-1,('[1]Raw data'!C174-'[1]Raw data'!D174)/'[1]Raw data'!D174)</f>
        <v>-0.99999644916626429</v>
      </c>
      <c r="E173" s="77">
        <f>IF(OR('[1]Raw data'!D174,'[1]Raw data'!E174)&lt;=0,('[1]Raw data'!D174/'[1]Raw data'!E174)-1,('[1]Raw data'!D174-'[1]Raw data'!E174)/'[1]Raw data'!E174)</f>
        <v>-5.690882666148725E-2</v>
      </c>
      <c r="F173" s="77">
        <f>IF(OR('[1]Raw data'!E174,'[1]Raw data'!F174)&lt;=0,('[1]Raw data'!E174/'[1]Raw data'!F174)-1,('[1]Raw data'!E174-'[1]Raw data'!F174)/'[1]Raw data'!F174)</f>
        <v>298617</v>
      </c>
      <c r="G173" s="78"/>
    </row>
    <row r="174" spans="1:10" ht="15.75" x14ac:dyDescent="0.25">
      <c r="A174" s="79" t="s">
        <v>518</v>
      </c>
      <c r="C174" s="77">
        <f>IF(OR('[1]Raw data'!B175,'[1]Raw data'!C175)&lt;=0,('[1]Raw data'!B175/'[1]Raw data'!C175)-1,('[1]Raw data'!B175-'[1]Raw data'!C175)/'[1]Raw data'!C175)</f>
        <v>1.1052730401726667</v>
      </c>
      <c r="D174" s="77">
        <f>IF(OR('[1]Raw data'!C175,'[1]Raw data'!D175)&lt;=0,('[1]Raw data'!C175/'[1]Raw data'!D175)-1,('[1]Raw data'!C175-'[1]Raw data'!D175)/'[1]Raw data'!D175)</f>
        <v>0.48078587370754444</v>
      </c>
      <c r="E174" s="77">
        <f>IF(OR('[1]Raw data'!D175,'[1]Raw data'!E175)&lt;=0,('[1]Raw data'!D175/'[1]Raw data'!E175)-1,('[1]Raw data'!D175-'[1]Raw data'!E175)/'[1]Raw data'!E175)</f>
        <v>0.41455295204140802</v>
      </c>
      <c r="F174" s="77">
        <f>IF(OR('[1]Raw data'!E175,'[1]Raw data'!F175)&lt;=0,('[1]Raw data'!E175/'[1]Raw data'!F175)-1,('[1]Raw data'!E175-'[1]Raw data'!F175)/'[1]Raw data'!F175)</f>
        <v>1.3269447012668982</v>
      </c>
      <c r="G174" s="78"/>
    </row>
    <row r="175" spans="1:10" ht="15.75" x14ac:dyDescent="0.25">
      <c r="A175" s="79" t="s">
        <v>519</v>
      </c>
      <c r="C175" s="77">
        <f>IF(OR('[1]Raw data'!B176,'[1]Raw data'!C176)&lt;=0,('[1]Raw data'!B176/'[1]Raw data'!C176)-1,('[1]Raw data'!B176-'[1]Raw data'!C176)/'[1]Raw data'!C176)</f>
        <v>-0.28473152878033758</v>
      </c>
      <c r="D175" s="77">
        <f>IF(OR('[1]Raw data'!C176,'[1]Raw data'!D176)&lt;=0,('[1]Raw data'!C176/'[1]Raw data'!D176)-1,('[1]Raw data'!C176-'[1]Raw data'!D176)/'[1]Raw data'!D176)</f>
        <v>0.95646543710855114</v>
      </c>
      <c r="E175" s="77">
        <f>IF(OR('[1]Raw data'!D176,'[1]Raw data'!E176)&lt;=0,('[1]Raw data'!D176/'[1]Raw data'!E176)-1,('[1]Raw data'!D176-'[1]Raw data'!E176)/'[1]Raw data'!E176)</f>
        <v>-0.18331029716655148</v>
      </c>
      <c r="F175" s="77">
        <f>IF(OR('[1]Raw data'!E176,'[1]Raw data'!F176)&lt;=0,('[1]Raw data'!E176/'[1]Raw data'!F176)-1,('[1]Raw data'!E176-'[1]Raw data'!F176)/'[1]Raw data'!F176)</f>
        <v>191003</v>
      </c>
      <c r="G175" s="78"/>
    </row>
    <row r="176" spans="1:10" ht="15.75" x14ac:dyDescent="0.25">
      <c r="A176" s="79" t="s">
        <v>520</v>
      </c>
      <c r="C176" s="77">
        <f>IF(OR('[1]Raw data'!B177,'[1]Raw data'!C177)&lt;=0,('[1]Raw data'!B177/'[1]Raw data'!C177)-1,('[1]Raw data'!B177-'[1]Raw data'!C177)/'[1]Raw data'!C177)</f>
        <v>-0.94285527768688859</v>
      </c>
      <c r="D176" s="77">
        <f>IF(OR('[1]Raw data'!C177,'[1]Raw data'!D177)&lt;=0,('[1]Raw data'!C177/'[1]Raw data'!D177)-1,('[1]Raw data'!C177-'[1]Raw data'!D177)/'[1]Raw data'!D177)</f>
        <v>18.701198281000032</v>
      </c>
      <c r="E176" s="77">
        <f>IF(OR('[1]Raw data'!D177,'[1]Raw data'!E177)&lt;=0,('[1]Raw data'!D177/'[1]Raw data'!E177)-1,('[1]Raw data'!D177-'[1]Raw data'!E177)/'[1]Raw data'!E177)</f>
        <v>0.67506502377637079</v>
      </c>
      <c r="F176" s="77">
        <f>IF(OR('[1]Raw data'!E177,'[1]Raw data'!F177)&lt;=0,('[1]Raw data'!E177/'[1]Raw data'!F177)-1,('[1]Raw data'!E177-'[1]Raw data'!F177)/'[1]Raw data'!F177)</f>
        <v>38062</v>
      </c>
      <c r="G176" s="78"/>
    </row>
    <row r="177" spans="1:7" ht="15.75" x14ac:dyDescent="0.25">
      <c r="A177" s="79" t="s">
        <v>521</v>
      </c>
      <c r="C177" s="77">
        <f>IF(OR('[1]Raw data'!B178,'[1]Raw data'!C178)&lt;=0,('[1]Raw data'!B178/'[1]Raw data'!C178)-1,('[1]Raw data'!B178-'[1]Raw data'!C178)/'[1]Raw data'!C178)</f>
        <v>-0.25112137764772835</v>
      </c>
      <c r="D177" s="77">
        <f>IF(OR('[1]Raw data'!C178,'[1]Raw data'!D178)&lt;=0,('[1]Raw data'!C178/'[1]Raw data'!D178)-1,('[1]Raw data'!C178-'[1]Raw data'!D178)/'[1]Raw data'!D178)</f>
        <v>4.3182164815785713</v>
      </c>
      <c r="E177" s="77">
        <f>IF(OR('[1]Raw data'!D178,'[1]Raw data'!E178)&lt;=0,('[1]Raw data'!D178/'[1]Raw data'!E178)-1,('[1]Raw data'!D178-'[1]Raw data'!E178)/'[1]Raw data'!E178)</f>
        <v>41961</v>
      </c>
      <c r="F177" s="77">
        <f>IF(OR('[1]Raw data'!E178,'[1]Raw data'!F178)&lt;=0,('[1]Raw data'!E178/'[1]Raw data'!F178)-1,('[1]Raw data'!E178-'[1]Raw data'!F178)/'[1]Raw data'!F178)</f>
        <v>0</v>
      </c>
      <c r="G177" s="78"/>
    </row>
    <row r="178" spans="1:7" ht="15.75" x14ac:dyDescent="0.25">
      <c r="A178" s="79" t="s">
        <v>461</v>
      </c>
      <c r="C178" s="77">
        <f>IF(OR('[1]Raw data'!B179,'[1]Raw data'!C179)&lt;=0,('[1]Raw data'!B179/'[1]Raw data'!C179)-1,('[1]Raw data'!B179-'[1]Raw data'!C179)/'[1]Raw data'!C179)</f>
        <v>3.9987615291855425</v>
      </c>
      <c r="D178" s="77">
        <f>IF(OR('[1]Raw data'!C179,'[1]Raw data'!D179)&lt;=0,('[1]Raw data'!C179/'[1]Raw data'!D179)-1,('[1]Raw data'!C179-'[1]Raw data'!D179)/'[1]Raw data'!D179)</f>
        <v>1.0455333333333334</v>
      </c>
      <c r="E178" s="77">
        <f>IF(OR('[1]Raw data'!D179,'[1]Raw data'!E179)&lt;=0,('[1]Raw data'!D179/'[1]Raw data'!E179)-1,('[1]Raw data'!D179-'[1]Raw data'!E179)/'[1]Raw data'!E179)</f>
        <v>14999</v>
      </c>
      <c r="F178" s="77">
        <f>IF(OR('[1]Raw data'!E179,'[1]Raw data'!F179)&lt;=0,('[1]Raw data'!E179/'[1]Raw data'!F179)-1,('[1]Raw data'!E179-'[1]Raw data'!F179)/'[1]Raw data'!F179)</f>
        <v>0</v>
      </c>
      <c r="G178" s="78"/>
    </row>
    <row r="179" spans="1:7" ht="15.75" x14ac:dyDescent="0.25">
      <c r="A179" s="79" t="s">
        <v>522</v>
      </c>
      <c r="C179" s="77">
        <f>IF(OR('[1]Raw data'!B180,'[1]Raw data'!C180)&lt;=0,('[1]Raw data'!B180/'[1]Raw data'!C180)-1,('[1]Raw data'!B180-'[1]Raw data'!C180)/'[1]Raw data'!C180)</f>
        <v>1.0384266147988053</v>
      </c>
      <c r="D179" s="77">
        <f>IF(OR('[1]Raw data'!C180,'[1]Raw data'!D180)&lt;=0,('[1]Raw data'!C180/'[1]Raw data'!D180)-1,('[1]Raw data'!C180-'[1]Raw data'!D180)/'[1]Raw data'!D180)</f>
        <v>813862</v>
      </c>
      <c r="E179" s="77">
        <f>IF(OR('[1]Raw data'!D180,'[1]Raw data'!E180)&lt;=0,('[1]Raw data'!D180/'[1]Raw data'!E180)-1,('[1]Raw data'!D180-'[1]Raw data'!E180)/'[1]Raw data'!E180)</f>
        <v>0</v>
      </c>
      <c r="F179" s="77">
        <f>IF(OR('[1]Raw data'!E180,'[1]Raw data'!F180)&lt;=0,('[1]Raw data'!E180/'[1]Raw data'!F180)-1,('[1]Raw data'!E180-'[1]Raw data'!F180)/'[1]Raw data'!F180)</f>
        <v>0</v>
      </c>
      <c r="G179" s="78"/>
    </row>
    <row r="180" spans="1:7" ht="15.75" x14ac:dyDescent="0.25">
      <c r="A180" s="79" t="s">
        <v>23</v>
      </c>
      <c r="C180" s="77">
        <f>IF(OR('[1]Raw data'!B181,'[1]Raw data'!C181)&lt;=0,('[1]Raw data'!B181/'[1]Raw data'!C181)-1,('[1]Raw data'!B181-'[1]Raw data'!C181)/'[1]Raw data'!C181)</f>
        <v>0</v>
      </c>
      <c r="D180" s="77">
        <f>IF(OR('[1]Raw data'!C181,'[1]Raw data'!D181)&lt;=0,('[1]Raw data'!C181/'[1]Raw data'!D181)-1,('[1]Raw data'!C181-'[1]Raw data'!D181)/'[1]Raw data'!D181)</f>
        <v>-0.99996982043156779</v>
      </c>
      <c r="E180" s="77">
        <f>IF(OR('[1]Raw data'!D181,'[1]Raw data'!E181)&lt;=0,('[1]Raw data'!D181/'[1]Raw data'!E181)-1,('[1]Raw data'!D181-'[1]Raw data'!E181)/'[1]Raw data'!E181)</f>
        <v>33134</v>
      </c>
      <c r="F180" s="77">
        <f>IF(OR('[1]Raw data'!E181,'[1]Raw data'!F181)&lt;=0,('[1]Raw data'!E181/'[1]Raw data'!F181)-1,('[1]Raw data'!E181-'[1]Raw data'!F181)/'[1]Raw data'!F181)</f>
        <v>0</v>
      </c>
      <c r="G180" s="78"/>
    </row>
    <row r="181" spans="1:7" ht="15.75" x14ac:dyDescent="0.25">
      <c r="A181" s="50"/>
      <c r="C181" s="77"/>
      <c r="D181" s="77"/>
      <c r="E181" s="77"/>
      <c r="F181" s="77"/>
      <c r="G181" s="78"/>
    </row>
    <row r="182" spans="1:7" ht="15.75" x14ac:dyDescent="0.25">
      <c r="A182" s="76" t="s">
        <v>523</v>
      </c>
      <c r="C182" s="77">
        <f>IF(OR('[1]Raw data'!B183,'[1]Raw data'!C183)&lt;=0,('[1]Raw data'!B183/'[1]Raw data'!C183)-1,('[1]Raw data'!B183-'[1]Raw data'!C183)/'[1]Raw data'!C183)</f>
        <v>0.23478870624666515</v>
      </c>
      <c r="D182" s="77">
        <f>IF(OR('[1]Raw data'!C183,'[1]Raw data'!D183)&lt;=0,('[1]Raw data'!C183/'[1]Raw data'!D183)-1,('[1]Raw data'!C183-'[1]Raw data'!D183)/'[1]Raw data'!D183)</f>
        <v>0.97167886900933864</v>
      </c>
      <c r="E182" s="77">
        <f>IF(OR('[1]Raw data'!D183,'[1]Raw data'!E183)&lt;=0,('[1]Raw data'!D183/'[1]Raw data'!E183)-1,('[1]Raw data'!D183-'[1]Raw data'!E183)/'[1]Raw data'!E183)</f>
        <v>0.20467165794340436</v>
      </c>
      <c r="F182" s="77">
        <f>IF(OR('[1]Raw data'!E183,'[1]Raw data'!F183)&lt;=0,('[1]Raw data'!E183/'[1]Raw data'!F183)-1,('[1]Raw data'!E183-'[1]Raw data'!F183)/'[1]Raw data'!F183)</f>
        <v>0.95798453436071873</v>
      </c>
      <c r="G182" s="78"/>
    </row>
    <row r="183" spans="1:7" ht="15.75" x14ac:dyDescent="0.25">
      <c r="A183" s="76" t="s">
        <v>524</v>
      </c>
      <c r="C183" s="77">
        <f>IF(OR('[1]Raw data'!B184,'[1]Raw data'!C184)&lt;=0,('[1]Raw data'!B184/'[1]Raw data'!C184)-1,('[1]Raw data'!B184-'[1]Raw data'!C184)/'[1]Raw data'!C184)</f>
        <v>-9.2277559504454327</v>
      </c>
      <c r="D183" s="77">
        <f>IF(OR('[1]Raw data'!C184,'[1]Raw data'!D184)&lt;=0,('[1]Raw data'!C184/'[1]Raw data'!D184)-1,('[1]Raw data'!C184-'[1]Raw data'!D184)/'[1]Raw data'!D184)</f>
        <v>0.94883899642466407</v>
      </c>
      <c r="E183" s="77">
        <f>IF(OR('[1]Raw data'!D184,'[1]Raw data'!E184)&lt;=0,('[1]Raw data'!D184/'[1]Raw data'!E184)-1,('[1]Raw data'!D184-'[1]Raw data'!E184)/'[1]Raw data'!E184)</f>
        <v>-0.50401113935769504</v>
      </c>
      <c r="F183" s="77">
        <f>IF(OR('[1]Raw data'!E184,'[1]Raw data'!F184)&lt;=0,('[1]Raw data'!E184/'[1]Raw data'!F184)-1,('[1]Raw data'!E184-'[1]Raw data'!F184)/'[1]Raw data'!F184)</f>
        <v>2.6616626399800429</v>
      </c>
      <c r="G183" s="78"/>
    </row>
    <row r="184" spans="1:7" ht="15.75" x14ac:dyDescent="0.25">
      <c r="A184" s="79" t="s">
        <v>525</v>
      </c>
      <c r="C184" s="77"/>
      <c r="D184" s="77"/>
      <c r="E184" s="77"/>
      <c r="F184" s="77"/>
      <c r="G184" s="78"/>
    </row>
    <row r="185" spans="1:7" ht="15.75" x14ac:dyDescent="0.25">
      <c r="A185" s="79" t="s">
        <v>526</v>
      </c>
      <c r="C185" s="77">
        <f>IF(OR('[1]Raw data'!B186,'[1]Raw data'!C186)&lt;=0,('[1]Raw data'!B186/'[1]Raw data'!C186)-1,('[1]Raw data'!B186-'[1]Raw data'!C186)/'[1]Raw data'!C186)</f>
        <v>0</v>
      </c>
      <c r="D185" s="77">
        <f>IF(OR('[1]Raw data'!C186,'[1]Raw data'!D186)&lt;=0,('[1]Raw data'!C186/'[1]Raw data'!D186)-1,('[1]Raw data'!C186-'[1]Raw data'!D186)/'[1]Raw data'!D186)</f>
        <v>0</v>
      </c>
      <c r="E185" s="77">
        <f>IF(OR('[1]Raw data'!D186,'[1]Raw data'!E186)&lt;=0,('[1]Raw data'!D186/'[1]Raw data'!E186)-1,('[1]Raw data'!D186-'[1]Raw data'!E186)/'[1]Raw data'!E186)</f>
        <v>-1.0000744601638123</v>
      </c>
      <c r="F185" s="77">
        <f>IF(OR('[1]Raw data'!E186,'[1]Raw data'!F186)&lt;=0,('[1]Raw data'!E186/'[1]Raw data'!F186)-1,('[1]Raw data'!E186-'[1]Raw data'!F186)/'[1]Raw data'!F186)</f>
        <v>-13431</v>
      </c>
      <c r="G185" s="78"/>
    </row>
    <row r="186" spans="1:7" ht="15.75" x14ac:dyDescent="0.25">
      <c r="A186" s="79" t="s">
        <v>527</v>
      </c>
      <c r="C186" s="77"/>
      <c r="D186" s="77"/>
      <c r="E186" s="77"/>
      <c r="F186" s="77"/>
      <c r="G186" s="78"/>
    </row>
    <row r="187" spans="1:7" ht="15.75" x14ac:dyDescent="0.25">
      <c r="A187" s="79" t="s">
        <v>528</v>
      </c>
      <c r="C187" s="77">
        <f>IF(OR('[1]Raw data'!B188,'[1]Raw data'!C188)&lt;=0,('[1]Raw data'!B188/'[1]Raw data'!C188)-1,('[1]Raw data'!B188-'[1]Raw data'!C188)/'[1]Raw data'!C188)</f>
        <v>3.8700229846308303</v>
      </c>
      <c r="D187" s="77">
        <f>IF(OR('[1]Raw data'!C188,'[1]Raw data'!D188)&lt;=0,('[1]Raw data'!C188/'[1]Raw data'!D188)-1,('[1]Raw data'!C188-'[1]Raw data'!D188)/'[1]Raw data'!D188)</f>
        <v>-0.43639353142158727</v>
      </c>
      <c r="E187" s="77">
        <f>IF(OR('[1]Raw data'!D188,'[1]Raw data'!E188)&lt;=0,('[1]Raw data'!D188/'[1]Raw data'!E188)-1,('[1]Raw data'!D188-'[1]Raw data'!E188)/'[1]Raw data'!E188)</f>
        <v>-2.4350453272564803</v>
      </c>
      <c r="F187" s="77">
        <f>IF(OR('[1]Raw data'!E188,'[1]Raw data'!F188)&lt;=0,('[1]Raw data'!E188/'[1]Raw data'!F188)-1,('[1]Raw data'!E188-'[1]Raw data'!F188)/'[1]Raw data'!F188)</f>
        <v>-301034</v>
      </c>
      <c r="G187" s="78"/>
    </row>
    <row r="188" spans="1:7" ht="15.75" x14ac:dyDescent="0.25">
      <c r="A188" s="79" t="s">
        <v>529</v>
      </c>
      <c r="C188" s="77">
        <f>IF(OR('[1]Raw data'!B189,'[1]Raw data'!C189)&lt;=0,('[1]Raw data'!B189/'[1]Raw data'!C189)-1,('[1]Raw data'!B189-'[1]Raw data'!C189)/'[1]Raw data'!C189)</f>
        <v>0.21941206762293838</v>
      </c>
      <c r="D188" s="77">
        <f>IF(OR('[1]Raw data'!C189,'[1]Raw data'!D189)&lt;=0,('[1]Raw data'!C189/'[1]Raw data'!D189)-1,('[1]Raw data'!C189-'[1]Raw data'!D189)/'[1]Raw data'!D189)</f>
        <v>222858.85780815801</v>
      </c>
      <c r="E188" s="77">
        <f>IF(OR('[1]Raw data'!D189,'[1]Raw data'!E189)&lt;=0,('[1]Raw data'!D189/'[1]Raw data'!E189)-1,('[1]Raw data'!D189-'[1]Raw data'!E189)/'[1]Raw data'!E189)</f>
        <v>0</v>
      </c>
      <c r="F188" s="77">
        <f>IF(OR('[1]Raw data'!E189,'[1]Raw data'!F189)&lt;=0,('[1]Raw data'!E189/'[1]Raw data'!F189)-1,('[1]Raw data'!E189-'[1]Raw data'!F189)/'[1]Raw data'!F189)</f>
        <v>0</v>
      </c>
      <c r="G188" s="78"/>
    </row>
    <row r="189" spans="1:7" ht="15.75" x14ac:dyDescent="0.25">
      <c r="A189" s="79" t="s">
        <v>530</v>
      </c>
      <c r="C189" s="77">
        <f>IF(OR('[1]Raw data'!B190,'[1]Raw data'!C190)&lt;=0,('[1]Raw data'!B190/'[1]Raw data'!C190)-1,('[1]Raw data'!B190-'[1]Raw data'!C190)/'[1]Raw data'!C190)</f>
        <v>9148901.5</v>
      </c>
      <c r="D189" s="77">
        <f>IF(OR('[1]Raw data'!C190,'[1]Raw data'!D190)&lt;=0,('[1]Raw data'!C190/'[1]Raw data'!D190)-1,('[1]Raw data'!C190-'[1]Raw data'!D190)/'[1]Raw data'!D190)</f>
        <v>0</v>
      </c>
      <c r="E189" s="77">
        <f>IF(OR('[1]Raw data'!D190,'[1]Raw data'!E190)&lt;=0,('[1]Raw data'!D190/'[1]Raw data'!E190)-1,('[1]Raw data'!D190-'[1]Raw data'!E190)/'[1]Raw data'!E190)</f>
        <v>0</v>
      </c>
      <c r="F189" s="77">
        <f>IF(OR('[1]Raw data'!E190,'[1]Raw data'!F190)&lt;=0,('[1]Raw data'!E190/'[1]Raw data'!F190)-1,('[1]Raw data'!E190-'[1]Raw data'!F190)/'[1]Raw data'!F190)</f>
        <v>0</v>
      </c>
      <c r="G189" s="78"/>
    </row>
    <row r="190" spans="1:7" ht="15.75" x14ac:dyDescent="0.25">
      <c r="A190" s="79" t="s">
        <v>531</v>
      </c>
      <c r="C190" s="77">
        <f>IF(OR('[1]Raw data'!B191,'[1]Raw data'!C191)&lt;=0,('[1]Raw data'!B191/'[1]Raw data'!C191)-1,('[1]Raw data'!B191-'[1]Raw data'!C191)/'[1]Raw data'!C191)</f>
        <v>-849970.2</v>
      </c>
      <c r="D190" s="77">
        <f>IF(OR('[1]Raw data'!C191,'[1]Raw data'!D191)&lt;=0,('[1]Raw data'!C191/'[1]Raw data'!D191)-1,('[1]Raw data'!C191-'[1]Raw data'!D191)/'[1]Raw data'!D191)</f>
        <v>0</v>
      </c>
      <c r="E190" s="77">
        <f>IF(OR('[1]Raw data'!D191,'[1]Raw data'!E191)&lt;=0,('[1]Raw data'!D191/'[1]Raw data'!E191)-1,('[1]Raw data'!D191-'[1]Raw data'!E191)/'[1]Raw data'!E191)</f>
        <v>0</v>
      </c>
      <c r="F190" s="77">
        <f>IF(OR('[1]Raw data'!E191,'[1]Raw data'!F191)&lt;=0,('[1]Raw data'!E191/'[1]Raw data'!F191)-1,('[1]Raw data'!E191-'[1]Raw data'!F191)/'[1]Raw data'!F191)</f>
        <v>0</v>
      </c>
      <c r="G190" s="78"/>
    </row>
    <row r="191" spans="1:7" ht="15.75" x14ac:dyDescent="0.25">
      <c r="A191" s="79" t="s">
        <v>532</v>
      </c>
      <c r="C191" s="77"/>
      <c r="D191" s="77"/>
      <c r="E191" s="77"/>
      <c r="F191" s="77"/>
      <c r="G191" s="78"/>
    </row>
    <row r="192" spans="1:7" ht="15.75" x14ac:dyDescent="0.25">
      <c r="A192" s="79" t="s">
        <v>533</v>
      </c>
      <c r="C192" s="77"/>
      <c r="D192" s="77"/>
      <c r="E192" s="77"/>
      <c r="F192" s="77"/>
      <c r="G192" s="78"/>
    </row>
    <row r="193" spans="1:8" ht="15.75" x14ac:dyDescent="0.25">
      <c r="A193" s="79" t="s">
        <v>534</v>
      </c>
      <c r="C193" s="77">
        <f>IF(OR('[1]Raw data'!B194,'[1]Raw data'!C194)&lt;=0,('[1]Raw data'!B194/'[1]Raw data'!C194)-1,('[1]Raw data'!B194-'[1]Raw data'!C194)/'[1]Raw data'!C194)</f>
        <v>0</v>
      </c>
      <c r="D193" s="77">
        <f>IF(OR('[1]Raw data'!C194,'[1]Raw data'!D194)&lt;=0,('[1]Raw data'!C194/'[1]Raw data'!D194)-1,('[1]Raw data'!C194-'[1]Raw data'!D194)/'[1]Raw data'!D194)</f>
        <v>0</v>
      </c>
      <c r="E193" s="77">
        <f>IF(OR('[1]Raw data'!D194,'[1]Raw data'!E194)&lt;=0,('[1]Raw data'!D194/'[1]Raw data'!E194)-1,('[1]Raw data'!D194-'[1]Raw data'!E194)/'[1]Raw data'!E194)</f>
        <v>0</v>
      </c>
      <c r="F193" s="77">
        <f>IF(OR('[1]Raw data'!E194,'[1]Raw data'!F194)&lt;=0,('[1]Raw data'!E194/'[1]Raw data'!F194)-1,('[1]Raw data'!E194-'[1]Raw data'!F194)/'[1]Raw data'!F194)</f>
        <v>-0.99998148148148147</v>
      </c>
      <c r="G193" s="78"/>
    </row>
    <row r="194" spans="1:8" ht="15.75" x14ac:dyDescent="0.25">
      <c r="A194" s="79" t="s">
        <v>535</v>
      </c>
      <c r="C194" s="77">
        <f>IF(OR('[1]Raw data'!B195,'[1]Raw data'!C195)&lt;=0,('[1]Raw data'!B195/'[1]Raw data'!C195)-1,('[1]Raw data'!B195-'[1]Raw data'!C195)/'[1]Raw data'!C195)</f>
        <v>2.859044283986242</v>
      </c>
      <c r="D194" s="77">
        <f>IF(OR('[1]Raw data'!C195,'[1]Raw data'!D195)&lt;=0,('[1]Raw data'!C195/'[1]Raw data'!D195)-1,('[1]Raw data'!C195-'[1]Raw data'!D195)/'[1]Raw data'!D195)</f>
        <v>6.6038195077484048</v>
      </c>
      <c r="E194" s="77">
        <f>IF(OR('[1]Raw data'!D195,'[1]Raw data'!E195)&lt;=0,('[1]Raw data'!D195/'[1]Raw data'!E195)-1,('[1]Raw data'!D195-'[1]Raw data'!E195)/'[1]Raw data'!E195)</f>
        <v>8.0126438049031492E-3</v>
      </c>
      <c r="F194" s="77">
        <f>IF(OR('[1]Raw data'!E195,'[1]Raw data'!F195)&lt;=0,('[1]Raw data'!E195/'[1]Raw data'!F195)-1,('[1]Raw data'!E195-'[1]Raw data'!F195)/'[1]Raw data'!F195)</f>
        <v>-0.32994286277214069</v>
      </c>
      <c r="G194" s="78"/>
    </row>
    <row r="195" spans="1:8" ht="15.75" x14ac:dyDescent="0.25">
      <c r="A195" s="79" t="s">
        <v>536</v>
      </c>
      <c r="C195" s="77">
        <f>IF(OR('[1]Raw data'!B196,'[1]Raw data'!C196)&lt;=0,('[1]Raw data'!B196/'[1]Raw data'!C196)-1,('[1]Raw data'!B196-'[1]Raw data'!C196)/'[1]Raw data'!C196)</f>
        <v>0.4820093105654461</v>
      </c>
      <c r="D195" s="77">
        <f>IF(OR('[1]Raw data'!C196,'[1]Raw data'!D196)&lt;=0,('[1]Raw data'!C196/'[1]Raw data'!D196)-1,('[1]Raw data'!C196-'[1]Raw data'!D196)/'[1]Raw data'!D196)</f>
        <v>0.88462961791437977</v>
      </c>
      <c r="E195" s="77">
        <f>IF(OR('[1]Raw data'!D196,'[1]Raw data'!E196)&lt;=0,('[1]Raw data'!D196/'[1]Raw data'!E196)-1,('[1]Raw data'!D196-'[1]Raw data'!E196)/'[1]Raw data'!E196)</f>
        <v>0.25489512256137309</v>
      </c>
      <c r="F195" s="77">
        <f>IF(OR('[1]Raw data'!E196,'[1]Raw data'!F196)&lt;=0,('[1]Raw data'!E196/'[1]Raw data'!F196)-1,('[1]Raw data'!E196-'[1]Raw data'!F196)/'[1]Raw data'!F196)</f>
        <v>0.89665158328736638</v>
      </c>
      <c r="G195" s="78"/>
    </row>
    <row r="196" spans="1:8" ht="15.75" x14ac:dyDescent="0.25">
      <c r="A196" s="50"/>
      <c r="C196" s="77"/>
      <c r="D196" s="77"/>
      <c r="E196" s="77"/>
      <c r="F196" s="77"/>
      <c r="G196" s="78"/>
      <c r="H196" s="30"/>
    </row>
    <row r="197" spans="1:8" ht="15.75" x14ac:dyDescent="0.25">
      <c r="A197" s="76" t="s">
        <v>537</v>
      </c>
      <c r="C197" s="77">
        <f>IF(OR('[1]Raw data'!B198,'[1]Raw data'!C198)&lt;=0,('[1]Raw data'!B198/'[1]Raw data'!C198)-1,('[1]Raw data'!B198-'[1]Raw data'!C198)/'[1]Raw data'!C198)</f>
        <v>0.49181830394991877</v>
      </c>
      <c r="D197" s="77">
        <f>IF(OR('[1]Raw data'!C198,'[1]Raw data'!D198)&lt;=0,('[1]Raw data'!C198/'[1]Raw data'!D198)-1,('[1]Raw data'!C198-'[1]Raw data'!D198)/'[1]Raw data'!D198)</f>
        <v>0.972306735590306</v>
      </c>
      <c r="E197" s="77">
        <f>IF(OR('[1]Raw data'!D198,'[1]Raw data'!E198)&lt;=0,('[1]Raw data'!D198/'[1]Raw data'!E198)-1,('[1]Raw data'!D198-'[1]Raw data'!E198)/'[1]Raw data'!E198)</f>
        <v>0.25392376234432157</v>
      </c>
      <c r="F197" s="77">
        <f>IF(OR('[1]Raw data'!E198,'[1]Raw data'!F198)&lt;=0,('[1]Raw data'!E198/'[1]Raw data'!F198)-1,('[1]Raw data'!E198-'[1]Raw data'!F198)/'[1]Raw data'!F198)</f>
        <v>0.89665489236937457</v>
      </c>
      <c r="G197" s="78"/>
    </row>
    <row r="198" spans="1:8" ht="15.75" x14ac:dyDescent="0.25">
      <c r="A198" s="76" t="s">
        <v>538</v>
      </c>
      <c r="C198" s="77"/>
      <c r="D198" s="77"/>
      <c r="E198" s="77"/>
      <c r="F198" s="77"/>
      <c r="G198" s="78"/>
    </row>
    <row r="199" spans="1:8" ht="15.75" x14ac:dyDescent="0.25">
      <c r="A199" s="79" t="s">
        <v>539</v>
      </c>
      <c r="C199" s="77"/>
      <c r="D199" s="77"/>
      <c r="E199" s="77"/>
      <c r="F199" s="77"/>
      <c r="G199" s="78"/>
    </row>
    <row r="200" spans="1:8" ht="15.75" x14ac:dyDescent="0.25">
      <c r="A200" s="79" t="s">
        <v>540</v>
      </c>
      <c r="C200" s="77"/>
      <c r="D200" s="77"/>
      <c r="E200" s="77"/>
      <c r="F200" s="77"/>
      <c r="G200" s="78"/>
    </row>
    <row r="201" spans="1:8" ht="15.75" x14ac:dyDescent="0.25">
      <c r="A201" s="79" t="s">
        <v>138</v>
      </c>
      <c r="C201" s="77"/>
      <c r="D201" s="77"/>
      <c r="E201" s="77"/>
      <c r="F201" s="77"/>
      <c r="G201" s="78"/>
    </row>
    <row r="202" spans="1:8" ht="15.75" x14ac:dyDescent="0.25">
      <c r="A202" s="50"/>
      <c r="C202" s="77"/>
      <c r="D202" s="77"/>
      <c r="E202" s="77"/>
      <c r="F202" s="77"/>
      <c r="G202" s="78"/>
      <c r="H202" s="30"/>
    </row>
    <row r="203" spans="1:8" ht="15.75" x14ac:dyDescent="0.25">
      <c r="A203" s="76" t="s">
        <v>541</v>
      </c>
      <c r="C203" s="77">
        <f>IF(OR('[1]Raw data'!B204,'[1]Raw data'!C204)&lt;=0,('[1]Raw data'!B204/'[1]Raw data'!C204)-1,('[1]Raw data'!B204-'[1]Raw data'!C204)/'[1]Raw data'!C204)</f>
        <v>0.49181830394991877</v>
      </c>
      <c r="D203" s="77">
        <f>IF(OR('[1]Raw data'!C204,'[1]Raw data'!D204)&lt;=0,('[1]Raw data'!C204/'[1]Raw data'!D204)-1,('[1]Raw data'!C204-'[1]Raw data'!D204)/'[1]Raw data'!D204)</f>
        <v>0.972306735590306</v>
      </c>
      <c r="E203" s="77">
        <f>IF(OR('[1]Raw data'!D204,'[1]Raw data'!E204)&lt;=0,('[1]Raw data'!D204/'[1]Raw data'!E204)-1,('[1]Raw data'!D204-'[1]Raw data'!E204)/'[1]Raw data'!E204)</f>
        <v>0.25392376234432157</v>
      </c>
      <c r="F203" s="77">
        <f>IF(OR('[1]Raw data'!E204,'[1]Raw data'!F204)&lt;=0,('[1]Raw data'!E204/'[1]Raw data'!F204)-1,('[1]Raw data'!E204-'[1]Raw data'!F204)/'[1]Raw data'!F204)</f>
        <v>0.89665489236937457</v>
      </c>
      <c r="G203" s="78"/>
    </row>
    <row r="204" spans="1:8" ht="15.75" x14ac:dyDescent="0.25">
      <c r="A204" s="76" t="s">
        <v>542</v>
      </c>
      <c r="C204" s="77">
        <f>IF(OR('[1]Raw data'!B205,'[1]Raw data'!C205)&lt;=0,('[1]Raw data'!B205/'[1]Raw data'!C205)-1,('[1]Raw data'!B205-'[1]Raw data'!C205)/'[1]Raw data'!C205)</f>
        <v>2.9294219930706644</v>
      </c>
      <c r="D204" s="77">
        <f>IF(OR('[1]Raw data'!C205,'[1]Raw data'!D205)&lt;=0,('[1]Raw data'!C205/'[1]Raw data'!D205)-1,('[1]Raw data'!C205-'[1]Raw data'!D205)/'[1]Raw data'!D205)</f>
        <v>0.35678654428507711</v>
      </c>
      <c r="E204" s="77">
        <f>IF(OR('[1]Raw data'!D205,'[1]Raw data'!E205)&lt;=0,('[1]Raw data'!D205/'[1]Raw data'!E205)-1,('[1]Raw data'!D205-'[1]Raw data'!E205)/'[1]Raw data'!E205)</f>
        <v>7.9470202152796006</v>
      </c>
      <c r="F204" s="77">
        <f>IF(OR('[1]Raw data'!E205,'[1]Raw data'!F205)&lt;=0,('[1]Raw data'!E205/'[1]Raw data'!F205)-1,('[1]Raw data'!E205-'[1]Raw data'!F205)/'[1]Raw data'!F205)</f>
        <v>-0.59755298691967962</v>
      </c>
      <c r="G204" s="78"/>
    </row>
    <row r="205" spans="1:8" ht="15.75" x14ac:dyDescent="0.25">
      <c r="A205" s="76" t="s">
        <v>543</v>
      </c>
      <c r="C205" s="77">
        <f>IF(OR('[1]Raw data'!B206,'[1]Raw data'!C206)&lt;=0,('[1]Raw data'!B206/'[1]Raw data'!C206)-1,('[1]Raw data'!B206-'[1]Raw data'!C206)/'[1]Raw data'!C206)</f>
        <v>0.47694854640536472</v>
      </c>
      <c r="D205" s="77">
        <f>IF(OR('[1]Raw data'!C206,'[1]Raw data'!D206)&lt;=0,('[1]Raw data'!C206/'[1]Raw data'!D206)-1,('[1]Raw data'!C206-'[1]Raw data'!D206)/'[1]Raw data'!D206)</f>
        <v>0.97778003938631119</v>
      </c>
      <c r="E205" s="77">
        <f>IF(OR('[1]Raw data'!D206,'[1]Raw data'!E206)&lt;=0,('[1]Raw data'!D206/'[1]Raw data'!E206)-1,('[1]Raw data'!D206-'[1]Raw data'!E206)/'[1]Raw data'!E206)</f>
        <v>0.24440910419813813</v>
      </c>
      <c r="F205" s="77">
        <f>IF(OR('[1]Raw data'!E206,'[1]Raw data'!F206)&lt;=0,('[1]Raw data'!E206/'[1]Raw data'!F206)-1,('[1]Raw data'!E206-'[1]Raw data'!F206)/'[1]Raw data'!F206)</f>
        <v>0.9054043569885134</v>
      </c>
      <c r="G205" s="78"/>
    </row>
    <row r="206" spans="1:8" ht="15.75" x14ac:dyDescent="0.25">
      <c r="C206" s="77"/>
      <c r="D206" s="77"/>
      <c r="E206" s="77"/>
      <c r="F206" s="77"/>
      <c r="G206" s="77"/>
    </row>
    <row r="207" spans="1:8" ht="15.75" x14ac:dyDescent="0.25">
      <c r="C207" s="77"/>
      <c r="D207" s="77"/>
      <c r="E207" s="77"/>
      <c r="F207" s="77"/>
      <c r="G207" s="77"/>
    </row>
    <row r="208" spans="1:8" ht="15.75" x14ac:dyDescent="0.25">
      <c r="A208" s="76" t="s">
        <v>544</v>
      </c>
      <c r="C208" s="77">
        <f>IF(OR('[1]Raw data'!B209,'[1]Raw data'!C209)&lt;=0,('[1]Raw data'!B209/'[1]Raw data'!C209)-1,('[1]Raw data'!B209-'[1]Raw data'!C209)/'[1]Raw data'!C209)</f>
        <v>0.66644564768951431</v>
      </c>
      <c r="D208" s="77">
        <f>IF(OR('[1]Raw data'!C209,'[1]Raw data'!D209)&lt;=0,('[1]Raw data'!C209/'[1]Raw data'!D209)-1,('[1]Raw data'!C209-'[1]Raw data'!D209)/'[1]Raw data'!D209)</f>
        <v>0.64789457843157316</v>
      </c>
      <c r="E208" s="77">
        <f>IF(OR('[1]Raw data'!D209,'[1]Raw data'!E209)&lt;=0,('[1]Raw data'!D209/'[1]Raw data'!E209)-1,('[1]Raw data'!D209-'[1]Raw data'!E209)/'[1]Raw data'!E209)</f>
        <v>0.9320258817494872</v>
      </c>
      <c r="F208" s="77">
        <f>IF(OR('[1]Raw data'!E209,'[1]Raw data'!F209)&lt;=0,('[1]Raw data'!E209/'[1]Raw data'!F209)-1,('[1]Raw data'!E209-'[1]Raw data'!F209)/'[1]Raw data'!F209)</f>
        <v>3.3095525851655272</v>
      </c>
      <c r="G208" s="78"/>
    </row>
    <row r="209" spans="3:7" ht="15.75" x14ac:dyDescent="0.25">
      <c r="C209" s="77"/>
      <c r="D209" s="77"/>
      <c r="E209" s="77"/>
      <c r="F209" s="77"/>
      <c r="G209" s="77"/>
    </row>
    <row r="210" spans="3:7" ht="15.75" x14ac:dyDescent="0.25">
      <c r="C210" s="77"/>
      <c r="D210" s="77"/>
      <c r="E210" s="77"/>
      <c r="F210" s="77"/>
      <c r="G210" s="77"/>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2800-000000000000}">
          <x14:colorSeries rgb="FF376092"/>
          <x14:colorNegative rgb="FFD00000"/>
          <x14:colorAxis rgb="FF000000"/>
          <x14:colorMarkers rgb="FFD00000"/>
          <x14:colorFirst rgb="FFD00000"/>
          <x14:colorLast rgb="FFD00000"/>
          <x14:colorHigh rgb="FFD00000"/>
          <x14:colorLow rgb="FFD00000"/>
          <x14:sparklines>
            <x14:sparkline>
              <xm:f>'BS &amp; PL-HA'!C11:F11</xm:f>
              <xm:sqref>B11</xm:sqref>
            </x14:sparkline>
            <x14:sparkline>
              <xm:f>'BS &amp; PL-HA'!C12:F12</xm:f>
              <xm:sqref>B12</xm:sqref>
            </x14:sparkline>
            <x14:sparkline>
              <xm:f>'BS &amp; PL-HA'!C13:F13</xm:f>
              <xm:sqref>B13</xm:sqref>
            </x14:sparkline>
            <x14:sparkline>
              <xm:f>'BS &amp; PL-HA'!C14:F14</xm:f>
              <xm:sqref>B14</xm:sqref>
            </x14:sparkline>
            <x14:sparkline>
              <xm:f>'BS &amp; PL-HA'!C15:F15</xm:f>
              <xm:sqref>B15</xm:sqref>
            </x14:sparkline>
            <x14:sparkline>
              <xm:f>'BS &amp; PL-HA'!C16:F16</xm:f>
              <xm:sqref>B16</xm:sqref>
            </x14:sparkline>
            <x14:sparkline>
              <xm:f>'BS &amp; PL-HA'!C17:F17</xm:f>
              <xm:sqref>B17</xm:sqref>
            </x14:sparkline>
            <x14:sparkline>
              <xm:f>'BS &amp; PL-HA'!C18:F18</xm:f>
              <xm:sqref>B18</xm:sqref>
            </x14:sparkline>
            <x14:sparkline>
              <xm:f>'BS &amp; PL-HA'!C19:F19</xm:f>
              <xm:sqref>B19</xm:sqref>
            </x14:sparkline>
            <x14:sparkline>
              <xm:f>'BS &amp; PL-HA'!C20:F20</xm:f>
              <xm:sqref>B20</xm:sqref>
            </x14:sparkline>
            <x14:sparkline>
              <xm:f>'BS &amp; PL-HA'!C21:F21</xm:f>
              <xm:sqref>B21</xm:sqref>
            </x14:sparkline>
            <x14:sparkline>
              <xm:f>'BS &amp; PL-HA'!C22:F22</xm:f>
              <xm:sqref>B22</xm:sqref>
            </x14:sparkline>
            <x14:sparkline>
              <xm:f>'BS &amp; PL-HA'!C23:F23</xm:f>
              <xm:sqref>B23</xm:sqref>
            </x14:sparkline>
            <x14:sparkline>
              <xm:f>'BS &amp; PL-HA'!C24:F24</xm:f>
              <xm:sqref>B24</xm:sqref>
            </x14:sparkline>
            <x14:sparkline>
              <xm:f>'BS &amp; PL-HA'!C25:F25</xm:f>
              <xm:sqref>B25</xm:sqref>
            </x14:sparkline>
            <x14:sparkline>
              <xm:f>'BS &amp; PL-HA'!C26:F26</xm:f>
              <xm:sqref>B26</xm:sqref>
            </x14:sparkline>
            <x14:sparkline>
              <xm:f>'BS &amp; PL-HA'!C27:F27</xm:f>
              <xm:sqref>B27</xm:sqref>
            </x14:sparkline>
            <x14:sparkline>
              <xm:f>'BS &amp; PL-HA'!C28:F28</xm:f>
              <xm:sqref>B28</xm:sqref>
            </x14:sparkline>
            <x14:sparkline>
              <xm:f>'BS &amp; PL-HA'!C29:F29</xm:f>
              <xm:sqref>B29</xm:sqref>
            </x14:sparkline>
            <x14:sparkline>
              <xm:f>'BS &amp; PL-HA'!C30:F30</xm:f>
              <xm:sqref>B30</xm:sqref>
            </x14:sparkline>
            <x14:sparkline>
              <xm:f>'BS &amp; PL-HA'!C31:F31</xm:f>
              <xm:sqref>B31</xm:sqref>
            </x14:sparkline>
            <x14:sparkline>
              <xm:f>'BS &amp; PL-HA'!C32:F32</xm:f>
              <xm:sqref>B32</xm:sqref>
            </x14:sparkline>
            <x14:sparkline>
              <xm:f>'BS &amp; PL-HA'!C33:F33</xm:f>
              <xm:sqref>B33</xm:sqref>
            </x14:sparkline>
            <x14:sparkline>
              <xm:f>'BS &amp; PL-HA'!C34:F34</xm:f>
              <xm:sqref>B34</xm:sqref>
            </x14:sparkline>
            <x14:sparkline>
              <xm:f>'BS &amp; PL-HA'!C35:F35</xm:f>
              <xm:sqref>B35</xm:sqref>
            </x14:sparkline>
            <x14:sparkline>
              <xm:f>'BS &amp; PL-HA'!C36:F36</xm:f>
              <xm:sqref>B36</xm:sqref>
            </x14:sparkline>
            <x14:sparkline>
              <xm:f>'BS &amp; PL-HA'!C37:F37</xm:f>
              <xm:sqref>B37</xm:sqref>
            </x14:sparkline>
            <x14:sparkline>
              <xm:f>'BS &amp; PL-HA'!C38:F38</xm:f>
              <xm:sqref>B38</xm:sqref>
            </x14:sparkline>
            <x14:sparkline>
              <xm:f>'BS &amp; PL-HA'!C39:F39</xm:f>
              <xm:sqref>B39</xm:sqref>
            </x14:sparkline>
            <x14:sparkline>
              <xm:f>'BS &amp; PL-HA'!C40:F40</xm:f>
              <xm:sqref>B40</xm:sqref>
            </x14:sparkline>
            <x14:sparkline>
              <xm:f>'BS &amp; PL-HA'!C41:F41</xm:f>
              <xm:sqref>B41</xm:sqref>
            </x14:sparkline>
            <x14:sparkline>
              <xm:f>'BS &amp; PL-HA'!C42:F42</xm:f>
              <xm:sqref>B42</xm:sqref>
            </x14:sparkline>
            <x14:sparkline>
              <xm:f>'BS &amp; PL-HA'!C43:F43</xm:f>
              <xm:sqref>B43</xm:sqref>
            </x14:sparkline>
            <x14:sparkline>
              <xm:f>'BS &amp; PL-HA'!C44:F44</xm:f>
              <xm:sqref>B44</xm:sqref>
            </x14:sparkline>
            <x14:sparkline>
              <xm:f>'BS &amp; PL-HA'!C45:F45</xm:f>
              <xm:sqref>B45</xm:sqref>
            </x14:sparkline>
            <x14:sparkline>
              <xm:f>'BS &amp; PL-HA'!C46:F46</xm:f>
              <xm:sqref>B46</xm:sqref>
            </x14:sparkline>
            <x14:sparkline>
              <xm:f>'BS &amp; PL-HA'!C47:F47</xm:f>
              <xm:sqref>B47</xm:sqref>
            </x14:sparkline>
            <x14:sparkline>
              <xm:f>'BS &amp; PL-HA'!C48:F48</xm:f>
              <xm:sqref>B48</xm:sqref>
            </x14:sparkline>
            <x14:sparkline>
              <xm:f>'BS &amp; PL-HA'!C49:F49</xm:f>
              <xm:sqref>B49</xm:sqref>
            </x14:sparkline>
            <x14:sparkline>
              <xm:f>'BS &amp; PL-HA'!C50:F50</xm:f>
              <xm:sqref>B50</xm:sqref>
            </x14:sparkline>
            <x14:sparkline>
              <xm:f>'BS &amp; PL-HA'!C51:F51</xm:f>
              <xm:sqref>B51</xm:sqref>
            </x14:sparkline>
            <x14:sparkline>
              <xm:f>'BS &amp; PL-HA'!C52:F52</xm:f>
              <xm:sqref>B52</xm:sqref>
            </x14:sparkline>
            <x14:sparkline>
              <xm:f>'BS &amp; PL-HA'!C53:F53</xm:f>
              <xm:sqref>B53</xm:sqref>
            </x14:sparkline>
            <x14:sparkline>
              <xm:f>'BS &amp; PL-HA'!C54:F54</xm:f>
              <xm:sqref>B54</xm:sqref>
            </x14:sparkline>
            <x14:sparkline>
              <xm:f>'BS &amp; PL-HA'!C55:F55</xm:f>
              <xm:sqref>B55</xm:sqref>
            </x14:sparkline>
            <x14:sparkline>
              <xm:f>'BS &amp; PL-HA'!C56:F56</xm:f>
              <xm:sqref>B56</xm:sqref>
            </x14:sparkline>
            <x14:sparkline>
              <xm:f>'BS &amp; PL-HA'!C57:F57</xm:f>
              <xm:sqref>B57</xm:sqref>
            </x14:sparkline>
            <x14:sparkline>
              <xm:f>'BS &amp; PL-HA'!C58:F58</xm:f>
              <xm:sqref>B58</xm:sqref>
            </x14:sparkline>
            <x14:sparkline>
              <xm:f>'BS &amp; PL-HA'!C59:F59</xm:f>
              <xm:sqref>B59</xm:sqref>
            </x14:sparkline>
            <x14:sparkline>
              <xm:f>'BS &amp; PL-HA'!C60:F60</xm:f>
              <xm:sqref>B60</xm:sqref>
            </x14:sparkline>
            <x14:sparkline>
              <xm:f>'BS &amp; PL-HA'!C61:F61</xm:f>
              <xm:sqref>B61</xm:sqref>
            </x14:sparkline>
            <x14:sparkline>
              <xm:f>'BS &amp; PL-HA'!C62:F62</xm:f>
              <xm:sqref>B62</xm:sqref>
            </x14:sparkline>
            <x14:sparkline>
              <xm:f>'BS &amp; PL-HA'!C63:F63</xm:f>
              <xm:sqref>B63</xm:sqref>
            </x14:sparkline>
            <x14:sparkline>
              <xm:f>'BS &amp; PL-HA'!C64:F64</xm:f>
              <xm:sqref>B64</xm:sqref>
            </x14:sparkline>
            <x14:sparkline>
              <xm:f>'BS &amp; PL-HA'!C65:F65</xm:f>
              <xm:sqref>B65</xm:sqref>
            </x14:sparkline>
            <x14:sparkline>
              <xm:f>'BS &amp; PL-HA'!C66:F66</xm:f>
              <xm:sqref>B66</xm:sqref>
            </x14:sparkline>
            <x14:sparkline>
              <xm:f>'BS &amp; PL-HA'!C67:F67</xm:f>
              <xm:sqref>B67</xm:sqref>
            </x14:sparkline>
            <x14:sparkline>
              <xm:f>'BS &amp; PL-HA'!C68:F68</xm:f>
              <xm:sqref>B68</xm:sqref>
            </x14:sparkline>
            <x14:sparkline>
              <xm:f>'BS &amp; PL-HA'!C69:F69</xm:f>
              <xm:sqref>B69</xm:sqref>
            </x14:sparkline>
            <x14:sparkline>
              <xm:f>'BS &amp; PL-HA'!C70:F70</xm:f>
              <xm:sqref>B70</xm:sqref>
            </x14:sparkline>
            <x14:sparkline>
              <xm:f>'BS &amp; PL-HA'!C71:F71</xm:f>
              <xm:sqref>B71</xm:sqref>
            </x14:sparkline>
            <x14:sparkline>
              <xm:f>'BS &amp; PL-HA'!C72:F72</xm:f>
              <xm:sqref>B72</xm:sqref>
            </x14:sparkline>
            <x14:sparkline>
              <xm:f>'BS &amp; PL-HA'!C73:F73</xm:f>
              <xm:sqref>B73</xm:sqref>
            </x14:sparkline>
            <x14:sparkline>
              <xm:f>'BS &amp; PL-HA'!C74:F74</xm:f>
              <xm:sqref>B74</xm:sqref>
            </x14:sparkline>
            <x14:sparkline>
              <xm:f>'BS &amp; PL-HA'!C75:F75</xm:f>
              <xm:sqref>B75</xm:sqref>
            </x14:sparkline>
            <x14:sparkline>
              <xm:f>'BS &amp; PL-HA'!C76:F76</xm:f>
              <xm:sqref>B76</xm:sqref>
            </x14:sparkline>
            <x14:sparkline>
              <xm:f>'BS &amp; PL-HA'!C77:F77</xm:f>
              <xm:sqref>B77</xm:sqref>
            </x14:sparkline>
            <x14:sparkline>
              <xm:f>'BS &amp; PL-HA'!C78:F78</xm:f>
              <xm:sqref>B78</xm:sqref>
            </x14:sparkline>
            <x14:sparkline>
              <xm:f>'BS &amp; PL-HA'!C79:F79</xm:f>
              <xm:sqref>B79</xm:sqref>
            </x14:sparkline>
            <x14:sparkline>
              <xm:f>'BS &amp; PL-HA'!C80:F80</xm:f>
              <xm:sqref>B80</xm:sqref>
            </x14:sparkline>
            <x14:sparkline>
              <xm:f>'BS &amp; PL-HA'!C81:F81</xm:f>
              <xm:sqref>B81</xm:sqref>
            </x14:sparkline>
            <x14:sparkline>
              <xm:f>'BS &amp; PL-HA'!C82:F82</xm:f>
              <xm:sqref>B82</xm:sqref>
            </x14:sparkline>
            <x14:sparkline>
              <xm:f>'BS &amp; PL-HA'!C83:F83</xm:f>
              <xm:sqref>B83</xm:sqref>
            </x14:sparkline>
            <x14:sparkline>
              <xm:f>'BS &amp; PL-HA'!C84:F84</xm:f>
              <xm:sqref>B84</xm:sqref>
            </x14:sparkline>
            <x14:sparkline>
              <xm:f>'BS &amp; PL-HA'!C85:F85</xm:f>
              <xm:sqref>B85</xm:sqref>
            </x14:sparkline>
            <x14:sparkline>
              <xm:f>'BS &amp; PL-HA'!C86:F86</xm:f>
              <xm:sqref>B86</xm:sqref>
            </x14:sparkline>
            <x14:sparkline>
              <xm:f>'BS &amp; PL-HA'!C87:F87</xm:f>
              <xm:sqref>B87</xm:sqref>
            </x14:sparkline>
            <x14:sparkline>
              <xm:f>'BS &amp; PL-HA'!C88:F88</xm:f>
              <xm:sqref>B88</xm:sqref>
            </x14:sparkline>
            <x14:sparkline>
              <xm:f>'BS &amp; PL-HA'!C89:F89</xm:f>
              <xm:sqref>B89</xm:sqref>
            </x14:sparkline>
            <x14:sparkline>
              <xm:f>'BS &amp; PL-HA'!C90:F90</xm:f>
              <xm:sqref>B90</xm:sqref>
            </x14:sparkline>
            <x14:sparkline>
              <xm:f>'BS &amp; PL-HA'!C91:F91</xm:f>
              <xm:sqref>B91</xm:sqref>
            </x14:sparkline>
            <x14:sparkline>
              <xm:f>'BS &amp; PL-HA'!C92:F92</xm:f>
              <xm:sqref>B92</xm:sqref>
            </x14:sparkline>
            <x14:sparkline>
              <xm:f>'BS &amp; PL-HA'!C93:F93</xm:f>
              <xm:sqref>B93</xm:sqref>
            </x14:sparkline>
            <x14:sparkline>
              <xm:f>'BS &amp; PL-HA'!C94:F94</xm:f>
              <xm:sqref>B94</xm:sqref>
            </x14:sparkline>
            <x14:sparkline>
              <xm:f>'BS &amp; PL-HA'!C95:F95</xm:f>
              <xm:sqref>B95</xm:sqref>
            </x14:sparkline>
            <x14:sparkline>
              <xm:f>'BS &amp; PL-HA'!C96:F96</xm:f>
              <xm:sqref>B96</xm:sqref>
            </x14:sparkline>
            <x14:sparkline>
              <xm:f>'BS &amp; PL-HA'!C97:F97</xm:f>
              <xm:sqref>B97</xm:sqref>
            </x14:sparkline>
            <x14:sparkline>
              <xm:f>'BS &amp; PL-HA'!C98:F98</xm:f>
              <xm:sqref>B98</xm:sqref>
            </x14:sparkline>
            <x14:sparkline>
              <xm:f>'BS &amp; PL-HA'!C99:F99</xm:f>
              <xm:sqref>B99</xm:sqref>
            </x14:sparkline>
            <x14:sparkline>
              <xm:f>'BS &amp; PL-HA'!C100:F100</xm:f>
              <xm:sqref>B100</xm:sqref>
            </x14:sparkline>
            <x14:sparkline>
              <xm:f>'BS &amp; PL-HA'!C101:F101</xm:f>
              <xm:sqref>B101</xm:sqref>
            </x14:sparkline>
            <x14:sparkline>
              <xm:f>'BS &amp; PL-HA'!C102:F102</xm:f>
              <xm:sqref>B102</xm:sqref>
            </x14:sparkline>
            <x14:sparkline>
              <xm:f>'BS &amp; PL-HA'!C103:F103</xm:f>
              <xm:sqref>B103</xm:sqref>
            </x14:sparkline>
            <x14:sparkline>
              <xm:f>'BS &amp; PL-HA'!C104:F104</xm:f>
              <xm:sqref>B104</xm:sqref>
            </x14:sparkline>
            <x14:sparkline>
              <xm:f>'BS &amp; PL-HA'!C105:F105</xm:f>
              <xm:sqref>B105</xm:sqref>
            </x14:sparkline>
            <x14:sparkline>
              <xm:f>'BS &amp; PL-HA'!C106:F106</xm:f>
              <xm:sqref>B106</xm:sqref>
            </x14:sparkline>
            <x14:sparkline>
              <xm:f>'BS &amp; PL-HA'!C107:F107</xm:f>
              <xm:sqref>B107</xm:sqref>
            </x14:sparkline>
            <x14:sparkline>
              <xm:f>'BS &amp; PL-HA'!C108:F108</xm:f>
              <xm:sqref>B108</xm:sqref>
            </x14:sparkline>
            <x14:sparkline>
              <xm:f>'BS &amp; PL-HA'!C109:F109</xm:f>
              <xm:sqref>B109</xm:sqref>
            </x14:sparkline>
            <x14:sparkline>
              <xm:f>'BS &amp; PL-HA'!C110:F110</xm:f>
              <xm:sqref>B110</xm:sqref>
            </x14:sparkline>
            <x14:sparkline>
              <xm:f>'BS &amp; PL-HA'!C111:F111</xm:f>
              <xm:sqref>B111</xm:sqref>
            </x14:sparkline>
            <x14:sparkline>
              <xm:f>'BS &amp; PL-HA'!C112:F112</xm:f>
              <xm:sqref>B112</xm:sqref>
            </x14:sparkline>
            <x14:sparkline>
              <xm:f>'BS &amp; PL-HA'!C113:F113</xm:f>
              <xm:sqref>B113</xm:sqref>
            </x14:sparkline>
            <x14:sparkline>
              <xm:f>'BS &amp; PL-HA'!C114:F114</xm:f>
              <xm:sqref>B114</xm:sqref>
            </x14:sparkline>
            <x14:sparkline>
              <xm:f>'BS &amp; PL-HA'!C115:F115</xm:f>
              <xm:sqref>B115</xm:sqref>
            </x14:sparkline>
            <x14:sparkline>
              <xm:f>'BS &amp; PL-HA'!C116:F116</xm:f>
              <xm:sqref>B116</xm:sqref>
            </x14:sparkline>
            <x14:sparkline>
              <xm:f>'BS &amp; PL-HA'!C117:F117</xm:f>
              <xm:sqref>B117</xm:sqref>
            </x14:sparkline>
            <x14:sparkline>
              <xm:f>'BS &amp; PL-HA'!C118:F118</xm:f>
              <xm:sqref>B118</xm:sqref>
            </x14:sparkline>
            <x14:sparkline>
              <xm:f>'BS &amp; PL-HA'!C119:F119</xm:f>
              <xm:sqref>B119</xm:sqref>
            </x14:sparkline>
            <x14:sparkline>
              <xm:f>'BS &amp; PL-HA'!C120:F120</xm:f>
              <xm:sqref>B120</xm:sqref>
            </x14:sparkline>
            <x14:sparkline>
              <xm:f>'BS &amp; PL-HA'!C121:F121</xm:f>
              <xm:sqref>B121</xm:sqref>
            </x14:sparkline>
            <x14:sparkline>
              <xm:f>'BS &amp; PL-HA'!C122:F122</xm:f>
              <xm:sqref>B122</xm:sqref>
            </x14:sparkline>
            <x14:sparkline>
              <xm:f>'BS &amp; PL-HA'!C123:F123</xm:f>
              <xm:sqref>B123</xm:sqref>
            </x14:sparkline>
            <x14:sparkline>
              <xm:f>'BS &amp; PL-HA'!C124:F124</xm:f>
              <xm:sqref>B124</xm:sqref>
            </x14:sparkline>
            <x14:sparkline>
              <xm:f>'BS &amp; PL-HA'!C125:F125</xm:f>
              <xm:sqref>B125</xm:sqref>
            </x14:sparkline>
            <x14:sparkline>
              <xm:f>'BS &amp; PL-HA'!C126:F126</xm:f>
              <xm:sqref>B126</xm:sqref>
            </x14:sparkline>
            <x14:sparkline>
              <xm:f>'BS &amp; PL-HA'!C127:F127</xm:f>
              <xm:sqref>B127</xm:sqref>
            </x14:sparkline>
            <x14:sparkline>
              <xm:f>'BS &amp; PL-HA'!C128:F128</xm:f>
              <xm:sqref>B128</xm:sqref>
            </x14:sparkline>
            <x14:sparkline>
              <xm:f>'BS &amp; PL-HA'!C129:F129</xm:f>
              <xm:sqref>B129</xm:sqref>
            </x14:sparkline>
            <x14:sparkline>
              <xm:f>'BS &amp; PL-HA'!C130:F130</xm:f>
              <xm:sqref>B130</xm:sqref>
            </x14:sparkline>
            <x14:sparkline>
              <xm:f>'BS &amp; PL-HA'!C131:F131</xm:f>
              <xm:sqref>B131</xm:sqref>
            </x14:sparkline>
            <x14:sparkline>
              <xm:f>'BS &amp; PL-HA'!C132:F132</xm:f>
              <xm:sqref>B132</xm:sqref>
            </x14:sparkline>
            <x14:sparkline>
              <xm:f>'BS &amp; PL-HA'!C133:F133</xm:f>
              <xm:sqref>B133</xm:sqref>
            </x14:sparkline>
            <x14:sparkline>
              <xm:f>'BS &amp; PL-HA'!C134:F134</xm:f>
              <xm:sqref>B134</xm:sqref>
            </x14:sparkline>
            <x14:sparkline>
              <xm:f>'BS &amp; PL-HA'!C135:F135</xm:f>
              <xm:sqref>B135</xm:sqref>
            </x14:sparkline>
            <x14:sparkline>
              <xm:f>'BS &amp; PL-HA'!C136:F136</xm:f>
              <xm:sqref>B136</xm:sqref>
            </x14:sparkline>
            <x14:sparkline>
              <xm:f>'BS &amp; PL-HA'!C137:F137</xm:f>
              <xm:sqref>B137</xm:sqref>
            </x14:sparkline>
            <x14:sparkline>
              <xm:f>'BS &amp; PL-HA'!C138:F138</xm:f>
              <xm:sqref>B138</xm:sqref>
            </x14:sparkline>
            <x14:sparkline>
              <xm:f>'BS &amp; PL-HA'!C139:F139</xm:f>
              <xm:sqref>B139</xm:sqref>
            </x14:sparkline>
            <x14:sparkline>
              <xm:f>'BS &amp; PL-HA'!C140:F140</xm:f>
              <xm:sqref>B140</xm:sqref>
            </x14:sparkline>
            <x14:sparkline>
              <xm:f>'BS &amp; PL-HA'!C141:F141</xm:f>
              <xm:sqref>B141</xm:sqref>
            </x14:sparkline>
            <x14:sparkline>
              <xm:f>'BS &amp; PL-HA'!C142:F142</xm:f>
              <xm:sqref>B142</xm:sqref>
            </x14:sparkline>
            <x14:sparkline>
              <xm:f>'BS &amp; PL-HA'!C143:F143</xm:f>
              <xm:sqref>B143</xm:sqref>
            </x14:sparkline>
            <x14:sparkline>
              <xm:f>'BS &amp; PL-HA'!C144:F144</xm:f>
              <xm:sqref>B144</xm:sqref>
            </x14:sparkline>
            <x14:sparkline>
              <xm:f>'BS &amp; PL-HA'!C145:F145</xm:f>
              <xm:sqref>B145</xm:sqref>
            </x14:sparkline>
            <x14:sparkline>
              <xm:f>'BS &amp; PL-HA'!C146:F146</xm:f>
              <xm:sqref>B146</xm:sqref>
            </x14:sparkline>
            <x14:sparkline>
              <xm:f>'BS &amp; PL-HA'!C147:F147</xm:f>
              <xm:sqref>B147</xm:sqref>
            </x14:sparkline>
            <x14:sparkline>
              <xm:f>'BS &amp; PL-HA'!C148:F148</xm:f>
              <xm:sqref>B148</xm:sqref>
            </x14:sparkline>
            <x14:sparkline>
              <xm:f>'BS &amp; PL-HA'!C149:F149</xm:f>
              <xm:sqref>B149</xm:sqref>
            </x14:sparkline>
            <x14:sparkline>
              <xm:f>'BS &amp; PL-HA'!C150:F150</xm:f>
              <xm:sqref>B150</xm:sqref>
            </x14:sparkline>
            <x14:sparkline>
              <xm:f>'BS &amp; PL-HA'!C151:F151</xm:f>
              <xm:sqref>B151</xm:sqref>
            </x14:sparkline>
            <x14:sparkline>
              <xm:f>'BS &amp; PL-HA'!C152:F152</xm:f>
              <xm:sqref>B152</xm:sqref>
            </x14:sparkline>
            <x14:sparkline>
              <xm:f>'BS &amp; PL-HA'!C153:F153</xm:f>
              <xm:sqref>B153</xm:sqref>
            </x14:sparkline>
            <x14:sparkline>
              <xm:f>'BS &amp; PL-HA'!C154:F154</xm:f>
              <xm:sqref>B154</xm:sqref>
            </x14:sparkline>
            <x14:sparkline>
              <xm:f>'BS &amp; PL-HA'!C155:F155</xm:f>
              <xm:sqref>B155</xm:sqref>
            </x14:sparkline>
            <x14:sparkline>
              <xm:f>'BS &amp; PL-HA'!C156:F156</xm:f>
              <xm:sqref>B156</xm:sqref>
            </x14:sparkline>
            <x14:sparkline>
              <xm:f>'BS &amp; PL-HA'!C157:F157</xm:f>
              <xm:sqref>B157</xm:sqref>
            </x14:sparkline>
            <x14:sparkline>
              <xm:f>'BS &amp; PL-HA'!C158:F158</xm:f>
              <xm:sqref>B158</xm:sqref>
            </x14:sparkline>
            <x14:sparkline>
              <xm:f>'BS &amp; PL-HA'!C159:F159</xm:f>
              <xm:sqref>B159</xm:sqref>
            </x14:sparkline>
            <x14:sparkline>
              <xm:f>'BS &amp; PL-HA'!C160:F160</xm:f>
              <xm:sqref>B160</xm:sqref>
            </x14:sparkline>
            <x14:sparkline>
              <xm:f>'BS &amp; PL-HA'!C161:F161</xm:f>
              <xm:sqref>B161</xm:sqref>
            </x14:sparkline>
            <x14:sparkline>
              <xm:f>'BS &amp; PL-HA'!C162:F162</xm:f>
              <xm:sqref>B162</xm:sqref>
            </x14:sparkline>
            <x14:sparkline>
              <xm:f>'BS &amp; PL-HA'!C163:F163</xm:f>
              <xm:sqref>B163</xm:sqref>
            </x14:sparkline>
            <x14:sparkline>
              <xm:f>'BS &amp; PL-HA'!C164:F164</xm:f>
              <xm:sqref>B164</xm:sqref>
            </x14:sparkline>
            <x14:sparkline>
              <xm:f>'BS &amp; PL-HA'!C165:F165</xm:f>
              <xm:sqref>B165</xm:sqref>
            </x14:sparkline>
            <x14:sparkline>
              <xm:f>'BS &amp; PL-HA'!C166:F166</xm:f>
              <xm:sqref>B166</xm:sqref>
            </x14:sparkline>
            <x14:sparkline>
              <xm:f>'BS &amp; PL-HA'!C167:F167</xm:f>
              <xm:sqref>B167</xm:sqref>
            </x14:sparkline>
            <x14:sparkline>
              <xm:f>'BS &amp; PL-HA'!C168:F168</xm:f>
              <xm:sqref>B168</xm:sqref>
            </x14:sparkline>
            <x14:sparkline>
              <xm:f>'BS &amp; PL-HA'!C169:F169</xm:f>
              <xm:sqref>B169</xm:sqref>
            </x14:sparkline>
            <x14:sparkline>
              <xm:f>'BS &amp; PL-HA'!C170:F170</xm:f>
              <xm:sqref>B170</xm:sqref>
            </x14:sparkline>
            <x14:sparkline>
              <xm:f>'BS &amp; PL-HA'!C171:F171</xm:f>
              <xm:sqref>B171</xm:sqref>
            </x14:sparkline>
            <x14:sparkline>
              <xm:f>'BS &amp; PL-HA'!C172:F172</xm:f>
              <xm:sqref>B172</xm:sqref>
            </x14:sparkline>
            <x14:sparkline>
              <xm:f>'BS &amp; PL-HA'!C173:F173</xm:f>
              <xm:sqref>B173</xm:sqref>
            </x14:sparkline>
            <x14:sparkline>
              <xm:f>'BS &amp; PL-HA'!C174:F174</xm:f>
              <xm:sqref>B174</xm:sqref>
            </x14:sparkline>
            <x14:sparkline>
              <xm:f>'BS &amp; PL-HA'!C175:F175</xm:f>
              <xm:sqref>B175</xm:sqref>
            </x14:sparkline>
            <x14:sparkline>
              <xm:f>'BS &amp; PL-HA'!C176:F176</xm:f>
              <xm:sqref>B176</xm:sqref>
            </x14:sparkline>
            <x14:sparkline>
              <xm:f>'BS &amp; PL-HA'!C177:F177</xm:f>
              <xm:sqref>B177</xm:sqref>
            </x14:sparkline>
            <x14:sparkline>
              <xm:f>'BS &amp; PL-HA'!C178:F178</xm:f>
              <xm:sqref>B178</xm:sqref>
            </x14:sparkline>
            <x14:sparkline>
              <xm:f>'BS &amp; PL-HA'!C179:F179</xm:f>
              <xm:sqref>B179</xm:sqref>
            </x14:sparkline>
            <x14:sparkline>
              <xm:f>'BS &amp; PL-HA'!C180:F180</xm:f>
              <xm:sqref>B180</xm:sqref>
            </x14:sparkline>
            <x14:sparkline>
              <xm:f>'BS &amp; PL-HA'!C181:F181</xm:f>
              <xm:sqref>B181</xm:sqref>
            </x14:sparkline>
            <x14:sparkline>
              <xm:f>'BS &amp; PL-HA'!C182:F182</xm:f>
              <xm:sqref>B182</xm:sqref>
            </x14:sparkline>
            <x14:sparkline>
              <xm:f>'BS &amp; PL-HA'!C183:F183</xm:f>
              <xm:sqref>B183</xm:sqref>
            </x14:sparkline>
            <x14:sparkline>
              <xm:f>'BS &amp; PL-HA'!C184:F184</xm:f>
              <xm:sqref>B184</xm:sqref>
            </x14:sparkline>
            <x14:sparkline>
              <xm:f>'BS &amp; PL-HA'!C185:F185</xm:f>
              <xm:sqref>B185</xm:sqref>
            </x14:sparkline>
            <x14:sparkline>
              <xm:f>'BS &amp; PL-HA'!C186:F186</xm:f>
              <xm:sqref>B186</xm:sqref>
            </x14:sparkline>
            <x14:sparkline>
              <xm:f>'BS &amp; PL-HA'!C187:F187</xm:f>
              <xm:sqref>B187</xm:sqref>
            </x14:sparkline>
            <x14:sparkline>
              <xm:f>'BS &amp; PL-HA'!C188:F188</xm:f>
              <xm:sqref>B188</xm:sqref>
            </x14:sparkline>
            <x14:sparkline>
              <xm:f>'BS &amp; PL-HA'!C189:F189</xm:f>
              <xm:sqref>B189</xm:sqref>
            </x14:sparkline>
            <x14:sparkline>
              <xm:f>'BS &amp; PL-HA'!C190:F190</xm:f>
              <xm:sqref>B190</xm:sqref>
            </x14:sparkline>
            <x14:sparkline>
              <xm:f>'BS &amp; PL-HA'!C191:F191</xm:f>
              <xm:sqref>B191</xm:sqref>
            </x14:sparkline>
            <x14:sparkline>
              <xm:f>'BS &amp; PL-HA'!C192:F192</xm:f>
              <xm:sqref>B192</xm:sqref>
            </x14:sparkline>
            <x14:sparkline>
              <xm:f>'BS &amp; PL-HA'!C193:F193</xm:f>
              <xm:sqref>B193</xm:sqref>
            </x14:sparkline>
            <x14:sparkline>
              <xm:f>'BS &amp; PL-HA'!C194:F194</xm:f>
              <xm:sqref>B194</xm:sqref>
            </x14:sparkline>
            <x14:sparkline>
              <xm:f>'BS &amp; PL-HA'!C195:F195</xm:f>
              <xm:sqref>B195</xm:sqref>
            </x14:sparkline>
            <x14:sparkline>
              <xm:f>'BS &amp; PL-HA'!C196:F196</xm:f>
              <xm:sqref>B196</xm:sqref>
            </x14:sparkline>
            <x14:sparkline>
              <xm:f>'BS &amp; PL-HA'!C197:F197</xm:f>
              <xm:sqref>B197</xm:sqref>
            </x14:sparkline>
            <x14:sparkline>
              <xm:f>'BS &amp; PL-HA'!C198:F198</xm:f>
              <xm:sqref>B198</xm:sqref>
            </x14:sparkline>
            <x14:sparkline>
              <xm:f>'BS &amp; PL-HA'!C199:F199</xm:f>
              <xm:sqref>B199</xm:sqref>
            </x14:sparkline>
            <x14:sparkline>
              <xm:f>'BS &amp; PL-HA'!C200:F200</xm:f>
              <xm:sqref>B200</xm:sqref>
            </x14:sparkline>
            <x14:sparkline>
              <xm:f>'BS &amp; PL-HA'!C201:F201</xm:f>
              <xm:sqref>B201</xm:sqref>
            </x14:sparkline>
            <x14:sparkline>
              <xm:f>'BS &amp; PL-HA'!C202:F202</xm:f>
              <xm:sqref>B202</xm:sqref>
            </x14:sparkline>
            <x14:sparkline>
              <xm:f>'BS &amp; PL-HA'!C203:F203</xm:f>
              <xm:sqref>B203</xm:sqref>
            </x14:sparkline>
            <x14:sparkline>
              <xm:f>'BS &amp; PL-HA'!C204:F204</xm:f>
              <xm:sqref>B204</xm:sqref>
            </x14:sparkline>
            <x14:sparkline>
              <xm:f>'BS &amp; PL-HA'!C205:F205</xm:f>
              <xm:sqref>B205</xm:sqref>
            </x14:sparkline>
            <x14:sparkline>
              <xm:f>'BS &amp; PL-HA'!C206:F206</xm:f>
              <xm:sqref>B206</xm:sqref>
            </x14:sparkline>
            <x14:sparkline>
              <xm:f>'BS &amp; PL-HA'!C207:F207</xm:f>
              <xm:sqref>B207</xm:sqref>
            </x14:sparkline>
            <x14:sparkline>
              <xm:f>'BS &amp; PL-HA'!C208:F208</xm:f>
              <xm:sqref>B208</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N209"/>
  <sheetViews>
    <sheetView zoomScale="80" zoomScaleNormal="80" workbookViewId="0">
      <selection activeCell="B228" sqref="B228"/>
    </sheetView>
  </sheetViews>
  <sheetFormatPr defaultRowHeight="15" x14ac:dyDescent="0.25"/>
  <cols>
    <col min="1" max="1" width="57.85546875" bestFit="1" customWidth="1"/>
    <col min="2" max="2" width="32.28515625" bestFit="1" customWidth="1"/>
    <col min="3" max="4" width="21.28515625" bestFit="1" customWidth="1"/>
    <col min="5" max="5" width="17.5703125" bestFit="1" customWidth="1"/>
    <col min="6" max="6" width="19.7109375" bestFit="1" customWidth="1"/>
    <col min="7" max="7" width="18.28515625" bestFit="1" customWidth="1"/>
    <col min="10" max="10" width="27.140625" bestFit="1" customWidth="1"/>
    <col min="11" max="14" width="10.5703125" bestFit="1" customWidth="1"/>
  </cols>
  <sheetData>
    <row r="1" spans="1:7" ht="18.75" x14ac:dyDescent="0.3">
      <c r="A1" s="72" t="s">
        <v>32</v>
      </c>
      <c r="B1" s="73" t="s">
        <v>383</v>
      </c>
      <c r="C1" s="72">
        <v>2020</v>
      </c>
      <c r="D1" s="72">
        <v>2019</v>
      </c>
      <c r="E1" s="72">
        <v>2018</v>
      </c>
      <c r="F1" s="72">
        <v>2017</v>
      </c>
      <c r="G1" s="72">
        <v>2016</v>
      </c>
    </row>
    <row r="2" spans="1:7" ht="15.75" x14ac:dyDescent="0.25">
      <c r="A2" s="89" t="s">
        <v>377</v>
      </c>
      <c r="B2" s="58"/>
      <c r="C2" s="66">
        <v>240</v>
      </c>
      <c r="D2" s="66">
        <v>240</v>
      </c>
      <c r="E2" s="66">
        <v>240</v>
      </c>
      <c r="F2" s="66">
        <v>240</v>
      </c>
      <c r="G2" s="66">
        <v>240</v>
      </c>
    </row>
    <row r="3" spans="1:7" ht="15.75" x14ac:dyDescent="0.25">
      <c r="A3" s="89" t="s">
        <v>378</v>
      </c>
      <c r="B3" s="58"/>
      <c r="C3" s="66">
        <v>350</v>
      </c>
      <c r="D3" s="66">
        <v>300</v>
      </c>
      <c r="E3" s="66">
        <v>250</v>
      </c>
      <c r="F3" s="66">
        <v>200</v>
      </c>
      <c r="G3" s="66">
        <v>150</v>
      </c>
    </row>
    <row r="4" spans="1:7" ht="15.75" x14ac:dyDescent="0.25">
      <c r="A4" s="89" t="s">
        <v>379</v>
      </c>
      <c r="B4" s="58"/>
      <c r="C4" s="66"/>
      <c r="D4" s="66"/>
      <c r="E4" s="66"/>
      <c r="F4" s="66"/>
      <c r="G4" s="66"/>
    </row>
    <row r="5" spans="1:7" ht="15.75" x14ac:dyDescent="0.25">
      <c r="A5" s="89" t="s">
        <v>380</v>
      </c>
      <c r="B5" s="58"/>
      <c r="C5" s="66">
        <v>4312500</v>
      </c>
      <c r="D5" s="66">
        <v>1437500</v>
      </c>
      <c r="E5" s="66">
        <v>1250000</v>
      </c>
      <c r="F5" s="66">
        <v>1250000</v>
      </c>
      <c r="G5" s="66">
        <v>1000000</v>
      </c>
    </row>
    <row r="6" spans="1:7" ht="15.75" x14ac:dyDescent="0.25">
      <c r="A6" s="89" t="s">
        <v>381</v>
      </c>
      <c r="B6" s="58"/>
      <c r="C6" s="66">
        <f>(C5*0.5)+(D5*0.5)</f>
        <v>2875000</v>
      </c>
      <c r="D6" s="66">
        <f t="shared" ref="D6:F6" si="0">(D5*0.5)+(E5*0.5)</f>
        <v>1343750</v>
      </c>
      <c r="E6" s="66">
        <f t="shared" si="0"/>
        <v>1250000</v>
      </c>
      <c r="F6" s="66">
        <f t="shared" si="0"/>
        <v>1125000</v>
      </c>
      <c r="G6" s="66">
        <v>1000000</v>
      </c>
    </row>
    <row r="7" spans="1:7" ht="15.75" x14ac:dyDescent="0.25">
      <c r="A7" s="71"/>
    </row>
    <row r="8" spans="1:7" ht="15.75" thickBot="1" x14ac:dyDescent="0.3"/>
    <row r="9" spans="1:7" ht="18.75" x14ac:dyDescent="0.3">
      <c r="A9" s="72" t="s">
        <v>382</v>
      </c>
      <c r="B9" s="73" t="s">
        <v>383</v>
      </c>
      <c r="C9" s="63">
        <v>2020</v>
      </c>
      <c r="D9" s="63">
        <v>2019</v>
      </c>
      <c r="E9" s="63">
        <v>2018</v>
      </c>
      <c r="F9" s="63">
        <v>2017</v>
      </c>
      <c r="G9" s="64">
        <v>2016</v>
      </c>
    </row>
    <row r="10" spans="1:7" x14ac:dyDescent="0.25">
      <c r="A10" s="59"/>
      <c r="C10" s="58"/>
      <c r="D10" s="58"/>
      <c r="E10" s="58"/>
      <c r="F10" s="58"/>
      <c r="G10" s="60"/>
    </row>
    <row r="11" spans="1:7" ht="15.75" x14ac:dyDescent="0.25">
      <c r="A11" s="65" t="s">
        <v>385</v>
      </c>
      <c r="C11" s="66">
        <f>'[1]Raw data'!B11/'[1]Raw data'!B$42</f>
        <v>8.6405525133129185E-2</v>
      </c>
      <c r="D11" s="66">
        <f>'[1]Raw data'!C11/'[1]Raw data'!C$42</f>
        <v>7.0019284298225251E-2</v>
      </c>
      <c r="E11" s="66">
        <f>'[1]Raw data'!D11/'[1]Raw data'!D$42</f>
        <v>8.0977263263053587E-2</v>
      </c>
      <c r="F11" s="66">
        <f>'[1]Raw data'!E11/'[1]Raw data'!E$42</f>
        <v>0.10546490522501675</v>
      </c>
      <c r="G11" s="67">
        <f>'[1]Raw data'!F11/'[1]Raw data'!F$42</f>
        <v>0.1459033100555657</v>
      </c>
    </row>
    <row r="12" spans="1:7" ht="15.75" x14ac:dyDescent="0.25">
      <c r="A12" s="90" t="s">
        <v>386</v>
      </c>
      <c r="C12" s="66">
        <f>'[1]Raw data'!B12/'[1]Raw data'!B$42</f>
        <v>8.6405525133129185E-2</v>
      </c>
      <c r="D12" s="66">
        <f>'[1]Raw data'!C12/'[1]Raw data'!C$42</f>
        <v>7.0019284298225251E-2</v>
      </c>
      <c r="E12" s="66">
        <f>'[1]Raw data'!D12/'[1]Raw data'!D$42</f>
        <v>8.0977263263053587E-2</v>
      </c>
      <c r="F12" s="66">
        <f>'[1]Raw data'!E12/'[1]Raw data'!E$42</f>
        <v>0.10546490522501675</v>
      </c>
      <c r="G12" s="67">
        <f>'[1]Raw data'!F12/'[1]Raw data'!F$42</f>
        <v>0.1459033100555657</v>
      </c>
    </row>
    <row r="13" spans="1:7" ht="15.75" x14ac:dyDescent="0.25">
      <c r="A13" s="90" t="s">
        <v>387</v>
      </c>
      <c r="C13" s="66"/>
      <c r="D13" s="66"/>
      <c r="E13" s="66"/>
      <c r="F13" s="66"/>
      <c r="G13" s="67"/>
    </row>
    <row r="14" spans="1:7" ht="15.75" x14ac:dyDescent="0.25">
      <c r="A14" s="90" t="s">
        <v>388</v>
      </c>
      <c r="C14" s="66"/>
      <c r="D14" s="66"/>
      <c r="E14" s="66"/>
      <c r="F14" s="66"/>
      <c r="G14" s="67"/>
    </row>
    <row r="15" spans="1:7" ht="15.75" x14ac:dyDescent="0.25">
      <c r="A15" s="90" t="s">
        <v>389</v>
      </c>
      <c r="C15" s="66"/>
      <c r="D15" s="66"/>
      <c r="E15" s="66"/>
      <c r="F15" s="66"/>
      <c r="G15" s="67"/>
    </row>
    <row r="16" spans="1:7" ht="15.75" x14ac:dyDescent="0.25">
      <c r="A16" s="90" t="s">
        <v>390</v>
      </c>
      <c r="C16" s="66"/>
      <c r="D16" s="66"/>
      <c r="E16" s="66"/>
      <c r="F16" s="66"/>
      <c r="G16" s="67"/>
    </row>
    <row r="17" spans="1:7" ht="15.75" x14ac:dyDescent="0.25">
      <c r="A17" s="59"/>
      <c r="C17" s="66"/>
      <c r="D17" s="66"/>
      <c r="E17" s="66"/>
      <c r="F17" s="66"/>
      <c r="G17" s="67"/>
    </row>
    <row r="18" spans="1:7" ht="15.75" x14ac:dyDescent="0.25">
      <c r="A18" s="65" t="s">
        <v>4</v>
      </c>
      <c r="C18" s="66">
        <f>'[1]Raw data'!B18/'[1]Raw data'!B$42</f>
        <v>0.91359447122949611</v>
      </c>
      <c r="D18" s="66">
        <f>'[1]Raw data'!C18/'[1]Raw data'!C$42</f>
        <v>0.92998070905524233</v>
      </c>
      <c r="E18" s="66">
        <f>'[1]Raw data'!D18/'[1]Raw data'!D$42</f>
        <v>0.91740834596312371</v>
      </c>
      <c r="F18" s="66">
        <f>'[1]Raw data'!E18/'[1]Raw data'!E$42</f>
        <v>0.89125647417427478</v>
      </c>
      <c r="G18" s="67">
        <f>'[1]Raw data'!F18/'[1]Raw data'!F$42</f>
        <v>0.84208017604993957</v>
      </c>
    </row>
    <row r="19" spans="1:7" ht="15.75" x14ac:dyDescent="0.25">
      <c r="A19" s="90" t="s">
        <v>107</v>
      </c>
      <c r="C19" s="66">
        <f>'[1]Raw data'!B19/'[1]Raw data'!B$42</f>
        <v>0.39705542428171003</v>
      </c>
      <c r="D19" s="66">
        <f>'[1]Raw data'!C19/'[1]Raw data'!C$42</f>
        <v>0.27426189204783474</v>
      </c>
      <c r="E19" s="66">
        <f>'[1]Raw data'!D19/'[1]Raw data'!D$42</f>
        <v>0.12451046499921536</v>
      </c>
      <c r="F19" s="66">
        <f>'[1]Raw data'!E19/'[1]Raw data'!E$42</f>
        <v>0.15864552478226321</v>
      </c>
      <c r="G19" s="67">
        <f>'[1]Raw data'!F19/'[1]Raw data'!F$42</f>
        <v>0.17018260962098181</v>
      </c>
    </row>
    <row r="20" spans="1:7" ht="15.75" x14ac:dyDescent="0.25">
      <c r="A20" s="90" t="s">
        <v>108</v>
      </c>
      <c r="C20" s="66"/>
      <c r="D20" s="66"/>
      <c r="E20" s="66"/>
      <c r="F20" s="66"/>
      <c r="G20" s="67"/>
    </row>
    <row r="21" spans="1:7" ht="15.75" x14ac:dyDescent="0.25">
      <c r="A21" s="90" t="s">
        <v>391</v>
      </c>
      <c r="C21" s="66">
        <f>'[1]Raw data'!B21/'[1]Raw data'!B$42</f>
        <v>0.11683909420698578</v>
      </c>
      <c r="D21" s="66">
        <f>'[1]Raw data'!C21/'[1]Raw data'!C$42</f>
        <v>0.10433394263218641</v>
      </c>
      <c r="E21" s="66">
        <f>'[1]Raw data'!D21/'[1]Raw data'!D$42</f>
        <v>1.1531362670162709E-8</v>
      </c>
      <c r="F21" s="66">
        <f>'[1]Raw data'!E21/'[1]Raw data'!E$42</f>
        <v>2.0491378754427854E-8</v>
      </c>
      <c r="G21" s="67">
        <f>'[1]Raw data'!F21/'[1]Raw data'!F$42</f>
        <v>6.6758410524970784E-8</v>
      </c>
    </row>
    <row r="22" spans="1:7" ht="15.75" x14ac:dyDescent="0.25">
      <c r="A22" s="91" t="s">
        <v>392</v>
      </c>
      <c r="C22" s="66">
        <f>'[1]Raw data'!B22/'[1]Raw data'!B$42</f>
        <v>0.11683909420698578</v>
      </c>
      <c r="D22" s="66">
        <f>'[1]Raw data'!C22/'[1]Raw data'!C$42</f>
        <v>0.10433394263218641</v>
      </c>
      <c r="E22" s="66">
        <f>'[1]Raw data'!D22/'[1]Raw data'!D$42</f>
        <v>1.1531362670162709E-8</v>
      </c>
      <c r="F22" s="66">
        <f>'[1]Raw data'!E22/'[1]Raw data'!E$42</f>
        <v>2.0491378754427854E-8</v>
      </c>
      <c r="G22" s="67">
        <f>'[1]Raw data'!F22/'[1]Raw data'!F$42</f>
        <v>6.6758410524970784E-8</v>
      </c>
    </row>
    <row r="23" spans="1:7" ht="15.75" x14ac:dyDescent="0.25">
      <c r="A23" s="91" t="s">
        <v>393</v>
      </c>
      <c r="C23" s="66"/>
      <c r="D23" s="66"/>
      <c r="E23" s="66"/>
      <c r="F23" s="66"/>
      <c r="G23" s="67"/>
    </row>
    <row r="24" spans="1:7" ht="15.75" x14ac:dyDescent="0.25">
      <c r="A24" s="90" t="s">
        <v>354</v>
      </c>
      <c r="C24" s="66">
        <f>'[1]Raw data'!B24/'[1]Raw data'!B$42</f>
        <v>1.982249147025093E-2</v>
      </c>
      <c r="D24" s="66">
        <f>'[1]Raw data'!C24/'[1]Raw data'!C$42</f>
        <v>6.6465324180402241E-9</v>
      </c>
      <c r="E24" s="66">
        <f>'[1]Raw data'!D24/'[1]Raw data'!D$42</f>
        <v>0.1413031272012665</v>
      </c>
      <c r="F24" s="66">
        <f>'[1]Raw data'!E24/'[1]Raw data'!E$42</f>
        <v>0.14625619129079109</v>
      </c>
      <c r="G24" s="67">
        <f>'[1]Raw data'!F24/'[1]Raw data'!F$42</f>
        <v>6.6758410524970784E-8</v>
      </c>
    </row>
    <row r="25" spans="1:7" ht="15.75" x14ac:dyDescent="0.25">
      <c r="A25" s="90" t="s">
        <v>394</v>
      </c>
      <c r="C25" s="66">
        <f>'[1]Raw data'!B26/'[1]Raw data'!B$42</f>
        <v>2.6324842795706874E-3</v>
      </c>
      <c r="D25" s="66">
        <f>'[1]Raw data'!C26/'[1]Raw data'!C$42</f>
        <v>1.168448501798443E-3</v>
      </c>
      <c r="E25" s="66">
        <f>'[1]Raw data'!D26/'[1]Raw data'!D$42</f>
        <v>1.1531362670162709E-8</v>
      </c>
      <c r="F25" s="66">
        <f>'[1]Raw data'!E26/'[1]Raw data'!E$42</f>
        <v>2.0491378754427854E-8</v>
      </c>
      <c r="G25" s="67">
        <f>'[1]Raw data'!F26/'[1]Raw data'!F$42</f>
        <v>6.6758410524970784E-8</v>
      </c>
    </row>
    <row r="26" spans="1:7" ht="15.75" x14ac:dyDescent="0.25">
      <c r="A26" s="90" t="s">
        <v>395</v>
      </c>
      <c r="C26" s="66">
        <f>'[1]Raw data'!B27/'[1]Raw data'!B$42</f>
        <v>7.9165937771085965E-2</v>
      </c>
      <c r="D26" s="66">
        <f>'[1]Raw data'!C27/'[1]Raw data'!C$42</f>
        <v>0.1519391310274528</v>
      </c>
      <c r="E26" s="66">
        <f>'[1]Raw data'!D27/'[1]Raw data'!D$42</f>
        <v>0.12168031112771466</v>
      </c>
      <c r="F26" s="66">
        <f>'[1]Raw data'!E27/'[1]Raw data'!E$42</f>
        <v>2.6302364924366013E-2</v>
      </c>
      <c r="G26" s="67">
        <f>'[1]Raw data'!F27/'[1]Raw data'!F$42</f>
        <v>0.11213510353495131</v>
      </c>
    </row>
    <row r="27" spans="1:7" ht="15.75" x14ac:dyDescent="0.25">
      <c r="A27" s="90" t="s">
        <v>396</v>
      </c>
      <c r="C27" s="66">
        <f>'[1]Raw data'!B28/'[1]Raw data'!B$42</f>
        <v>3.6373746429143287E-9</v>
      </c>
      <c r="D27" s="66">
        <f>'[1]Raw data'!C28/'[1]Raw data'!C$42</f>
        <v>6.6465324180402241E-9</v>
      </c>
      <c r="E27" s="66">
        <f>'[1]Raw data'!D28/'[1]Raw data'!D$42</f>
        <v>1.1531362670162709E-8</v>
      </c>
      <c r="F27" s="66">
        <f>'[1]Raw data'!E28/'[1]Raw data'!E$42</f>
        <v>1.1149359180284196E-4</v>
      </c>
      <c r="G27" s="67">
        <f>'[1]Raw data'!F28/'[1]Raw data'!F$42</f>
        <v>6.0676719326145949E-4</v>
      </c>
    </row>
    <row r="28" spans="1:7" ht="15.75" x14ac:dyDescent="0.25">
      <c r="A28" s="90" t="s">
        <v>397</v>
      </c>
      <c r="C28" s="66">
        <f>'[1]Raw data'!B29/'[1]Raw data'!B$42</f>
        <v>0.29807903558251808</v>
      </c>
      <c r="D28" s="66">
        <f>'[1]Raw data'!C29/'[1]Raw data'!C$42</f>
        <v>0.39827728155290498</v>
      </c>
      <c r="E28" s="66">
        <f>'[1]Raw data'!D29/'[1]Raw data'!D$42</f>
        <v>0.52991440804083911</v>
      </c>
      <c r="F28" s="66">
        <f>'[1]Raw data'!E29/'[1]Raw data'!E$42</f>
        <v>0.55994085860229414</v>
      </c>
      <c r="G28" s="67">
        <f>'[1]Raw data'!F29/'[1]Raw data'!F$42</f>
        <v>0.55915549542551346</v>
      </c>
    </row>
    <row r="29" spans="1:7" ht="15.75" x14ac:dyDescent="0.25">
      <c r="A29" s="59"/>
      <c r="C29" s="66"/>
      <c r="D29" s="66"/>
      <c r="E29" s="66"/>
      <c r="F29" s="66"/>
      <c r="G29" s="67"/>
    </row>
    <row r="30" spans="1:7" ht="15.75" x14ac:dyDescent="0.25">
      <c r="A30" s="65" t="s">
        <v>398</v>
      </c>
      <c r="C30" s="66"/>
      <c r="D30" s="66"/>
      <c r="E30" s="66"/>
      <c r="F30" s="66"/>
      <c r="G30" s="67"/>
    </row>
    <row r="31" spans="1:7" ht="15.75" x14ac:dyDescent="0.25">
      <c r="A31" s="90" t="s">
        <v>399</v>
      </c>
      <c r="C31" s="66"/>
      <c r="D31" s="66"/>
      <c r="E31" s="66"/>
      <c r="F31" s="66"/>
      <c r="G31" s="67"/>
    </row>
    <row r="32" spans="1:7" ht="15.75" x14ac:dyDescent="0.25">
      <c r="A32" s="90" t="s">
        <v>23</v>
      </c>
      <c r="C32" s="66"/>
      <c r="D32" s="66"/>
      <c r="E32" s="66"/>
      <c r="F32" s="66"/>
      <c r="G32" s="67"/>
    </row>
    <row r="33" spans="1:7" ht="15.75" x14ac:dyDescent="0.25">
      <c r="A33" s="59"/>
      <c r="C33" s="66"/>
      <c r="D33" s="66"/>
      <c r="E33" s="66"/>
      <c r="F33" s="66"/>
      <c r="G33" s="67"/>
    </row>
    <row r="34" spans="1:7" ht="15.75" x14ac:dyDescent="0.25">
      <c r="A34" s="65" t="s">
        <v>400</v>
      </c>
      <c r="C34" s="66">
        <f>'[1]Raw data'!B35/'[1]Raw data'!B$42</f>
        <v>3.6373746429143287E-9</v>
      </c>
      <c r="D34" s="66">
        <f>'[1]Raw data'!C35/'[1]Raw data'!C$42</f>
        <v>6.6465324180402241E-9</v>
      </c>
      <c r="E34" s="66">
        <f>'[1]Raw data'!D35/'[1]Raw data'!D$42</f>
        <v>1.6143907738227793E-3</v>
      </c>
      <c r="F34" s="66">
        <f>'[1]Raw data'!E35/'[1]Raw data'!E$42</f>
        <v>3.2786206007084568E-3</v>
      </c>
      <c r="G34" s="67">
        <f>'[1]Raw data'!F35/'[1]Raw data'!F$42</f>
        <v>1.2016513894494742E-2</v>
      </c>
    </row>
    <row r="35" spans="1:7" ht="15.75" x14ac:dyDescent="0.25">
      <c r="A35" s="90" t="s">
        <v>401</v>
      </c>
      <c r="C35" s="66">
        <f>'[1]Raw data'!B36/'[1]Raw data'!B$42</f>
        <v>3.6373746429143287E-9</v>
      </c>
      <c r="D35" s="66">
        <f>'[1]Raw data'!C36/'[1]Raw data'!C$42</f>
        <v>6.6465324180402241E-9</v>
      </c>
      <c r="E35" s="66">
        <f>'[1]Raw data'!D36/'[1]Raw data'!D$42</f>
        <v>1.6143907738227793E-3</v>
      </c>
      <c r="F35" s="66">
        <f>'[1]Raw data'!E36/'[1]Raw data'!E$42</f>
        <v>3.2786206007084568E-3</v>
      </c>
      <c r="G35" s="67">
        <f>'[1]Raw data'!F36/'[1]Raw data'!F$42</f>
        <v>1.2016513894494742E-2</v>
      </c>
    </row>
    <row r="36" spans="1:7" ht="15.75" x14ac:dyDescent="0.25">
      <c r="A36" s="90" t="s">
        <v>402</v>
      </c>
      <c r="C36" s="66"/>
      <c r="D36" s="66"/>
      <c r="E36" s="66"/>
      <c r="F36" s="66"/>
      <c r="G36" s="67"/>
    </row>
    <row r="37" spans="1:7" ht="15.75" x14ac:dyDescent="0.25">
      <c r="A37" s="90" t="s">
        <v>403</v>
      </c>
      <c r="C37" s="66"/>
      <c r="D37" s="66"/>
      <c r="E37" s="66"/>
      <c r="F37" s="66"/>
      <c r="G37" s="67"/>
    </row>
    <row r="38" spans="1:7" ht="15.75" x14ac:dyDescent="0.25">
      <c r="A38" s="90" t="s">
        <v>404</v>
      </c>
      <c r="C38" s="66"/>
      <c r="D38" s="66"/>
      <c r="E38" s="66"/>
      <c r="F38" s="66"/>
      <c r="G38" s="67"/>
    </row>
    <row r="39" spans="1:7" ht="15.75" x14ac:dyDescent="0.25">
      <c r="A39" s="90" t="s">
        <v>23</v>
      </c>
      <c r="C39" s="66"/>
      <c r="D39" s="66"/>
      <c r="E39" s="66"/>
      <c r="F39" s="66"/>
      <c r="G39" s="67"/>
    </row>
    <row r="40" spans="1:7" ht="15.75" x14ac:dyDescent="0.25">
      <c r="A40" s="59"/>
      <c r="C40" s="66"/>
      <c r="D40" s="66"/>
      <c r="E40" s="66"/>
      <c r="F40" s="66"/>
      <c r="G40" s="67"/>
    </row>
    <row r="41" spans="1:7" ht="15.75" x14ac:dyDescent="0.25">
      <c r="A41" s="65" t="s">
        <v>405</v>
      </c>
      <c r="C41" s="66">
        <f>'[1]Raw data'!B42/'[1]Raw data'!B$42</f>
        <v>1</v>
      </c>
      <c r="D41" s="66">
        <f>'[1]Raw data'!C42/'[1]Raw data'!C$42</f>
        <v>1</v>
      </c>
      <c r="E41" s="66">
        <f>'[1]Raw data'!D42/'[1]Raw data'!D$42</f>
        <v>1</v>
      </c>
      <c r="F41" s="66">
        <f>'[1]Raw data'!E42/'[1]Raw data'!E$42</f>
        <v>1</v>
      </c>
      <c r="G41" s="67">
        <f>'[1]Raw data'!F42/'[1]Raw data'!F$42</f>
        <v>1</v>
      </c>
    </row>
    <row r="42" spans="1:7" ht="15.75" x14ac:dyDescent="0.25">
      <c r="A42" s="59"/>
      <c r="C42" s="66"/>
      <c r="D42" s="66"/>
      <c r="E42" s="66"/>
      <c r="F42" s="66"/>
      <c r="G42" s="67"/>
    </row>
    <row r="43" spans="1:7" ht="15.75" x14ac:dyDescent="0.25">
      <c r="A43" s="65" t="s">
        <v>353</v>
      </c>
      <c r="C43" s="66">
        <f>'[1]Raw data'!B44/'[1]Raw data'!B$42</f>
        <v>0.34849048558314005</v>
      </c>
      <c r="D43" s="66">
        <f>'[1]Raw data'!C44/'[1]Raw data'!C$42</f>
        <v>0.31033376899942122</v>
      </c>
      <c r="E43" s="66">
        <f>'[1]Raw data'!D44/'[1]Raw data'!D$42</f>
        <v>0.26502872153169993</v>
      </c>
      <c r="F43" s="66">
        <f>'[1]Raw data'!E44/'[1]Raw data'!E$42</f>
        <v>0.29121952002182905</v>
      </c>
      <c r="G43" s="67">
        <f>'[1]Raw data'!F44/'[1]Raw data'!F$42</f>
        <v>0.3884722644840049</v>
      </c>
    </row>
    <row r="44" spans="1:7" ht="15.75" x14ac:dyDescent="0.25">
      <c r="A44" s="90" t="s">
        <v>406</v>
      </c>
      <c r="C44" s="66">
        <f>'[1]Raw data'!B45/'[1]Raw data'!B$42</f>
        <v>9.4172753817554106E-2</v>
      </c>
      <c r="D44" s="66">
        <f>'[1]Raw data'!C45/'[1]Raw data'!C$42</f>
        <v>0.17627824269348094</v>
      </c>
      <c r="E44" s="66">
        <f>'[1]Raw data'!D45/'[1]Raw data'!D$42</f>
        <v>4.0708016498208401E-3</v>
      </c>
      <c r="F44" s="66">
        <f>'[1]Raw data'!E45/'[1]Raw data'!E$42</f>
        <v>8.1996252085843064E-3</v>
      </c>
      <c r="G44" s="67">
        <f>'[1]Raw data'!F45/'[1]Raw data'!F$42</f>
        <v>7.9976575808914999E-3</v>
      </c>
    </row>
    <row r="45" spans="1:7" ht="15.75" x14ac:dyDescent="0.25">
      <c r="A45" s="90" t="s">
        <v>407</v>
      </c>
      <c r="C45" s="66">
        <f>'[1]Raw data'!B46/'[1]Raw data'!B$42</f>
        <v>0.10777955684015968</v>
      </c>
      <c r="D45" s="66">
        <f>'[1]Raw data'!C46/'[1]Raw data'!C$42</f>
        <v>0.11676853768555998</v>
      </c>
      <c r="E45" s="66">
        <f>'[1]Raw data'!D46/'[1]Raw data'!D$42</f>
        <v>0.19670332206570523</v>
      </c>
      <c r="F45" s="66">
        <f>'[1]Raw data'!E46/'[1]Raw data'!E$42</f>
        <v>0.21521677081648985</v>
      </c>
      <c r="G45" s="67">
        <f>'[1]Raw data'!F46/'[1]Raw data'!F$42</f>
        <v>0.15544368774527875</v>
      </c>
    </row>
    <row r="46" spans="1:7" ht="15.75" x14ac:dyDescent="0.25">
      <c r="A46" s="90" t="s">
        <v>408</v>
      </c>
      <c r="C46" s="66">
        <f>'[1]Raw data'!B47/'[1]Raw data'!B$42</f>
        <v>3.785472349631723E-2</v>
      </c>
      <c r="D46" s="66">
        <f>'[1]Raw data'!C47/'[1]Raw data'!C$42</f>
        <v>6.6465324180402241E-9</v>
      </c>
      <c r="E46" s="66">
        <f>'[1]Raw data'!D47/'[1]Raw data'!D$42</f>
        <v>1.1531362670162709E-8</v>
      </c>
      <c r="F46" s="66">
        <f>'[1]Raw data'!E47/'[1]Raw data'!E$42</f>
        <v>2.0491378754427854E-8</v>
      </c>
      <c r="G46" s="67">
        <f>'[1]Raw data'!F47/'[1]Raw data'!F$42</f>
        <v>6.6758410524970784E-8</v>
      </c>
    </row>
    <row r="47" spans="1:7" ht="15.75" x14ac:dyDescent="0.25">
      <c r="A47" s="91" t="s">
        <v>409</v>
      </c>
      <c r="C47" s="66">
        <f>'[1]Raw data'!B48/'[1]Raw data'!B$42</f>
        <v>3.785472349631723E-2</v>
      </c>
      <c r="D47" s="66">
        <f>'[1]Raw data'!C48/'[1]Raw data'!C$42</f>
        <v>6.6465324180402241E-9</v>
      </c>
      <c r="E47" s="66">
        <f>'[1]Raw data'!D48/'[1]Raw data'!D$42</f>
        <v>1.1531362670162709E-8</v>
      </c>
      <c r="F47" s="66">
        <f>'[1]Raw data'!E48/'[1]Raw data'!E$42</f>
        <v>2.0491378754427854E-8</v>
      </c>
      <c r="G47" s="67">
        <f>'[1]Raw data'!F48/'[1]Raw data'!F$42</f>
        <v>6.6758410524970784E-8</v>
      </c>
    </row>
    <row r="48" spans="1:7" ht="15.75" x14ac:dyDescent="0.25">
      <c r="A48" s="91" t="s">
        <v>410</v>
      </c>
      <c r="C48" s="66"/>
      <c r="D48" s="66"/>
      <c r="E48" s="66"/>
      <c r="F48" s="66"/>
      <c r="G48" s="67"/>
    </row>
    <row r="49" spans="1:7" ht="15.75" x14ac:dyDescent="0.25">
      <c r="A49" s="90" t="s">
        <v>411</v>
      </c>
      <c r="C49" s="66"/>
      <c r="D49" s="66"/>
      <c r="E49" s="66"/>
      <c r="F49" s="66"/>
      <c r="G49" s="67"/>
    </row>
    <row r="50" spans="1:7" ht="15.75" x14ac:dyDescent="0.25">
      <c r="A50" s="90" t="s">
        <v>412</v>
      </c>
      <c r="C50" s="66">
        <f>'[1]Raw data'!B51/'[1]Raw data'!B$42</f>
        <v>1.034535538211946E-2</v>
      </c>
      <c r="D50" s="66">
        <f>'[1]Raw data'!C51/'[1]Raw data'!C$42</f>
        <v>1.2755620049118852E-2</v>
      </c>
      <c r="E50" s="66">
        <f>'[1]Raw data'!D51/'[1]Raw data'!D$42</f>
        <v>2.6033504179588756E-2</v>
      </c>
      <c r="F50" s="66">
        <f>'[1]Raw data'!E51/'[1]Raw data'!E$42</f>
        <v>2.5395273061043756E-2</v>
      </c>
      <c r="G50" s="67">
        <f>'[1]Raw data'!F51/'[1]Raw data'!F$42</f>
        <v>2.85621853926456E-2</v>
      </c>
    </row>
    <row r="51" spans="1:7" ht="15.75" x14ac:dyDescent="0.25">
      <c r="A51" s="90" t="s">
        <v>413</v>
      </c>
      <c r="C51" s="66">
        <f>'[1]Raw data'!B52/'[1]Raw data'!B$42</f>
        <v>3.3043630297676881E-3</v>
      </c>
      <c r="D51" s="66">
        <f>'[1]Raw data'!C52/'[1]Raw data'!C$42</f>
        <v>1.5366138735354376E-3</v>
      </c>
      <c r="E51" s="66">
        <f>'[1]Raw data'!D52/'[1]Raw data'!D$42</f>
        <v>1.9648980735450451E-3</v>
      </c>
      <c r="F51" s="66">
        <f>'[1]Raw data'!E52/'[1]Raw data'!E$42</f>
        <v>3.9025830837807849E-4</v>
      </c>
      <c r="G51" s="67">
        <f>'[1]Raw data'!F52/'[1]Raw data'!F$42</f>
        <v>3.3853189977212685E-3</v>
      </c>
    </row>
    <row r="52" spans="1:7" ht="15.75" x14ac:dyDescent="0.25">
      <c r="A52" s="90" t="s">
        <v>414</v>
      </c>
      <c r="C52" s="66"/>
      <c r="D52" s="66"/>
      <c r="E52" s="66"/>
      <c r="F52" s="66"/>
      <c r="G52" s="67"/>
    </row>
    <row r="53" spans="1:7" ht="15.75" x14ac:dyDescent="0.25">
      <c r="A53" s="90" t="s">
        <v>415</v>
      </c>
      <c r="C53" s="66"/>
      <c r="D53" s="66"/>
      <c r="E53" s="66"/>
      <c r="F53" s="66"/>
      <c r="G53" s="67"/>
    </row>
    <row r="54" spans="1:7" ht="15.75" x14ac:dyDescent="0.25">
      <c r="A54" s="90" t="s">
        <v>416</v>
      </c>
      <c r="C54" s="66">
        <f>'[1]Raw data'!B55/'[1]Raw data'!B$42</f>
        <v>9.5033733017221927E-2</v>
      </c>
      <c r="D54" s="66">
        <f>'[1]Raw data'!C55/'[1]Raw data'!C$42</f>
        <v>2.9947480511936376E-3</v>
      </c>
      <c r="E54" s="66">
        <f>'[1]Raw data'!D55/'[1]Raw data'!D$42</f>
        <v>3.6256184031677373E-2</v>
      </c>
      <c r="F54" s="66">
        <f>'[1]Raw data'!E55/'[1]Raw data'!E$42</f>
        <v>4.2017572135954313E-2</v>
      </c>
      <c r="G54" s="67">
        <f>'[1]Raw data'!F55/'[1]Raw data'!F$42</f>
        <v>0.19308334800905724</v>
      </c>
    </row>
    <row r="55" spans="1:7" ht="15.75" x14ac:dyDescent="0.25">
      <c r="A55" s="90" t="s">
        <v>417</v>
      </c>
      <c r="C55" s="66"/>
      <c r="D55" s="66"/>
      <c r="E55" s="66"/>
      <c r="F55" s="66"/>
      <c r="G55" s="67"/>
    </row>
    <row r="56" spans="1:7" ht="15.75" x14ac:dyDescent="0.25">
      <c r="A56" s="59"/>
      <c r="C56" s="66"/>
      <c r="D56" s="66"/>
      <c r="E56" s="66"/>
      <c r="F56" s="66"/>
      <c r="G56" s="67"/>
    </row>
    <row r="57" spans="1:7" ht="15.75" x14ac:dyDescent="0.25">
      <c r="A57" s="65" t="s">
        <v>418</v>
      </c>
      <c r="C57" s="66">
        <f>'[1]Raw data'!B58/'[1]Raw data'!B$42</f>
        <v>7.570944699263446E-2</v>
      </c>
      <c r="D57" s="66">
        <f>'[1]Raw data'!C58/'[1]Raw data'!C$42</f>
        <v>6.6465324180402241E-9</v>
      </c>
      <c r="E57" s="66">
        <f>'[1]Raw data'!D58/'[1]Raw data'!D$42</f>
        <v>1.1531362670162709E-8</v>
      </c>
      <c r="F57" s="66">
        <f>'[1]Raw data'!E58/'[1]Raw data'!E$42</f>
        <v>2.0491378754427854E-8</v>
      </c>
      <c r="G57" s="67">
        <f>'[1]Raw data'!F58/'[1]Raw data'!F$42</f>
        <v>6.6758410524970784E-8</v>
      </c>
    </row>
    <row r="58" spans="1:7" ht="15.75" x14ac:dyDescent="0.25">
      <c r="A58" s="90" t="s">
        <v>419</v>
      </c>
      <c r="C58" s="66">
        <f>'[1]Raw data'!B59/'[1]Raw data'!B$42</f>
        <v>7.570944699263446E-2</v>
      </c>
      <c r="D58" s="66">
        <f>'[1]Raw data'!C59/'[1]Raw data'!C$42</f>
        <v>6.6465324180402241E-9</v>
      </c>
      <c r="E58" s="66">
        <f>'[1]Raw data'!D59/'[1]Raw data'!D$42</f>
        <v>1.1531362670162709E-8</v>
      </c>
      <c r="F58" s="66">
        <f>'[1]Raw data'!E59/'[1]Raw data'!E$42</f>
        <v>2.0491378754427854E-8</v>
      </c>
      <c r="G58" s="67">
        <f>'[1]Raw data'!F59/'[1]Raw data'!F$42</f>
        <v>6.6758410524970784E-8</v>
      </c>
    </row>
    <row r="59" spans="1:7" ht="15.75" x14ac:dyDescent="0.25">
      <c r="A59" s="91" t="s">
        <v>420</v>
      </c>
      <c r="C59" s="66">
        <f>'[1]Raw data'!B60/'[1]Raw data'!B$42</f>
        <v>7.570944699263446E-2</v>
      </c>
      <c r="D59" s="66">
        <f>'[1]Raw data'!C60/'[1]Raw data'!C$42</f>
        <v>6.6465324180402241E-9</v>
      </c>
      <c r="E59" s="66">
        <f>'[1]Raw data'!D60/'[1]Raw data'!D$42</f>
        <v>1.1531362670162709E-8</v>
      </c>
      <c r="F59" s="66">
        <f>'[1]Raw data'!E60/'[1]Raw data'!E$42</f>
        <v>2.0491378754427854E-8</v>
      </c>
      <c r="G59" s="67">
        <f>'[1]Raw data'!F60/'[1]Raw data'!F$42</f>
        <v>6.6758410524970784E-8</v>
      </c>
    </row>
    <row r="60" spans="1:7" ht="15.75" x14ac:dyDescent="0.25">
      <c r="A60" s="91" t="s">
        <v>421</v>
      </c>
      <c r="C60" s="66"/>
      <c r="D60" s="66"/>
      <c r="E60" s="66"/>
      <c r="F60" s="66"/>
      <c r="G60" s="67"/>
    </row>
    <row r="61" spans="1:7" ht="15.75" x14ac:dyDescent="0.25">
      <c r="A61" s="90" t="s">
        <v>422</v>
      </c>
      <c r="C61" s="66"/>
      <c r="D61" s="66"/>
      <c r="E61" s="66"/>
      <c r="F61" s="66"/>
      <c r="G61" s="67"/>
    </row>
    <row r="62" spans="1:7" ht="15.75" x14ac:dyDescent="0.25">
      <c r="A62" s="90" t="s">
        <v>423</v>
      </c>
      <c r="C62" s="66"/>
      <c r="D62" s="66"/>
      <c r="E62" s="66"/>
      <c r="F62" s="66"/>
      <c r="G62" s="67"/>
    </row>
    <row r="63" spans="1:7" ht="15.75" x14ac:dyDescent="0.25">
      <c r="A63" s="90" t="s">
        <v>424</v>
      </c>
      <c r="C63" s="66"/>
      <c r="D63" s="66"/>
      <c r="E63" s="66"/>
      <c r="F63" s="66"/>
      <c r="G63" s="67"/>
    </row>
    <row r="64" spans="1:7" ht="15.75" x14ac:dyDescent="0.25">
      <c r="A64" s="90" t="s">
        <v>425</v>
      </c>
      <c r="C64" s="66"/>
      <c r="D64" s="66"/>
      <c r="E64" s="66"/>
      <c r="F64" s="66"/>
      <c r="G64" s="67"/>
    </row>
    <row r="65" spans="1:7" ht="15.75" x14ac:dyDescent="0.25">
      <c r="A65" s="59"/>
      <c r="C65" s="66"/>
      <c r="D65" s="66"/>
      <c r="E65" s="66"/>
      <c r="F65" s="66"/>
      <c r="G65" s="67"/>
    </row>
    <row r="66" spans="1:7" ht="15.75" x14ac:dyDescent="0.25">
      <c r="A66" s="65" t="s">
        <v>426</v>
      </c>
      <c r="C66" s="66">
        <f>'[1]Raw data'!B67/'[1]Raw data'!B$42</f>
        <v>0.42419993257577454</v>
      </c>
      <c r="D66" s="66">
        <f>'[1]Raw data'!C67/'[1]Raw data'!C$42</f>
        <v>0.31033377564595366</v>
      </c>
      <c r="E66" s="66">
        <f>'[1]Raw data'!D67/'[1]Raw data'!D$42</f>
        <v>0.26502873306306257</v>
      </c>
      <c r="F66" s="66">
        <f>'[1]Raw data'!E67/'[1]Raw data'!E$42</f>
        <v>0.29121954051320781</v>
      </c>
      <c r="G66" s="67">
        <f>'[1]Raw data'!F67/'[1]Raw data'!F$42</f>
        <v>0.38847233124241543</v>
      </c>
    </row>
    <row r="67" spans="1:7" ht="15.75" x14ac:dyDescent="0.25">
      <c r="A67" s="65"/>
      <c r="C67" s="66"/>
      <c r="D67" s="66"/>
      <c r="E67" s="66"/>
      <c r="F67" s="66"/>
      <c r="G67" s="67"/>
    </row>
    <row r="68" spans="1:7" ht="15.75" x14ac:dyDescent="0.25">
      <c r="A68" s="65" t="s">
        <v>256</v>
      </c>
      <c r="C68" s="66">
        <f>'[1]Raw data'!B69/'[1]Raw data'!B$42</f>
        <v>0.57580006014018126</v>
      </c>
      <c r="D68" s="66">
        <f>'[1]Raw data'!C69/'[1]Raw data'!C$42</f>
        <v>0.68966622001371436</v>
      </c>
      <c r="E68" s="66">
        <f>'[1]Raw data'!D69/'[1]Raw data'!D$42</f>
        <v>0.73497125678933828</v>
      </c>
      <c r="F68" s="66">
        <f>'[1]Raw data'!E69/'[1]Raw data'!E$42</f>
        <v>0.70878045948679214</v>
      </c>
      <c r="G68" s="67">
        <f>'[1]Raw data'!F69/'[1]Raw data'!F$42</f>
        <v>0.61152766875758457</v>
      </c>
    </row>
    <row r="69" spans="1:7" ht="15.75" x14ac:dyDescent="0.25">
      <c r="A69" s="90" t="s">
        <v>427</v>
      </c>
      <c r="C69" s="66">
        <f>'[1]Raw data'!B70/'[1]Raw data'!B$42</f>
        <v>0.15686178147568045</v>
      </c>
      <c r="D69" s="66">
        <f>'[1]Raw data'!C70/'[1]Raw data'!C$42</f>
        <v>9.5543903509328218E-2</v>
      </c>
      <c r="E69" s="66">
        <f>'[1]Raw data'!D70/'[1]Raw data'!D$42</f>
        <v>0.14414203337703388</v>
      </c>
      <c r="F69" s="66">
        <f>'[1]Raw data'!E70/'[1]Raw data'!E$42</f>
        <v>0.25614223443034817</v>
      </c>
      <c r="G69" s="67">
        <f>'[1]Raw data'!F70/'[1]Raw data'!F$42</f>
        <v>0.66758410524970779</v>
      </c>
    </row>
    <row r="70" spans="1:7" ht="15.75" x14ac:dyDescent="0.25">
      <c r="A70" s="90" t="s">
        <v>428</v>
      </c>
      <c r="C70" s="66"/>
      <c r="D70" s="66"/>
      <c r="E70" s="66"/>
      <c r="F70" s="66"/>
      <c r="G70" s="67"/>
    </row>
    <row r="71" spans="1:7" ht="15.75" x14ac:dyDescent="0.25">
      <c r="A71" s="90" t="s">
        <v>429</v>
      </c>
      <c r="C71" s="66">
        <f>'[1]Raw data'!B72/'[1]Raw data'!B$42</f>
        <v>6.3654056251000748E-2</v>
      </c>
      <c r="D71" s="66">
        <f>'[1]Raw data'!C72/'[1]Raw data'!C$42</f>
        <v>0.11631431731570391</v>
      </c>
      <c r="E71" s="66">
        <f>'[1]Raw data'!D72/'[1]Raw data'!D$42</f>
        <v>0.20179884672784743</v>
      </c>
      <c r="F71" s="66">
        <f>'[1]Raw data'!E72/'[1]Raw data'!E$42</f>
        <v>0.15430008202084175</v>
      </c>
      <c r="G71" s="67">
        <f>'[1]Raw data'!F72/'[1]Raw data'!F$42</f>
        <v>6.6758410524970784E-8</v>
      </c>
    </row>
    <row r="72" spans="1:7" ht="15.75" x14ac:dyDescent="0.25">
      <c r="A72" s="90" t="s">
        <v>430</v>
      </c>
      <c r="C72" s="66">
        <f>'[1]Raw data'!B73/'[1]Raw data'!B$42</f>
        <v>0.35528422241350005</v>
      </c>
      <c r="D72" s="66">
        <f>'[1]Raw data'!C73/'[1]Raw data'!C$42</f>
        <v>0.47780799918868228</v>
      </c>
      <c r="E72" s="66">
        <f>'[1]Raw data'!D73/'[1]Raw data'!D$42</f>
        <v>0.389030376684457</v>
      </c>
      <c r="F72" s="66">
        <f>'[1]Raw data'!E73/'[1]Raw data'!E$42</f>
        <v>0.2983381430356023</v>
      </c>
      <c r="G72" s="67">
        <f>'[1]Raw data'!F73/'[1]Raw data'!F$42</f>
        <v>-5.6056503250533768E-2</v>
      </c>
    </row>
    <row r="73" spans="1:7" ht="15.75" x14ac:dyDescent="0.25">
      <c r="A73" s="90" t="s">
        <v>431</v>
      </c>
      <c r="C73" s="66"/>
      <c r="D73" s="66"/>
      <c r="E73" s="66"/>
      <c r="F73" s="66"/>
      <c r="G73" s="67"/>
    </row>
    <row r="74" spans="1:7" ht="15.75" x14ac:dyDescent="0.25">
      <c r="A74" s="90" t="s">
        <v>432</v>
      </c>
      <c r="C74" s="66"/>
      <c r="D74" s="66"/>
      <c r="E74" s="66"/>
      <c r="F74" s="66"/>
      <c r="G74" s="67"/>
    </row>
    <row r="75" spans="1:7" ht="15.75" x14ac:dyDescent="0.25">
      <c r="A75" s="90" t="s">
        <v>433</v>
      </c>
      <c r="C75" s="66"/>
      <c r="D75" s="66"/>
      <c r="E75" s="66"/>
      <c r="F75" s="66"/>
      <c r="G75" s="67"/>
    </row>
    <row r="76" spans="1:7" ht="15.75" x14ac:dyDescent="0.25">
      <c r="A76" s="92" t="s">
        <v>434</v>
      </c>
      <c r="C76" s="66"/>
      <c r="D76" s="66"/>
      <c r="E76" s="66"/>
      <c r="F76" s="66"/>
      <c r="G76" s="67"/>
    </row>
    <row r="77" spans="1:7" ht="15.75" x14ac:dyDescent="0.25">
      <c r="A77" s="92" t="s">
        <v>435</v>
      </c>
      <c r="C77" s="66"/>
      <c r="D77" s="66"/>
      <c r="E77" s="66"/>
      <c r="F77" s="66"/>
      <c r="G77" s="67"/>
    </row>
    <row r="78" spans="1:7" ht="15.75" x14ac:dyDescent="0.25">
      <c r="A78" s="65"/>
      <c r="C78" s="66"/>
      <c r="D78" s="66"/>
      <c r="E78" s="66"/>
      <c r="F78" s="66"/>
      <c r="G78" s="67"/>
    </row>
    <row r="79" spans="1:7" ht="15.75" x14ac:dyDescent="0.25">
      <c r="A79" s="65" t="s">
        <v>436</v>
      </c>
      <c r="C79" s="66">
        <f>'[1]Raw data'!B80/'[1]Raw data'!B$42</f>
        <v>0.99999999271595585</v>
      </c>
      <c r="D79" s="66">
        <f>'[1]Raw data'!C80/'[1]Raw data'!C$42</f>
        <v>0.99999999565966813</v>
      </c>
      <c r="E79" s="66">
        <f>'[1]Raw data'!D80/'[1]Raw data'!D$42</f>
        <v>0.99999998985240091</v>
      </c>
      <c r="F79" s="66">
        <f>'[1]Raw data'!E80/'[1]Raw data'!E$42</f>
        <v>1</v>
      </c>
      <c r="G79" s="67">
        <f>'[1]Raw data'!F80/'[1]Raw data'!F$42</f>
        <v>1</v>
      </c>
    </row>
    <row r="80" spans="1:7" x14ac:dyDescent="0.25">
      <c r="A80" s="59"/>
      <c r="C80" s="58"/>
      <c r="D80" s="58"/>
      <c r="E80" s="86"/>
      <c r="F80" s="86"/>
      <c r="G80" s="93"/>
    </row>
    <row r="81" spans="1:8" ht="15.75" x14ac:dyDescent="0.25">
      <c r="A81" s="82" t="s">
        <v>437</v>
      </c>
      <c r="C81" s="94"/>
      <c r="D81" s="94"/>
      <c r="E81" s="94"/>
      <c r="F81" s="94"/>
      <c r="G81" s="95"/>
    </row>
    <row r="82" spans="1:8" x14ac:dyDescent="0.25">
      <c r="A82" s="59"/>
      <c r="C82" s="58"/>
      <c r="D82" s="58"/>
      <c r="E82" s="86"/>
      <c r="F82" s="86"/>
      <c r="G82" s="93"/>
    </row>
    <row r="83" spans="1:8" x14ac:dyDescent="0.25">
      <c r="A83" s="59"/>
      <c r="C83" s="58"/>
      <c r="D83" s="58"/>
      <c r="E83" s="86"/>
      <c r="F83" s="86"/>
      <c r="G83" s="93"/>
      <c r="H83" s="83"/>
    </row>
    <row r="84" spans="1:8" ht="15.75" x14ac:dyDescent="0.25">
      <c r="A84" s="96" t="s">
        <v>438</v>
      </c>
      <c r="C84" s="58"/>
      <c r="D84" s="58"/>
      <c r="E84" s="86"/>
      <c r="F84" s="86"/>
      <c r="G84" s="93"/>
    </row>
    <row r="85" spans="1:8" x14ac:dyDescent="0.25">
      <c r="A85" s="59"/>
      <c r="C85" s="58"/>
      <c r="D85" s="58"/>
      <c r="E85" s="86"/>
      <c r="F85" s="86"/>
      <c r="G85" s="93"/>
    </row>
    <row r="86" spans="1:8" ht="15.75" x14ac:dyDescent="0.25">
      <c r="A86" s="65" t="s">
        <v>439</v>
      </c>
      <c r="C86" s="66">
        <f>'[1]Raw data'!B87/'[1]Raw data'!B$87</f>
        <v>1</v>
      </c>
      <c r="D86" s="66">
        <f>'[1]Raw data'!C87/'[1]Raw data'!C$87</f>
        <v>1</v>
      </c>
      <c r="E86" s="66">
        <f>'[1]Raw data'!D87/'[1]Raw data'!D$87</f>
        <v>1</v>
      </c>
      <c r="F86" s="66">
        <f>'[1]Raw data'!E87/'[1]Raw data'!E$87</f>
        <v>1</v>
      </c>
      <c r="G86" s="67">
        <f>'[1]Raw data'!F87/'[1]Raw data'!F$87</f>
        <v>1</v>
      </c>
    </row>
    <row r="87" spans="1:8" ht="15.75" x14ac:dyDescent="0.25">
      <c r="A87" s="90" t="s">
        <v>440</v>
      </c>
      <c r="C87" s="66">
        <f>'[1]Raw data'!B88/'[1]Raw data'!B$87</f>
        <v>0.58086198185614935</v>
      </c>
      <c r="D87" s="66">
        <f>'[1]Raw data'!C88/'[1]Raw data'!C$87</f>
        <v>0.54975718544610797</v>
      </c>
      <c r="E87" s="66">
        <f>'[1]Raw data'!D88/'[1]Raw data'!D$87</f>
        <v>0.77854657272531669</v>
      </c>
      <c r="F87" s="66">
        <f>'[1]Raw data'!E88/'[1]Raw data'!E$87</f>
        <v>0.90023830873484778</v>
      </c>
      <c r="G87" s="67">
        <f>'[1]Raw data'!F88/'[1]Raw data'!F$87</f>
        <v>0.94977450264646446</v>
      </c>
    </row>
    <row r="88" spans="1:8" ht="15.75" x14ac:dyDescent="0.25">
      <c r="A88" s="90" t="s">
        <v>441</v>
      </c>
      <c r="C88" s="66">
        <f>'[1]Raw data'!B89/'[1]Raw data'!B$87</f>
        <v>0.31663894190988606</v>
      </c>
      <c r="D88" s="66">
        <f>'[1]Raw data'!C89/'[1]Raw data'!C$87</f>
        <v>0.44735621254324331</v>
      </c>
      <c r="E88" s="66">
        <f>'[1]Raw data'!D89/'[1]Raw data'!D$87</f>
        <v>0.21496511128652976</v>
      </c>
      <c r="F88" s="66">
        <f>'[1]Raw data'!E89/'[1]Raw data'!E$87</f>
        <v>9.1697938498432413E-2</v>
      </c>
      <c r="G88" s="67">
        <f>'[1]Raw data'!F89/'[1]Raw data'!F$87</f>
        <v>5.0225476269361122E-2</v>
      </c>
    </row>
    <row r="89" spans="1:8" ht="15.75" x14ac:dyDescent="0.25">
      <c r="A89" s="90" t="s">
        <v>442</v>
      </c>
      <c r="C89" s="66">
        <f>'[1]Raw data'!B90/'[1]Raw data'!B$87</f>
        <v>9.8728250989413235E-2</v>
      </c>
      <c r="D89" s="66">
        <f>'[1]Raw data'!C90/'[1]Raw data'!C$87</f>
        <v>2.4776274760582087E-9</v>
      </c>
      <c r="E89" s="66">
        <f>'[1]Raw data'!D90/'[1]Raw data'!D$87</f>
        <v>5.6492301802507217E-9</v>
      </c>
      <c r="F89" s="66">
        <f>'[1]Raw data'!E90/'[1]Raw data'!E$87</f>
        <v>7.3088508027109843E-9</v>
      </c>
      <c r="G89" s="67">
        <f>'[1]Raw data'!F90/'[1]Raw data'!F$87</f>
        <v>1.0542087195795951E-8</v>
      </c>
    </row>
    <row r="90" spans="1:8" ht="15.75" x14ac:dyDescent="0.25">
      <c r="A90" s="90" t="s">
        <v>443</v>
      </c>
      <c r="C90" s="66">
        <f>'[1]Raw data'!B91/'[1]Raw data'!B$87</f>
        <v>3.7708252445514028E-3</v>
      </c>
      <c r="D90" s="66">
        <f>'[1]Raw data'!C91/'[1]Raw data'!C$87</f>
        <v>2.8865995330212332E-3</v>
      </c>
      <c r="E90" s="66">
        <f>'[1]Raw data'!D91/'[1]Raw data'!D$87</f>
        <v>6.4883103389233613E-3</v>
      </c>
      <c r="F90" s="66">
        <f>'[1]Raw data'!E91/'[1]Raw data'!E$87</f>
        <v>8.0637454578689882E-3</v>
      </c>
      <c r="G90" s="67">
        <f>'[1]Raw data'!F91/'[1]Raw data'!F$87</f>
        <v>1.0542087195795951E-8</v>
      </c>
    </row>
    <row r="91" spans="1:8" ht="15.75" x14ac:dyDescent="0.25">
      <c r="A91" s="59"/>
      <c r="C91" s="66"/>
      <c r="D91" s="66"/>
      <c r="E91" s="66"/>
      <c r="F91" s="66"/>
      <c r="G91" s="67"/>
    </row>
    <row r="92" spans="1:8" ht="15.75" x14ac:dyDescent="0.25">
      <c r="A92" s="65" t="s">
        <v>444</v>
      </c>
      <c r="C92" s="66">
        <f>'[1]Raw data'!B93/'[1]Raw data'!B$87</f>
        <v>0.71063612003217758</v>
      </c>
      <c r="D92" s="66">
        <f>'[1]Raw data'!C93/'[1]Raw data'!C$87</f>
        <v>0.7429521452174529</v>
      </c>
      <c r="E92" s="66">
        <f>'[1]Raw data'!D93/'[1]Raw data'!D$87</f>
        <v>0.66510927935826825</v>
      </c>
      <c r="F92" s="66">
        <f>'[1]Raw data'!E93/'[1]Raw data'!E$87</f>
        <v>0.67403401020235176</v>
      </c>
      <c r="G92" s="67">
        <f>'[1]Raw data'!F93/'[1]Raw data'!F$87</f>
        <v>0.72784660495666165</v>
      </c>
    </row>
    <row r="93" spans="1:8" ht="15.75" x14ac:dyDescent="0.25">
      <c r="A93" s="90" t="s">
        <v>445</v>
      </c>
      <c r="C93" s="66"/>
      <c r="D93" s="66"/>
      <c r="E93" s="66"/>
      <c r="F93" s="66"/>
      <c r="G93" s="67"/>
    </row>
    <row r="94" spans="1:8" ht="15.75" x14ac:dyDescent="0.25">
      <c r="A94" s="90" t="s">
        <v>446</v>
      </c>
      <c r="C94" s="66"/>
      <c r="D94" s="66"/>
      <c r="E94" s="66"/>
      <c r="F94" s="66"/>
      <c r="G94" s="67"/>
    </row>
    <row r="95" spans="1:8" ht="15.75" x14ac:dyDescent="0.25">
      <c r="A95" s="90" t="s">
        <v>447</v>
      </c>
      <c r="C95" s="66"/>
      <c r="D95" s="66"/>
      <c r="E95" s="66"/>
      <c r="F95" s="66"/>
      <c r="G95" s="67"/>
    </row>
    <row r="96" spans="1:8" ht="15.75" x14ac:dyDescent="0.25">
      <c r="A96" s="90" t="s">
        <v>448</v>
      </c>
      <c r="C96" s="66">
        <f>'[1]Raw data'!B97/'[1]Raw data'!B$87</f>
        <v>0.45619948829612245</v>
      </c>
      <c r="D96" s="66">
        <f>'[1]Raw data'!C97/'[1]Raw data'!C$87</f>
        <v>0.41861360306133866</v>
      </c>
      <c r="E96" s="66">
        <f>'[1]Raw data'!D97/'[1]Raw data'!D$87</f>
        <v>0.63923277714534332</v>
      </c>
      <c r="F96" s="66">
        <f>'[1]Raw data'!E97/'[1]Raw data'!E$87</f>
        <v>0.64912887451773915</v>
      </c>
      <c r="G96" s="67">
        <f>'[1]Raw data'!F97/'[1]Raw data'!F$87</f>
        <v>0.69770104276844658</v>
      </c>
    </row>
    <row r="97" spans="1:7" ht="15.75" x14ac:dyDescent="0.25">
      <c r="A97" s="97" t="s">
        <v>449</v>
      </c>
      <c r="C97" s="66">
        <f>'[1]Raw data'!B98/'[1]Raw data'!B$87</f>
        <v>0.4115317510299471</v>
      </c>
      <c r="D97" s="66">
        <f>'[1]Raw data'!C98/'[1]Raw data'!C$87</f>
        <v>0.38072369699818115</v>
      </c>
      <c r="E97" s="66">
        <f>'[1]Raw data'!D98/'[1]Raw data'!D$87</f>
        <v>0.58343334777521372</v>
      </c>
      <c r="F97" s="66">
        <f>'[1]Raw data'!E98/'[1]Raw data'!E$87</f>
        <v>0.58422876439893856</v>
      </c>
      <c r="G97" s="67">
        <f>'[1]Raw data'!F98/'[1]Raw data'!F$87</f>
        <v>0.65903554492407146</v>
      </c>
    </row>
    <row r="98" spans="1:7" ht="15.75" x14ac:dyDescent="0.25">
      <c r="A98" s="97" t="s">
        <v>450</v>
      </c>
      <c r="C98" s="66">
        <f>'[1]Raw data'!B99/'[1]Raw data'!B$87</f>
        <v>4.1628942364923101E-2</v>
      </c>
      <c r="D98" s="66">
        <f>'[1]Raw data'!C99/'[1]Raw data'!C$87</f>
        <v>3.7889901107902593E-2</v>
      </c>
      <c r="E98" s="66">
        <f>'[1]Raw data'!D99/'[1]Raw data'!D$87</f>
        <v>5.5799418071669285E-2</v>
      </c>
      <c r="F98" s="66">
        <f>'[1]Raw data'!E99/'[1]Raw data'!E$87</f>
        <v>6.4900095501099014E-2</v>
      </c>
      <c r="G98" s="67">
        <f>'[1]Raw data'!F99/'[1]Raw data'!F$87</f>
        <v>3.8665476760200705E-2</v>
      </c>
    </row>
    <row r="99" spans="1:7" ht="15.75" x14ac:dyDescent="0.25">
      <c r="A99" s="97" t="s">
        <v>451</v>
      </c>
      <c r="C99" s="66">
        <f>'[1]Raw data'!B100/'[1]Raw data'!B$87</f>
        <v>2.8063220462393834E-3</v>
      </c>
      <c r="D99" s="66">
        <f>'[1]Raw data'!C100/'[1]Raw data'!C$87</f>
        <v>2.4776274760582087E-9</v>
      </c>
      <c r="E99" s="66">
        <f>'[1]Raw data'!D100/'[1]Raw data'!D$87</f>
        <v>5.6492301802507217E-9</v>
      </c>
      <c r="F99" s="66">
        <f>'[1]Raw data'!E100/'[1]Raw data'!E$87</f>
        <v>7.3088508027109843E-9</v>
      </c>
      <c r="G99" s="67">
        <f>'[1]Raw data'!F100/'[1]Raw data'!F$87</f>
        <v>1.0542087195795951E-8</v>
      </c>
    </row>
    <row r="100" spans="1:7" ht="15.75" x14ac:dyDescent="0.25">
      <c r="A100" s="97" t="s">
        <v>452</v>
      </c>
      <c r="C100" s="66">
        <f>'[1]Raw data'!B101/'[1]Raw data'!B$87</f>
        <v>2.3247285501283173E-4</v>
      </c>
      <c r="D100" s="66">
        <f>'[1]Raw data'!C101/'[1]Raw data'!C$87</f>
        <v>2.4776274760582087E-9</v>
      </c>
      <c r="E100" s="66">
        <f>'[1]Raw data'!D101/'[1]Raw data'!D$87</f>
        <v>5.6492301802507217E-9</v>
      </c>
      <c r="F100" s="66">
        <f>'[1]Raw data'!E101/'[1]Raw data'!E$87</f>
        <v>7.3088508027109843E-9</v>
      </c>
      <c r="G100" s="67">
        <f>'[1]Raw data'!F101/'[1]Raw data'!F$87</f>
        <v>1.0542087195795951E-8</v>
      </c>
    </row>
    <row r="101" spans="1:7" ht="15.75" x14ac:dyDescent="0.25">
      <c r="A101" s="90" t="s">
        <v>453</v>
      </c>
      <c r="C101" s="66">
        <f>'[1]Raw data'!B102/'[1]Raw data'!B$87</f>
        <v>5.9475495759611858E-3</v>
      </c>
      <c r="D101" s="66">
        <f>'[1]Raw data'!C102/'[1]Raw data'!C$87</f>
        <v>0.22591504338770443</v>
      </c>
      <c r="E101" s="66">
        <f>'[1]Raw data'!D102/'[1]Raw data'!D$87</f>
        <v>5.6492301802507217E-9</v>
      </c>
      <c r="F101" s="66">
        <f>'[1]Raw data'!E102/'[1]Raw data'!E$87</f>
        <v>7.3088508027109843E-9</v>
      </c>
      <c r="G101" s="67">
        <f>'[1]Raw data'!F102/'[1]Raw data'!F$87</f>
        <v>1.0542087195795951E-8</v>
      </c>
    </row>
    <row r="102" spans="1:7" ht="15.75" x14ac:dyDescent="0.25">
      <c r="A102" s="90" t="s">
        <v>454</v>
      </c>
      <c r="C102" s="66">
        <f>'[1]Raw data'!B103/'[1]Raw data'!B$87</f>
        <v>0.20645928851186612</v>
      </c>
      <c r="D102" s="66">
        <f>'[1]Raw data'!C103/'[1]Raw data'!C$87</f>
        <v>8.5265493157738126E-2</v>
      </c>
      <c r="E102" s="66">
        <f>'[1]Raw data'!D103/'[1]Raw data'!D$87</f>
        <v>5.6492301802507217E-9</v>
      </c>
      <c r="F102" s="66">
        <f>'[1]Raw data'!E103/'[1]Raw data'!E$87</f>
        <v>7.3088508027109843E-9</v>
      </c>
      <c r="G102" s="67">
        <f>'[1]Raw data'!F103/'[1]Raw data'!F$87</f>
        <v>1.0542087195795951E-8</v>
      </c>
    </row>
    <row r="103" spans="1:7" ht="15.75" x14ac:dyDescent="0.25">
      <c r="A103" s="90" t="s">
        <v>455</v>
      </c>
      <c r="C103" s="66">
        <f>'[1]Raw data'!B104/'[1]Raw data'!B$87</f>
        <v>2.3378438541500994E-9</v>
      </c>
      <c r="D103" s="66">
        <f>'[1]Raw data'!C104/'[1]Raw data'!C$87</f>
        <v>2.4776274760582087E-9</v>
      </c>
      <c r="E103" s="66">
        <f>'[1]Raw data'!D104/'[1]Raw data'!D$87</f>
        <v>5.6492301802507217E-9</v>
      </c>
      <c r="F103" s="66">
        <f>'[1]Raw data'!E104/'[1]Raw data'!E$87</f>
        <v>5.153032169943352E-4</v>
      </c>
      <c r="G103" s="67">
        <f>'[1]Raw data'!F104/'[1]Raw data'!F$87</f>
        <v>1.0542087195795951E-8</v>
      </c>
    </row>
    <row r="104" spans="1:7" ht="15.75" x14ac:dyDescent="0.25">
      <c r="A104" s="90" t="s">
        <v>456</v>
      </c>
      <c r="C104" s="66">
        <f>'[1]Raw data'!B105/'[1]Raw data'!B$87</f>
        <v>1.1689219270750497E-5</v>
      </c>
      <c r="D104" s="66">
        <f>'[1]Raw data'!C105/'[1]Raw data'!C$87</f>
        <v>2.4776274760582087E-9</v>
      </c>
      <c r="E104" s="66">
        <f>'[1]Raw data'!D105/'[1]Raw data'!D$87</f>
        <v>5.6492301802507217E-9</v>
      </c>
      <c r="F104" s="66">
        <f>'[1]Raw data'!E105/'[1]Raw data'!E$87</f>
        <v>7.3088508027109843E-9</v>
      </c>
      <c r="G104" s="67">
        <f>'[1]Raw data'!F105/'[1]Raw data'!F$87</f>
        <v>1.0542087195795951E-8</v>
      </c>
    </row>
    <row r="105" spans="1:7" ht="15.75" x14ac:dyDescent="0.25">
      <c r="A105" s="90" t="s">
        <v>457</v>
      </c>
      <c r="C105" s="66">
        <f>'[1]Raw data'!B106/'[1]Raw data'!B$87</f>
        <v>1.6320618695326833E-2</v>
      </c>
      <c r="D105" s="66">
        <f>'[1]Raw data'!C106/'[1]Raw data'!C$87</f>
        <v>8.2157879343342597E-3</v>
      </c>
      <c r="E105" s="66">
        <f>'[1]Raw data'!D106/'[1]Raw data'!D$87</f>
        <v>1.2650558410303011E-2</v>
      </c>
      <c r="F105" s="66">
        <f>'[1]Raw data'!E106/'[1]Raw data'!E$87</f>
        <v>1.1570466293352495E-2</v>
      </c>
      <c r="G105" s="67">
        <f>'[1]Raw data'!F106/'[1]Raw data'!F$87</f>
        <v>7.1720033031310972E-3</v>
      </c>
    </row>
    <row r="106" spans="1:7" ht="15.75" x14ac:dyDescent="0.25">
      <c r="A106" s="90" t="s">
        <v>458</v>
      </c>
      <c r="C106" s="66">
        <f>'[1]Raw data'!B107/'[1]Raw data'!B$87</f>
        <v>1.4772061230895929E-2</v>
      </c>
      <c r="D106" s="66">
        <f>'[1]Raw data'!C107/'[1]Raw data'!C$87</f>
        <v>1.2029376921757815E-4</v>
      </c>
      <c r="E106" s="66">
        <f>'[1]Raw data'!D107/'[1]Raw data'!D$87</f>
        <v>5.3996132955061631E-3</v>
      </c>
      <c r="F106" s="66">
        <f>'[1]Raw data'!E107/'[1]Raw data'!E$87</f>
        <v>9.3863185548735543E-4</v>
      </c>
      <c r="G106" s="67">
        <f>'[1]Raw data'!F107/'[1]Raw data'!F$87</f>
        <v>1.0542087195795951E-8</v>
      </c>
    </row>
    <row r="107" spans="1:7" ht="15.75" x14ac:dyDescent="0.25">
      <c r="A107" s="90" t="s">
        <v>459</v>
      </c>
      <c r="C107" s="66">
        <f>'[1]Raw data'!B108/'[1]Raw data'!B$87</f>
        <v>2.8119165065823648E-3</v>
      </c>
      <c r="D107" s="66">
        <f>'[1]Raw data'!C108/'[1]Raw data'!C$87</f>
        <v>2.1029160518341175E-3</v>
      </c>
      <c r="E107" s="66">
        <f>'[1]Raw data'!D108/'[1]Raw data'!D$87</f>
        <v>4.6374135103565556E-3</v>
      </c>
      <c r="F107" s="66">
        <f>'[1]Raw data'!E108/'[1]Raw data'!E$87</f>
        <v>5.3980467754026328E-3</v>
      </c>
      <c r="G107" s="67">
        <f>'[1]Raw data'!F108/'[1]Raw data'!F$87</f>
        <v>8.649814170412164E-3</v>
      </c>
    </row>
    <row r="108" spans="1:7" ht="15.75" x14ac:dyDescent="0.25">
      <c r="A108" s="90" t="s">
        <v>460</v>
      </c>
      <c r="C108" s="66">
        <f>'[1]Raw data'!B109/'[1]Raw data'!B$87</f>
        <v>1.838017887875533E-3</v>
      </c>
      <c r="D108" s="66">
        <f>'[1]Raw data'!C109/'[1]Raw data'!C$87</f>
        <v>3.7653991330142234E-4</v>
      </c>
      <c r="E108" s="66">
        <f>'[1]Raw data'!D109/'[1]Raw data'!D$87</f>
        <v>2.0784308725367642E-3</v>
      </c>
      <c r="F108" s="66">
        <f>'[1]Raw data'!E109/'[1]Raw data'!E$87</f>
        <v>5.5507067421188571E-4</v>
      </c>
      <c r="G108" s="67">
        <f>'[1]Raw data'!F109/'[1]Raw data'!F$87</f>
        <v>1.0542087195795951E-8</v>
      </c>
    </row>
    <row r="109" spans="1:7" ht="15.75" x14ac:dyDescent="0.25">
      <c r="A109" s="90" t="s">
        <v>461</v>
      </c>
      <c r="C109" s="66">
        <f>'[1]Raw data'!B110/'[1]Raw data'!B$87</f>
        <v>6.2033302198742455E-3</v>
      </c>
      <c r="D109" s="66">
        <f>'[1]Raw data'!C110/'[1]Raw data'!C$87</f>
        <v>2.2793900240713153E-3</v>
      </c>
      <c r="E109" s="66">
        <f>'[1]Raw data'!D110/'[1]Raw data'!D$87</f>
        <v>1.1104465796111633E-3</v>
      </c>
      <c r="F109" s="66">
        <f>'[1]Raw data'!E110/'[1]Raw data'!E$87</f>
        <v>5.9275730160590432E-3</v>
      </c>
      <c r="G109" s="67">
        <f>'[1]Raw data'!F110/'[1]Raw data'!F$87</f>
        <v>1.0542087195795951E-8</v>
      </c>
    </row>
    <row r="110" spans="1:7" ht="15.75" x14ac:dyDescent="0.25">
      <c r="A110" s="90" t="s">
        <v>462</v>
      </c>
      <c r="C110" s="66">
        <f>'[1]Raw data'!B111/'[1]Raw data'!B$87</f>
        <v>2.3378438541500994E-9</v>
      </c>
      <c r="D110" s="66">
        <f>'[1]Raw data'!C111/'[1]Raw data'!C$87</f>
        <v>2.4776274760582087E-9</v>
      </c>
      <c r="E110" s="66">
        <f>'[1]Raw data'!D111/'[1]Raw data'!D$87</f>
        <v>5.6492301802507217E-9</v>
      </c>
      <c r="F110" s="66">
        <f>'[1]Raw data'!E111/'[1]Raw data'!E$87</f>
        <v>7.3088508027109843E-9</v>
      </c>
      <c r="G110" s="67">
        <f>'[1]Raw data'!F111/'[1]Raw data'!F$87</f>
        <v>1.4323649835887112E-2</v>
      </c>
    </row>
    <row r="111" spans="1:7" ht="15.75" x14ac:dyDescent="0.25">
      <c r="A111" s="90" t="s">
        <v>463</v>
      </c>
      <c r="C111" s="66">
        <f>'[1]Raw data'!B112/'[1]Raw data'!B$87</f>
        <v>6.5073883680268017E-5</v>
      </c>
      <c r="D111" s="66">
        <f>'[1]Raw data'!C112/'[1]Raw data'!C$87</f>
        <v>2.4776274760582087E-9</v>
      </c>
      <c r="E111" s="66">
        <f>'[1]Raw data'!D112/'[1]Raw data'!D$87</f>
        <v>5.6492301802507217E-9</v>
      </c>
      <c r="F111" s="66">
        <f>'[1]Raw data'!E112/'[1]Raw data'!E$87</f>
        <v>7.3088508027109843E-9</v>
      </c>
      <c r="G111" s="67">
        <f>'[1]Raw data'!F112/'[1]Raw data'!F$87</f>
        <v>1.0542087195795951E-8</v>
      </c>
    </row>
    <row r="112" spans="1:7" ht="15.75" x14ac:dyDescent="0.25">
      <c r="A112" s="90" t="s">
        <v>464</v>
      </c>
      <c r="C112" s="66">
        <f>'[1]Raw data'!B113/'[1]Raw data'!B$87</f>
        <v>7.0813290342206508E-6</v>
      </c>
      <c r="D112" s="66">
        <f>'[1]Raw data'!C113/'[1]Raw data'!C$87</f>
        <v>6.3068007403061698E-5</v>
      </c>
      <c r="E112" s="66">
        <f>'[1]Raw data'!D113/'[1]Raw data'!D$87</f>
        <v>5.6492301802507217E-9</v>
      </c>
      <c r="F112" s="66">
        <f>'[1]Raw data'!E113/'[1]Raw data'!E$87</f>
        <v>7.3088508027109843E-9</v>
      </c>
      <c r="G112" s="67">
        <f>'[1]Raw data'!F113/'[1]Raw data'!F$87</f>
        <v>1.0542087195795951E-8</v>
      </c>
    </row>
    <row r="113" spans="1:7" ht="15.75" x14ac:dyDescent="0.25">
      <c r="A113" s="59"/>
      <c r="C113" s="66"/>
      <c r="D113" s="66"/>
      <c r="E113" s="66"/>
      <c r="F113" s="66"/>
      <c r="G113" s="67"/>
    </row>
    <row r="114" spans="1:7" ht="15.75" x14ac:dyDescent="0.25">
      <c r="A114" s="65" t="s">
        <v>465</v>
      </c>
      <c r="C114" s="66">
        <f>'[1]Raw data'!B115/'[1]Raw data'!B$87</f>
        <v>0.28936387996782248</v>
      </c>
      <c r="D114" s="66">
        <f>'[1]Raw data'!C115/'[1]Raw data'!C$87</f>
        <v>0.2570478547825471</v>
      </c>
      <c r="E114" s="66">
        <f>'[1]Raw data'!D115/'[1]Raw data'!D$87</f>
        <v>0.33489072064173175</v>
      </c>
      <c r="F114" s="66">
        <f>'[1]Raw data'!E115/'[1]Raw data'!E$87</f>
        <v>0.32596598979764824</v>
      </c>
      <c r="G114" s="67">
        <f>'[1]Raw data'!F115/'[1]Raw data'!F$87</f>
        <v>0.2721533950433383</v>
      </c>
    </row>
    <row r="115" spans="1:7" ht="15.75" x14ac:dyDescent="0.25">
      <c r="A115" s="65" t="s">
        <v>466</v>
      </c>
      <c r="C115" s="66">
        <f>'[1]Raw data'!B116/'[1]Raw data'!B$87</f>
        <v>0.17630132387389513</v>
      </c>
      <c r="D115" s="66">
        <f>'[1]Raw data'!C116/'[1]Raw data'!C$87</f>
        <v>0.16000877744130687</v>
      </c>
      <c r="E115" s="66">
        <f>'[1]Raw data'!D116/'[1]Raw data'!D$87</f>
        <v>0.22267240686451745</v>
      </c>
      <c r="F115" s="66">
        <f>'[1]Raw data'!E116/'[1]Raw data'!E$87</f>
        <v>0.20544716956164766</v>
      </c>
      <c r="G115" s="67">
        <f>'[1]Raw data'!F116/'[1]Raw data'!F$87</f>
        <v>0.18337176345799688</v>
      </c>
    </row>
    <row r="116" spans="1:7" ht="15.75" x14ac:dyDescent="0.25">
      <c r="A116" s="65" t="s">
        <v>467</v>
      </c>
      <c r="C116" s="66">
        <f>'[1]Raw data'!B117/'[1]Raw data'!B$87</f>
        <v>0.15012165719385945</v>
      </c>
      <c r="D116" s="66">
        <f>'[1]Raw data'!C117/'[1]Raw data'!C$87</f>
        <v>0.12046627650822618</v>
      </c>
      <c r="E116" s="66">
        <f>'[1]Raw data'!D117/'[1]Raw data'!D$87</f>
        <v>0.16396280481318254</v>
      </c>
      <c r="F116" s="66">
        <f>'[1]Raw data'!E117/'[1]Raw data'!E$87</f>
        <v>0.17436810873581987</v>
      </c>
      <c r="G116" s="67">
        <f>'[1]Raw data'!F117/'[1]Raw data'!F$87</f>
        <v>0.15651290779481505</v>
      </c>
    </row>
    <row r="117" spans="1:7" ht="15.75" x14ac:dyDescent="0.25">
      <c r="A117" s="90" t="s">
        <v>468</v>
      </c>
      <c r="C117" s="66">
        <f>'[1]Raw data'!B118/'[1]Raw data'!B$87</f>
        <v>4.8129713816597308E-2</v>
      </c>
      <c r="D117" s="66">
        <f>'[1]Raw data'!C118/'[1]Raw data'!C$87</f>
        <v>2.8417839594715444E-2</v>
      </c>
      <c r="E117" s="66">
        <f>'[1]Raw data'!D118/'[1]Raw data'!D$87</f>
        <v>4.8269988505906795E-2</v>
      </c>
      <c r="F117" s="66">
        <f>'[1]Raw data'!E118/'[1]Raw data'!E$87</f>
        <v>4.7183353449117955E-2</v>
      </c>
      <c r="G117" s="67">
        <f>'[1]Raw data'!F118/'[1]Raw data'!F$87</f>
        <v>5.7684108381258717E-2</v>
      </c>
    </row>
    <row r="118" spans="1:7" s="30" customFormat="1" ht="15.75" x14ac:dyDescent="0.25">
      <c r="A118" s="92" t="s">
        <v>449</v>
      </c>
      <c r="B118"/>
      <c r="C118" s="66">
        <f>'[1]Raw data'!B119/'[1]Raw data'!B$87</f>
        <v>4.3722002395216605E-2</v>
      </c>
      <c r="D118" s="66">
        <f>'[1]Raw data'!C119/'[1]Raw data'!C$87</f>
        <v>2.6035714747349375E-2</v>
      </c>
      <c r="E118" s="66">
        <f>'[1]Raw data'!D119/'[1]Raw data'!D$87</f>
        <v>4.42391215415434E-2</v>
      </c>
      <c r="F118" s="66">
        <f>'[1]Raw data'!E119/'[1]Raw data'!E$87</f>
        <v>4.7183338831416351E-2</v>
      </c>
      <c r="G118" s="67">
        <f>'[1]Raw data'!F119/'[1]Raw data'!F$87</f>
        <v>5.7684087297084324E-2</v>
      </c>
    </row>
    <row r="119" spans="1:7" s="30" customFormat="1" ht="15.75" x14ac:dyDescent="0.25">
      <c r="A119" s="92" t="s">
        <v>450</v>
      </c>
      <c r="B119"/>
      <c r="C119" s="66">
        <f>'[1]Raw data'!B120/'[1]Raw data'!B$87</f>
        <v>4.2196108427196392E-3</v>
      </c>
      <c r="D119" s="66">
        <f>'[1]Raw data'!C120/'[1]Raw data'!C$87</f>
        <v>2.2407885879943286E-3</v>
      </c>
      <c r="E119" s="66">
        <f>'[1]Raw data'!D120/'[1]Raw data'!D$87</f>
        <v>4.0308613151332157E-3</v>
      </c>
      <c r="F119" s="66">
        <f>'[1]Raw data'!E120/'[1]Raw data'!E$87</f>
        <v>7.3088508027109843E-9</v>
      </c>
      <c r="G119" s="67">
        <f>'[1]Raw data'!F120/'[1]Raw data'!F$87</f>
        <v>1.0542087195795951E-8</v>
      </c>
    </row>
    <row r="120" spans="1:7" s="30" customFormat="1" ht="15.75" x14ac:dyDescent="0.25">
      <c r="A120" s="92" t="s">
        <v>451</v>
      </c>
      <c r="B120"/>
      <c r="C120" s="66">
        <f>'[1]Raw data'!B121/'[1]Raw data'!B$87</f>
        <v>1.8810057866106282E-4</v>
      </c>
      <c r="D120" s="66">
        <f>'[1]Raw data'!C121/'[1]Raw data'!C$87</f>
        <v>1.4133625937174052E-4</v>
      </c>
      <c r="E120" s="66">
        <f>'[1]Raw data'!D121/'[1]Raw data'!D$87</f>
        <v>5.6492301802507217E-9</v>
      </c>
      <c r="F120" s="66">
        <f>'[1]Raw data'!E121/'[1]Raw data'!E$87</f>
        <v>7.3088508027109843E-9</v>
      </c>
      <c r="G120" s="67">
        <f>'[1]Raw data'!F121/'[1]Raw data'!F$87</f>
        <v>1.0542087195795951E-8</v>
      </c>
    </row>
    <row r="121" spans="1:7" ht="15.75" x14ac:dyDescent="0.25">
      <c r="A121" s="90" t="s">
        <v>469</v>
      </c>
      <c r="C121" s="66">
        <f>'[1]Raw data'!B122/'[1]Raw data'!B$87</f>
        <v>0</v>
      </c>
      <c r="D121" s="66">
        <f>'[1]Raw data'!C122/'[1]Raw data'!C$87</f>
        <v>0</v>
      </c>
      <c r="E121" s="66">
        <f>'[1]Raw data'!D122/'[1]Raw data'!D$87</f>
        <v>0</v>
      </c>
      <c r="F121" s="66">
        <f>'[1]Raw data'!E122/'[1]Raw data'!E$87</f>
        <v>4.180320604933116E-2</v>
      </c>
      <c r="G121" s="67">
        <f>'[1]Raw data'!F122/'[1]Raw data'!F$87</f>
        <v>0</v>
      </c>
    </row>
    <row r="122" spans="1:7" ht="15.75" x14ac:dyDescent="0.25">
      <c r="A122" s="90" t="s">
        <v>470</v>
      </c>
      <c r="C122" s="66">
        <f>'[1]Raw data'!B123/'[1]Raw data'!B$87</f>
        <v>2.3378438541500994E-9</v>
      </c>
      <c r="D122" s="66">
        <f>'[1]Raw data'!C123/'[1]Raw data'!C$87</f>
        <v>3.4686784664814921E-4</v>
      </c>
      <c r="E122" s="66">
        <f>'[1]Raw data'!D123/'[1]Raw data'!D$87</f>
        <v>1.1298460360501443E-4</v>
      </c>
      <c r="F122" s="66">
        <f>'[1]Raw data'!E123/'[1]Raw data'!E$87</f>
        <v>1.4617701605421969E-4</v>
      </c>
      <c r="G122" s="67">
        <f>'[1]Raw data'!F123/'[1]Raw data'!F$87</f>
        <v>2.1084174391591901E-4</v>
      </c>
    </row>
    <row r="123" spans="1:7" ht="15.75" x14ac:dyDescent="0.25">
      <c r="A123" s="90" t="s">
        <v>471</v>
      </c>
      <c r="C123" s="66">
        <f>'[1]Raw data'!B124/'[1]Raw data'!B$87</f>
        <v>3.5067657812251488E-4</v>
      </c>
      <c r="D123" s="66">
        <f>'[1]Raw data'!C124/'[1]Raw data'!C$87</f>
        <v>2.8492715974669399E-4</v>
      </c>
      <c r="E123" s="66">
        <f>'[1]Raw data'!D124/'[1]Raw data'!D$87</f>
        <v>6.4966147072883303E-4</v>
      </c>
      <c r="F123" s="66">
        <f>'[1]Raw data'!E124/'[1]Raw data'!E$87</f>
        <v>5.8836248961823424E-4</v>
      </c>
      <c r="G123" s="67">
        <f>'[1]Raw data'!F124/'[1]Raw data'!F$87</f>
        <v>8.4863801926157397E-4</v>
      </c>
    </row>
    <row r="124" spans="1:7" ht="15.75" x14ac:dyDescent="0.25">
      <c r="A124" s="90" t="s">
        <v>472</v>
      </c>
      <c r="C124" s="66">
        <f>'[1]Raw data'!B125/'[1]Raw data'!B$87</f>
        <v>3.8878495254366691E-3</v>
      </c>
      <c r="D124" s="66">
        <f>'[1]Raw data'!C125/'[1]Raw data'!C$87</f>
        <v>1.7912156495811383E-3</v>
      </c>
      <c r="E124" s="66">
        <f>'[1]Raw data'!D125/'[1]Raw data'!D$87</f>
        <v>2.6771023916586541E-3</v>
      </c>
      <c r="F124" s="66">
        <f>'[1]Raw data'!E125/'[1]Raw data'!E$87</f>
        <v>1.6317886479148597E-3</v>
      </c>
      <c r="G124" s="67">
        <f>'[1]Raw data'!F125/'[1]Raw data'!F$87</f>
        <v>2.7540148590297339E-4</v>
      </c>
    </row>
    <row r="125" spans="1:7" ht="15.75" x14ac:dyDescent="0.25">
      <c r="A125" s="90" t="s">
        <v>473</v>
      </c>
      <c r="C125" s="66">
        <f>'[1]Raw data'!B126/'[1]Raw data'!B$87</f>
        <v>3.7253541815881835E-4</v>
      </c>
      <c r="D125" s="66">
        <f>'[1]Raw data'!C126/'[1]Raw data'!C$87</f>
        <v>1.2133932801247471E-3</v>
      </c>
      <c r="E125" s="66">
        <f>'[1]Raw data'!D126/'[1]Raw data'!D$87</f>
        <v>1.8071887346622058E-3</v>
      </c>
      <c r="F125" s="66">
        <f>'[1]Raw data'!E126/'[1]Raw data'!E$87</f>
        <v>3.1766458243822753E-4</v>
      </c>
      <c r="G125" s="67">
        <f>'[1]Raw data'!F126/'[1]Raw data'!F$87</f>
        <v>1.1657440021111162E-4</v>
      </c>
    </row>
    <row r="126" spans="1:7" ht="15.75" x14ac:dyDescent="0.25">
      <c r="A126" s="90" t="s">
        <v>474</v>
      </c>
      <c r="C126" s="66">
        <f>'[1]Raw data'!B127/'[1]Raw data'!B$87</f>
        <v>2.3378438541500994E-9</v>
      </c>
      <c r="D126" s="66">
        <f>'[1]Raw data'!C127/'[1]Raw data'!C$87</f>
        <v>5.0806972312292449E-4</v>
      </c>
      <c r="E126" s="66">
        <f>'[1]Raw data'!D127/'[1]Raw data'!D$87</f>
        <v>5.6492301802507217E-9</v>
      </c>
      <c r="F126" s="66">
        <f>'[1]Raw data'!E127/'[1]Raw data'!E$87</f>
        <v>7.3088508027109843E-9</v>
      </c>
      <c r="G126" s="67">
        <f>'[1]Raw data'!F127/'[1]Raw data'!F$87</f>
        <v>1.0542087195795951E-8</v>
      </c>
    </row>
    <row r="127" spans="1:7" ht="15.75" x14ac:dyDescent="0.25">
      <c r="A127" s="90" t="s">
        <v>475</v>
      </c>
      <c r="C127" s="66">
        <f>'[1]Raw data'!B128/'[1]Raw data'!B$87</f>
        <v>2.8292828289763409E-3</v>
      </c>
      <c r="D127" s="66">
        <f>'[1]Raw data'!C128/'[1]Raw data'!C$87</f>
        <v>1.2788175112575402E-3</v>
      </c>
      <c r="E127" s="66">
        <f>'[1]Raw data'!D128/'[1]Raw data'!D$87</f>
        <v>4.0582487830470712E-3</v>
      </c>
      <c r="F127" s="66">
        <f>'[1]Raw data'!E128/'[1]Raw data'!E$87</f>
        <v>2.7583529840923228E-3</v>
      </c>
      <c r="G127" s="67">
        <f>'[1]Raw data'!F128/'[1]Raw data'!F$87</f>
        <v>2.3192591830751091E-5</v>
      </c>
    </row>
    <row r="128" spans="1:7" ht="15.75" x14ac:dyDescent="0.25">
      <c r="A128" s="90" t="s">
        <v>476</v>
      </c>
      <c r="C128" s="66">
        <f>'[1]Raw data'!B129/'[1]Raw data'!B$87</f>
        <v>1.6617885062508277E-3</v>
      </c>
      <c r="D128" s="66">
        <f>'[1]Raw data'!C129/'[1]Raw data'!C$87</f>
        <v>1.2071992114346015E-3</v>
      </c>
      <c r="E128" s="66">
        <f>'[1]Raw data'!D129/'[1]Raw data'!D$87</f>
        <v>2.2738151475509155E-4</v>
      </c>
      <c r="F128" s="66">
        <f>'[1]Raw data'!E129/'[1]Raw data'!E$87</f>
        <v>1.6502069519376914E-3</v>
      </c>
      <c r="G128" s="67">
        <f>'[1]Raw data'!F129/'[1]Raw data'!F$87</f>
        <v>1.0542087195795951E-8</v>
      </c>
    </row>
    <row r="129" spans="1:7" ht="15.75" x14ac:dyDescent="0.25">
      <c r="A129" s="90" t="s">
        <v>477</v>
      </c>
      <c r="C129" s="66">
        <f>'[1]Raw data'!B130/'[1]Raw data'!B$87</f>
        <v>2.3378438541500994E-9</v>
      </c>
      <c r="D129" s="66">
        <f>'[1]Raw data'!C130/'[1]Raw data'!C$87</f>
        <v>4.9302556908829907E-4</v>
      </c>
      <c r="E129" s="66">
        <f>'[1]Raw data'!D130/'[1]Raw data'!D$87</f>
        <v>1.2658907972509423E-3</v>
      </c>
      <c r="F129" s="66">
        <f>'[1]Raw data'!E130/'[1]Raw data'!E$87</f>
        <v>9.9808204791660663E-4</v>
      </c>
      <c r="G129" s="67">
        <f>'[1]Raw data'!F130/'[1]Raw data'!F$87</f>
        <v>1.7805796115443276E-3</v>
      </c>
    </row>
    <row r="130" spans="1:7" ht="15.75" x14ac:dyDescent="0.25">
      <c r="A130" s="90" t="s">
        <v>478</v>
      </c>
      <c r="C130" s="66">
        <f>'[1]Raw data'!B131/'[1]Raw data'!B$87</f>
        <v>1.6560818294028472E-4</v>
      </c>
      <c r="D130" s="66">
        <f>'[1]Raw data'!C131/'[1]Raw data'!C$87</f>
        <v>1.0656275774526356E-4</v>
      </c>
      <c r="E130" s="66">
        <f>'[1]Raw data'!D131/'[1]Raw data'!D$87</f>
        <v>8.0445037766770281E-5</v>
      </c>
      <c r="F130" s="66">
        <f>'[1]Raw data'!E131/'[1]Raw data'!E$87</f>
        <v>5.8624292288544808E-5</v>
      </c>
      <c r="G130" s="67">
        <f>'[1]Raw data'!F131/'[1]Raw data'!F$87</f>
        <v>1.0542087195795951E-8</v>
      </c>
    </row>
    <row r="131" spans="1:7" ht="15.75" x14ac:dyDescent="0.25">
      <c r="A131" s="90" t="s">
        <v>479</v>
      </c>
      <c r="C131" s="66">
        <f>'[1]Raw data'!B132/'[1]Raw data'!B$87</f>
        <v>1.1786293561106371E-3</v>
      </c>
      <c r="D131" s="66">
        <f>'[1]Raw data'!C132/'[1]Raw data'!C$87</f>
        <v>4.919552340186419E-4</v>
      </c>
      <c r="E131" s="66">
        <f>'[1]Raw data'!D132/'[1]Raw data'!D$87</f>
        <v>2.0641157232600087E-4</v>
      </c>
      <c r="F131" s="66">
        <f>'[1]Raw data'!E132/'[1]Raw data'!E$87</f>
        <v>7.9474250973438434E-4</v>
      </c>
      <c r="G131" s="67">
        <f>'[1]Raw data'!F132/'[1]Raw data'!F$87</f>
        <v>1.0542087195795951E-8</v>
      </c>
    </row>
    <row r="132" spans="1:7" ht="15.75" x14ac:dyDescent="0.25">
      <c r="A132" s="90" t="s">
        <v>457</v>
      </c>
      <c r="C132" s="66">
        <f>'[1]Raw data'!B133/'[1]Raw data'!B$87</f>
        <v>1.92007278768551E-3</v>
      </c>
      <c r="D132" s="66">
        <f>'[1]Raw data'!C133/'[1]Raw data'!C$87</f>
        <v>9.6656212044992414E-4</v>
      </c>
      <c r="E132" s="66">
        <f>'[1]Raw data'!D133/'[1]Raw data'!D$87</f>
        <v>1.4883009894474132E-3</v>
      </c>
      <c r="F132" s="66">
        <f>'[1]Raw data'!E133/'[1]Raw data'!E$87</f>
        <v>1.3612296089001046E-3</v>
      </c>
      <c r="G132" s="67">
        <f>'[1]Raw data'!F133/'[1]Raw data'!F$87</f>
        <v>8.4376757497711631E-4</v>
      </c>
    </row>
    <row r="133" spans="1:7" ht="15.75" x14ac:dyDescent="0.25">
      <c r="A133" s="90" t="s">
        <v>480</v>
      </c>
      <c r="C133" s="66">
        <f>'[1]Raw data'!B134/'[1]Raw data'!B$87</f>
        <v>7.0135315624502976E-4</v>
      </c>
      <c r="D133" s="66">
        <f>'[1]Raw data'!C134/'[1]Raw data'!C$87</f>
        <v>1.0071555690176618E-3</v>
      </c>
      <c r="E133" s="66">
        <f>'[1]Raw data'!D134/'[1]Raw data'!D$87</f>
        <v>5.6492301802507217E-9</v>
      </c>
      <c r="F133" s="66">
        <f>'[1]Raw data'!E134/'[1]Raw data'!E$87</f>
        <v>7.3088508027109843E-9</v>
      </c>
      <c r="G133" s="67">
        <f>'[1]Raw data'!F134/'[1]Raw data'!F$87</f>
        <v>1.0542087195795951E-8</v>
      </c>
    </row>
    <row r="134" spans="1:7" ht="15.75" x14ac:dyDescent="0.25">
      <c r="A134" s="90" t="s">
        <v>481</v>
      </c>
      <c r="C134" s="66">
        <f>'[1]Raw data'!B135/'[1]Raw data'!B$87</f>
        <v>1.9162183907418372E-3</v>
      </c>
      <c r="D134" s="66">
        <f>'[1]Raw data'!C135/'[1]Raw data'!C$87</f>
        <v>2.0722009040134238E-3</v>
      </c>
      <c r="E134" s="66">
        <f>'[1]Raw data'!D135/'[1]Raw data'!D$87</f>
        <v>2.513636267162919E-3</v>
      </c>
      <c r="F134" s="66">
        <f>'[1]Raw data'!E135/'[1]Raw data'!E$87</f>
        <v>1.0257606659064731E-3</v>
      </c>
      <c r="G134" s="67">
        <f>'[1]Raw data'!F135/'[1]Raw data'!F$87</f>
        <v>1.3014628326697933E-3</v>
      </c>
    </row>
    <row r="135" spans="1:7" ht="15.75" x14ac:dyDescent="0.25">
      <c r="A135" s="90" t="s">
        <v>482</v>
      </c>
      <c r="C135" s="66">
        <f>'[1]Raw data'!B136/'[1]Raw data'!B$87</f>
        <v>4.9690707470890572E-4</v>
      </c>
      <c r="D135" s="66">
        <f>'[1]Raw data'!C136/'[1]Raw data'!C$87</f>
        <v>2.4776274760582087E-9</v>
      </c>
      <c r="E135" s="66">
        <f>'[1]Raw data'!D136/'[1]Raw data'!D$87</f>
        <v>5.6492301802507217E-9</v>
      </c>
      <c r="F135" s="66">
        <f>'[1]Raw data'!E136/'[1]Raw data'!E$87</f>
        <v>7.3088508027109843E-9</v>
      </c>
      <c r="G135" s="67">
        <f>'[1]Raw data'!F136/'[1]Raw data'!F$87</f>
        <v>1.0542087195795951E-8</v>
      </c>
    </row>
    <row r="136" spans="1:7" ht="15.75" x14ac:dyDescent="0.25">
      <c r="A136" s="90" t="s">
        <v>483</v>
      </c>
      <c r="C136" s="66">
        <f>'[1]Raw data'!B137/'[1]Raw data'!B$87</f>
        <v>8.4910254998346189E-4</v>
      </c>
      <c r="D136" s="66">
        <f>'[1]Raw data'!C137/'[1]Raw data'!C$87</f>
        <v>2.4776274760582087E-9</v>
      </c>
      <c r="E136" s="66">
        <f>'[1]Raw data'!D137/'[1]Raw data'!D$87</f>
        <v>5.6492301802507217E-9</v>
      </c>
      <c r="F136" s="66">
        <f>'[1]Raw data'!E137/'[1]Raw data'!E$87</f>
        <v>7.3088508027109843E-9</v>
      </c>
      <c r="G136" s="67">
        <f>'[1]Raw data'!F137/'[1]Raw data'!F$87</f>
        <v>1.0542087195795951E-8</v>
      </c>
    </row>
    <row r="137" spans="1:7" ht="15.75" x14ac:dyDescent="0.25">
      <c r="A137" s="90" t="s">
        <v>484</v>
      </c>
      <c r="C137" s="66">
        <f>'[1]Raw data'!B138/'[1]Raw data'!B$87</f>
        <v>1.5263139616686107E-2</v>
      </c>
      <c r="D137" s="66">
        <f>'[1]Raw data'!C138/'[1]Raw data'!C$87</f>
        <v>1.7962987501110195E-2</v>
      </c>
      <c r="E137" s="66">
        <f>'[1]Raw data'!D138/'[1]Raw data'!D$87</f>
        <v>2.1682349899431557E-2</v>
      </c>
      <c r="F137" s="66">
        <f>'[1]Raw data'!E138/'[1]Raw data'!E$87</f>
        <v>1.8900673558109E-2</v>
      </c>
      <c r="G137" s="67">
        <f>'[1]Raw data'!F138/'[1]Raw data'!F$87</f>
        <v>2.2871522023115931E-2</v>
      </c>
    </row>
    <row r="138" spans="1:7" s="30" customFormat="1" ht="15.75" x14ac:dyDescent="0.25">
      <c r="A138" s="92" t="s">
        <v>485</v>
      </c>
      <c r="B138"/>
      <c r="C138" s="66">
        <f>'[1]Raw data'!B139/'[1]Raw data'!B$87</f>
        <v>1.9428768242107108E-3</v>
      </c>
      <c r="D138" s="66">
        <f>'[1]Raw data'!C139/'[1]Raw data'!C$87</f>
        <v>2.8534711760388586E-3</v>
      </c>
      <c r="E138" s="66">
        <f>'[1]Raw data'!D139/'[1]Raw data'!D$87</f>
        <v>5.9521644994364863E-3</v>
      </c>
      <c r="F138" s="66">
        <f>'[1]Raw data'!E139/'[1]Raw data'!E$87</f>
        <v>4.5189966716589775E-3</v>
      </c>
      <c r="G138" s="67">
        <f>'[1]Raw data'!F139/'[1]Raw data'!F$87</f>
        <v>1.0393296177114486E-2</v>
      </c>
    </row>
    <row r="139" spans="1:7" s="30" customFormat="1" ht="15.75" x14ac:dyDescent="0.25">
      <c r="A139" s="92" t="s">
        <v>486</v>
      </c>
      <c r="B139"/>
      <c r="C139" s="66">
        <f>'[1]Raw data'!B140/'[1]Raw data'!B$87</f>
        <v>5.0108550302942817E-3</v>
      </c>
      <c r="D139" s="66">
        <f>'[1]Raw data'!C140/'[1]Raw data'!C$87</f>
        <v>4.5372767192779218E-3</v>
      </c>
      <c r="E139" s="66">
        <f>'[1]Raw data'!D140/'[1]Raw data'!D$87</f>
        <v>5.5077904042277843E-3</v>
      </c>
      <c r="F139" s="66">
        <f>'[1]Raw data'!E140/'[1]Raw data'!E$87</f>
        <v>3.9822712129618963E-3</v>
      </c>
      <c r="G139" s="67">
        <f>'[1]Raw data'!F140/'[1]Raw data'!F$87</f>
        <v>5.9449254377148394E-3</v>
      </c>
    </row>
    <row r="140" spans="1:7" s="30" customFormat="1" ht="15.75" x14ac:dyDescent="0.25">
      <c r="A140" s="92" t="s">
        <v>487</v>
      </c>
      <c r="B140"/>
      <c r="C140" s="66">
        <f>'[1]Raw data'!B141/'[1]Raw data'!B$87</f>
        <v>8.3094054243372604E-3</v>
      </c>
      <c r="D140" s="66">
        <f>'[1]Raw data'!C141/'[1]Raw data'!C$87</f>
        <v>9.4181656827004526E-3</v>
      </c>
      <c r="E140" s="66">
        <f>'[1]Raw data'!D141/'[1]Raw data'!D$87</f>
        <v>8.5628545410961123E-3</v>
      </c>
      <c r="F140" s="66">
        <f>'[1]Raw data'!E141/'[1]Raw data'!E$87</f>
        <v>9.5965649570643394E-3</v>
      </c>
      <c r="G140" s="67">
        <f>'[1]Raw data'!F141/'[1]Raw data'!F$87</f>
        <v>5.5848709916296252E-3</v>
      </c>
    </row>
    <row r="141" spans="1:7" s="30" customFormat="1" ht="15.75" x14ac:dyDescent="0.25">
      <c r="A141" s="92" t="s">
        <v>488</v>
      </c>
      <c r="B141"/>
      <c r="C141" s="66">
        <f>'[1]Raw data'!B142/'[1]Raw data'!B$87</f>
        <v>2.3378438541500994E-9</v>
      </c>
      <c r="D141" s="66">
        <f>'[1]Raw data'!C142/'[1]Raw data'!C$87</f>
        <v>1.1540739230929615E-3</v>
      </c>
      <c r="E141" s="66">
        <f>'[1]Raw data'!D142/'[1]Raw data'!D$87</f>
        <v>1.659540454671173E-3</v>
      </c>
      <c r="F141" s="66">
        <f>'[1]Raw data'!E142/'[1]Raw data'!E$87</f>
        <v>8.0284071642378811E-4</v>
      </c>
      <c r="G141" s="67">
        <f>'[1]Raw data'!F142/'[1]Raw data'!F$87</f>
        <v>9.4842941665697854E-4</v>
      </c>
    </row>
    <row r="142" spans="1:7" ht="15.75" x14ac:dyDescent="0.25">
      <c r="A142" s="90" t="s">
        <v>489</v>
      </c>
      <c r="C142" s="66">
        <f>'[1]Raw data'!B143/'[1]Raw data'!B$87</f>
        <v>3.5426493465424988E-3</v>
      </c>
      <c r="D142" s="66">
        <f>'[1]Raw data'!C143/'[1]Raw data'!C$87</f>
        <v>6.4259746219045705E-3</v>
      </c>
      <c r="E142" s="66">
        <f>'[1]Raw data'!D143/'[1]Raw data'!D$87</f>
        <v>5.6492301802507217E-9</v>
      </c>
      <c r="F142" s="66">
        <f>'[1]Raw data'!E143/'[1]Raw data'!E$87</f>
        <v>6.019511050306345E-3</v>
      </c>
      <c r="G142" s="67">
        <f>'[1]Raw data'!F143/'[1]Raw data'!F$87</f>
        <v>5.9557521612649223E-4</v>
      </c>
    </row>
    <row r="143" spans="1:7" ht="15.75" x14ac:dyDescent="0.25">
      <c r="A143" s="90" t="s">
        <v>490</v>
      </c>
      <c r="C143" s="66">
        <f>'[1]Raw data'!B144/'[1]Raw data'!B$87</f>
        <v>2.7578851945627889E-3</v>
      </c>
      <c r="D143" s="66">
        <f>'[1]Raw data'!C144/'[1]Raw data'!C$87</f>
        <v>3.6245782201575027E-3</v>
      </c>
      <c r="E143" s="66">
        <f>'[1]Raw data'!D144/'[1]Raw data'!D$87</f>
        <v>3.4100335152443826E-3</v>
      </c>
      <c r="F143" s="66">
        <f>'[1]Raw data'!E144/'[1]Raw data'!E$87</f>
        <v>7.636725849720599E-4</v>
      </c>
      <c r="G143" s="67">
        <f>'[1]Raw data'!F144/'[1]Raw data'!F$87</f>
        <v>7.5973765214814633E-3</v>
      </c>
    </row>
    <row r="144" spans="1:7" ht="15.75" x14ac:dyDescent="0.25">
      <c r="A144" s="90" t="s">
        <v>105</v>
      </c>
      <c r="C144" s="66">
        <f>'[1]Raw data'!B145/'[1]Raw data'!B$87</f>
        <v>2.805994981884188E-2</v>
      </c>
      <c r="D144" s="66">
        <f>'[1]Raw data'!C145/'[1]Raw data'!C$87</f>
        <v>2.120264399421477E-2</v>
      </c>
      <c r="E144" s="66">
        <f>'[1]Raw data'!D145/'[1]Raw data'!D$87</f>
        <v>3.5561847492376494E-2</v>
      </c>
      <c r="F144" s="66">
        <f>'[1]Raw data'!E145/'[1]Raw data'!E$87</f>
        <v>3.6090440158363796E-2</v>
      </c>
      <c r="G144" s="67">
        <f>'[1]Raw data'!F145/'[1]Raw data'!F$87</f>
        <v>3.9300953776363286E-2</v>
      </c>
    </row>
    <row r="145" spans="1:14" ht="27.75" customHeight="1" x14ac:dyDescent="0.25">
      <c r="A145" s="90" t="s">
        <v>491</v>
      </c>
      <c r="C145" s="66">
        <f>'[1]Raw data'!B146/'[1]Raw data'!B$87</f>
        <v>1.9690957430350042E-4</v>
      </c>
      <c r="D145" s="66">
        <f>'[1]Raw data'!C146/'[1]Raw data'!C$87</f>
        <v>1.2979794821573745E-4</v>
      </c>
      <c r="E145" s="66">
        <f>'[1]Raw data'!D146/'[1]Raw data'!D$87</f>
        <v>5.6492301802507217E-9</v>
      </c>
      <c r="F145" s="66">
        <f>'[1]Raw data'!E146/'[1]Raw data'!E$87</f>
        <v>2.8548371235389104E-5</v>
      </c>
      <c r="G145" s="67">
        <f>'[1]Raw data'!F146/'[1]Raw data'!F$87</f>
        <v>2.1352575931596865E-3</v>
      </c>
    </row>
    <row r="146" spans="1:14" ht="27.75" customHeight="1" x14ac:dyDescent="0.25">
      <c r="A146" s="90" t="s">
        <v>492</v>
      </c>
      <c r="C146" s="66">
        <f>'[1]Raw data'!B147/'[1]Raw data'!B$87</f>
        <v>2.0222349338398359E-2</v>
      </c>
      <c r="D146" s="66">
        <f>'[1]Raw data'!C147/'[1]Raw data'!C$87</f>
        <v>2.2921773072379994E-2</v>
      </c>
      <c r="E146" s="66">
        <f>'[1]Raw data'!D147/'[1]Raw data'!D$87</f>
        <v>2.9999999604553889E-2</v>
      </c>
      <c r="F146" s="66">
        <f>'[1]Raw data'!E147/'[1]Raw data'!E$87</f>
        <v>7.3088508027109843E-9</v>
      </c>
      <c r="G146" s="67">
        <f>'[1]Raw data'!F147/'[1]Raw data'!F$87</f>
        <v>1.0542087195795951E-8</v>
      </c>
    </row>
    <row r="147" spans="1:14" ht="27.75" customHeight="1" x14ac:dyDescent="0.25">
      <c r="A147" s="90" t="s">
        <v>493</v>
      </c>
      <c r="C147" s="66">
        <f>'[1]Raw data'!B148/'[1]Raw data'!B$87</f>
        <v>2.7247336335733989E-4</v>
      </c>
      <c r="D147" s="66">
        <f>'[1]Raw data'!C148/'[1]Raw data'!C$87</f>
        <v>3.9110092997821642E-4</v>
      </c>
      <c r="E147" s="66">
        <f>'[1]Raw data'!D148/'[1]Raw data'!D$87</f>
        <v>4.6317473324857645E-4</v>
      </c>
      <c r="F147" s="66">
        <f>'[1]Raw data'!E148/'[1]Raw data'!E$87</f>
        <v>4.5438394555373919E-4</v>
      </c>
      <c r="G147" s="67">
        <f>'[1]Raw data'!F148/'[1]Raw data'!F$87</f>
        <v>1.0368142757065317E-3</v>
      </c>
    </row>
    <row r="148" spans="1:14" ht="27.75" customHeight="1" x14ac:dyDescent="0.25">
      <c r="A148" s="90" t="s">
        <v>494</v>
      </c>
      <c r="C148" s="66">
        <f>'[1]Raw data'!B149/'[1]Raw data'!B$87</f>
        <v>6.0727785198525898E-3</v>
      </c>
      <c r="D148" s="66">
        <f>'[1]Raw data'!C149/'[1]Raw data'!C$87</f>
        <v>5.7214439056950863E-3</v>
      </c>
      <c r="E148" s="66">
        <f>'[1]Raw data'!D149/'[1]Raw data'!D$87</f>
        <v>8.4753649132945693E-3</v>
      </c>
      <c r="F148" s="66">
        <f>'[1]Raw data'!E149/'[1]Raw data'!E$87</f>
        <v>9.7915139345250493E-3</v>
      </c>
      <c r="G148" s="67">
        <f>'[1]Raw data'!F149/'[1]Raw data'!F$87</f>
        <v>1.0146642962994449E-2</v>
      </c>
    </row>
    <row r="149" spans="1:14" s="30" customFormat="1" ht="15.75" x14ac:dyDescent="0.25">
      <c r="A149" s="92" t="s">
        <v>495</v>
      </c>
      <c r="B149"/>
      <c r="C149" s="66">
        <f>'[1]Raw data'!B150/'[1]Raw data'!B$87</f>
        <v>3.1023982811482229E-3</v>
      </c>
      <c r="D149" s="66">
        <f>'[1]Raw data'!C150/'[1]Raw data'!C$87</f>
        <v>3.7466013733533695E-3</v>
      </c>
      <c r="E149" s="66">
        <f>'[1]Raw data'!D150/'[1]Raw data'!D$87</f>
        <v>5.9616156615280459E-3</v>
      </c>
      <c r="F149" s="66">
        <f>'[1]Raw data'!E150/'[1]Raw data'!E$87</f>
        <v>6.2874462118829274E-3</v>
      </c>
      <c r="G149" s="67">
        <f>'[1]Raw data'!F150/'[1]Raw data'!F$87</f>
        <v>7.320393722499121E-3</v>
      </c>
      <c r="J149" s="86"/>
      <c r="K149" s="86">
        <v>2019</v>
      </c>
      <c r="L149" s="86">
        <v>2018</v>
      </c>
      <c r="M149" s="86">
        <v>2017</v>
      </c>
      <c r="N149" s="86">
        <v>2016</v>
      </c>
    </row>
    <row r="150" spans="1:14" s="30" customFormat="1" ht="15.75" x14ac:dyDescent="0.25">
      <c r="A150" s="92" t="s">
        <v>496</v>
      </c>
      <c r="B150"/>
      <c r="C150" s="66">
        <f>'[1]Raw data'!B151/'[1]Raw data'!B$87</f>
        <v>2.4442157495139288E-3</v>
      </c>
      <c r="D150" s="66">
        <f>'[1]Raw data'!C151/'[1]Raw data'!C$87</f>
        <v>1.5472783587983513E-3</v>
      </c>
      <c r="E150" s="66">
        <f>'[1]Raw data'!D151/'[1]Raw data'!D$87</f>
        <v>1.9321610047097124E-3</v>
      </c>
      <c r="F150" s="66">
        <f>'[1]Raw data'!E151/'[1]Raw data'!E$87</f>
        <v>2.9089226194789716E-3</v>
      </c>
      <c r="G150" s="67">
        <f>'[1]Raw data'!F151/'[1]Raw data'!F$87</f>
        <v>2.2573349628870038E-3</v>
      </c>
      <c r="J150" s="87" t="s">
        <v>497</v>
      </c>
      <c r="K150" s="88">
        <v>4642</v>
      </c>
      <c r="L150" s="88">
        <v>10537</v>
      </c>
      <c r="M150" s="88">
        <v>12458</v>
      </c>
      <c r="N150" s="88">
        <v>19282</v>
      </c>
    </row>
    <row r="151" spans="1:14" s="30" customFormat="1" ht="15.75" x14ac:dyDescent="0.25">
      <c r="A151" s="92" t="s">
        <v>498</v>
      </c>
      <c r="B151"/>
      <c r="C151" s="66">
        <f>'[1]Raw data'!B152/'[1]Raw data'!B$87</f>
        <v>5.2616448919043791E-4</v>
      </c>
      <c r="D151" s="66">
        <f>'[1]Raw data'!C152/'[1]Raw data'!C$87</f>
        <v>4.2756417354336508E-4</v>
      </c>
      <c r="E151" s="66">
        <f>'[1]Raw data'!D152/'[1]Raw data'!D$87</f>
        <v>5.8158824705681182E-4</v>
      </c>
      <c r="F151" s="66">
        <f>'[1]Raw data'!E152/'[1]Raw data'!E$87</f>
        <v>5.9514510316315006E-4</v>
      </c>
      <c r="G151" s="67">
        <f>'[1]Raw data'!F152/'[1]Raw data'!F$87</f>
        <v>5.6891427760832425E-4</v>
      </c>
      <c r="J151" s="87" t="s">
        <v>499</v>
      </c>
      <c r="K151" s="88">
        <v>69099</v>
      </c>
      <c r="L151" s="88"/>
      <c r="M151" s="88">
        <v>17211</v>
      </c>
      <c r="N151" s="88">
        <v>76229</v>
      </c>
    </row>
    <row r="152" spans="1:14" ht="27.75" customHeight="1" x14ac:dyDescent="0.25">
      <c r="A152" s="90" t="s">
        <v>464</v>
      </c>
      <c r="C152" s="66">
        <f>'[1]Raw data'!B153/'[1]Raw data'!B$87</f>
        <v>4.7126022627572286E-4</v>
      </c>
      <c r="D152" s="66">
        <f>'[1]Raw data'!C153/'[1]Raw data'!C$87</f>
        <v>8.4004950626743991E-4</v>
      </c>
      <c r="E152" s="66">
        <f>'[1]Raw data'!D153/'[1]Raw data'!D$87</f>
        <v>9.44895889178916E-4</v>
      </c>
      <c r="F152" s="66">
        <f>'[1]Raw data'!E153/'[1]Raw data'!E$87</f>
        <v>9.9311202937076319E-4</v>
      </c>
      <c r="G152" s="67">
        <f>'[1]Raw data'!F153/'[1]Raw data'!F$87</f>
        <v>6.8809257335679744E-4</v>
      </c>
      <c r="J152" t="s">
        <v>463</v>
      </c>
      <c r="K152">
        <v>41586</v>
      </c>
    </row>
    <row r="153" spans="1:14" ht="27.75" customHeight="1" x14ac:dyDescent="0.25">
      <c r="A153" s="90" t="s">
        <v>500</v>
      </c>
      <c r="C153" s="66">
        <f>'[1]Raw data'!B154/'[1]Raw data'!B$87</f>
        <v>7.441657400695024E-3</v>
      </c>
      <c r="D153" s="66">
        <f>'[1]Raw data'!C154/'[1]Raw data'!C$87</f>
        <v>8.7960235129523319E-4</v>
      </c>
      <c r="E153" s="66">
        <f>'[1]Raw data'!D154/'[1]Raw data'!D$87</f>
        <v>5.6492301802507217E-9</v>
      </c>
      <c r="F153" s="66">
        <f>'[1]Raw data'!E154/'[1]Raw data'!E$87</f>
        <v>7.3088508027109843E-9</v>
      </c>
      <c r="G153" s="67">
        <f>'[1]Raw data'!F154/'[1]Raw data'!F$87</f>
        <v>1.0542087195795951E-8</v>
      </c>
      <c r="J153" t="s">
        <v>501</v>
      </c>
      <c r="K153">
        <v>32000</v>
      </c>
      <c r="M153">
        <v>22365</v>
      </c>
      <c r="N153">
        <v>0</v>
      </c>
    </row>
    <row r="154" spans="1:14" ht="27.75" customHeight="1" x14ac:dyDescent="0.25">
      <c r="A154" s="90" t="s">
        <v>502</v>
      </c>
      <c r="C154" s="66">
        <f>'[1]Raw data'!B155/'[1]Raw data'!B$87</f>
        <v>2.3378438541500994E-9</v>
      </c>
      <c r="D154" s="66">
        <f>'[1]Raw data'!C155/'[1]Raw data'!C$87</f>
        <v>2.4776274760582087E-9</v>
      </c>
      <c r="E154" s="66">
        <f>'[1]Raw data'!D155/'[1]Raw data'!D$87</f>
        <v>5.6492301802507217E-9</v>
      </c>
      <c r="F154" s="66">
        <f>'[1]Raw data'!E155/'[1]Raw data'!E$87</f>
        <v>7.3088508027109843E-9</v>
      </c>
      <c r="G154" s="67">
        <f>'[1]Raw data'!F155/'[1]Raw data'!F$87</f>
        <v>5.6927270857298137E-3</v>
      </c>
      <c r="J154" t="s">
        <v>503</v>
      </c>
      <c r="K154">
        <v>65900</v>
      </c>
      <c r="L154">
        <v>71100</v>
      </c>
      <c r="M154">
        <v>23611</v>
      </c>
      <c r="N154">
        <v>26900</v>
      </c>
    </row>
    <row r="155" spans="1:14" ht="27.75" customHeight="1" x14ac:dyDescent="0.25">
      <c r="A155" s="90" t="s">
        <v>504</v>
      </c>
      <c r="C155" s="66">
        <f>'[1]Raw data'!B156/'[1]Raw data'!B$87</f>
        <v>7.0135315624502976E-4</v>
      </c>
      <c r="D155" s="66">
        <f>'[1]Raw data'!C156/'[1]Raw data'!C$87</f>
        <v>2.4776274760582087E-9</v>
      </c>
      <c r="E155" s="66">
        <f>'[1]Raw data'!D156/'[1]Raw data'!D$87</f>
        <v>5.6492301802507217E-9</v>
      </c>
      <c r="F155" s="66">
        <f>'[1]Raw data'!E156/'[1]Raw data'!E$87</f>
        <v>7.3088508027109843E-9</v>
      </c>
      <c r="G155" s="67">
        <f>'[1]Raw data'!F156/'[1]Raw data'!F$87</f>
        <v>1.0542087195795951E-8</v>
      </c>
      <c r="J155" t="s">
        <v>505</v>
      </c>
      <c r="K155">
        <f>SUM(K150:K154)</f>
        <v>213227</v>
      </c>
      <c r="L155">
        <f t="shared" ref="L155:N155" si="1">SUM(L150:L154)</f>
        <v>81637</v>
      </c>
      <c r="M155">
        <f t="shared" si="1"/>
        <v>75645</v>
      </c>
      <c r="N155">
        <f t="shared" si="1"/>
        <v>122411</v>
      </c>
    </row>
    <row r="156" spans="1:14" ht="27.75" customHeight="1" x14ac:dyDescent="0.25">
      <c r="A156" s="90" t="s">
        <v>461</v>
      </c>
      <c r="C156" s="66">
        <f>'[1]Raw data'!B157/'[1]Raw data'!B$87</f>
        <v>6.5949242554577431E-4</v>
      </c>
      <c r="D156" s="66">
        <f>'[1]Raw data'!C157/'[1]Raw data'!C$87</f>
        <v>1.8051002739569687E-4</v>
      </c>
      <c r="E156" s="66">
        <f>'[1]Raw data'!D157/'[1]Raw data'!D$87</f>
        <v>6.7819008313909913E-5</v>
      </c>
      <c r="F156" s="66">
        <f>'[1]Raw data'!E157/'[1]Raw data'!E$87</f>
        <v>7.3088508027109843E-9</v>
      </c>
      <c r="G156" s="67">
        <f>'[1]Raw data'!F157/'[1]Raw data'!F$87</f>
        <v>1.0542087195795951E-8</v>
      </c>
    </row>
    <row r="157" spans="1:14" ht="27.75" customHeight="1" x14ac:dyDescent="0.25">
      <c r="A157" s="90" t="s">
        <v>506</v>
      </c>
      <c r="C157" s="66">
        <f>'[1]Raw data'!B158/'[1]Raw data'!B$87</f>
        <v>2.3378438541500994E-9</v>
      </c>
      <c r="D157" s="66">
        <f>'[1]Raw data'!C158/'[1]Raw data'!C$87</f>
        <v>2.4776274760582087E-9</v>
      </c>
      <c r="E157" s="66">
        <f>'[1]Raw data'!D158/'[1]Raw data'!D$87</f>
        <v>5.6492301802507217E-9</v>
      </c>
      <c r="F157" s="66">
        <f>'[1]Raw data'!E158/'[1]Raw data'!E$87</f>
        <v>4.8969300378163595E-4</v>
      </c>
      <c r="G157" s="67">
        <f>'[1]Raw data'!F158/'[1]Raw data'!F$87</f>
        <v>1.0542087195795951E-8</v>
      </c>
    </row>
    <row r="158" spans="1:14" ht="27.75" customHeight="1" x14ac:dyDescent="0.25">
      <c r="A158" s="90" t="s">
        <v>507</v>
      </c>
      <c r="C158" s="66">
        <f>'[1]Raw data'!B159/'[1]Raw data'!B$87</f>
        <v>2.3378438541500994E-9</v>
      </c>
      <c r="D158" s="66">
        <f>'[1]Raw data'!C159/'[1]Raw data'!C$87</f>
        <v>2.4776274760582087E-9</v>
      </c>
      <c r="E158" s="66">
        <f>'[1]Raw data'!D159/'[1]Raw data'!D$87</f>
        <v>5.6492301802507217E-9</v>
      </c>
      <c r="F158" s="66">
        <f>'[1]Raw data'!E159/'[1]Raw data'!E$87</f>
        <v>7.3088508027109843E-9</v>
      </c>
      <c r="G158" s="67">
        <f>'[1]Raw data'!F159/'[1]Raw data'!F$87</f>
        <v>9.1115259633264402E-5</v>
      </c>
    </row>
    <row r="159" spans="1:14" ht="27.75" customHeight="1" x14ac:dyDescent="0.25">
      <c r="A159" s="90" t="s">
        <v>508</v>
      </c>
      <c r="C159" s="66">
        <f>'[1]Raw data'!B160/'[1]Raw data'!B$87</f>
        <v>2.3378438541500994E-9</v>
      </c>
      <c r="D159" s="66">
        <f>'[1]Raw data'!C160/'[1]Raw data'!C$87</f>
        <v>2.4776274760582087E-9</v>
      </c>
      <c r="E159" s="66">
        <f>'[1]Raw data'!D160/'[1]Raw data'!D$87</f>
        <v>5.6492301802507217E-9</v>
      </c>
      <c r="F159" s="66">
        <f>'[1]Raw data'!E160/'[1]Raw data'!E$87</f>
        <v>3.3620713692470529E-4</v>
      </c>
      <c r="G159" s="67">
        <f>'[1]Raw data'!F160/'[1]Raw data'!F$87</f>
        <v>2.2855245040485622E-3</v>
      </c>
    </row>
    <row r="160" spans="1:14" ht="27.75" customHeight="1" x14ac:dyDescent="0.25">
      <c r="A160" s="90" t="s">
        <v>130</v>
      </c>
      <c r="C160" s="66">
        <f>'[1]Raw data'!B161/'[1]Raw data'!B$87</f>
        <v>2.3378438541500994E-9</v>
      </c>
      <c r="D160" s="66">
        <f>'[1]Raw data'!C161/'[1]Raw data'!C$87</f>
        <v>2.4776274760582087E-9</v>
      </c>
      <c r="E160" s="66">
        <f>'[1]Raw data'!D161/'[1]Raw data'!D$87</f>
        <v>5.6492301802507217E-9</v>
      </c>
      <c r="F160" s="66">
        <f>'[1]Raw data'!E161/'[1]Raw data'!E$87</f>
        <v>7.3088508027109843E-9</v>
      </c>
      <c r="G160" s="67">
        <f>'[1]Raw data'!F161/'[1]Raw data'!F$87</f>
        <v>9.8660231439295573E-4</v>
      </c>
    </row>
    <row r="161" spans="1:7" ht="15.75" x14ac:dyDescent="0.25">
      <c r="A161" s="90" t="s">
        <v>509</v>
      </c>
      <c r="C161" s="66">
        <f>'[1]Raw data'!B162/'[1]Raw data'!B$87</f>
        <v>2.3378438541500994E-9</v>
      </c>
      <c r="D161" s="66">
        <f>'[1]Raw data'!C162/'[1]Raw data'!C$87</f>
        <v>2.4776274760582087E-9</v>
      </c>
      <c r="E161" s="66">
        <f>'[1]Raw data'!D162/'[1]Raw data'!D$87</f>
        <v>5.6492301802507217E-9</v>
      </c>
      <c r="F161" s="66">
        <f>'[1]Raw data'!E162/'[1]Raw data'!E$87</f>
        <v>1.827212700677746E-4</v>
      </c>
      <c r="G161" s="67">
        <f>'[1]Raw data'!F162/'[1]Raw data'!F$87</f>
        <v>1.0542087195795951E-8</v>
      </c>
    </row>
    <row r="162" spans="1:7" ht="15.75" x14ac:dyDescent="0.25">
      <c r="A162" s="90" t="s">
        <v>23</v>
      </c>
      <c r="C162" s="66">
        <f>'[1]Raw data'!B163/'[1]Raw data'!B$87</f>
        <v>0</v>
      </c>
      <c r="D162" s="66">
        <f>'[1]Raw data'!C163/'[1]Raw data'!C$87</f>
        <v>0</v>
      </c>
      <c r="E162" s="66">
        <f>'[1]Raw data'!D163/'[1]Raw data'!D$87</f>
        <v>0</v>
      </c>
      <c r="F162" s="66">
        <f>'[1]Raw data'!E163/'[1]Raw data'!E$87</f>
        <v>0</v>
      </c>
      <c r="G162" s="67">
        <f>'[1]Raw data'!F163/'[1]Raw data'!F$87</f>
        <v>0</v>
      </c>
    </row>
    <row r="163" spans="1:7" ht="15.75" x14ac:dyDescent="0.25">
      <c r="A163" s="59"/>
      <c r="C163" s="66"/>
      <c r="D163" s="66"/>
      <c r="E163" s="66"/>
      <c r="F163" s="66"/>
      <c r="G163" s="67"/>
    </row>
    <row r="164" spans="1:7" ht="15.75" x14ac:dyDescent="0.25">
      <c r="A164" s="65" t="s">
        <v>510</v>
      </c>
      <c r="C164" s="66">
        <f>'[1]Raw data'!B165/'[1]Raw data'!B$87</f>
        <v>2.6179666680035674E-2</v>
      </c>
      <c r="D164" s="66">
        <f>'[1]Raw data'!C165/'[1]Raw data'!C$87</f>
        <v>3.9542500933080704E-2</v>
      </c>
      <c r="E164" s="66">
        <f>'[1]Raw data'!D165/'[1]Raw data'!D$87</f>
        <v>5.8709602051334908E-2</v>
      </c>
      <c r="F164" s="66">
        <f>'[1]Raw data'!E165/'[1]Raw data'!E$87</f>
        <v>3.1079060825827783E-2</v>
      </c>
      <c r="G164" s="67">
        <f>'[1]Raw data'!F165/'[1]Raw data'!F$87</f>
        <v>2.6858855663181833E-2</v>
      </c>
    </row>
    <row r="165" spans="1:7" ht="15.75" x14ac:dyDescent="0.25">
      <c r="A165" s="90" t="s">
        <v>511</v>
      </c>
      <c r="C165" s="66">
        <f>'[1]Raw data'!B166/'[1]Raw data'!B$87</f>
        <v>1.6365767913428423E-2</v>
      </c>
      <c r="D165" s="66">
        <f>'[1]Raw data'!C166/'[1]Raw data'!C$87</f>
        <v>1.7669901514084839E-2</v>
      </c>
      <c r="E165" s="66">
        <f>'[1]Raw data'!D166/'[1]Raw data'!D$87</f>
        <v>4.1365301656548059E-2</v>
      </c>
      <c r="F165" s="66">
        <f>'[1]Raw data'!E166/'[1]Raw data'!E$87</f>
        <v>2.4476303481465102E-2</v>
      </c>
      <c r="G165" s="67">
        <f>'[1]Raw data'!F166/'[1]Raw data'!F$87</f>
        <v>2.6436866454821316E-2</v>
      </c>
    </row>
    <row r="166" spans="1:7" s="30" customFormat="1" ht="15.75" x14ac:dyDescent="0.25">
      <c r="A166" s="92" t="s">
        <v>449</v>
      </c>
      <c r="B166"/>
      <c r="C166" s="66">
        <f>'[1]Raw data'!B167/'[1]Raw data'!B$87</f>
        <v>1.4020247748983222E-2</v>
      </c>
      <c r="D166" s="66">
        <f>'[1]Raw data'!C167/'[1]Raw data'!C$87</f>
        <v>1.6328015995424237E-2</v>
      </c>
      <c r="E166" s="66">
        <f>'[1]Raw data'!D167/'[1]Raw data'!D$87</f>
        <v>3.7775300615451431E-2</v>
      </c>
      <c r="F166" s="66">
        <f>'[1]Raw data'!E167/'[1]Raw data'!E$87</f>
        <v>2.4476281554912695E-2</v>
      </c>
      <c r="G166" s="67">
        <f>'[1]Raw data'!F167/'[1]Raw data'!F$87</f>
        <v>2.6436834828559727E-2</v>
      </c>
    </row>
    <row r="167" spans="1:7" s="30" customFormat="1" ht="15.75" x14ac:dyDescent="0.25">
      <c r="A167" s="92" t="s">
        <v>450</v>
      </c>
      <c r="B167"/>
      <c r="C167" s="66">
        <f>'[1]Raw data'!B168/'[1]Raw data'!B$87</f>
        <v>2.1043435167633685E-3</v>
      </c>
      <c r="D167" s="66">
        <f>'[1]Raw data'!C168/'[1]Raw data'!C$87</f>
        <v>1.3418805634056498E-3</v>
      </c>
      <c r="E167" s="66">
        <f>'[1]Raw data'!D168/'[1]Raw data'!D$87</f>
        <v>3.5899897426362693E-3</v>
      </c>
      <c r="F167" s="66">
        <f>'[1]Raw data'!E168/'[1]Raw data'!E$87</f>
        <v>7.3088508027109843E-9</v>
      </c>
      <c r="G167" s="67">
        <f>'[1]Raw data'!F168/'[1]Raw data'!F$87</f>
        <v>1.0542087195795951E-8</v>
      </c>
    </row>
    <row r="168" spans="1:7" s="30" customFormat="1" ht="15.75" x14ac:dyDescent="0.25">
      <c r="A168" s="92" t="s">
        <v>512</v>
      </c>
      <c r="B168"/>
      <c r="C168" s="66">
        <f>'[1]Raw data'!B169/'[1]Raw data'!B$87</f>
        <v>2.070628301620743E-4</v>
      </c>
      <c r="D168" s="66">
        <f>'[1]Raw data'!C169/'[1]Raw data'!C$87</f>
        <v>2.4776274760582087E-9</v>
      </c>
      <c r="E168" s="66">
        <f>'[1]Raw data'!D169/'[1]Raw data'!D$87</f>
        <v>5.6492301802507217E-9</v>
      </c>
      <c r="F168" s="66">
        <f>'[1]Raw data'!E169/'[1]Raw data'!E$87</f>
        <v>7.3088508027109843E-9</v>
      </c>
      <c r="G168" s="67">
        <f>'[1]Raw data'!F169/'[1]Raw data'!F$87</f>
        <v>1.0542087195795951E-8</v>
      </c>
    </row>
    <row r="169" spans="1:7" s="30" customFormat="1" ht="15.75" x14ac:dyDescent="0.25">
      <c r="A169" s="92" t="s">
        <v>513</v>
      </c>
      <c r="B169"/>
      <c r="C169" s="66">
        <f>'[1]Raw data'!B170/'[1]Raw data'!B$87</f>
        <v>3.4113817519758246E-5</v>
      </c>
      <c r="D169" s="66">
        <f>'[1]Raw data'!C170/'[1]Raw data'!C$87</f>
        <v>2.4776274760582087E-9</v>
      </c>
      <c r="E169" s="66">
        <f>'[1]Raw data'!D170/'[1]Raw data'!D$87</f>
        <v>5.6492301802507217E-9</v>
      </c>
      <c r="F169" s="66">
        <f>'[1]Raw data'!E170/'[1]Raw data'!E$87</f>
        <v>7.3088508027109843E-9</v>
      </c>
      <c r="G169" s="67">
        <f>'[1]Raw data'!F170/'[1]Raw data'!F$87</f>
        <v>1.0542087195795951E-8</v>
      </c>
    </row>
    <row r="170" spans="1:7" ht="15.75" x14ac:dyDescent="0.25">
      <c r="A170" s="90" t="s">
        <v>514</v>
      </c>
      <c r="C170" s="66">
        <f>'[1]Raw data'!B171/'[1]Raw data'!B$87</f>
        <v>2.6540816544571291E-3</v>
      </c>
      <c r="D170" s="66">
        <f>'[1]Raw data'!C171/'[1]Raw data'!C$87</f>
        <v>4.6266967725163387E-3</v>
      </c>
      <c r="E170" s="66">
        <f>'[1]Raw data'!D171/'[1]Raw data'!D$87</f>
        <v>7.5737251796058336E-3</v>
      </c>
      <c r="F170" s="66">
        <f>'[1]Raw data'!E171/'[1]Raw data'!E$87</f>
        <v>5.8801897363050678E-4</v>
      </c>
      <c r="G170" s="67">
        <f>'[1]Raw data'!F171/'[1]Raw data'!F$87</f>
        <v>1.0542087195795951E-8</v>
      </c>
    </row>
    <row r="171" spans="1:7" ht="15.75" x14ac:dyDescent="0.25">
      <c r="A171" s="90" t="s">
        <v>515</v>
      </c>
      <c r="C171" s="66">
        <f>'[1]Raw data'!B172/'[1]Raw data'!B$87</f>
        <v>2.3378438541500994E-9</v>
      </c>
      <c r="D171" s="66">
        <f>'[1]Raw data'!C172/'[1]Raw data'!C$87</f>
        <v>8.368590653665197E-3</v>
      </c>
      <c r="E171" s="66">
        <f>'[1]Raw data'!D172/'[1]Raw data'!D$87</f>
        <v>3.9688666631351446E-3</v>
      </c>
      <c r="F171" s="66">
        <f>'[1]Raw data'!E172/'[1]Raw data'!E$87</f>
        <v>1.1361608572814225E-3</v>
      </c>
      <c r="G171" s="67">
        <f>'[1]Raw data'!F172/'[1]Raw data'!F$87</f>
        <v>1.0542087195795951E-8</v>
      </c>
    </row>
    <row r="172" spans="1:7" ht="15.75" x14ac:dyDescent="0.25">
      <c r="A172" s="90" t="s">
        <v>516</v>
      </c>
      <c r="C172" s="66">
        <f>'[1]Raw data'!B173/'[1]Raw data'!B$87</f>
        <v>4.5742019065915426E-4</v>
      </c>
      <c r="D172" s="66">
        <f>'[1]Raw data'!C173/'[1]Raw data'!C$87</f>
        <v>1.8803210441300957E-3</v>
      </c>
      <c r="E172" s="66">
        <f>'[1]Raw data'!D173/'[1]Raw data'!D$87</f>
        <v>1.7162022333790878E-3</v>
      </c>
      <c r="F172" s="66">
        <f>'[1]Raw data'!E173/'[1]Raw data'!E$87</f>
        <v>3.4116253776894331E-4</v>
      </c>
      <c r="G172" s="67">
        <f>'[1]Raw data'!F173/'[1]Raw data'!F$87</f>
        <v>1.0542087195795951E-8</v>
      </c>
    </row>
    <row r="173" spans="1:7" ht="15.75" x14ac:dyDescent="0.25">
      <c r="A173" s="90" t="s">
        <v>517</v>
      </c>
      <c r="C173" s="66">
        <f>'[1]Raw data'!B174/'[1]Raw data'!B$87</f>
        <v>4.3644973128742791E-4</v>
      </c>
      <c r="D173" s="66">
        <f>'[1]Raw data'!C174/'[1]Raw data'!C$87</f>
        <v>2.4776274760582087E-9</v>
      </c>
      <c r="E173" s="66">
        <f>'[1]Raw data'!D174/'[1]Raw data'!D$87</f>
        <v>1.5909588002829293E-3</v>
      </c>
      <c r="F173" s="66">
        <f>'[1]Raw data'!E174/'[1]Raw data'!E$87</f>
        <v>2.1825544090039485E-3</v>
      </c>
      <c r="G173" s="67">
        <f>'[1]Raw data'!F174/'[1]Raw data'!F$87</f>
        <v>1.0542087195795951E-8</v>
      </c>
    </row>
    <row r="174" spans="1:7" ht="15.75" x14ac:dyDescent="0.25">
      <c r="A174" s="90" t="s">
        <v>518</v>
      </c>
      <c r="C174" s="66">
        <f>'[1]Raw data'!B175/'[1]Raw data'!B$87</f>
        <v>9.6003639384275501E-4</v>
      </c>
      <c r="D174" s="66">
        <f>'[1]Raw data'!C175/'[1]Raw data'!C$87</f>
        <v>4.8328106022496207E-4</v>
      </c>
      <c r="E174" s="66">
        <f>'[1]Raw data'!D175/'[1]Raw data'!D$87</f>
        <v>7.4415049472370662E-4</v>
      </c>
      <c r="F174" s="66">
        <f>'[1]Raw data'!E175/'[1]Raw data'!E$87</f>
        <v>6.8061480445005232E-4</v>
      </c>
      <c r="G174" s="67">
        <f>'[1]Raw data'!F175/'[1]Raw data'!F$87</f>
        <v>4.2188378748855815E-4</v>
      </c>
    </row>
    <row r="175" spans="1:7" ht="15.75" x14ac:dyDescent="0.25">
      <c r="A175" s="90" t="s">
        <v>519</v>
      </c>
      <c r="C175" s="66">
        <f>'[1]Raw data'!B176/'[1]Raw data'!B$87</f>
        <v>5.1033611737591467E-4</v>
      </c>
      <c r="D175" s="66">
        <f>'[1]Raw data'!C176/'[1]Raw data'!C$87</f>
        <v>7.5614960704568077E-4</v>
      </c>
      <c r="E175" s="66">
        <f>'[1]Raw data'!D176/'[1]Raw data'!D$87</f>
        <v>8.8122906504749037E-4</v>
      </c>
      <c r="F175" s="66">
        <f>'[1]Raw data'!E176/'[1]Raw data'!E$87</f>
        <v>1.3960197387210089E-3</v>
      </c>
      <c r="G175" s="67">
        <f>'[1]Raw data'!F176/'[1]Raw data'!F$87</f>
        <v>1.0542087195795951E-8</v>
      </c>
    </row>
    <row r="176" spans="1:7" ht="15.75" x14ac:dyDescent="0.25">
      <c r="A176" s="90" t="s">
        <v>520</v>
      </c>
      <c r="C176" s="66">
        <f>'[1]Raw data'!B177/'[1]Raw data'!B$87</f>
        <v>1.6781043185089414E-4</v>
      </c>
      <c r="D176" s="66">
        <f>'[1]Raw data'!C177/'[1]Raw data'!C$87</f>
        <v>3.1121701713240006E-3</v>
      </c>
      <c r="E176" s="66">
        <f>'[1]Raw data'!D177/'[1]Raw data'!D$87</f>
        <v>3.601836178324255E-4</v>
      </c>
      <c r="F176" s="66">
        <f>'[1]Raw data'!E177/'[1]Raw data'!E$87</f>
        <v>2.7819678810358817E-4</v>
      </c>
      <c r="G176" s="67">
        <f>'[1]Raw data'!F177/'[1]Raw data'!F$87</f>
        <v>1.0542087195795951E-8</v>
      </c>
    </row>
    <row r="177" spans="1:7" ht="15.75" x14ac:dyDescent="0.25">
      <c r="A177" s="90" t="s">
        <v>521</v>
      </c>
      <c r="C177" s="66">
        <f>'[1]Raw data'!B178/'[1]Raw data'!B$87</f>
        <v>3.907051405932729E-4</v>
      </c>
      <c r="D177" s="66">
        <f>'[1]Raw data'!C178/'[1]Raw data'!C$87</f>
        <v>5.5291478043957803E-4</v>
      </c>
      <c r="E177" s="66">
        <f>'[1]Raw data'!D178/'[1]Raw data'!D$87</f>
        <v>2.3705299682368078E-4</v>
      </c>
      <c r="F177" s="66">
        <f>'[1]Raw data'!E178/'[1]Raw data'!E$87</f>
        <v>7.3088508027109843E-9</v>
      </c>
      <c r="G177" s="67">
        <f>'[1]Raw data'!F178/'[1]Raw data'!F$87</f>
        <v>1.0542087195795951E-8</v>
      </c>
    </row>
    <row r="178" spans="1:7" ht="15.75" x14ac:dyDescent="0.25">
      <c r="A178" s="90" t="s">
        <v>461</v>
      </c>
      <c r="C178" s="66">
        <f>'[1]Raw data'!B179/'[1]Raw data'!B$87</f>
        <v>3.5857147681797976E-4</v>
      </c>
      <c r="D178" s="66">
        <f>'[1]Raw data'!C179/'[1]Raw data'!C$87</f>
        <v>7.6021043847894021E-5</v>
      </c>
      <c r="E178" s="66">
        <f>'[1]Raw data'!D179/'[1]Raw data'!D$87</f>
        <v>8.4738452703760832E-5</v>
      </c>
      <c r="F178" s="66">
        <f>'[1]Raw data'!E179/'[1]Raw data'!E$87</f>
        <v>7.3088508027109843E-9</v>
      </c>
      <c r="G178" s="67">
        <f>'[1]Raw data'!F179/'[1]Raw data'!F$87</f>
        <v>1.0542087195795951E-8</v>
      </c>
    </row>
    <row r="179" spans="1:7" ht="15.75" x14ac:dyDescent="0.25">
      <c r="A179" s="90" t="s">
        <v>522</v>
      </c>
      <c r="C179" s="66">
        <f>'[1]Raw data'!B180/'[1]Raw data'!B$87</f>
        <v>3.8784829540350146E-3</v>
      </c>
      <c r="D179" s="66">
        <f>'[1]Raw data'!C180/'[1]Raw data'!C$87</f>
        <v>2.0164493305471621E-3</v>
      </c>
      <c r="E179" s="66">
        <f>'[1]Raw data'!D180/'[1]Raw data'!D$87</f>
        <v>5.6492301802507217E-9</v>
      </c>
      <c r="F179" s="66">
        <f>'[1]Raw data'!E180/'[1]Raw data'!E$87</f>
        <v>7.3088508027109843E-9</v>
      </c>
      <c r="G179" s="67">
        <f>'[1]Raw data'!F180/'[1]Raw data'!F$87</f>
        <v>1.0542087195795951E-8</v>
      </c>
    </row>
    <row r="180" spans="1:7" ht="15.75" x14ac:dyDescent="0.25">
      <c r="A180" s="90" t="s">
        <v>23</v>
      </c>
      <c r="C180" s="66">
        <f>'[1]Raw data'!B181/'[1]Raw data'!B$87</f>
        <v>2.3378438541500994E-9</v>
      </c>
      <c r="D180" s="66">
        <f>'[1]Raw data'!C181/'[1]Raw data'!C$87</f>
        <v>2.4776274760582087E-9</v>
      </c>
      <c r="E180" s="66">
        <f>'[1]Raw data'!D181/'[1]Raw data'!D$87</f>
        <v>1.8718724202260767E-4</v>
      </c>
      <c r="F180" s="66">
        <f>'[1]Raw data'!E181/'[1]Raw data'!E$87</f>
        <v>7.3088508027109843E-9</v>
      </c>
      <c r="G180" s="67">
        <f>'[1]Raw data'!F181/'[1]Raw data'!F$87</f>
        <v>1.0542087195795951E-8</v>
      </c>
    </row>
    <row r="181" spans="1:7" ht="15.75" x14ac:dyDescent="0.25">
      <c r="A181" s="59"/>
      <c r="C181" s="66"/>
      <c r="D181" s="66"/>
      <c r="E181" s="66"/>
      <c r="F181" s="66"/>
      <c r="G181" s="67"/>
    </row>
    <row r="182" spans="1:7" ht="15.75" x14ac:dyDescent="0.25">
      <c r="A182" s="65" t="s">
        <v>523</v>
      </c>
      <c r="C182" s="66">
        <f>'[1]Raw data'!B183/'[1]Raw data'!B$87</f>
        <v>0.11306255609392735</v>
      </c>
      <c r="D182" s="66">
        <f>'[1]Raw data'!C183/'[1]Raw data'!C$87</f>
        <v>9.7039077341240218E-2</v>
      </c>
      <c r="E182" s="66">
        <f>'[1]Raw data'!D183/'[1]Raw data'!D$87</f>
        <v>0.11221831377721432</v>
      </c>
      <c r="F182" s="66">
        <f>'[1]Raw data'!E183/'[1]Raw data'!E$87</f>
        <v>0.12051882023600061</v>
      </c>
      <c r="G182" s="67">
        <f>'[1]Raw data'!F183/'[1]Raw data'!F$87</f>
        <v>8.8781631585341428E-2</v>
      </c>
    </row>
    <row r="183" spans="1:7" ht="15.75" x14ac:dyDescent="0.25">
      <c r="A183" s="65" t="s">
        <v>524</v>
      </c>
      <c r="C183" s="66">
        <f>'[1]Raw data'!B184/'[1]Raw data'!B$87</f>
        <v>1.9922482169826543E-2</v>
      </c>
      <c r="D183" s="66">
        <f>'[1]Raw data'!C184/'[1]Raw data'!C$87</f>
        <v>-2.5661530389805651E-3</v>
      </c>
      <c r="E183" s="66">
        <f>'[1]Raw data'!D184/'[1]Raw data'!D$87</f>
        <v>-3.0023398715960485E-3</v>
      </c>
      <c r="F183" s="66">
        <f>'[1]Raw data'!E184/'[1]Raw data'!E$87</f>
        <v>-7.8315505767176628E-3</v>
      </c>
      <c r="G183" s="67">
        <f>'[1]Raw data'!F184/'[1]Raw data'!F$87</f>
        <v>-3.084941518192965E-3</v>
      </c>
    </row>
    <row r="184" spans="1:7" ht="15.75" x14ac:dyDescent="0.25">
      <c r="A184" s="90" t="s">
        <v>525</v>
      </c>
      <c r="C184" s="66">
        <f>'[1]Raw data'!B185/'[1]Raw data'!B$87</f>
        <v>0</v>
      </c>
      <c r="D184" s="66">
        <f>'[1]Raw data'!C185/'[1]Raw data'!C$87</f>
        <v>0</v>
      </c>
      <c r="E184" s="66">
        <f>'[1]Raw data'!D185/'[1]Raw data'!D$87</f>
        <v>0</v>
      </c>
      <c r="F184" s="66">
        <f>'[1]Raw data'!E185/'[1]Raw data'!E$87</f>
        <v>0</v>
      </c>
      <c r="G184" s="67">
        <f>'[1]Raw data'!F185/'[1]Raw data'!F$87</f>
        <v>0</v>
      </c>
    </row>
    <row r="185" spans="1:7" ht="15.75" x14ac:dyDescent="0.25">
      <c r="A185" s="90" t="s">
        <v>526</v>
      </c>
      <c r="C185" s="66">
        <f>'[1]Raw data'!B186/'[1]Raw data'!B$87</f>
        <v>2.3378438541500994E-9</v>
      </c>
      <c r="D185" s="66">
        <f>'[1]Raw data'!C186/'[1]Raw data'!C$87</f>
        <v>2.4776274760582087E-9</v>
      </c>
      <c r="E185" s="66">
        <f>'[1]Raw data'!D186/'[1]Raw data'!D$87</f>
        <v>5.6492301802507217E-9</v>
      </c>
      <c r="F185" s="66">
        <f>'[1]Raw data'!E186/'[1]Raw data'!E$87</f>
        <v>-9.815786628040852E-5</v>
      </c>
      <c r="G185" s="67">
        <f>'[1]Raw data'!F186/'[1]Raw data'!F$87</f>
        <v>1.0542087195795951E-8</v>
      </c>
    </row>
    <row r="186" spans="1:7" ht="15.75" x14ac:dyDescent="0.25">
      <c r="A186" s="90" t="s">
        <v>527</v>
      </c>
      <c r="C186" s="66">
        <f>'[1]Raw data'!B187/'[1]Raw data'!B$87</f>
        <v>0</v>
      </c>
      <c r="D186" s="66">
        <f>'[1]Raw data'!C187/'[1]Raw data'!C$87</f>
        <v>0</v>
      </c>
      <c r="E186" s="66">
        <f>'[1]Raw data'!D187/'[1]Raw data'!D$87</f>
        <v>0</v>
      </c>
      <c r="F186" s="66">
        <f>'[1]Raw data'!E187/'[1]Raw data'!E$87</f>
        <v>0</v>
      </c>
      <c r="G186" s="67">
        <f>'[1]Raw data'!F187/'[1]Raw data'!F$87</f>
        <v>0</v>
      </c>
    </row>
    <row r="187" spans="1:7" ht="15.75" x14ac:dyDescent="0.25">
      <c r="A187" s="90" t="s">
        <v>528</v>
      </c>
      <c r="C187" s="66">
        <f>'[1]Raw data'!B188/'[1]Raw data'!B$87</f>
        <v>2.7720573208988397E-3</v>
      </c>
      <c r="D187" s="66">
        <f>'[1]Raw data'!C188/'[1]Raw data'!C$87</f>
        <v>6.0324218317760463E-4</v>
      </c>
      <c r="E187" s="66">
        <f>'[1]Raw data'!D188/'[1]Raw data'!D$87</f>
        <v>2.4404448409475906E-3</v>
      </c>
      <c r="F187" s="66">
        <f>'[1]Raw data'!E188/'[1]Raw data'!E$87</f>
        <v>-2.2002052836924959E-3</v>
      </c>
      <c r="G187" s="67">
        <f>'[1]Raw data'!F188/'[1]Raw data'!F$87</f>
        <v>1.0542087195795951E-8</v>
      </c>
    </row>
    <row r="188" spans="1:7" ht="15.75" x14ac:dyDescent="0.25">
      <c r="A188" s="90" t="s">
        <v>529</v>
      </c>
      <c r="C188" s="66">
        <f>'[1]Raw data'!B189/'[1]Raw data'!B$87</f>
        <v>6.3532777011612266E-4</v>
      </c>
      <c r="D188" s="66">
        <f>'[1]Raw data'!C189/'[1]Raw data'!C$87</f>
        <v>5.5216370701591775E-4</v>
      </c>
      <c r="E188" s="66">
        <f>'[1]Raw data'!D189/'[1]Raw data'!D$87</f>
        <v>5.6492301802507217E-9</v>
      </c>
      <c r="F188" s="66">
        <f>'[1]Raw data'!E189/'[1]Raw data'!E$87</f>
        <v>7.3088508027109843E-9</v>
      </c>
      <c r="G188" s="67">
        <f>'[1]Raw data'!F189/'[1]Raw data'!F$87</f>
        <v>1.0542087195795951E-8</v>
      </c>
    </row>
    <row r="189" spans="1:7" ht="15.75" x14ac:dyDescent="0.25">
      <c r="A189" s="90" t="s">
        <v>530</v>
      </c>
      <c r="C189" s="66">
        <f>'[1]Raw data'!B190/'[1]Raw data'!B$87</f>
        <v>2.1388705481843479E-2</v>
      </c>
      <c r="D189" s="66">
        <f>'[1]Raw data'!C190/'[1]Raw data'!C$87</f>
        <v>2.4776274760582087E-9</v>
      </c>
      <c r="E189" s="66">
        <f>'[1]Raw data'!D190/'[1]Raw data'!D$87</f>
        <v>5.6492301802507217E-9</v>
      </c>
      <c r="F189" s="66">
        <f>'[1]Raw data'!E190/'[1]Raw data'!E$87</f>
        <v>7.3088508027109843E-9</v>
      </c>
      <c r="G189" s="67">
        <f>'[1]Raw data'!F190/'[1]Raw data'!F$87</f>
        <v>1.0542087195795951E-8</v>
      </c>
    </row>
    <row r="190" spans="1:7" ht="15.75" x14ac:dyDescent="0.25">
      <c r="A190" s="90" t="s">
        <v>531</v>
      </c>
      <c r="C190" s="66">
        <f>'[1]Raw data'!B191/'[1]Raw data'!B$87</f>
        <v>-1.9870952704368764E-3</v>
      </c>
      <c r="D190" s="66">
        <f>'[1]Raw data'!C191/'[1]Raw data'!C$87</f>
        <v>2.4776274760582087E-9</v>
      </c>
      <c r="E190" s="66">
        <f>'[1]Raw data'!D191/'[1]Raw data'!D$87</f>
        <v>5.6492301802507217E-9</v>
      </c>
      <c r="F190" s="66">
        <f>'[1]Raw data'!E191/'[1]Raw data'!E$87</f>
        <v>7.3088508027109843E-9</v>
      </c>
      <c r="G190" s="67">
        <f>'[1]Raw data'!F191/'[1]Raw data'!F$87</f>
        <v>1.0542087195795951E-8</v>
      </c>
    </row>
    <row r="191" spans="1:7" ht="15.75" x14ac:dyDescent="0.25">
      <c r="A191" s="90" t="s">
        <v>532</v>
      </c>
      <c r="C191" s="66">
        <f>'[1]Raw data'!B192/'[1]Raw data'!B$87</f>
        <v>0</v>
      </c>
      <c r="D191" s="66">
        <f>'[1]Raw data'!C192/'[1]Raw data'!C$87</f>
        <v>0</v>
      </c>
      <c r="E191" s="66">
        <f>'[1]Raw data'!D192/'[1]Raw data'!D$87</f>
        <v>0</v>
      </c>
      <c r="F191" s="66">
        <f>'[1]Raw data'!E192/'[1]Raw data'!E$87</f>
        <v>0</v>
      </c>
      <c r="G191" s="67">
        <f>'[1]Raw data'!F192/'[1]Raw data'!F$87</f>
        <v>0</v>
      </c>
    </row>
    <row r="192" spans="1:7" ht="15.75" x14ac:dyDescent="0.25">
      <c r="A192" s="90" t="s">
        <v>533</v>
      </c>
      <c r="C192" s="66">
        <f>'[1]Raw data'!B193/'[1]Raw data'!B$87</f>
        <v>0</v>
      </c>
      <c r="D192" s="66">
        <f>'[1]Raw data'!C193/'[1]Raw data'!C$87</f>
        <v>0</v>
      </c>
      <c r="E192" s="66">
        <f>'[1]Raw data'!D193/'[1]Raw data'!D$87</f>
        <v>0</v>
      </c>
      <c r="F192" s="66">
        <f>'[1]Raw data'!E193/'[1]Raw data'!E$87</f>
        <v>0</v>
      </c>
      <c r="G192" s="67">
        <f>'[1]Raw data'!F193/'[1]Raw data'!F$87</f>
        <v>0</v>
      </c>
    </row>
    <row r="193" spans="1:8" ht="15.75" x14ac:dyDescent="0.25">
      <c r="A193" s="90" t="s">
        <v>534</v>
      </c>
      <c r="C193" s="66">
        <f>'[1]Raw data'!B194/'[1]Raw data'!B$87</f>
        <v>2.3378438541500994E-9</v>
      </c>
      <c r="D193" s="66">
        <f>'[1]Raw data'!C194/'[1]Raw data'!C$87</f>
        <v>2.4776274760582087E-9</v>
      </c>
      <c r="E193" s="66">
        <f>'[1]Raw data'!D194/'[1]Raw data'!D$87</f>
        <v>5.6492301802507217E-9</v>
      </c>
      <c r="F193" s="66">
        <f>'[1]Raw data'!E194/'[1]Raw data'!E$87</f>
        <v>7.3088508027109843E-9</v>
      </c>
      <c r="G193" s="67">
        <f>'[1]Raw data'!F194/'[1]Raw data'!F$87</f>
        <v>5.6927270857298133E-4</v>
      </c>
    </row>
    <row r="194" spans="1:8" ht="15.75" x14ac:dyDescent="0.25">
      <c r="A194" s="90" t="s">
        <v>535</v>
      </c>
      <c r="C194" s="66">
        <f>'[1]Raw data'!B195/'[1]Raw data'!B$87</f>
        <v>3.762735533327571E-3</v>
      </c>
      <c r="D194" s="66">
        <f>'[1]Raw data'!C195/'[1]Raw data'!C$87</f>
        <v>1.033342852625859E-3</v>
      </c>
      <c r="E194" s="66">
        <f>'[1]Raw data'!D195/'[1]Raw data'!D$87</f>
        <v>3.098602753867521E-4</v>
      </c>
      <c r="F194" s="66">
        <f>'[1]Raw data'!E195/'[1]Raw data'!E$87</f>
        <v>3.977038075787155E-4</v>
      </c>
      <c r="G194" s="67">
        <f>'[1]Raw data'!F195/'[1]Raw data'!F$87</f>
        <v>8.5610181699619754E-4</v>
      </c>
    </row>
    <row r="195" spans="1:8" ht="15.75" x14ac:dyDescent="0.25">
      <c r="A195" s="90" t="s">
        <v>536</v>
      </c>
      <c r="C195" s="66">
        <f>'[1]Raw data'!B196/'[1]Raw data'!B$87</f>
        <v>-6.649253341610299E-3</v>
      </c>
      <c r="D195" s="66">
        <f>'[1]Raw data'!C196/'[1]Raw data'!C$87</f>
        <v>-4.7549116923098506E-3</v>
      </c>
      <c r="E195" s="66">
        <f>'[1]Raw data'!D196/'[1]Raw data'!D$87</f>
        <v>-5.7526732340812924E-3</v>
      </c>
      <c r="F195" s="66">
        <f>'[1]Raw data'!E196/'[1]Raw data'!E$87</f>
        <v>-5.9309204697266847E-3</v>
      </c>
      <c r="G195" s="67">
        <f>'[1]Raw data'!F196/'[1]Raw data'!F$87</f>
        <v>-4.5103687541981231E-3</v>
      </c>
    </row>
    <row r="196" spans="1:8" ht="15.75" x14ac:dyDescent="0.25">
      <c r="A196" s="59"/>
      <c r="C196" s="66"/>
      <c r="D196" s="66"/>
      <c r="E196" s="66"/>
      <c r="F196" s="66"/>
      <c r="G196" s="67"/>
      <c r="H196" s="30"/>
    </row>
    <row r="197" spans="1:8" ht="15.75" x14ac:dyDescent="0.25">
      <c r="A197" s="65" t="s">
        <v>537</v>
      </c>
      <c r="C197" s="66">
        <f>'[1]Raw data'!B198/'[1]Raw data'!B$87</f>
        <v>0.13298503826375391</v>
      </c>
      <c r="D197" s="66">
        <f>'[1]Raw data'!C198/'[1]Raw data'!C$87</f>
        <v>9.4472924302259648E-2</v>
      </c>
      <c r="E197" s="66">
        <f>'[1]Raw data'!D198/'[1]Raw data'!D$87</f>
        <v>0.10921597390561828</v>
      </c>
      <c r="F197" s="66">
        <f>'[1]Raw data'!E198/'[1]Raw data'!E$87</f>
        <v>0.11268726965928294</v>
      </c>
      <c r="G197" s="67">
        <f>'[1]Raw data'!F198/'[1]Raw data'!F$87</f>
        <v>8.5696690067148459E-2</v>
      </c>
    </row>
    <row r="198" spans="1:8" ht="15.75" x14ac:dyDescent="0.25">
      <c r="A198" s="65" t="s">
        <v>538</v>
      </c>
      <c r="C198" s="66">
        <f>'[1]Raw data'!B199/'[1]Raw data'!B$87</f>
        <v>0</v>
      </c>
      <c r="D198" s="66">
        <f>'[1]Raw data'!C199/'[1]Raw data'!C$87</f>
        <v>0</v>
      </c>
      <c r="E198" s="66">
        <f>'[1]Raw data'!D199/'[1]Raw data'!D$87</f>
        <v>0</v>
      </c>
      <c r="F198" s="66">
        <f>'[1]Raw data'!E199/'[1]Raw data'!E$87</f>
        <v>0</v>
      </c>
      <c r="G198" s="67">
        <f>'[1]Raw data'!F199/'[1]Raw data'!F$87</f>
        <v>0</v>
      </c>
    </row>
    <row r="199" spans="1:8" ht="15.75" x14ac:dyDescent="0.25">
      <c r="A199" s="90" t="s">
        <v>539</v>
      </c>
      <c r="C199" s="66"/>
      <c r="D199" s="66"/>
      <c r="E199" s="66"/>
      <c r="F199" s="66"/>
      <c r="G199" s="67"/>
    </row>
    <row r="200" spans="1:8" ht="15.75" x14ac:dyDescent="0.25">
      <c r="A200" s="90" t="s">
        <v>540</v>
      </c>
      <c r="C200" s="66"/>
      <c r="D200" s="66"/>
      <c r="E200" s="66"/>
      <c r="F200" s="66"/>
      <c r="G200" s="67"/>
    </row>
    <row r="201" spans="1:8" ht="15.75" x14ac:dyDescent="0.25">
      <c r="A201" s="90" t="s">
        <v>138</v>
      </c>
      <c r="C201" s="66"/>
      <c r="D201" s="66"/>
      <c r="E201" s="66"/>
      <c r="F201" s="66"/>
      <c r="G201" s="67"/>
    </row>
    <row r="202" spans="1:8" ht="15.75" x14ac:dyDescent="0.25">
      <c r="A202" s="59"/>
      <c r="C202" s="66"/>
      <c r="D202" s="66"/>
      <c r="E202" s="66"/>
      <c r="F202" s="66"/>
      <c r="G202" s="67"/>
      <c r="H202" s="30"/>
    </row>
    <row r="203" spans="1:8" ht="15.75" x14ac:dyDescent="0.25">
      <c r="A203" s="65" t="s">
        <v>541</v>
      </c>
      <c r="C203" s="66">
        <f>'[1]Raw data'!B204/'[1]Raw data'!B$87</f>
        <v>0.13298503826375391</v>
      </c>
      <c r="D203" s="66">
        <f>'[1]Raw data'!C204/'[1]Raw data'!C$87</f>
        <v>9.4472924302259648E-2</v>
      </c>
      <c r="E203" s="66">
        <f>'[1]Raw data'!D204/'[1]Raw data'!D$87</f>
        <v>0.10921597390561828</v>
      </c>
      <c r="F203" s="66">
        <f>'[1]Raw data'!E204/'[1]Raw data'!E$87</f>
        <v>0.11268726965928294</v>
      </c>
      <c r="G203" s="67">
        <f>'[1]Raw data'!F204/'[1]Raw data'!F$87</f>
        <v>8.5696690067148459E-2</v>
      </c>
    </row>
    <row r="204" spans="1:8" ht="15.75" x14ac:dyDescent="0.25">
      <c r="A204" s="65" t="s">
        <v>542</v>
      </c>
      <c r="C204" s="66">
        <f>'[1]Raw data'!B205/'[1]Raw data'!B$87</f>
        <v>2.123807235771095E-3</v>
      </c>
      <c r="D204" s="66">
        <f>'[1]Raw data'!C205/'[1]Raw data'!C$87</f>
        <v>5.7280517381737338E-4</v>
      </c>
      <c r="E204" s="66">
        <f>'[1]Raw data'!D205/'[1]Raw data'!D$87</f>
        <v>9.6260622579400195E-4</v>
      </c>
      <c r="F204" s="66">
        <f>'[1]Raw data'!E205/'[1]Raw data'!E$87</f>
        <v>1.391970635376307E-4</v>
      </c>
      <c r="G204" s="67">
        <f>'[1]Raw data'!F205/'[1]Raw data'!F$87</f>
        <v>4.9888319236665178E-4</v>
      </c>
    </row>
    <row r="205" spans="1:8" ht="15.75" x14ac:dyDescent="0.25">
      <c r="A205" s="65" t="s">
        <v>543</v>
      </c>
      <c r="C205" s="66">
        <f>'[1]Raw data'!B206/'[1]Raw data'!B$87</f>
        <v>0.13086123102798281</v>
      </c>
      <c r="D205" s="66">
        <f>'[1]Raw data'!C206/'[1]Raw data'!C$87</f>
        <v>9.3900119128442275E-2</v>
      </c>
      <c r="E205" s="66">
        <f>'[1]Raw data'!D206/'[1]Raw data'!D$87</f>
        <v>0.10825336767982427</v>
      </c>
      <c r="F205" s="66">
        <f>'[1]Raw data'!E206/'[1]Raw data'!E$87</f>
        <v>0.1125480725957453</v>
      </c>
      <c r="G205" s="67">
        <f>'[1]Raw data'!F206/'[1]Raw data'!F$87</f>
        <v>8.5197806874781803E-2</v>
      </c>
    </row>
    <row r="206" spans="1:8" x14ac:dyDescent="0.25">
      <c r="D206" s="6"/>
    </row>
    <row r="207" spans="1:8" x14ac:dyDescent="0.25">
      <c r="D207" s="6"/>
    </row>
    <row r="208" spans="1:8" x14ac:dyDescent="0.25">
      <c r="A208" s="1" t="s">
        <v>544</v>
      </c>
      <c r="C208" s="11"/>
      <c r="D208" s="11"/>
      <c r="E208" s="11"/>
      <c r="F208" s="11"/>
      <c r="G208" s="11"/>
    </row>
    <row r="209" spans="4:4" x14ac:dyDescent="0.25">
      <c r="D209" s="6"/>
    </row>
  </sheetData>
  <conditionalFormatting sqref="C11:G12 C22:G23 C33:G33 C40:G40 C42:G42 C47:G48 C59:G60 C67:G67 C76:G78 C17:G17 C29:G29 C56:G56 C65:G65">
    <cfRule type="dataBar" priority="41">
      <dataBar>
        <cfvo type="min"/>
        <cfvo type="max"/>
        <color rgb="FF638EC6"/>
      </dataBar>
      <extLst>
        <ext xmlns:x14="http://schemas.microsoft.com/office/spreadsheetml/2009/9/main" uri="{B025F937-C7B1-47D3-B67F-A62EFF666E3E}">
          <x14:id>{0DB1EEAD-58ED-42D3-87F2-27AB1AA4F568}</x14:id>
        </ext>
      </extLst>
    </cfRule>
  </conditionalFormatting>
  <conditionalFormatting sqref="C91:G91 C97:G100 C118:G120 C166:G169 C196:G196 C202:G202 C113:G113 C138:G141 C149:G151 C163:G163 C181:G181">
    <cfRule type="dataBar" priority="40">
      <dataBar>
        <cfvo type="min"/>
        <cfvo type="max"/>
        <color rgb="FF638EC6"/>
      </dataBar>
      <extLst>
        <ext xmlns:x14="http://schemas.microsoft.com/office/spreadsheetml/2009/9/main" uri="{B025F937-C7B1-47D3-B67F-A62EFF666E3E}">
          <x14:id>{312E5D6A-623C-4134-A71E-07CAFC2FD642}</x14:id>
        </ext>
      </extLst>
    </cfRule>
  </conditionalFormatting>
  <conditionalFormatting sqref="C18:G18">
    <cfRule type="dataBar" priority="39">
      <dataBar>
        <cfvo type="min"/>
        <cfvo type="max"/>
        <color rgb="FF638EC6"/>
      </dataBar>
      <extLst>
        <ext xmlns:x14="http://schemas.microsoft.com/office/spreadsheetml/2009/9/main" uri="{B025F937-C7B1-47D3-B67F-A62EFF666E3E}">
          <x14:id>{9DFA9DDB-9199-4062-AB60-8C78AD248BDB}</x14:id>
        </ext>
      </extLst>
    </cfRule>
  </conditionalFormatting>
  <conditionalFormatting sqref="C30:G30">
    <cfRule type="dataBar" priority="38">
      <dataBar>
        <cfvo type="min"/>
        <cfvo type="max"/>
        <color rgb="FF638EC6"/>
      </dataBar>
      <extLst>
        <ext xmlns:x14="http://schemas.microsoft.com/office/spreadsheetml/2009/9/main" uri="{B025F937-C7B1-47D3-B67F-A62EFF666E3E}">
          <x14:id>{EB36BFB5-3976-4442-977F-9B5F936FFAC5}</x14:id>
        </ext>
      </extLst>
    </cfRule>
  </conditionalFormatting>
  <conditionalFormatting sqref="C34:G34">
    <cfRule type="dataBar" priority="37">
      <dataBar>
        <cfvo type="min"/>
        <cfvo type="max"/>
        <color rgb="FF638EC6"/>
      </dataBar>
      <extLst>
        <ext xmlns:x14="http://schemas.microsoft.com/office/spreadsheetml/2009/9/main" uri="{B025F937-C7B1-47D3-B67F-A62EFF666E3E}">
          <x14:id>{37DAA533-9D01-4FF6-BA0C-8D8CD6A6CA7B}</x14:id>
        </ext>
      </extLst>
    </cfRule>
  </conditionalFormatting>
  <conditionalFormatting sqref="C41:G41">
    <cfRule type="dataBar" priority="36">
      <dataBar>
        <cfvo type="min"/>
        <cfvo type="max"/>
        <color rgb="FF638EC6"/>
      </dataBar>
      <extLst>
        <ext xmlns:x14="http://schemas.microsoft.com/office/spreadsheetml/2009/9/main" uri="{B025F937-C7B1-47D3-B67F-A62EFF666E3E}">
          <x14:id>{8CC9EBF7-F444-4C03-99CE-EFE88872B8D4}</x14:id>
        </ext>
      </extLst>
    </cfRule>
  </conditionalFormatting>
  <conditionalFormatting sqref="C43:G43">
    <cfRule type="dataBar" priority="35">
      <dataBar>
        <cfvo type="min"/>
        <cfvo type="max"/>
        <color rgb="FF638EC6"/>
      </dataBar>
      <extLst>
        <ext xmlns:x14="http://schemas.microsoft.com/office/spreadsheetml/2009/9/main" uri="{B025F937-C7B1-47D3-B67F-A62EFF666E3E}">
          <x14:id>{EBAB5784-5513-4BE8-B0D0-AF8FC7F5131F}</x14:id>
        </ext>
      </extLst>
    </cfRule>
  </conditionalFormatting>
  <conditionalFormatting sqref="C57:G57">
    <cfRule type="dataBar" priority="34">
      <dataBar>
        <cfvo type="min"/>
        <cfvo type="max"/>
        <color rgb="FF638EC6"/>
      </dataBar>
      <extLst>
        <ext xmlns:x14="http://schemas.microsoft.com/office/spreadsheetml/2009/9/main" uri="{B025F937-C7B1-47D3-B67F-A62EFF666E3E}">
          <x14:id>{CED79818-3A44-4AA3-BAD7-763ED97725E5}</x14:id>
        </ext>
      </extLst>
    </cfRule>
  </conditionalFormatting>
  <conditionalFormatting sqref="C66:G66">
    <cfRule type="dataBar" priority="33">
      <dataBar>
        <cfvo type="min"/>
        <cfvo type="max"/>
        <color rgb="FF638EC6"/>
      </dataBar>
      <extLst>
        <ext xmlns:x14="http://schemas.microsoft.com/office/spreadsheetml/2009/9/main" uri="{B025F937-C7B1-47D3-B67F-A62EFF666E3E}">
          <x14:id>{740952B1-D3FF-485B-8A67-315B01D98720}</x14:id>
        </ext>
      </extLst>
    </cfRule>
  </conditionalFormatting>
  <conditionalFormatting sqref="C68:G68">
    <cfRule type="dataBar" priority="32">
      <dataBar>
        <cfvo type="min"/>
        <cfvo type="max"/>
        <color rgb="FF638EC6"/>
      </dataBar>
      <extLst>
        <ext xmlns:x14="http://schemas.microsoft.com/office/spreadsheetml/2009/9/main" uri="{B025F937-C7B1-47D3-B67F-A62EFF666E3E}">
          <x14:id>{F203467A-AA28-484A-B0F2-6311A0AF35C7}</x14:id>
        </ext>
      </extLst>
    </cfRule>
  </conditionalFormatting>
  <conditionalFormatting sqref="C79:G79">
    <cfRule type="dataBar" priority="31">
      <dataBar>
        <cfvo type="min"/>
        <cfvo type="max"/>
        <color rgb="FF638EC6"/>
      </dataBar>
      <extLst>
        <ext xmlns:x14="http://schemas.microsoft.com/office/spreadsheetml/2009/9/main" uri="{B025F937-C7B1-47D3-B67F-A62EFF666E3E}">
          <x14:id>{7F1DE8BD-C28C-4C61-B77A-74FDAE17C7A3}</x14:id>
        </ext>
      </extLst>
    </cfRule>
  </conditionalFormatting>
  <conditionalFormatting sqref="C86:G86">
    <cfRule type="dataBar" priority="30">
      <dataBar>
        <cfvo type="min"/>
        <cfvo type="max"/>
        <color rgb="FF638EC6"/>
      </dataBar>
      <extLst>
        <ext xmlns:x14="http://schemas.microsoft.com/office/spreadsheetml/2009/9/main" uri="{B025F937-C7B1-47D3-B67F-A62EFF666E3E}">
          <x14:id>{02B2848F-32B7-49E4-9CB0-1D0E39361834}</x14:id>
        </ext>
      </extLst>
    </cfRule>
  </conditionalFormatting>
  <conditionalFormatting sqref="C92:G92">
    <cfRule type="dataBar" priority="29">
      <dataBar>
        <cfvo type="min"/>
        <cfvo type="max"/>
        <color rgb="FF638EC6"/>
      </dataBar>
      <extLst>
        <ext xmlns:x14="http://schemas.microsoft.com/office/spreadsheetml/2009/9/main" uri="{B025F937-C7B1-47D3-B67F-A62EFF666E3E}">
          <x14:id>{9CDF6A09-0032-4B6E-B9A5-6B2E83084F82}</x14:id>
        </ext>
      </extLst>
    </cfRule>
  </conditionalFormatting>
  <conditionalFormatting sqref="C114:G116">
    <cfRule type="dataBar" priority="28">
      <dataBar>
        <cfvo type="min"/>
        <cfvo type="max"/>
        <color rgb="FF638EC6"/>
      </dataBar>
      <extLst>
        <ext xmlns:x14="http://schemas.microsoft.com/office/spreadsheetml/2009/9/main" uri="{B025F937-C7B1-47D3-B67F-A62EFF666E3E}">
          <x14:id>{02CED30B-87F1-4CF3-856F-7480B4F11C67}</x14:id>
        </ext>
      </extLst>
    </cfRule>
  </conditionalFormatting>
  <conditionalFormatting sqref="C164:G164">
    <cfRule type="dataBar" priority="27">
      <dataBar>
        <cfvo type="min"/>
        <cfvo type="max"/>
        <color rgb="FF638EC6"/>
      </dataBar>
      <extLst>
        <ext xmlns:x14="http://schemas.microsoft.com/office/spreadsheetml/2009/9/main" uri="{B025F937-C7B1-47D3-B67F-A62EFF666E3E}">
          <x14:id>{241D2005-199C-4578-88DD-DD6F7E0DCFD8}</x14:id>
        </ext>
      </extLst>
    </cfRule>
  </conditionalFormatting>
  <conditionalFormatting sqref="C182:G183">
    <cfRule type="dataBar" priority="26">
      <dataBar>
        <cfvo type="min"/>
        <cfvo type="max"/>
        <color rgb="FF638EC6"/>
      </dataBar>
      <extLst>
        <ext xmlns:x14="http://schemas.microsoft.com/office/spreadsheetml/2009/9/main" uri="{B025F937-C7B1-47D3-B67F-A62EFF666E3E}">
          <x14:id>{E0293133-4016-4F5B-8407-3AC5FDE32B12}</x14:id>
        </ext>
      </extLst>
    </cfRule>
  </conditionalFormatting>
  <conditionalFormatting sqref="C197:G198">
    <cfRule type="dataBar" priority="25">
      <dataBar>
        <cfvo type="min"/>
        <cfvo type="max"/>
        <color rgb="FF638EC6"/>
      </dataBar>
      <extLst>
        <ext xmlns:x14="http://schemas.microsoft.com/office/spreadsheetml/2009/9/main" uri="{B025F937-C7B1-47D3-B67F-A62EFF666E3E}">
          <x14:id>{439AA08F-8759-44D0-9AE1-DE31C0FE6003}</x14:id>
        </ext>
      </extLst>
    </cfRule>
  </conditionalFormatting>
  <conditionalFormatting sqref="C203:G205">
    <cfRule type="dataBar" priority="24">
      <dataBar>
        <cfvo type="min"/>
        <cfvo type="max"/>
        <color rgb="FF638EC6"/>
      </dataBar>
      <extLst>
        <ext xmlns:x14="http://schemas.microsoft.com/office/spreadsheetml/2009/9/main" uri="{B025F937-C7B1-47D3-B67F-A62EFF666E3E}">
          <x14:id>{3D9A9DB1-6181-4DDB-83B4-B17D56A0C706}</x14:id>
        </ext>
      </extLst>
    </cfRule>
  </conditionalFormatting>
  <conditionalFormatting sqref="C13:G16">
    <cfRule type="dataBar" priority="23">
      <dataBar>
        <cfvo type="min"/>
        <cfvo type="max"/>
        <color rgb="FF638EC6"/>
      </dataBar>
      <extLst>
        <ext xmlns:x14="http://schemas.microsoft.com/office/spreadsheetml/2009/9/main" uri="{B025F937-C7B1-47D3-B67F-A62EFF666E3E}">
          <x14:id>{8D17A7B4-26A4-4B2E-8978-BBCA3A89BADC}</x14:id>
        </ext>
      </extLst>
    </cfRule>
  </conditionalFormatting>
  <conditionalFormatting sqref="C19:G21">
    <cfRule type="dataBar" priority="22">
      <dataBar>
        <cfvo type="min"/>
        <cfvo type="max"/>
        <color rgb="FF638EC6"/>
      </dataBar>
      <extLst>
        <ext xmlns:x14="http://schemas.microsoft.com/office/spreadsheetml/2009/9/main" uri="{B025F937-C7B1-47D3-B67F-A62EFF666E3E}">
          <x14:id>{04E34217-4926-4604-A88E-9D5EC8189CDD}</x14:id>
        </ext>
      </extLst>
    </cfRule>
  </conditionalFormatting>
  <conditionalFormatting sqref="C24:G28">
    <cfRule type="dataBar" priority="21">
      <dataBar>
        <cfvo type="min"/>
        <cfvo type="max"/>
        <color rgb="FF638EC6"/>
      </dataBar>
      <extLst>
        <ext xmlns:x14="http://schemas.microsoft.com/office/spreadsheetml/2009/9/main" uri="{B025F937-C7B1-47D3-B67F-A62EFF666E3E}">
          <x14:id>{699F0D06-9813-4698-9D89-1D92DDC3E6E5}</x14:id>
        </ext>
      </extLst>
    </cfRule>
  </conditionalFormatting>
  <conditionalFormatting sqref="C31:G32">
    <cfRule type="dataBar" priority="20">
      <dataBar>
        <cfvo type="min"/>
        <cfvo type="max"/>
        <color rgb="FF638EC6"/>
      </dataBar>
      <extLst>
        <ext xmlns:x14="http://schemas.microsoft.com/office/spreadsheetml/2009/9/main" uri="{B025F937-C7B1-47D3-B67F-A62EFF666E3E}">
          <x14:id>{D81AA803-17F7-4C03-9741-48BAB5469036}</x14:id>
        </ext>
      </extLst>
    </cfRule>
  </conditionalFormatting>
  <conditionalFormatting sqref="C35:G39">
    <cfRule type="dataBar" priority="19">
      <dataBar>
        <cfvo type="min"/>
        <cfvo type="max"/>
        <color rgb="FF638EC6"/>
      </dataBar>
      <extLst>
        <ext xmlns:x14="http://schemas.microsoft.com/office/spreadsheetml/2009/9/main" uri="{B025F937-C7B1-47D3-B67F-A62EFF666E3E}">
          <x14:id>{7A225278-2682-41E9-B627-C524E25C9D06}</x14:id>
        </ext>
      </extLst>
    </cfRule>
  </conditionalFormatting>
  <conditionalFormatting sqref="C44:G46">
    <cfRule type="dataBar" priority="18">
      <dataBar>
        <cfvo type="min"/>
        <cfvo type="max"/>
        <color rgb="FF638EC6"/>
      </dataBar>
      <extLst>
        <ext xmlns:x14="http://schemas.microsoft.com/office/spreadsheetml/2009/9/main" uri="{B025F937-C7B1-47D3-B67F-A62EFF666E3E}">
          <x14:id>{96347668-088D-4802-9415-902D5A60A1B6}</x14:id>
        </ext>
      </extLst>
    </cfRule>
  </conditionalFormatting>
  <conditionalFormatting sqref="C49:G55">
    <cfRule type="dataBar" priority="17">
      <dataBar>
        <cfvo type="min"/>
        <cfvo type="max"/>
        <color rgb="FF638EC6"/>
      </dataBar>
      <extLst>
        <ext xmlns:x14="http://schemas.microsoft.com/office/spreadsheetml/2009/9/main" uri="{B025F937-C7B1-47D3-B67F-A62EFF666E3E}">
          <x14:id>{05C3DD4D-3A17-41F8-BD39-D777D2E7284F}</x14:id>
        </ext>
      </extLst>
    </cfRule>
  </conditionalFormatting>
  <conditionalFormatting sqref="C58:G58">
    <cfRule type="dataBar" priority="16">
      <dataBar>
        <cfvo type="min"/>
        <cfvo type="max"/>
        <color rgb="FF638EC6"/>
      </dataBar>
      <extLst>
        <ext xmlns:x14="http://schemas.microsoft.com/office/spreadsheetml/2009/9/main" uri="{B025F937-C7B1-47D3-B67F-A62EFF666E3E}">
          <x14:id>{B6C22323-B9CF-4369-B68B-4092C2FFE2D6}</x14:id>
        </ext>
      </extLst>
    </cfRule>
  </conditionalFormatting>
  <conditionalFormatting sqref="C61:G64">
    <cfRule type="dataBar" priority="15">
      <dataBar>
        <cfvo type="min"/>
        <cfvo type="max"/>
        <color rgb="FF638EC6"/>
      </dataBar>
      <extLst>
        <ext xmlns:x14="http://schemas.microsoft.com/office/spreadsheetml/2009/9/main" uri="{B025F937-C7B1-47D3-B67F-A62EFF666E3E}">
          <x14:id>{31669D3B-1AF4-4729-9CAD-41881F15A5C7}</x14:id>
        </ext>
      </extLst>
    </cfRule>
  </conditionalFormatting>
  <conditionalFormatting sqref="C69:G75">
    <cfRule type="dataBar" priority="14">
      <dataBar>
        <cfvo type="min"/>
        <cfvo type="max"/>
        <color rgb="FF638EC6"/>
      </dataBar>
      <extLst>
        <ext xmlns:x14="http://schemas.microsoft.com/office/spreadsheetml/2009/9/main" uri="{B025F937-C7B1-47D3-B67F-A62EFF666E3E}">
          <x14:id>{30179813-622A-4614-BB94-67BC460C5610}</x14:id>
        </ext>
      </extLst>
    </cfRule>
  </conditionalFormatting>
  <conditionalFormatting sqref="C87:G90">
    <cfRule type="dataBar" priority="13">
      <dataBar>
        <cfvo type="min"/>
        <cfvo type="max"/>
        <color rgb="FF638EC6"/>
      </dataBar>
      <extLst>
        <ext xmlns:x14="http://schemas.microsoft.com/office/spreadsheetml/2009/9/main" uri="{B025F937-C7B1-47D3-B67F-A62EFF666E3E}">
          <x14:id>{9742F949-03D5-4698-A9B2-326332E61821}</x14:id>
        </ext>
      </extLst>
    </cfRule>
  </conditionalFormatting>
  <conditionalFormatting sqref="C93:G96">
    <cfRule type="dataBar" priority="12">
      <dataBar>
        <cfvo type="min"/>
        <cfvo type="max"/>
        <color rgb="FF638EC6"/>
      </dataBar>
      <extLst>
        <ext xmlns:x14="http://schemas.microsoft.com/office/spreadsheetml/2009/9/main" uri="{B025F937-C7B1-47D3-B67F-A62EFF666E3E}">
          <x14:id>{659E57A8-B5ED-4C30-9D49-0C2D8D80D166}</x14:id>
        </ext>
      </extLst>
    </cfRule>
  </conditionalFormatting>
  <conditionalFormatting sqref="C101:G112">
    <cfRule type="dataBar" priority="11">
      <dataBar>
        <cfvo type="min"/>
        <cfvo type="max"/>
        <color rgb="FF638EC6"/>
      </dataBar>
      <extLst>
        <ext xmlns:x14="http://schemas.microsoft.com/office/spreadsheetml/2009/9/main" uri="{B025F937-C7B1-47D3-B67F-A62EFF666E3E}">
          <x14:id>{773E4197-898A-4FE3-9D11-186EA4BD7A07}</x14:id>
        </ext>
      </extLst>
    </cfRule>
  </conditionalFormatting>
  <conditionalFormatting sqref="C117:G117">
    <cfRule type="dataBar" priority="10">
      <dataBar>
        <cfvo type="min"/>
        <cfvo type="max"/>
        <color rgb="FF638EC6"/>
      </dataBar>
      <extLst>
        <ext xmlns:x14="http://schemas.microsoft.com/office/spreadsheetml/2009/9/main" uri="{B025F937-C7B1-47D3-B67F-A62EFF666E3E}">
          <x14:id>{F1B5D55B-23FB-49F9-A236-0A3FF57688EC}</x14:id>
        </ext>
      </extLst>
    </cfRule>
  </conditionalFormatting>
  <conditionalFormatting sqref="C121:G136">
    <cfRule type="dataBar" priority="9">
      <dataBar>
        <cfvo type="min"/>
        <cfvo type="max"/>
        <color rgb="FF638EC6"/>
      </dataBar>
      <extLst>
        <ext xmlns:x14="http://schemas.microsoft.com/office/spreadsheetml/2009/9/main" uri="{B025F937-C7B1-47D3-B67F-A62EFF666E3E}">
          <x14:id>{E406069D-A9ED-4191-82F3-01FD4115809D}</x14:id>
        </ext>
      </extLst>
    </cfRule>
  </conditionalFormatting>
  <conditionalFormatting sqref="C137:G137">
    <cfRule type="dataBar" priority="8">
      <dataBar>
        <cfvo type="min"/>
        <cfvo type="max"/>
        <color rgb="FF638EC6"/>
      </dataBar>
      <extLst>
        <ext xmlns:x14="http://schemas.microsoft.com/office/spreadsheetml/2009/9/main" uri="{B025F937-C7B1-47D3-B67F-A62EFF666E3E}">
          <x14:id>{1254EEDB-99D8-4CCE-8B15-548695E94B93}</x14:id>
        </ext>
      </extLst>
    </cfRule>
  </conditionalFormatting>
  <conditionalFormatting sqref="C142:G148">
    <cfRule type="dataBar" priority="7">
      <dataBar>
        <cfvo type="min"/>
        <cfvo type="max"/>
        <color rgb="FF638EC6"/>
      </dataBar>
      <extLst>
        <ext xmlns:x14="http://schemas.microsoft.com/office/spreadsheetml/2009/9/main" uri="{B025F937-C7B1-47D3-B67F-A62EFF666E3E}">
          <x14:id>{E286B7AC-4FCA-4872-ACFC-0FC98B70F411}</x14:id>
        </ext>
      </extLst>
    </cfRule>
  </conditionalFormatting>
  <conditionalFormatting sqref="C152:G162">
    <cfRule type="dataBar" priority="6">
      <dataBar>
        <cfvo type="min"/>
        <cfvo type="max"/>
        <color rgb="FF638EC6"/>
      </dataBar>
      <extLst>
        <ext xmlns:x14="http://schemas.microsoft.com/office/spreadsheetml/2009/9/main" uri="{B025F937-C7B1-47D3-B67F-A62EFF666E3E}">
          <x14:id>{F0DCD330-1D8B-42A0-9866-7BA65567A74D}</x14:id>
        </ext>
      </extLst>
    </cfRule>
  </conditionalFormatting>
  <conditionalFormatting sqref="C165:G165">
    <cfRule type="dataBar" priority="5">
      <dataBar>
        <cfvo type="min"/>
        <cfvo type="max"/>
        <color rgb="FF638EC6"/>
      </dataBar>
      <extLst>
        <ext xmlns:x14="http://schemas.microsoft.com/office/spreadsheetml/2009/9/main" uri="{B025F937-C7B1-47D3-B67F-A62EFF666E3E}">
          <x14:id>{232FC5A3-4167-4042-B3F6-1331EF4485E8}</x14:id>
        </ext>
      </extLst>
    </cfRule>
  </conditionalFormatting>
  <conditionalFormatting sqref="C170:G180">
    <cfRule type="dataBar" priority="4">
      <dataBar>
        <cfvo type="min"/>
        <cfvo type="max"/>
        <color rgb="FF638EC6"/>
      </dataBar>
      <extLst>
        <ext xmlns:x14="http://schemas.microsoft.com/office/spreadsheetml/2009/9/main" uri="{B025F937-C7B1-47D3-B67F-A62EFF666E3E}">
          <x14:id>{8DD6ACE1-5AB1-4128-8AAA-5BC93A613D23}</x14:id>
        </ext>
      </extLst>
    </cfRule>
  </conditionalFormatting>
  <conditionalFormatting sqref="C184:G195">
    <cfRule type="dataBar" priority="3">
      <dataBar>
        <cfvo type="min"/>
        <cfvo type="max"/>
        <color rgb="FF638EC6"/>
      </dataBar>
      <extLst>
        <ext xmlns:x14="http://schemas.microsoft.com/office/spreadsheetml/2009/9/main" uri="{B025F937-C7B1-47D3-B67F-A62EFF666E3E}">
          <x14:id>{1051AE7B-5230-4A26-9411-ECEA0EED55E8}</x14:id>
        </ext>
      </extLst>
    </cfRule>
  </conditionalFormatting>
  <conditionalFormatting sqref="C199:G201">
    <cfRule type="dataBar" priority="2">
      <dataBar>
        <cfvo type="min"/>
        <cfvo type="max"/>
        <color rgb="FF638EC6"/>
      </dataBar>
      <extLst>
        <ext xmlns:x14="http://schemas.microsoft.com/office/spreadsheetml/2009/9/main" uri="{B025F937-C7B1-47D3-B67F-A62EFF666E3E}">
          <x14:id>{99A52F70-976B-4252-9A9C-4631970A1F23}</x14:id>
        </ext>
      </extLst>
    </cfRule>
  </conditionalFormatting>
  <conditionalFormatting sqref="C2:G6">
    <cfRule type="dataBar" priority="1">
      <dataBar>
        <cfvo type="min"/>
        <cfvo type="max"/>
        <color rgb="FF638EC6"/>
      </dataBar>
      <extLst>
        <ext xmlns:x14="http://schemas.microsoft.com/office/spreadsheetml/2009/9/main" uri="{B025F937-C7B1-47D3-B67F-A62EFF666E3E}">
          <x14:id>{90DC4684-7797-4D20-8B4A-6A761F212B50}</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0DB1EEAD-58ED-42D3-87F2-27AB1AA4F568}">
            <x14:dataBar minLength="0" maxLength="100" gradient="0">
              <x14:cfvo type="autoMin"/>
              <x14:cfvo type="autoMax"/>
              <x14:negativeFillColor rgb="FFFF0000"/>
              <x14:axisColor rgb="FF000000"/>
            </x14:dataBar>
          </x14:cfRule>
          <xm:sqref>C11:G12 C22:G23 C33:G33 C40:G40 C42:G42 C47:G48 C59:G60 C67:G67 C76:G78 C17:G17 C29:G29 C56:G56 C65:G65</xm:sqref>
        </x14:conditionalFormatting>
        <x14:conditionalFormatting xmlns:xm="http://schemas.microsoft.com/office/excel/2006/main">
          <x14:cfRule type="dataBar" id="{312E5D6A-623C-4134-A71E-07CAFC2FD642}">
            <x14:dataBar minLength="0" maxLength="100" gradient="0">
              <x14:cfvo type="autoMin"/>
              <x14:cfvo type="autoMax"/>
              <x14:negativeFillColor rgb="FFFF0000"/>
              <x14:axisColor rgb="FF000000"/>
            </x14:dataBar>
          </x14:cfRule>
          <xm:sqref>C91:G91 C97:G100 C118:G120 C166:G169 C196:G196 C202:G202 C113:G113 C138:G141 C149:G151 C163:G163 C181:G181</xm:sqref>
        </x14:conditionalFormatting>
        <x14:conditionalFormatting xmlns:xm="http://schemas.microsoft.com/office/excel/2006/main">
          <x14:cfRule type="dataBar" id="{9DFA9DDB-9199-4062-AB60-8C78AD248BDB}">
            <x14:dataBar minLength="0" maxLength="100" gradient="0">
              <x14:cfvo type="autoMin"/>
              <x14:cfvo type="autoMax"/>
              <x14:negativeFillColor rgb="FFFF0000"/>
              <x14:axisColor rgb="FF000000"/>
            </x14:dataBar>
          </x14:cfRule>
          <xm:sqref>C18:G18</xm:sqref>
        </x14:conditionalFormatting>
        <x14:conditionalFormatting xmlns:xm="http://schemas.microsoft.com/office/excel/2006/main">
          <x14:cfRule type="dataBar" id="{EB36BFB5-3976-4442-977F-9B5F936FFAC5}">
            <x14:dataBar minLength="0" maxLength="100" gradient="0">
              <x14:cfvo type="autoMin"/>
              <x14:cfvo type="autoMax"/>
              <x14:negativeFillColor rgb="FFFF0000"/>
              <x14:axisColor rgb="FF000000"/>
            </x14:dataBar>
          </x14:cfRule>
          <xm:sqref>C30:G30</xm:sqref>
        </x14:conditionalFormatting>
        <x14:conditionalFormatting xmlns:xm="http://schemas.microsoft.com/office/excel/2006/main">
          <x14:cfRule type="dataBar" id="{37DAA533-9D01-4FF6-BA0C-8D8CD6A6CA7B}">
            <x14:dataBar minLength="0" maxLength="100" gradient="0">
              <x14:cfvo type="autoMin"/>
              <x14:cfvo type="autoMax"/>
              <x14:negativeFillColor rgb="FFFF0000"/>
              <x14:axisColor rgb="FF000000"/>
            </x14:dataBar>
          </x14:cfRule>
          <xm:sqref>C34:G34</xm:sqref>
        </x14:conditionalFormatting>
        <x14:conditionalFormatting xmlns:xm="http://schemas.microsoft.com/office/excel/2006/main">
          <x14:cfRule type="dataBar" id="{8CC9EBF7-F444-4C03-99CE-EFE88872B8D4}">
            <x14:dataBar minLength="0" maxLength="100" gradient="0">
              <x14:cfvo type="autoMin"/>
              <x14:cfvo type="autoMax"/>
              <x14:negativeFillColor rgb="FFFF0000"/>
              <x14:axisColor rgb="FF000000"/>
            </x14:dataBar>
          </x14:cfRule>
          <xm:sqref>C41:G41</xm:sqref>
        </x14:conditionalFormatting>
        <x14:conditionalFormatting xmlns:xm="http://schemas.microsoft.com/office/excel/2006/main">
          <x14:cfRule type="dataBar" id="{EBAB5784-5513-4BE8-B0D0-AF8FC7F5131F}">
            <x14:dataBar minLength="0" maxLength="100" gradient="0">
              <x14:cfvo type="autoMin"/>
              <x14:cfvo type="autoMax"/>
              <x14:negativeFillColor rgb="FFFF0000"/>
              <x14:axisColor rgb="FF000000"/>
            </x14:dataBar>
          </x14:cfRule>
          <xm:sqref>C43:G43</xm:sqref>
        </x14:conditionalFormatting>
        <x14:conditionalFormatting xmlns:xm="http://schemas.microsoft.com/office/excel/2006/main">
          <x14:cfRule type="dataBar" id="{CED79818-3A44-4AA3-BAD7-763ED97725E5}">
            <x14:dataBar minLength="0" maxLength="100" gradient="0">
              <x14:cfvo type="autoMin"/>
              <x14:cfvo type="autoMax"/>
              <x14:negativeFillColor rgb="FFFF0000"/>
              <x14:axisColor rgb="FF000000"/>
            </x14:dataBar>
          </x14:cfRule>
          <xm:sqref>C57:G57</xm:sqref>
        </x14:conditionalFormatting>
        <x14:conditionalFormatting xmlns:xm="http://schemas.microsoft.com/office/excel/2006/main">
          <x14:cfRule type="dataBar" id="{740952B1-D3FF-485B-8A67-315B01D98720}">
            <x14:dataBar minLength="0" maxLength="100" gradient="0">
              <x14:cfvo type="autoMin"/>
              <x14:cfvo type="autoMax"/>
              <x14:negativeFillColor rgb="FFFF0000"/>
              <x14:axisColor rgb="FF000000"/>
            </x14:dataBar>
          </x14:cfRule>
          <xm:sqref>C66:G66</xm:sqref>
        </x14:conditionalFormatting>
        <x14:conditionalFormatting xmlns:xm="http://schemas.microsoft.com/office/excel/2006/main">
          <x14:cfRule type="dataBar" id="{F203467A-AA28-484A-B0F2-6311A0AF35C7}">
            <x14:dataBar minLength="0" maxLength="100" gradient="0">
              <x14:cfvo type="autoMin"/>
              <x14:cfvo type="autoMax"/>
              <x14:negativeFillColor rgb="FFFF0000"/>
              <x14:axisColor rgb="FF000000"/>
            </x14:dataBar>
          </x14:cfRule>
          <xm:sqref>C68:G68</xm:sqref>
        </x14:conditionalFormatting>
        <x14:conditionalFormatting xmlns:xm="http://schemas.microsoft.com/office/excel/2006/main">
          <x14:cfRule type="dataBar" id="{7F1DE8BD-C28C-4C61-B77A-74FDAE17C7A3}">
            <x14:dataBar minLength="0" maxLength="100" gradient="0">
              <x14:cfvo type="autoMin"/>
              <x14:cfvo type="autoMax"/>
              <x14:negativeFillColor rgb="FFFF0000"/>
              <x14:axisColor rgb="FF000000"/>
            </x14:dataBar>
          </x14:cfRule>
          <xm:sqref>C79:G79</xm:sqref>
        </x14:conditionalFormatting>
        <x14:conditionalFormatting xmlns:xm="http://schemas.microsoft.com/office/excel/2006/main">
          <x14:cfRule type="dataBar" id="{02B2848F-32B7-49E4-9CB0-1D0E39361834}">
            <x14:dataBar minLength="0" maxLength="100" gradient="0">
              <x14:cfvo type="autoMin"/>
              <x14:cfvo type="autoMax"/>
              <x14:negativeFillColor rgb="FFFF0000"/>
              <x14:axisColor rgb="FF000000"/>
            </x14:dataBar>
          </x14:cfRule>
          <xm:sqref>C86:G86</xm:sqref>
        </x14:conditionalFormatting>
        <x14:conditionalFormatting xmlns:xm="http://schemas.microsoft.com/office/excel/2006/main">
          <x14:cfRule type="dataBar" id="{9CDF6A09-0032-4B6E-B9A5-6B2E83084F82}">
            <x14:dataBar minLength="0" maxLength="100" gradient="0">
              <x14:cfvo type="autoMin"/>
              <x14:cfvo type="autoMax"/>
              <x14:negativeFillColor rgb="FFFF0000"/>
              <x14:axisColor rgb="FF000000"/>
            </x14:dataBar>
          </x14:cfRule>
          <xm:sqref>C92:G92</xm:sqref>
        </x14:conditionalFormatting>
        <x14:conditionalFormatting xmlns:xm="http://schemas.microsoft.com/office/excel/2006/main">
          <x14:cfRule type="dataBar" id="{02CED30B-87F1-4CF3-856F-7480B4F11C67}">
            <x14:dataBar minLength="0" maxLength="100" gradient="0">
              <x14:cfvo type="autoMin"/>
              <x14:cfvo type="autoMax"/>
              <x14:negativeFillColor rgb="FFFF0000"/>
              <x14:axisColor rgb="FF000000"/>
            </x14:dataBar>
          </x14:cfRule>
          <xm:sqref>C114:G116</xm:sqref>
        </x14:conditionalFormatting>
        <x14:conditionalFormatting xmlns:xm="http://schemas.microsoft.com/office/excel/2006/main">
          <x14:cfRule type="dataBar" id="{241D2005-199C-4578-88DD-DD6F7E0DCFD8}">
            <x14:dataBar minLength="0" maxLength="100" gradient="0">
              <x14:cfvo type="autoMin"/>
              <x14:cfvo type="autoMax"/>
              <x14:negativeFillColor rgb="FFFF0000"/>
              <x14:axisColor rgb="FF000000"/>
            </x14:dataBar>
          </x14:cfRule>
          <xm:sqref>C164:G164</xm:sqref>
        </x14:conditionalFormatting>
        <x14:conditionalFormatting xmlns:xm="http://schemas.microsoft.com/office/excel/2006/main">
          <x14:cfRule type="dataBar" id="{E0293133-4016-4F5B-8407-3AC5FDE32B12}">
            <x14:dataBar minLength="0" maxLength="100" gradient="0">
              <x14:cfvo type="autoMin"/>
              <x14:cfvo type="autoMax"/>
              <x14:negativeFillColor rgb="FFFF0000"/>
              <x14:axisColor rgb="FF000000"/>
            </x14:dataBar>
          </x14:cfRule>
          <xm:sqref>C182:G183</xm:sqref>
        </x14:conditionalFormatting>
        <x14:conditionalFormatting xmlns:xm="http://schemas.microsoft.com/office/excel/2006/main">
          <x14:cfRule type="dataBar" id="{439AA08F-8759-44D0-9AE1-DE31C0FE6003}">
            <x14:dataBar minLength="0" maxLength="100" gradient="0">
              <x14:cfvo type="autoMin"/>
              <x14:cfvo type="autoMax"/>
              <x14:negativeFillColor rgb="FFFF0000"/>
              <x14:axisColor rgb="FF000000"/>
            </x14:dataBar>
          </x14:cfRule>
          <xm:sqref>C197:G198</xm:sqref>
        </x14:conditionalFormatting>
        <x14:conditionalFormatting xmlns:xm="http://schemas.microsoft.com/office/excel/2006/main">
          <x14:cfRule type="dataBar" id="{3D9A9DB1-6181-4DDB-83B4-B17D56A0C706}">
            <x14:dataBar minLength="0" maxLength="100" gradient="0">
              <x14:cfvo type="autoMin"/>
              <x14:cfvo type="autoMax"/>
              <x14:negativeFillColor rgb="FFFF0000"/>
              <x14:axisColor rgb="FF000000"/>
            </x14:dataBar>
          </x14:cfRule>
          <xm:sqref>C203:G205</xm:sqref>
        </x14:conditionalFormatting>
        <x14:conditionalFormatting xmlns:xm="http://schemas.microsoft.com/office/excel/2006/main">
          <x14:cfRule type="dataBar" id="{8D17A7B4-26A4-4B2E-8978-BBCA3A89BADC}">
            <x14:dataBar minLength="0" maxLength="100" gradient="0">
              <x14:cfvo type="autoMin"/>
              <x14:cfvo type="autoMax"/>
              <x14:negativeFillColor rgb="FFFF0000"/>
              <x14:axisColor rgb="FF000000"/>
            </x14:dataBar>
          </x14:cfRule>
          <xm:sqref>C13:G16</xm:sqref>
        </x14:conditionalFormatting>
        <x14:conditionalFormatting xmlns:xm="http://schemas.microsoft.com/office/excel/2006/main">
          <x14:cfRule type="dataBar" id="{04E34217-4926-4604-A88E-9D5EC8189CDD}">
            <x14:dataBar minLength="0" maxLength="100" gradient="0">
              <x14:cfvo type="autoMin"/>
              <x14:cfvo type="autoMax"/>
              <x14:negativeFillColor rgb="FFFF0000"/>
              <x14:axisColor rgb="FF000000"/>
            </x14:dataBar>
          </x14:cfRule>
          <xm:sqref>C19:G21</xm:sqref>
        </x14:conditionalFormatting>
        <x14:conditionalFormatting xmlns:xm="http://schemas.microsoft.com/office/excel/2006/main">
          <x14:cfRule type="dataBar" id="{699F0D06-9813-4698-9D89-1D92DDC3E6E5}">
            <x14:dataBar minLength="0" maxLength="100" gradient="0">
              <x14:cfvo type="autoMin"/>
              <x14:cfvo type="autoMax"/>
              <x14:negativeFillColor rgb="FFFF0000"/>
              <x14:axisColor rgb="FF000000"/>
            </x14:dataBar>
          </x14:cfRule>
          <xm:sqref>C24:G28</xm:sqref>
        </x14:conditionalFormatting>
        <x14:conditionalFormatting xmlns:xm="http://schemas.microsoft.com/office/excel/2006/main">
          <x14:cfRule type="dataBar" id="{D81AA803-17F7-4C03-9741-48BAB5469036}">
            <x14:dataBar minLength="0" maxLength="100" gradient="0">
              <x14:cfvo type="autoMin"/>
              <x14:cfvo type="autoMax"/>
              <x14:negativeFillColor rgb="FFFF0000"/>
              <x14:axisColor rgb="FF000000"/>
            </x14:dataBar>
          </x14:cfRule>
          <xm:sqref>C31:G32</xm:sqref>
        </x14:conditionalFormatting>
        <x14:conditionalFormatting xmlns:xm="http://schemas.microsoft.com/office/excel/2006/main">
          <x14:cfRule type="dataBar" id="{7A225278-2682-41E9-B627-C524E25C9D06}">
            <x14:dataBar minLength="0" maxLength="100" gradient="0">
              <x14:cfvo type="autoMin"/>
              <x14:cfvo type="autoMax"/>
              <x14:negativeFillColor rgb="FFFF0000"/>
              <x14:axisColor rgb="FF000000"/>
            </x14:dataBar>
          </x14:cfRule>
          <xm:sqref>C35:G39</xm:sqref>
        </x14:conditionalFormatting>
        <x14:conditionalFormatting xmlns:xm="http://schemas.microsoft.com/office/excel/2006/main">
          <x14:cfRule type="dataBar" id="{96347668-088D-4802-9415-902D5A60A1B6}">
            <x14:dataBar minLength="0" maxLength="100" gradient="0">
              <x14:cfvo type="autoMin"/>
              <x14:cfvo type="autoMax"/>
              <x14:negativeFillColor rgb="FFFF0000"/>
              <x14:axisColor rgb="FF000000"/>
            </x14:dataBar>
          </x14:cfRule>
          <xm:sqref>C44:G46</xm:sqref>
        </x14:conditionalFormatting>
        <x14:conditionalFormatting xmlns:xm="http://schemas.microsoft.com/office/excel/2006/main">
          <x14:cfRule type="dataBar" id="{05C3DD4D-3A17-41F8-BD39-D777D2E7284F}">
            <x14:dataBar minLength="0" maxLength="100" gradient="0">
              <x14:cfvo type="autoMin"/>
              <x14:cfvo type="autoMax"/>
              <x14:negativeFillColor rgb="FFFF0000"/>
              <x14:axisColor rgb="FF000000"/>
            </x14:dataBar>
          </x14:cfRule>
          <xm:sqref>C49:G55</xm:sqref>
        </x14:conditionalFormatting>
        <x14:conditionalFormatting xmlns:xm="http://schemas.microsoft.com/office/excel/2006/main">
          <x14:cfRule type="dataBar" id="{B6C22323-B9CF-4369-B68B-4092C2FFE2D6}">
            <x14:dataBar minLength="0" maxLength="100" gradient="0">
              <x14:cfvo type="autoMin"/>
              <x14:cfvo type="autoMax"/>
              <x14:negativeFillColor rgb="FFFF0000"/>
              <x14:axisColor rgb="FF000000"/>
            </x14:dataBar>
          </x14:cfRule>
          <xm:sqref>C58:G58</xm:sqref>
        </x14:conditionalFormatting>
        <x14:conditionalFormatting xmlns:xm="http://schemas.microsoft.com/office/excel/2006/main">
          <x14:cfRule type="dataBar" id="{31669D3B-1AF4-4729-9CAD-41881F15A5C7}">
            <x14:dataBar minLength="0" maxLength="100" gradient="0">
              <x14:cfvo type="autoMin"/>
              <x14:cfvo type="autoMax"/>
              <x14:negativeFillColor rgb="FFFF0000"/>
              <x14:axisColor rgb="FF000000"/>
            </x14:dataBar>
          </x14:cfRule>
          <xm:sqref>C61:G64</xm:sqref>
        </x14:conditionalFormatting>
        <x14:conditionalFormatting xmlns:xm="http://schemas.microsoft.com/office/excel/2006/main">
          <x14:cfRule type="dataBar" id="{30179813-622A-4614-BB94-67BC460C5610}">
            <x14:dataBar minLength="0" maxLength="100" gradient="0">
              <x14:cfvo type="autoMin"/>
              <x14:cfvo type="autoMax"/>
              <x14:negativeFillColor rgb="FFFF0000"/>
              <x14:axisColor rgb="FF000000"/>
            </x14:dataBar>
          </x14:cfRule>
          <xm:sqref>C69:G75</xm:sqref>
        </x14:conditionalFormatting>
        <x14:conditionalFormatting xmlns:xm="http://schemas.microsoft.com/office/excel/2006/main">
          <x14:cfRule type="dataBar" id="{9742F949-03D5-4698-A9B2-326332E61821}">
            <x14:dataBar minLength="0" maxLength="100" gradient="0">
              <x14:cfvo type="autoMin"/>
              <x14:cfvo type="autoMax"/>
              <x14:negativeFillColor rgb="FFFF0000"/>
              <x14:axisColor rgb="FF000000"/>
            </x14:dataBar>
          </x14:cfRule>
          <xm:sqref>C87:G90</xm:sqref>
        </x14:conditionalFormatting>
        <x14:conditionalFormatting xmlns:xm="http://schemas.microsoft.com/office/excel/2006/main">
          <x14:cfRule type="dataBar" id="{659E57A8-B5ED-4C30-9D49-0C2D8D80D166}">
            <x14:dataBar minLength="0" maxLength="100" gradient="0">
              <x14:cfvo type="autoMin"/>
              <x14:cfvo type="autoMax"/>
              <x14:negativeFillColor rgb="FFFF0000"/>
              <x14:axisColor rgb="FF000000"/>
            </x14:dataBar>
          </x14:cfRule>
          <xm:sqref>C93:G96</xm:sqref>
        </x14:conditionalFormatting>
        <x14:conditionalFormatting xmlns:xm="http://schemas.microsoft.com/office/excel/2006/main">
          <x14:cfRule type="dataBar" id="{773E4197-898A-4FE3-9D11-186EA4BD7A07}">
            <x14:dataBar minLength="0" maxLength="100" gradient="0">
              <x14:cfvo type="autoMin"/>
              <x14:cfvo type="autoMax"/>
              <x14:negativeFillColor rgb="FFFF0000"/>
              <x14:axisColor rgb="FF000000"/>
            </x14:dataBar>
          </x14:cfRule>
          <xm:sqref>C101:G112</xm:sqref>
        </x14:conditionalFormatting>
        <x14:conditionalFormatting xmlns:xm="http://schemas.microsoft.com/office/excel/2006/main">
          <x14:cfRule type="dataBar" id="{F1B5D55B-23FB-49F9-A236-0A3FF57688EC}">
            <x14:dataBar minLength="0" maxLength="100" gradient="0">
              <x14:cfvo type="autoMin"/>
              <x14:cfvo type="autoMax"/>
              <x14:negativeFillColor rgb="FFFF0000"/>
              <x14:axisColor rgb="FF000000"/>
            </x14:dataBar>
          </x14:cfRule>
          <xm:sqref>C117:G117</xm:sqref>
        </x14:conditionalFormatting>
        <x14:conditionalFormatting xmlns:xm="http://schemas.microsoft.com/office/excel/2006/main">
          <x14:cfRule type="dataBar" id="{E406069D-A9ED-4191-82F3-01FD4115809D}">
            <x14:dataBar minLength="0" maxLength="100" gradient="0">
              <x14:cfvo type="autoMin"/>
              <x14:cfvo type="autoMax"/>
              <x14:negativeFillColor rgb="FFFF0000"/>
              <x14:axisColor rgb="FF000000"/>
            </x14:dataBar>
          </x14:cfRule>
          <xm:sqref>C121:G136</xm:sqref>
        </x14:conditionalFormatting>
        <x14:conditionalFormatting xmlns:xm="http://schemas.microsoft.com/office/excel/2006/main">
          <x14:cfRule type="dataBar" id="{1254EEDB-99D8-4CCE-8B15-548695E94B93}">
            <x14:dataBar minLength="0" maxLength="100" gradient="0">
              <x14:cfvo type="autoMin"/>
              <x14:cfvo type="autoMax"/>
              <x14:negativeFillColor rgb="FFFF0000"/>
              <x14:axisColor rgb="FF000000"/>
            </x14:dataBar>
          </x14:cfRule>
          <xm:sqref>C137:G137</xm:sqref>
        </x14:conditionalFormatting>
        <x14:conditionalFormatting xmlns:xm="http://schemas.microsoft.com/office/excel/2006/main">
          <x14:cfRule type="dataBar" id="{E286B7AC-4FCA-4872-ACFC-0FC98B70F411}">
            <x14:dataBar minLength="0" maxLength="100" gradient="0">
              <x14:cfvo type="autoMin"/>
              <x14:cfvo type="autoMax"/>
              <x14:negativeFillColor rgb="FFFF0000"/>
              <x14:axisColor rgb="FF000000"/>
            </x14:dataBar>
          </x14:cfRule>
          <xm:sqref>C142:G148</xm:sqref>
        </x14:conditionalFormatting>
        <x14:conditionalFormatting xmlns:xm="http://schemas.microsoft.com/office/excel/2006/main">
          <x14:cfRule type="dataBar" id="{F0DCD330-1D8B-42A0-9866-7BA65567A74D}">
            <x14:dataBar minLength="0" maxLength="100" gradient="0">
              <x14:cfvo type="autoMin"/>
              <x14:cfvo type="autoMax"/>
              <x14:negativeFillColor rgb="FFFF0000"/>
              <x14:axisColor rgb="FF000000"/>
            </x14:dataBar>
          </x14:cfRule>
          <xm:sqref>C152:G162</xm:sqref>
        </x14:conditionalFormatting>
        <x14:conditionalFormatting xmlns:xm="http://schemas.microsoft.com/office/excel/2006/main">
          <x14:cfRule type="dataBar" id="{232FC5A3-4167-4042-B3F6-1331EF4485E8}">
            <x14:dataBar minLength="0" maxLength="100" gradient="0">
              <x14:cfvo type="autoMin"/>
              <x14:cfvo type="autoMax"/>
              <x14:negativeFillColor rgb="FFFF0000"/>
              <x14:axisColor rgb="FF000000"/>
            </x14:dataBar>
          </x14:cfRule>
          <xm:sqref>C165:G165</xm:sqref>
        </x14:conditionalFormatting>
        <x14:conditionalFormatting xmlns:xm="http://schemas.microsoft.com/office/excel/2006/main">
          <x14:cfRule type="dataBar" id="{8DD6ACE1-5AB1-4128-8AAA-5BC93A613D23}">
            <x14:dataBar minLength="0" maxLength="100" gradient="0">
              <x14:cfvo type="autoMin"/>
              <x14:cfvo type="autoMax"/>
              <x14:negativeFillColor rgb="FFFF0000"/>
              <x14:axisColor rgb="FF000000"/>
            </x14:dataBar>
          </x14:cfRule>
          <xm:sqref>C170:G180</xm:sqref>
        </x14:conditionalFormatting>
        <x14:conditionalFormatting xmlns:xm="http://schemas.microsoft.com/office/excel/2006/main">
          <x14:cfRule type="dataBar" id="{1051AE7B-5230-4A26-9411-ECEA0EED55E8}">
            <x14:dataBar minLength="0" maxLength="100" gradient="0">
              <x14:cfvo type="autoMin"/>
              <x14:cfvo type="autoMax"/>
              <x14:negativeFillColor rgb="FFFF0000"/>
              <x14:axisColor rgb="FF000000"/>
            </x14:dataBar>
          </x14:cfRule>
          <xm:sqref>C184:G195</xm:sqref>
        </x14:conditionalFormatting>
        <x14:conditionalFormatting xmlns:xm="http://schemas.microsoft.com/office/excel/2006/main">
          <x14:cfRule type="dataBar" id="{99A52F70-976B-4252-9A9C-4631970A1F23}">
            <x14:dataBar minLength="0" maxLength="100" gradient="0">
              <x14:cfvo type="autoMin"/>
              <x14:cfvo type="autoMax"/>
              <x14:negativeFillColor rgb="FFFF0000"/>
              <x14:axisColor rgb="FF000000"/>
            </x14:dataBar>
          </x14:cfRule>
          <xm:sqref>C199:G201</xm:sqref>
        </x14:conditionalFormatting>
        <x14:conditionalFormatting xmlns:xm="http://schemas.microsoft.com/office/excel/2006/main">
          <x14:cfRule type="dataBar" id="{90DC4684-7797-4D20-8B4A-6A761F212B50}">
            <x14:dataBar minLength="0" maxLength="100" gradient="0">
              <x14:cfvo type="autoMin"/>
              <x14:cfvo type="autoMax"/>
              <x14:negativeFillColor rgb="FFFF0000"/>
              <x14:axisColor rgb="FF000000"/>
            </x14:dataBar>
          </x14:cfRule>
          <xm:sqref>C2:G6</xm:sqref>
        </x14:conditionalFormatting>
      </x14:conditionalFormattings>
    </ext>
    <ext xmlns:x14="http://schemas.microsoft.com/office/spreadsheetml/2009/9/main" uri="{05C60535-1F16-4fd2-B633-F4F36F0B64E0}">
      <x14:sparklineGroups xmlns:xm="http://schemas.microsoft.com/office/excel/2006/main">
        <x14:sparklineGroup displayEmptyCellsAs="gap" xr2:uid="{00000000-0003-0000-2900-000001000000}">
          <x14:colorSeries rgb="FF376092"/>
          <x14:colorNegative rgb="FFD00000"/>
          <x14:colorAxis rgb="FF000000"/>
          <x14:colorMarkers rgb="FFD00000"/>
          <x14:colorFirst rgb="FFD00000"/>
          <x14:colorLast rgb="FFD00000"/>
          <x14:colorHigh rgb="FFD00000"/>
          <x14:colorLow rgb="FFD00000"/>
          <x14:sparklines>
            <x14:sparkline>
              <xm:f>'BS &amp; PL-VA'!C11:G11</xm:f>
              <xm:sqref>B11</xm:sqref>
            </x14:sparkline>
            <x14:sparkline>
              <xm:f>'BS &amp; PL-VA'!C12:G12</xm:f>
              <xm:sqref>B12</xm:sqref>
            </x14:sparkline>
            <x14:sparkline>
              <xm:f>'BS &amp; PL-VA'!C13:G13</xm:f>
              <xm:sqref>B13</xm:sqref>
            </x14:sparkline>
            <x14:sparkline>
              <xm:f>'BS &amp; PL-VA'!C14:G14</xm:f>
              <xm:sqref>B14</xm:sqref>
            </x14:sparkline>
            <x14:sparkline>
              <xm:f>'BS &amp; PL-VA'!C15:G15</xm:f>
              <xm:sqref>B15</xm:sqref>
            </x14:sparkline>
            <x14:sparkline>
              <xm:f>'BS &amp; PL-VA'!C16:G16</xm:f>
              <xm:sqref>B16</xm:sqref>
            </x14:sparkline>
            <x14:sparkline>
              <xm:f>'BS &amp; PL-VA'!C17:G17</xm:f>
              <xm:sqref>B17</xm:sqref>
            </x14:sparkline>
            <x14:sparkline>
              <xm:f>'BS &amp; PL-VA'!C18:G18</xm:f>
              <xm:sqref>B18</xm:sqref>
            </x14:sparkline>
            <x14:sparkline>
              <xm:f>'BS &amp; PL-VA'!C19:G19</xm:f>
              <xm:sqref>B19</xm:sqref>
            </x14:sparkline>
            <x14:sparkline>
              <xm:f>'BS &amp; PL-VA'!C20:G20</xm:f>
              <xm:sqref>B20</xm:sqref>
            </x14:sparkline>
            <x14:sparkline>
              <xm:f>'BS &amp; PL-VA'!C21:G21</xm:f>
              <xm:sqref>B21</xm:sqref>
            </x14:sparkline>
            <x14:sparkline>
              <xm:f>'BS &amp; PL-VA'!C22:G22</xm:f>
              <xm:sqref>B22</xm:sqref>
            </x14:sparkline>
            <x14:sparkline>
              <xm:f>'BS &amp; PL-VA'!C23:G23</xm:f>
              <xm:sqref>B23</xm:sqref>
            </x14:sparkline>
            <x14:sparkline>
              <xm:f>'BS &amp; PL-VA'!C24:G24</xm:f>
              <xm:sqref>B24</xm:sqref>
            </x14:sparkline>
            <x14:sparkline>
              <xm:f>'BS &amp; PL-VA'!C25:G25</xm:f>
              <xm:sqref>B25</xm:sqref>
            </x14:sparkline>
            <x14:sparkline>
              <xm:f>'BS &amp; PL-VA'!C26:G26</xm:f>
              <xm:sqref>B26</xm:sqref>
            </x14:sparkline>
            <x14:sparkline>
              <xm:f>'BS &amp; PL-VA'!C27:G27</xm:f>
              <xm:sqref>B27</xm:sqref>
            </x14:sparkline>
            <x14:sparkline>
              <xm:f>'BS &amp; PL-VA'!C28:G28</xm:f>
              <xm:sqref>B28</xm:sqref>
            </x14:sparkline>
            <x14:sparkline>
              <xm:f>'BS &amp; PL-VA'!C29:G29</xm:f>
              <xm:sqref>B29</xm:sqref>
            </x14:sparkline>
            <x14:sparkline>
              <xm:f>'BS &amp; PL-VA'!C30:G30</xm:f>
              <xm:sqref>B30</xm:sqref>
            </x14:sparkline>
            <x14:sparkline>
              <xm:f>'BS &amp; PL-VA'!C31:G31</xm:f>
              <xm:sqref>B31</xm:sqref>
            </x14:sparkline>
            <x14:sparkline>
              <xm:f>'BS &amp; PL-VA'!C32:G32</xm:f>
              <xm:sqref>B32</xm:sqref>
            </x14:sparkline>
            <x14:sparkline>
              <xm:f>'BS &amp; PL-VA'!C33:G33</xm:f>
              <xm:sqref>B33</xm:sqref>
            </x14:sparkline>
            <x14:sparkline>
              <xm:f>'BS &amp; PL-VA'!C34:G34</xm:f>
              <xm:sqref>B34</xm:sqref>
            </x14:sparkline>
            <x14:sparkline>
              <xm:f>'BS &amp; PL-VA'!C35:G35</xm:f>
              <xm:sqref>B35</xm:sqref>
            </x14:sparkline>
            <x14:sparkline>
              <xm:f>'BS &amp; PL-VA'!C36:G36</xm:f>
              <xm:sqref>B36</xm:sqref>
            </x14:sparkline>
            <x14:sparkline>
              <xm:f>'BS &amp; PL-VA'!C37:G37</xm:f>
              <xm:sqref>B37</xm:sqref>
            </x14:sparkline>
            <x14:sparkline>
              <xm:f>'BS &amp; PL-VA'!C38:G38</xm:f>
              <xm:sqref>B38</xm:sqref>
            </x14:sparkline>
            <x14:sparkline>
              <xm:f>'BS &amp; PL-VA'!C39:G39</xm:f>
              <xm:sqref>B39</xm:sqref>
            </x14:sparkline>
            <x14:sparkline>
              <xm:f>'BS &amp; PL-VA'!C40:G40</xm:f>
              <xm:sqref>B40</xm:sqref>
            </x14:sparkline>
            <x14:sparkline>
              <xm:f>'BS &amp; PL-VA'!C41:G41</xm:f>
              <xm:sqref>B41</xm:sqref>
            </x14:sparkline>
            <x14:sparkline>
              <xm:f>'BS &amp; PL-VA'!C42:G42</xm:f>
              <xm:sqref>B42</xm:sqref>
            </x14:sparkline>
            <x14:sparkline>
              <xm:f>'BS &amp; PL-VA'!C43:G43</xm:f>
              <xm:sqref>B43</xm:sqref>
            </x14:sparkline>
            <x14:sparkline>
              <xm:f>'BS &amp; PL-VA'!C44:G44</xm:f>
              <xm:sqref>B44</xm:sqref>
            </x14:sparkline>
            <x14:sparkline>
              <xm:f>'BS &amp; PL-VA'!C45:G45</xm:f>
              <xm:sqref>B45</xm:sqref>
            </x14:sparkline>
            <x14:sparkline>
              <xm:f>'BS &amp; PL-VA'!C46:G46</xm:f>
              <xm:sqref>B46</xm:sqref>
            </x14:sparkline>
            <x14:sparkline>
              <xm:f>'BS &amp; PL-VA'!C47:G47</xm:f>
              <xm:sqref>B47</xm:sqref>
            </x14:sparkline>
            <x14:sparkline>
              <xm:f>'BS &amp; PL-VA'!C48:G48</xm:f>
              <xm:sqref>B48</xm:sqref>
            </x14:sparkline>
            <x14:sparkline>
              <xm:f>'BS &amp; PL-VA'!C49:G49</xm:f>
              <xm:sqref>B49</xm:sqref>
            </x14:sparkline>
            <x14:sparkline>
              <xm:f>'BS &amp; PL-VA'!C50:G50</xm:f>
              <xm:sqref>B50</xm:sqref>
            </x14:sparkline>
            <x14:sparkline>
              <xm:f>'BS &amp; PL-VA'!C51:G51</xm:f>
              <xm:sqref>B51</xm:sqref>
            </x14:sparkline>
            <x14:sparkline>
              <xm:f>'BS &amp; PL-VA'!C52:G52</xm:f>
              <xm:sqref>B52</xm:sqref>
            </x14:sparkline>
            <x14:sparkline>
              <xm:f>'BS &amp; PL-VA'!C53:G53</xm:f>
              <xm:sqref>B53</xm:sqref>
            </x14:sparkline>
            <x14:sparkline>
              <xm:f>'BS &amp; PL-VA'!C54:G54</xm:f>
              <xm:sqref>B54</xm:sqref>
            </x14:sparkline>
            <x14:sparkline>
              <xm:f>'BS &amp; PL-VA'!C55:G55</xm:f>
              <xm:sqref>B55</xm:sqref>
            </x14:sparkline>
            <x14:sparkline>
              <xm:f>'BS &amp; PL-VA'!C56:G56</xm:f>
              <xm:sqref>B56</xm:sqref>
            </x14:sparkline>
            <x14:sparkline>
              <xm:f>'BS &amp; PL-VA'!C57:G57</xm:f>
              <xm:sqref>B57</xm:sqref>
            </x14:sparkline>
            <x14:sparkline>
              <xm:f>'BS &amp; PL-VA'!C58:G58</xm:f>
              <xm:sqref>B58</xm:sqref>
            </x14:sparkline>
            <x14:sparkline>
              <xm:f>'BS &amp; PL-VA'!C59:G59</xm:f>
              <xm:sqref>B59</xm:sqref>
            </x14:sparkline>
            <x14:sparkline>
              <xm:f>'BS &amp; PL-VA'!C60:G60</xm:f>
              <xm:sqref>B60</xm:sqref>
            </x14:sparkline>
            <x14:sparkline>
              <xm:f>'BS &amp; PL-VA'!C61:G61</xm:f>
              <xm:sqref>B61</xm:sqref>
            </x14:sparkline>
            <x14:sparkline>
              <xm:f>'BS &amp; PL-VA'!C62:G62</xm:f>
              <xm:sqref>B62</xm:sqref>
            </x14:sparkline>
            <x14:sparkline>
              <xm:f>'BS &amp; PL-VA'!C63:G63</xm:f>
              <xm:sqref>B63</xm:sqref>
            </x14:sparkline>
            <x14:sparkline>
              <xm:f>'BS &amp; PL-VA'!C64:G64</xm:f>
              <xm:sqref>B64</xm:sqref>
            </x14:sparkline>
            <x14:sparkline>
              <xm:f>'BS &amp; PL-VA'!C65:G65</xm:f>
              <xm:sqref>B65</xm:sqref>
            </x14:sparkline>
            <x14:sparkline>
              <xm:f>'BS &amp; PL-VA'!C66:G66</xm:f>
              <xm:sqref>B66</xm:sqref>
            </x14:sparkline>
            <x14:sparkline>
              <xm:f>'BS &amp; PL-VA'!C67:G67</xm:f>
              <xm:sqref>B67</xm:sqref>
            </x14:sparkline>
            <x14:sparkline>
              <xm:f>'BS &amp; PL-VA'!C68:G68</xm:f>
              <xm:sqref>B68</xm:sqref>
            </x14:sparkline>
            <x14:sparkline>
              <xm:f>'BS &amp; PL-VA'!C69:G69</xm:f>
              <xm:sqref>B69</xm:sqref>
            </x14:sparkline>
            <x14:sparkline>
              <xm:f>'BS &amp; PL-VA'!C70:G70</xm:f>
              <xm:sqref>B70</xm:sqref>
            </x14:sparkline>
            <x14:sparkline>
              <xm:f>'BS &amp; PL-VA'!C71:G71</xm:f>
              <xm:sqref>B71</xm:sqref>
            </x14:sparkline>
            <x14:sparkline>
              <xm:f>'BS &amp; PL-VA'!C72:G72</xm:f>
              <xm:sqref>B72</xm:sqref>
            </x14:sparkline>
            <x14:sparkline>
              <xm:f>'BS &amp; PL-VA'!C73:G73</xm:f>
              <xm:sqref>B73</xm:sqref>
            </x14:sparkline>
            <x14:sparkline>
              <xm:f>'BS &amp; PL-VA'!C74:G74</xm:f>
              <xm:sqref>B74</xm:sqref>
            </x14:sparkline>
            <x14:sparkline>
              <xm:f>'BS &amp; PL-VA'!C75:G75</xm:f>
              <xm:sqref>B75</xm:sqref>
            </x14:sparkline>
            <x14:sparkline>
              <xm:f>'BS &amp; PL-VA'!C76:G76</xm:f>
              <xm:sqref>B76</xm:sqref>
            </x14:sparkline>
            <x14:sparkline>
              <xm:f>'BS &amp; PL-VA'!C77:G77</xm:f>
              <xm:sqref>B77</xm:sqref>
            </x14:sparkline>
            <x14:sparkline>
              <xm:f>'BS &amp; PL-VA'!C78:G78</xm:f>
              <xm:sqref>B78</xm:sqref>
            </x14:sparkline>
            <x14:sparkline>
              <xm:f>'BS &amp; PL-VA'!C79:G79</xm:f>
              <xm:sqref>B79</xm:sqref>
            </x14:sparkline>
            <x14:sparkline>
              <xm:f>'BS &amp; PL-VA'!C80:G80</xm:f>
              <xm:sqref>B80</xm:sqref>
            </x14:sparkline>
            <x14:sparkline>
              <xm:f>'BS &amp; PL-VA'!C81:G81</xm:f>
              <xm:sqref>B81</xm:sqref>
            </x14:sparkline>
            <x14:sparkline>
              <xm:f>'BS &amp; PL-VA'!C82:G82</xm:f>
              <xm:sqref>B82</xm:sqref>
            </x14:sparkline>
            <x14:sparkline>
              <xm:f>'BS &amp; PL-VA'!C83:G83</xm:f>
              <xm:sqref>B83</xm:sqref>
            </x14:sparkline>
            <x14:sparkline>
              <xm:f>'BS &amp; PL-VA'!C84:G84</xm:f>
              <xm:sqref>B84</xm:sqref>
            </x14:sparkline>
            <x14:sparkline>
              <xm:f>'BS &amp; PL-VA'!C85:G85</xm:f>
              <xm:sqref>B85</xm:sqref>
            </x14:sparkline>
            <x14:sparkline>
              <xm:f>'BS &amp; PL-VA'!C86:G86</xm:f>
              <xm:sqref>B86</xm:sqref>
            </x14:sparkline>
            <x14:sparkline>
              <xm:f>'BS &amp; PL-VA'!C87:G87</xm:f>
              <xm:sqref>B87</xm:sqref>
            </x14:sparkline>
            <x14:sparkline>
              <xm:f>'BS &amp; PL-VA'!C88:G88</xm:f>
              <xm:sqref>B88</xm:sqref>
            </x14:sparkline>
            <x14:sparkline>
              <xm:f>'BS &amp; PL-VA'!C89:G89</xm:f>
              <xm:sqref>B89</xm:sqref>
            </x14:sparkline>
            <x14:sparkline>
              <xm:f>'BS &amp; PL-VA'!C90:G90</xm:f>
              <xm:sqref>B90</xm:sqref>
            </x14:sparkline>
            <x14:sparkline>
              <xm:f>'BS &amp; PL-VA'!C91:G91</xm:f>
              <xm:sqref>B91</xm:sqref>
            </x14:sparkline>
            <x14:sparkline>
              <xm:f>'BS &amp; PL-VA'!C92:G92</xm:f>
              <xm:sqref>B92</xm:sqref>
            </x14:sparkline>
            <x14:sparkline>
              <xm:f>'BS &amp; PL-VA'!C93:G93</xm:f>
              <xm:sqref>B93</xm:sqref>
            </x14:sparkline>
            <x14:sparkline>
              <xm:f>'BS &amp; PL-VA'!C94:G94</xm:f>
              <xm:sqref>B94</xm:sqref>
            </x14:sparkline>
            <x14:sparkline>
              <xm:f>'BS &amp; PL-VA'!C95:G95</xm:f>
              <xm:sqref>B95</xm:sqref>
            </x14:sparkline>
            <x14:sparkline>
              <xm:f>'BS &amp; PL-VA'!C96:G96</xm:f>
              <xm:sqref>B96</xm:sqref>
            </x14:sparkline>
            <x14:sparkline>
              <xm:f>'BS &amp; PL-VA'!C97:G97</xm:f>
              <xm:sqref>B97</xm:sqref>
            </x14:sparkline>
            <x14:sparkline>
              <xm:f>'BS &amp; PL-VA'!C98:G98</xm:f>
              <xm:sqref>B98</xm:sqref>
            </x14:sparkline>
            <x14:sparkline>
              <xm:f>'BS &amp; PL-VA'!C99:G99</xm:f>
              <xm:sqref>B99</xm:sqref>
            </x14:sparkline>
            <x14:sparkline>
              <xm:f>'BS &amp; PL-VA'!C100:G100</xm:f>
              <xm:sqref>B100</xm:sqref>
            </x14:sparkline>
            <x14:sparkline>
              <xm:f>'BS &amp; PL-VA'!C101:G101</xm:f>
              <xm:sqref>B101</xm:sqref>
            </x14:sparkline>
            <x14:sparkline>
              <xm:f>'BS &amp; PL-VA'!C102:G102</xm:f>
              <xm:sqref>B102</xm:sqref>
            </x14:sparkline>
            <x14:sparkline>
              <xm:f>'BS &amp; PL-VA'!C103:G103</xm:f>
              <xm:sqref>B103</xm:sqref>
            </x14:sparkline>
            <x14:sparkline>
              <xm:f>'BS &amp; PL-VA'!C104:G104</xm:f>
              <xm:sqref>B104</xm:sqref>
            </x14:sparkline>
            <x14:sparkline>
              <xm:f>'BS &amp; PL-VA'!C105:G105</xm:f>
              <xm:sqref>B105</xm:sqref>
            </x14:sparkline>
            <x14:sparkline>
              <xm:f>'BS &amp; PL-VA'!C106:G106</xm:f>
              <xm:sqref>B106</xm:sqref>
            </x14:sparkline>
            <x14:sparkline>
              <xm:f>'BS &amp; PL-VA'!C107:G107</xm:f>
              <xm:sqref>B107</xm:sqref>
            </x14:sparkline>
            <x14:sparkline>
              <xm:f>'BS &amp; PL-VA'!C108:G108</xm:f>
              <xm:sqref>B108</xm:sqref>
            </x14:sparkline>
            <x14:sparkline>
              <xm:f>'BS &amp; PL-VA'!C109:G109</xm:f>
              <xm:sqref>B109</xm:sqref>
            </x14:sparkline>
            <x14:sparkline>
              <xm:f>'BS &amp; PL-VA'!C110:G110</xm:f>
              <xm:sqref>B110</xm:sqref>
            </x14:sparkline>
            <x14:sparkline>
              <xm:f>'BS &amp; PL-VA'!C111:G111</xm:f>
              <xm:sqref>B111</xm:sqref>
            </x14:sparkline>
            <x14:sparkline>
              <xm:f>'BS &amp; PL-VA'!C112:G112</xm:f>
              <xm:sqref>B112</xm:sqref>
            </x14:sparkline>
            <x14:sparkline>
              <xm:f>'BS &amp; PL-VA'!C113:G113</xm:f>
              <xm:sqref>B113</xm:sqref>
            </x14:sparkline>
            <x14:sparkline>
              <xm:f>'BS &amp; PL-VA'!C114:G114</xm:f>
              <xm:sqref>B114</xm:sqref>
            </x14:sparkline>
            <x14:sparkline>
              <xm:f>'BS &amp; PL-VA'!C115:G115</xm:f>
              <xm:sqref>B115</xm:sqref>
            </x14:sparkline>
            <x14:sparkline>
              <xm:f>'BS &amp; PL-VA'!C116:G116</xm:f>
              <xm:sqref>B116</xm:sqref>
            </x14:sparkline>
            <x14:sparkline>
              <xm:f>'BS &amp; PL-VA'!C117:G117</xm:f>
              <xm:sqref>B117</xm:sqref>
            </x14:sparkline>
            <x14:sparkline>
              <xm:f>'BS &amp; PL-VA'!C118:G118</xm:f>
              <xm:sqref>B118</xm:sqref>
            </x14:sparkline>
            <x14:sparkline>
              <xm:f>'BS &amp; PL-VA'!C119:G119</xm:f>
              <xm:sqref>B119</xm:sqref>
            </x14:sparkline>
            <x14:sparkline>
              <xm:f>'BS &amp; PL-VA'!C120:G120</xm:f>
              <xm:sqref>B120</xm:sqref>
            </x14:sparkline>
            <x14:sparkline>
              <xm:f>'BS &amp; PL-VA'!C121:G121</xm:f>
              <xm:sqref>B121</xm:sqref>
            </x14:sparkline>
            <x14:sparkline>
              <xm:f>'BS &amp; PL-VA'!C122:G122</xm:f>
              <xm:sqref>B122</xm:sqref>
            </x14:sparkline>
            <x14:sparkline>
              <xm:f>'BS &amp; PL-VA'!C123:G123</xm:f>
              <xm:sqref>B123</xm:sqref>
            </x14:sparkline>
            <x14:sparkline>
              <xm:f>'BS &amp; PL-VA'!C124:G124</xm:f>
              <xm:sqref>B124</xm:sqref>
            </x14:sparkline>
            <x14:sparkline>
              <xm:f>'BS &amp; PL-VA'!C125:G125</xm:f>
              <xm:sqref>B125</xm:sqref>
            </x14:sparkline>
            <x14:sparkline>
              <xm:f>'BS &amp; PL-VA'!C126:G126</xm:f>
              <xm:sqref>B126</xm:sqref>
            </x14:sparkline>
            <x14:sparkline>
              <xm:f>'BS &amp; PL-VA'!C127:G127</xm:f>
              <xm:sqref>B127</xm:sqref>
            </x14:sparkline>
            <x14:sparkline>
              <xm:f>'BS &amp; PL-VA'!C128:G128</xm:f>
              <xm:sqref>B128</xm:sqref>
            </x14:sparkline>
            <x14:sparkline>
              <xm:f>'BS &amp; PL-VA'!C129:G129</xm:f>
              <xm:sqref>B129</xm:sqref>
            </x14:sparkline>
            <x14:sparkline>
              <xm:f>'BS &amp; PL-VA'!C130:G130</xm:f>
              <xm:sqref>B130</xm:sqref>
            </x14:sparkline>
            <x14:sparkline>
              <xm:f>'BS &amp; PL-VA'!C131:G131</xm:f>
              <xm:sqref>B131</xm:sqref>
            </x14:sparkline>
            <x14:sparkline>
              <xm:f>'BS &amp; PL-VA'!C132:G132</xm:f>
              <xm:sqref>B132</xm:sqref>
            </x14:sparkline>
            <x14:sparkline>
              <xm:f>'BS &amp; PL-VA'!C133:G133</xm:f>
              <xm:sqref>B133</xm:sqref>
            </x14:sparkline>
            <x14:sparkline>
              <xm:f>'BS &amp; PL-VA'!C134:G134</xm:f>
              <xm:sqref>B134</xm:sqref>
            </x14:sparkline>
            <x14:sparkline>
              <xm:f>'BS &amp; PL-VA'!C135:G135</xm:f>
              <xm:sqref>B135</xm:sqref>
            </x14:sparkline>
            <x14:sparkline>
              <xm:f>'BS &amp; PL-VA'!C136:G136</xm:f>
              <xm:sqref>B136</xm:sqref>
            </x14:sparkline>
            <x14:sparkline>
              <xm:f>'BS &amp; PL-VA'!C137:G137</xm:f>
              <xm:sqref>B137</xm:sqref>
            </x14:sparkline>
            <x14:sparkline>
              <xm:f>'BS &amp; PL-VA'!C138:G138</xm:f>
              <xm:sqref>B138</xm:sqref>
            </x14:sparkline>
            <x14:sparkline>
              <xm:f>'BS &amp; PL-VA'!C139:G139</xm:f>
              <xm:sqref>B139</xm:sqref>
            </x14:sparkline>
            <x14:sparkline>
              <xm:f>'BS &amp; PL-VA'!C140:G140</xm:f>
              <xm:sqref>B140</xm:sqref>
            </x14:sparkline>
            <x14:sparkline>
              <xm:f>'BS &amp; PL-VA'!C141:G141</xm:f>
              <xm:sqref>B141</xm:sqref>
            </x14:sparkline>
            <x14:sparkline>
              <xm:f>'BS &amp; PL-VA'!C142:G142</xm:f>
              <xm:sqref>B142</xm:sqref>
            </x14:sparkline>
            <x14:sparkline>
              <xm:f>'BS &amp; PL-VA'!C143:G143</xm:f>
              <xm:sqref>B143</xm:sqref>
            </x14:sparkline>
            <x14:sparkline>
              <xm:f>'BS &amp; PL-VA'!C144:G144</xm:f>
              <xm:sqref>B144</xm:sqref>
            </x14:sparkline>
            <x14:sparkline>
              <xm:f>'BS &amp; PL-VA'!C145:G145</xm:f>
              <xm:sqref>B145</xm:sqref>
            </x14:sparkline>
            <x14:sparkline>
              <xm:f>'BS &amp; PL-VA'!C146:G146</xm:f>
              <xm:sqref>B146</xm:sqref>
            </x14:sparkline>
            <x14:sparkline>
              <xm:f>'BS &amp; PL-VA'!C147:G147</xm:f>
              <xm:sqref>B147</xm:sqref>
            </x14:sparkline>
            <x14:sparkline>
              <xm:f>'BS &amp; PL-VA'!C148:G148</xm:f>
              <xm:sqref>B148</xm:sqref>
            </x14:sparkline>
            <x14:sparkline>
              <xm:f>'BS &amp; PL-VA'!C149:G149</xm:f>
              <xm:sqref>B149</xm:sqref>
            </x14:sparkline>
            <x14:sparkline>
              <xm:f>'BS &amp; PL-VA'!C150:G150</xm:f>
              <xm:sqref>B150</xm:sqref>
            </x14:sparkline>
            <x14:sparkline>
              <xm:f>'BS &amp; PL-VA'!C151:G151</xm:f>
              <xm:sqref>B151</xm:sqref>
            </x14:sparkline>
            <x14:sparkline>
              <xm:f>'BS &amp; PL-VA'!C152:G152</xm:f>
              <xm:sqref>B152</xm:sqref>
            </x14:sparkline>
            <x14:sparkline>
              <xm:f>'BS &amp; PL-VA'!C153:G153</xm:f>
              <xm:sqref>B153</xm:sqref>
            </x14:sparkline>
            <x14:sparkline>
              <xm:f>'BS &amp; PL-VA'!C154:G154</xm:f>
              <xm:sqref>B154</xm:sqref>
            </x14:sparkline>
            <x14:sparkline>
              <xm:f>'BS &amp; PL-VA'!C155:G155</xm:f>
              <xm:sqref>B155</xm:sqref>
            </x14:sparkline>
            <x14:sparkline>
              <xm:f>'BS &amp; PL-VA'!C156:G156</xm:f>
              <xm:sqref>B156</xm:sqref>
            </x14:sparkline>
            <x14:sparkline>
              <xm:f>'BS &amp; PL-VA'!C157:G157</xm:f>
              <xm:sqref>B157</xm:sqref>
            </x14:sparkline>
            <x14:sparkline>
              <xm:f>'BS &amp; PL-VA'!C158:G158</xm:f>
              <xm:sqref>B158</xm:sqref>
            </x14:sparkline>
            <x14:sparkline>
              <xm:f>'BS &amp; PL-VA'!C159:G159</xm:f>
              <xm:sqref>B159</xm:sqref>
            </x14:sparkline>
            <x14:sparkline>
              <xm:f>'BS &amp; PL-VA'!C160:G160</xm:f>
              <xm:sqref>B160</xm:sqref>
            </x14:sparkline>
            <x14:sparkline>
              <xm:f>'BS &amp; PL-VA'!C161:G161</xm:f>
              <xm:sqref>B161</xm:sqref>
            </x14:sparkline>
            <x14:sparkline>
              <xm:f>'BS &amp; PL-VA'!C162:G162</xm:f>
              <xm:sqref>B162</xm:sqref>
            </x14:sparkline>
            <x14:sparkline>
              <xm:f>'BS &amp; PL-VA'!C163:G163</xm:f>
              <xm:sqref>B163</xm:sqref>
            </x14:sparkline>
            <x14:sparkline>
              <xm:f>'BS &amp; PL-VA'!C164:G164</xm:f>
              <xm:sqref>B164</xm:sqref>
            </x14:sparkline>
            <x14:sparkline>
              <xm:f>'BS &amp; PL-VA'!C165:G165</xm:f>
              <xm:sqref>B165</xm:sqref>
            </x14:sparkline>
            <x14:sparkline>
              <xm:f>'BS &amp; PL-VA'!C166:G166</xm:f>
              <xm:sqref>B166</xm:sqref>
            </x14:sparkline>
            <x14:sparkline>
              <xm:f>'BS &amp; PL-VA'!C167:G167</xm:f>
              <xm:sqref>B167</xm:sqref>
            </x14:sparkline>
            <x14:sparkline>
              <xm:f>'BS &amp; PL-VA'!C168:G168</xm:f>
              <xm:sqref>B168</xm:sqref>
            </x14:sparkline>
            <x14:sparkline>
              <xm:f>'BS &amp; PL-VA'!C169:G169</xm:f>
              <xm:sqref>B169</xm:sqref>
            </x14:sparkline>
            <x14:sparkline>
              <xm:f>'BS &amp; PL-VA'!C170:G170</xm:f>
              <xm:sqref>B170</xm:sqref>
            </x14:sparkline>
            <x14:sparkline>
              <xm:f>'BS &amp; PL-VA'!C171:G171</xm:f>
              <xm:sqref>B171</xm:sqref>
            </x14:sparkline>
            <x14:sparkline>
              <xm:f>'BS &amp; PL-VA'!C172:G172</xm:f>
              <xm:sqref>B172</xm:sqref>
            </x14:sparkline>
            <x14:sparkline>
              <xm:f>'BS &amp; PL-VA'!C173:G173</xm:f>
              <xm:sqref>B173</xm:sqref>
            </x14:sparkline>
            <x14:sparkline>
              <xm:f>'BS &amp; PL-VA'!C174:G174</xm:f>
              <xm:sqref>B174</xm:sqref>
            </x14:sparkline>
            <x14:sparkline>
              <xm:f>'BS &amp; PL-VA'!C175:G175</xm:f>
              <xm:sqref>B175</xm:sqref>
            </x14:sparkline>
            <x14:sparkline>
              <xm:f>'BS &amp; PL-VA'!C176:G176</xm:f>
              <xm:sqref>B176</xm:sqref>
            </x14:sparkline>
            <x14:sparkline>
              <xm:f>'BS &amp; PL-VA'!C177:G177</xm:f>
              <xm:sqref>B177</xm:sqref>
            </x14:sparkline>
            <x14:sparkline>
              <xm:f>'BS &amp; PL-VA'!C178:G178</xm:f>
              <xm:sqref>B178</xm:sqref>
            </x14:sparkline>
            <x14:sparkline>
              <xm:f>'BS &amp; PL-VA'!C179:G179</xm:f>
              <xm:sqref>B179</xm:sqref>
            </x14:sparkline>
            <x14:sparkline>
              <xm:f>'BS &amp; PL-VA'!C180:G180</xm:f>
              <xm:sqref>B180</xm:sqref>
            </x14:sparkline>
            <x14:sparkline>
              <xm:f>'BS &amp; PL-VA'!C181:G181</xm:f>
              <xm:sqref>B181</xm:sqref>
            </x14:sparkline>
            <x14:sparkline>
              <xm:f>'BS &amp; PL-VA'!C182:G182</xm:f>
              <xm:sqref>B182</xm:sqref>
            </x14:sparkline>
            <x14:sparkline>
              <xm:f>'BS &amp; PL-VA'!C183:G183</xm:f>
              <xm:sqref>B183</xm:sqref>
            </x14:sparkline>
            <x14:sparkline>
              <xm:f>'BS &amp; PL-VA'!C184:G184</xm:f>
              <xm:sqref>B184</xm:sqref>
            </x14:sparkline>
            <x14:sparkline>
              <xm:f>'BS &amp; PL-VA'!C185:G185</xm:f>
              <xm:sqref>B185</xm:sqref>
            </x14:sparkline>
            <x14:sparkline>
              <xm:f>'BS &amp; PL-VA'!C186:G186</xm:f>
              <xm:sqref>B186</xm:sqref>
            </x14:sparkline>
            <x14:sparkline>
              <xm:f>'BS &amp; PL-VA'!C187:G187</xm:f>
              <xm:sqref>B187</xm:sqref>
            </x14:sparkline>
            <x14:sparkline>
              <xm:f>'BS &amp; PL-VA'!C188:G188</xm:f>
              <xm:sqref>B188</xm:sqref>
            </x14:sparkline>
            <x14:sparkline>
              <xm:f>'BS &amp; PL-VA'!C189:G189</xm:f>
              <xm:sqref>B189</xm:sqref>
            </x14:sparkline>
            <x14:sparkline>
              <xm:f>'BS &amp; PL-VA'!C190:G190</xm:f>
              <xm:sqref>B190</xm:sqref>
            </x14:sparkline>
            <x14:sparkline>
              <xm:f>'BS &amp; PL-VA'!C191:G191</xm:f>
              <xm:sqref>B191</xm:sqref>
            </x14:sparkline>
            <x14:sparkline>
              <xm:f>'BS &amp; PL-VA'!C192:G192</xm:f>
              <xm:sqref>B192</xm:sqref>
            </x14:sparkline>
            <x14:sparkline>
              <xm:f>'BS &amp; PL-VA'!C193:G193</xm:f>
              <xm:sqref>B193</xm:sqref>
            </x14:sparkline>
            <x14:sparkline>
              <xm:f>'BS &amp; PL-VA'!C194:G194</xm:f>
              <xm:sqref>B194</xm:sqref>
            </x14:sparkline>
            <x14:sparkline>
              <xm:f>'BS &amp; PL-VA'!C195:G195</xm:f>
              <xm:sqref>B195</xm:sqref>
            </x14:sparkline>
            <x14:sparkline>
              <xm:f>'BS &amp; PL-VA'!C196:G196</xm:f>
              <xm:sqref>B196</xm:sqref>
            </x14:sparkline>
            <x14:sparkline>
              <xm:f>'BS &amp; PL-VA'!C197:G197</xm:f>
              <xm:sqref>B197</xm:sqref>
            </x14:sparkline>
            <x14:sparkline>
              <xm:f>'BS &amp; PL-VA'!C198:G198</xm:f>
              <xm:sqref>B198</xm:sqref>
            </x14:sparkline>
            <x14:sparkline>
              <xm:f>'BS &amp; PL-VA'!C199:G199</xm:f>
              <xm:sqref>B199</xm:sqref>
            </x14:sparkline>
            <x14:sparkline>
              <xm:f>'BS &amp; PL-VA'!C200:G200</xm:f>
              <xm:sqref>B200</xm:sqref>
            </x14:sparkline>
            <x14:sparkline>
              <xm:f>'BS &amp; PL-VA'!C201:G201</xm:f>
              <xm:sqref>B201</xm:sqref>
            </x14:sparkline>
            <x14:sparkline>
              <xm:f>'BS &amp; PL-VA'!C202:G202</xm:f>
              <xm:sqref>B202</xm:sqref>
            </x14:sparkline>
            <x14:sparkline>
              <xm:f>'BS &amp; PL-VA'!C203:G203</xm:f>
              <xm:sqref>B203</xm:sqref>
            </x14:sparkline>
            <x14:sparkline>
              <xm:f>'BS &amp; PL-VA'!C204:G204</xm:f>
              <xm:sqref>B204</xm:sqref>
            </x14:sparkline>
            <x14:sparkline>
              <xm:f>'BS &amp; PL-VA'!C205:G205</xm:f>
              <xm:sqref>B205</xm:sqref>
            </x14:sparkline>
            <x14:sparkline>
              <xm:f>'BS &amp; PL-VA'!C10:G10</xm:f>
              <xm:sqref>B10</xm:sqref>
            </x14:sparkline>
            <x14:sparkline>
              <xm:f>'BS &amp; PL-VA'!C8:G8</xm:f>
              <xm:sqref>B8</xm:sqref>
            </x14:sparkline>
            <x14:sparkline>
              <xm:f>'BS &amp; PL-VA'!C7:G7</xm:f>
              <xm:sqref>B7</xm:sqref>
            </x14:sparkline>
            <x14:sparkline>
              <xm:f>'BS &amp; PL-VA'!C6:G6</xm:f>
              <xm:sqref>B6</xm:sqref>
            </x14:sparkline>
            <x14:sparkline>
              <xm:f>'BS &amp; PL-VA'!C5:G5</xm:f>
              <xm:sqref>B5</xm:sqref>
            </x14:sparkline>
            <x14:sparkline>
              <xm:f>'BS &amp; PL-VA'!C4:G4</xm:f>
              <xm:sqref>B4</xm:sqref>
            </x14:sparkline>
            <x14:sparkline>
              <xm:f>'BS &amp; PL-VA'!C3:G3</xm:f>
              <xm:sqref>B3</xm:sqref>
            </x14:sparkline>
            <x14:sparkline>
              <xm:f>'BS &amp; PL-VA'!C2:G2</xm:f>
              <xm:sqref>B2</xm:sqref>
            </x14:sparkline>
          </x14:sparklines>
        </x14:sparklineGroup>
      </x14:sparklineGroup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7679-DC27-4A72-80A7-BA91FE6576CC}">
  <dimension ref="A2:J62"/>
  <sheetViews>
    <sheetView topLeftCell="A19" zoomScale="80" zoomScaleNormal="80" workbookViewId="0">
      <selection activeCell="B44" sqref="B44"/>
    </sheetView>
  </sheetViews>
  <sheetFormatPr defaultRowHeight="15" x14ac:dyDescent="0.25"/>
  <cols>
    <col min="2" max="2" width="136.7109375" customWidth="1"/>
    <col min="3" max="3" width="72.42578125" bestFit="1" customWidth="1"/>
    <col min="4" max="4" width="87.140625" customWidth="1"/>
  </cols>
  <sheetData>
    <row r="2" spans="1:5" x14ac:dyDescent="0.25">
      <c r="B2" s="3" t="s">
        <v>264</v>
      </c>
    </row>
    <row r="4" spans="1:5" ht="15.75" x14ac:dyDescent="0.25">
      <c r="B4" s="15" t="s">
        <v>269</v>
      </c>
      <c r="C4" s="15" t="s">
        <v>268</v>
      </c>
      <c r="D4" s="15" t="s">
        <v>267</v>
      </c>
      <c r="E4" s="15" t="s">
        <v>282</v>
      </c>
    </row>
    <row r="5" spans="1:5" x14ac:dyDescent="0.25">
      <c r="A5" s="112">
        <v>1</v>
      </c>
      <c r="B5" t="s">
        <v>265</v>
      </c>
      <c r="C5" t="s">
        <v>266</v>
      </c>
      <c r="E5" t="s">
        <v>283</v>
      </c>
    </row>
    <row r="6" spans="1:5" x14ac:dyDescent="0.25">
      <c r="A6" s="112"/>
      <c r="B6" s="113" t="s">
        <v>270</v>
      </c>
      <c r="C6" t="s">
        <v>271</v>
      </c>
      <c r="D6" s="113" t="s">
        <v>272</v>
      </c>
    </row>
    <row r="7" spans="1:5" x14ac:dyDescent="0.25">
      <c r="A7" s="112"/>
      <c r="B7" s="113"/>
      <c r="C7" t="s">
        <v>273</v>
      </c>
      <c r="D7" s="113"/>
    </row>
    <row r="8" spans="1:5" x14ac:dyDescent="0.25">
      <c r="A8" s="112"/>
      <c r="B8" t="s">
        <v>274</v>
      </c>
      <c r="C8" t="s">
        <v>275</v>
      </c>
    </row>
    <row r="9" spans="1:5" x14ac:dyDescent="0.25">
      <c r="A9" s="112"/>
      <c r="B9" t="s">
        <v>276</v>
      </c>
      <c r="C9" t="s">
        <v>278</v>
      </c>
      <c r="D9" t="s">
        <v>277</v>
      </c>
      <c r="E9" t="s">
        <v>296</v>
      </c>
    </row>
    <row r="10" spans="1:5" x14ac:dyDescent="0.25">
      <c r="A10" s="112"/>
      <c r="B10" t="s">
        <v>281</v>
      </c>
      <c r="C10" t="s">
        <v>279</v>
      </c>
      <c r="D10" t="s">
        <v>280</v>
      </c>
      <c r="E10" t="s">
        <v>297</v>
      </c>
    </row>
    <row r="14" spans="1:5" x14ac:dyDescent="0.25">
      <c r="A14" s="114">
        <v>2</v>
      </c>
      <c r="B14" s="1" t="s">
        <v>284</v>
      </c>
    </row>
    <row r="15" spans="1:5" x14ac:dyDescent="0.25">
      <c r="A15" s="114"/>
    </row>
    <row r="16" spans="1:5" x14ac:dyDescent="0.25">
      <c r="A16" s="114"/>
      <c r="B16" t="s">
        <v>286</v>
      </c>
      <c r="C16" s="22">
        <f>[2]IS!B79/([2]BS!B41-[2]BS!B6-[2]BS!B7-[2]BS!B8-[2]BS!B36-[2]BS!B37)</f>
        <v>0.47810354182618509</v>
      </c>
      <c r="D16" s="39"/>
    </row>
    <row r="17" spans="1:5" x14ac:dyDescent="0.25">
      <c r="A17" s="114"/>
      <c r="B17" t="s">
        <v>287</v>
      </c>
      <c r="C17" s="22">
        <f>[2]IS!B79/([2]BS!B41-[2]BS!B29-[2]BS!B36-[2]BS!B37)</f>
        <v>0.33423052777079354</v>
      </c>
      <c r="D17" s="39"/>
    </row>
    <row r="18" spans="1:5" x14ac:dyDescent="0.25">
      <c r="A18" s="114"/>
      <c r="B18" t="s">
        <v>288</v>
      </c>
      <c r="C18" s="22">
        <f>[2]CF!B21/([2]BS!B41-[2]BS!B6-[2]BS!B7-[2]BS!B8-[2]BS!B29-[2]BS!B36-[2]BS!B37)</f>
        <v>0.35268183474242276</v>
      </c>
      <c r="D18" s="39"/>
    </row>
    <row r="19" spans="1:5" x14ac:dyDescent="0.25">
      <c r="A19" s="114"/>
      <c r="B19" t="s">
        <v>289</v>
      </c>
      <c r="C19" s="22">
        <f>[2]CF!B21/([2]BS!B41-[2]BS!B29-[2]BS!B36-[2]BS!B37)</f>
        <v>0.24415991554072089</v>
      </c>
      <c r="D19" s="39"/>
    </row>
    <row r="22" spans="1:5" ht="15" customHeight="1" x14ac:dyDescent="0.25">
      <c r="A22" s="115">
        <v>3</v>
      </c>
      <c r="B22" t="s">
        <v>290</v>
      </c>
    </row>
    <row r="23" spans="1:5" x14ac:dyDescent="0.25">
      <c r="A23" s="115"/>
      <c r="B23" t="s">
        <v>291</v>
      </c>
    </row>
    <row r="24" spans="1:5" x14ac:dyDescent="0.25">
      <c r="A24" s="40"/>
    </row>
    <row r="25" spans="1:5" x14ac:dyDescent="0.25">
      <c r="A25" s="40"/>
    </row>
    <row r="26" spans="1:5" ht="15.75" x14ac:dyDescent="0.25">
      <c r="A26" s="111">
        <v>4</v>
      </c>
      <c r="B26" s="38" t="s">
        <v>655</v>
      </c>
      <c r="E26" s="22">
        <f>([2]BS!B58+[2]BS!B65+[2]BS!B66+[2]BS!B71+[2]BS!B72+[2]BS!B73+[2]BS!B74+[2]BS!B75+[2]BS!B76)/[2]BS!B41</f>
        <v>5.5173429330501039E-2</v>
      </c>
    </row>
    <row r="27" spans="1:5" x14ac:dyDescent="0.25">
      <c r="A27" s="111"/>
    </row>
    <row r="30" spans="1:5" ht="15" customHeight="1" x14ac:dyDescent="0.25">
      <c r="A30" s="116">
        <v>5</v>
      </c>
      <c r="B30" t="s">
        <v>292</v>
      </c>
    </row>
    <row r="31" spans="1:5" x14ac:dyDescent="0.25">
      <c r="A31" s="116"/>
      <c r="B31" t="s">
        <v>293</v>
      </c>
    </row>
    <row r="32" spans="1:5" x14ac:dyDescent="0.25">
      <c r="A32" s="116"/>
      <c r="B32" t="s">
        <v>294</v>
      </c>
    </row>
    <row r="33" spans="1:4" x14ac:dyDescent="0.25">
      <c r="A33" s="116"/>
      <c r="B33" t="s">
        <v>295</v>
      </c>
    </row>
    <row r="34" spans="1:4" x14ac:dyDescent="0.25">
      <c r="A34" s="41"/>
    </row>
    <row r="35" spans="1:4" x14ac:dyDescent="0.25">
      <c r="A35" s="41"/>
    </row>
    <row r="36" spans="1:4" x14ac:dyDescent="0.25">
      <c r="A36" s="41"/>
      <c r="B36" s="117" t="s">
        <v>628</v>
      </c>
      <c r="C36" s="117"/>
      <c r="D36" s="117"/>
    </row>
    <row r="37" spans="1:4" x14ac:dyDescent="0.25">
      <c r="A37" s="41"/>
      <c r="B37" s="117"/>
      <c r="C37" s="117"/>
      <c r="D37" s="117"/>
    </row>
    <row r="38" spans="1:4" x14ac:dyDescent="0.25">
      <c r="A38" s="41"/>
      <c r="B38" s="117"/>
      <c r="C38" s="117"/>
      <c r="D38" s="117"/>
    </row>
    <row r="39" spans="1:4" x14ac:dyDescent="0.25">
      <c r="A39" s="41"/>
    </row>
    <row r="41" spans="1:4" ht="15" customHeight="1" x14ac:dyDescent="0.25">
      <c r="A41" s="112">
        <v>1</v>
      </c>
      <c r="B41" t="s">
        <v>629</v>
      </c>
      <c r="C41" t="s">
        <v>630</v>
      </c>
      <c r="D41" t="s">
        <v>283</v>
      </c>
    </row>
    <row r="42" spans="1:4" x14ac:dyDescent="0.25">
      <c r="A42" s="112"/>
      <c r="B42" t="s">
        <v>631</v>
      </c>
      <c r="C42" t="s">
        <v>632</v>
      </c>
      <c r="D42" s="118" t="s">
        <v>633</v>
      </c>
    </row>
    <row r="43" spans="1:4" x14ac:dyDescent="0.25">
      <c r="A43" s="112"/>
      <c r="B43" t="s">
        <v>634</v>
      </c>
      <c r="C43" t="s">
        <v>635</v>
      </c>
      <c r="D43" s="118"/>
    </row>
    <row r="44" spans="1:4" x14ac:dyDescent="0.25">
      <c r="A44" s="112"/>
      <c r="B44" t="s">
        <v>636</v>
      </c>
      <c r="C44" t="s">
        <v>637</v>
      </c>
      <c r="D44" s="118"/>
    </row>
    <row r="45" spans="1:4" x14ac:dyDescent="0.25">
      <c r="A45" s="112"/>
      <c r="B45" t="s">
        <v>638</v>
      </c>
      <c r="C45" t="s">
        <v>639</v>
      </c>
      <c r="D45" s="118"/>
    </row>
    <row r="46" spans="1:4" x14ac:dyDescent="0.25">
      <c r="A46" s="112"/>
      <c r="B46" t="s">
        <v>640</v>
      </c>
      <c r="C46" t="s">
        <v>639</v>
      </c>
      <c r="D46" s="118"/>
    </row>
    <row r="47" spans="1:4" x14ac:dyDescent="0.25">
      <c r="A47" s="112"/>
      <c r="B47" t="s">
        <v>641</v>
      </c>
      <c r="C47" t="s">
        <v>642</v>
      </c>
      <c r="D47" s="118"/>
    </row>
    <row r="48" spans="1:4" x14ac:dyDescent="0.25">
      <c r="A48" s="112"/>
      <c r="B48" t="s">
        <v>643</v>
      </c>
      <c r="C48" t="s">
        <v>642</v>
      </c>
      <c r="D48" s="118"/>
    </row>
    <row r="49" spans="1:10" x14ac:dyDescent="0.25">
      <c r="A49" s="112"/>
    </row>
    <row r="50" spans="1:10" x14ac:dyDescent="0.25">
      <c r="A50" s="112"/>
      <c r="B50" t="s">
        <v>644</v>
      </c>
      <c r="C50" t="s">
        <v>645</v>
      </c>
      <c r="D50" t="s">
        <v>646</v>
      </c>
    </row>
    <row r="51" spans="1:10" x14ac:dyDescent="0.25">
      <c r="A51" s="112"/>
      <c r="B51" t="s">
        <v>647</v>
      </c>
      <c r="C51" t="s">
        <v>648</v>
      </c>
      <c r="J51" t="s">
        <v>296</v>
      </c>
    </row>
    <row r="52" spans="1:10" x14ac:dyDescent="0.25">
      <c r="A52" s="112"/>
      <c r="B52" t="s">
        <v>281</v>
      </c>
      <c r="C52" t="s">
        <v>297</v>
      </c>
    </row>
    <row r="55" spans="1:10" ht="15" customHeight="1" x14ac:dyDescent="0.25">
      <c r="A55" s="114">
        <v>2</v>
      </c>
      <c r="B55" t="s">
        <v>649</v>
      </c>
      <c r="C55" s="22">
        <f>[3]IS!B79/([3]BS!B41-[3]BS!B37-[3]BS!B6-[3]BS!B7-[3]BS!B8)</f>
        <v>0.41268104900972896</v>
      </c>
    </row>
    <row r="56" spans="1:10" x14ac:dyDescent="0.25">
      <c r="A56" s="114"/>
      <c r="B56" t="s">
        <v>650</v>
      </c>
      <c r="C56" s="22">
        <f>[3]CF!B21/([3]BS!B41-[3]BS!B37-[3]BS!B6-[3]BS!B7-[3]BS!B8)</f>
        <v>0.30146908106661696</v>
      </c>
    </row>
    <row r="58" spans="1:10" ht="15" customHeight="1" x14ac:dyDescent="0.25">
      <c r="A58" s="111">
        <v>4</v>
      </c>
      <c r="B58" t="s">
        <v>651</v>
      </c>
      <c r="C58" s="22">
        <f>[3]BS!B64/([3]BS!B41-[3]BS!B37-[3]BS!B6-[3]BS!B7-[3]BS!B8)</f>
        <v>0</v>
      </c>
      <c r="D58" t="s">
        <v>652</v>
      </c>
    </row>
    <row r="59" spans="1:10" x14ac:dyDescent="0.25">
      <c r="A59" s="111"/>
    </row>
    <row r="61" spans="1:10" ht="15" customHeight="1" x14ac:dyDescent="0.25">
      <c r="A61" s="116">
        <v>5</v>
      </c>
      <c r="B61" t="s">
        <v>653</v>
      </c>
    </row>
    <row r="62" spans="1:10" x14ac:dyDescent="0.25">
      <c r="A62" s="116"/>
      <c r="B62" t="s">
        <v>654</v>
      </c>
    </row>
  </sheetData>
  <mergeCells count="13">
    <mergeCell ref="A61:A62"/>
    <mergeCell ref="A30:A33"/>
    <mergeCell ref="B36:D38"/>
    <mergeCell ref="A41:A52"/>
    <mergeCell ref="D42:D48"/>
    <mergeCell ref="A55:A56"/>
    <mergeCell ref="A58:A59"/>
    <mergeCell ref="A26:A27"/>
    <mergeCell ref="A5:A10"/>
    <mergeCell ref="B6:B7"/>
    <mergeCell ref="D6:D7"/>
    <mergeCell ref="A14:A19"/>
    <mergeCell ref="A22:A2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90"/>
  <sheetViews>
    <sheetView zoomScale="80" zoomScaleNormal="80" workbookViewId="0">
      <selection activeCell="B3" sqref="B3:F3"/>
    </sheetView>
  </sheetViews>
  <sheetFormatPr defaultRowHeight="15" x14ac:dyDescent="0.25"/>
  <cols>
    <col min="1" max="1" width="73.140625" customWidth="1"/>
    <col min="2" max="2" width="19.140625" bestFit="1" customWidth="1"/>
    <col min="3" max="3" width="19.28515625" bestFit="1" customWidth="1"/>
    <col min="4" max="5" width="17.85546875" bestFit="1" customWidth="1"/>
    <col min="6" max="6" width="19.140625" bestFit="1" customWidth="1"/>
    <col min="8" max="8" width="11.42578125" bestFit="1" customWidth="1"/>
    <col min="9" max="9" width="8.7109375" bestFit="1" customWidth="1"/>
    <col min="11" max="11" width="14.85546875" bestFit="1" customWidth="1"/>
  </cols>
  <sheetData>
    <row r="2" spans="1:11" x14ac:dyDescent="0.25">
      <c r="H2" s="2" t="s">
        <v>198</v>
      </c>
      <c r="I2" s="110" t="s">
        <v>199</v>
      </c>
      <c r="J2" s="110"/>
      <c r="K2" s="110"/>
    </row>
    <row r="3" spans="1:11" x14ac:dyDescent="0.25">
      <c r="A3" s="2" t="s">
        <v>12</v>
      </c>
      <c r="B3" s="2">
        <v>2020</v>
      </c>
      <c r="C3" s="2">
        <v>2019</v>
      </c>
      <c r="D3" s="2">
        <v>2018</v>
      </c>
      <c r="E3" s="2">
        <v>2017</v>
      </c>
      <c r="F3" s="2">
        <v>2016</v>
      </c>
      <c r="H3" s="2" t="s">
        <v>197</v>
      </c>
      <c r="I3" s="2">
        <v>2020</v>
      </c>
      <c r="J3" s="2">
        <v>2016</v>
      </c>
      <c r="K3" t="s">
        <v>197</v>
      </c>
    </row>
    <row r="4" spans="1:11" x14ac:dyDescent="0.25">
      <c r="A4" s="3" t="s">
        <v>0</v>
      </c>
      <c r="B4" s="5">
        <f>SUM(B5:B9)</f>
        <v>34435838607</v>
      </c>
      <c r="C4" s="5">
        <f t="shared" ref="C4:E4" si="0">SUM(C5:C9)</f>
        <v>33734410538</v>
      </c>
      <c r="D4" s="5">
        <f t="shared" si="0"/>
        <v>32831465294</v>
      </c>
      <c r="E4" s="5">
        <f t="shared" si="0"/>
        <v>29355222227</v>
      </c>
      <c r="F4" s="5">
        <f>SUM(F5:F9)</f>
        <v>27240402799</v>
      </c>
      <c r="H4" s="22">
        <f>(B4/F4)^0.2-1</f>
        <v>4.7995523860107747E-2</v>
      </c>
      <c r="I4" s="26">
        <v>0.4208723901364565</v>
      </c>
      <c r="J4" s="26">
        <v>0.61485519487778029</v>
      </c>
      <c r="K4" s="22">
        <f>(I4/J4)^1/5-1</f>
        <v>-0.86309869587419952</v>
      </c>
    </row>
    <row r="5" spans="1:11" x14ac:dyDescent="0.25">
      <c r="A5" t="s">
        <v>1</v>
      </c>
      <c r="B5" s="5">
        <v>20873698301</v>
      </c>
      <c r="C5" s="5">
        <v>20853956270</v>
      </c>
      <c r="D5" s="5">
        <v>20545437633</v>
      </c>
      <c r="E5" s="5">
        <v>19323568164</v>
      </c>
      <c r="F5" s="4">
        <v>18848282139</v>
      </c>
      <c r="H5" s="22">
        <f t="shared" ref="H5:H67" si="1">(B5/F5)^0.2-1</f>
        <v>2.0623410216496385E-2</v>
      </c>
    </row>
    <row r="6" spans="1:11" x14ac:dyDescent="0.25">
      <c r="A6" t="s">
        <v>186</v>
      </c>
      <c r="B6" s="5">
        <v>2792000884</v>
      </c>
      <c r="C6" s="5">
        <v>655408674</v>
      </c>
      <c r="D6" s="5">
        <v>940754391</v>
      </c>
      <c r="E6" s="5">
        <v>588808565</v>
      </c>
      <c r="F6" s="4">
        <v>555873893</v>
      </c>
      <c r="H6" s="22">
        <f t="shared" si="1"/>
        <v>0.38098148118798747</v>
      </c>
    </row>
    <row r="7" spans="1:11" x14ac:dyDescent="0.25">
      <c r="A7" t="s">
        <v>2</v>
      </c>
      <c r="B7" s="5">
        <v>8077472192</v>
      </c>
      <c r="C7" s="5">
        <v>9211605860</v>
      </c>
      <c r="D7" s="5">
        <v>8454064733</v>
      </c>
      <c r="E7" s="5">
        <v>7504636420</v>
      </c>
      <c r="F7" s="4">
        <v>6764511325</v>
      </c>
      <c r="H7" s="22">
        <f t="shared" si="1"/>
        <v>3.6114636350819795E-2</v>
      </c>
    </row>
    <row r="8" spans="1:11" x14ac:dyDescent="0.25">
      <c r="A8" t="s">
        <v>3</v>
      </c>
      <c r="B8" s="5">
        <v>2691892867</v>
      </c>
      <c r="C8" s="5">
        <v>3013439734</v>
      </c>
      <c r="D8" s="5">
        <v>2891208537</v>
      </c>
      <c r="E8" s="5">
        <v>1938209078</v>
      </c>
      <c r="F8" s="4">
        <v>1071735442</v>
      </c>
      <c r="H8" s="22">
        <f t="shared" si="1"/>
        <v>0.2022479237869752</v>
      </c>
    </row>
    <row r="9" spans="1:11" x14ac:dyDescent="0.25">
      <c r="A9" t="s">
        <v>187</v>
      </c>
      <c r="B9" s="5">
        <v>774363</v>
      </c>
      <c r="C9" s="5"/>
      <c r="D9" s="5"/>
      <c r="E9" s="5"/>
      <c r="H9" s="22"/>
    </row>
    <row r="10" spans="1:11" x14ac:dyDescent="0.25">
      <c r="H10" s="22"/>
    </row>
    <row r="11" spans="1:11" x14ac:dyDescent="0.25">
      <c r="A11" s="3" t="s">
        <v>4</v>
      </c>
      <c r="B11" s="6">
        <f>B12+B19+B20+B36+B37</f>
        <v>47384303113</v>
      </c>
      <c r="C11" s="6">
        <f t="shared" ref="C11:E11" si="2">C12+C19+C20+C36+C37</f>
        <v>38411642036</v>
      </c>
      <c r="D11" s="6">
        <f t="shared" si="2"/>
        <v>28441536241</v>
      </c>
      <c r="E11" s="6">
        <f t="shared" si="2"/>
        <v>23175830022</v>
      </c>
      <c r="F11" s="6">
        <f>F12+F19+F20+F36+F37</f>
        <v>17063366651</v>
      </c>
      <c r="H11" s="22">
        <f t="shared" si="1"/>
        <v>0.22663105311297382</v>
      </c>
    </row>
    <row r="12" spans="1:11" x14ac:dyDescent="0.25">
      <c r="A12" t="s">
        <v>5</v>
      </c>
      <c r="B12" s="5">
        <f>SUM(B13:B18)</f>
        <v>5687406329</v>
      </c>
      <c r="C12" s="5">
        <f t="shared" ref="C12:E12" si="3">SUM(C13:C18)</f>
        <v>4596512673</v>
      </c>
      <c r="D12" s="5">
        <f t="shared" si="3"/>
        <v>4432935118</v>
      </c>
      <c r="E12" s="5">
        <f t="shared" si="3"/>
        <v>3730808243</v>
      </c>
      <c r="F12" s="5">
        <f>SUM(F13:F18)</f>
        <v>3694711088</v>
      </c>
      <c r="H12" s="22">
        <f t="shared" si="1"/>
        <v>9.0101041568698248E-2</v>
      </c>
    </row>
    <row r="13" spans="1:11" x14ac:dyDescent="0.25">
      <c r="A13" s="17" t="s">
        <v>89</v>
      </c>
      <c r="B13" s="4">
        <v>1939329998</v>
      </c>
      <c r="C13" s="4">
        <v>1531223724</v>
      </c>
      <c r="D13" s="4">
        <v>1389487814</v>
      </c>
      <c r="E13" s="4">
        <v>1302801676</v>
      </c>
      <c r="F13" s="4">
        <v>1370045188</v>
      </c>
      <c r="H13" s="22">
        <f t="shared" si="1"/>
        <v>7.1971810005459158E-2</v>
      </c>
    </row>
    <row r="14" spans="1:11" x14ac:dyDescent="0.25">
      <c r="A14" s="17" t="s">
        <v>92</v>
      </c>
      <c r="B14" s="4">
        <v>647848732</v>
      </c>
      <c r="C14" s="4">
        <v>609472347</v>
      </c>
      <c r="D14" s="4">
        <v>548723855</v>
      </c>
      <c r="E14" s="4">
        <v>480770796</v>
      </c>
      <c r="F14" s="4">
        <v>498273058</v>
      </c>
      <c r="H14" s="22">
        <f t="shared" si="1"/>
        <v>5.3904458016109436E-2</v>
      </c>
    </row>
    <row r="15" spans="1:11" x14ac:dyDescent="0.25">
      <c r="A15" s="17" t="s">
        <v>90</v>
      </c>
      <c r="B15" s="4">
        <v>336441344</v>
      </c>
      <c r="C15" s="4">
        <v>274303768</v>
      </c>
      <c r="D15" s="4">
        <v>258840704</v>
      </c>
      <c r="E15" s="4">
        <v>229724895</v>
      </c>
      <c r="F15" s="4">
        <v>227836703</v>
      </c>
      <c r="H15" s="22">
        <f t="shared" si="1"/>
        <v>8.1078260991510387E-2</v>
      </c>
    </row>
    <row r="16" spans="1:11" x14ac:dyDescent="0.25">
      <c r="A16" s="17" t="s">
        <v>91</v>
      </c>
      <c r="B16" s="4">
        <v>1677371032</v>
      </c>
      <c r="C16" s="4">
        <v>1226561623</v>
      </c>
      <c r="D16" s="4">
        <v>1195194484</v>
      </c>
      <c r="E16" s="4">
        <v>1117324819</v>
      </c>
      <c r="F16" s="4">
        <v>985672758</v>
      </c>
      <c r="H16" s="22">
        <f t="shared" si="1"/>
        <v>0.11219074539635243</v>
      </c>
    </row>
    <row r="17" spans="1:8" x14ac:dyDescent="0.25">
      <c r="A17" s="17" t="s">
        <v>93</v>
      </c>
      <c r="B17" s="4">
        <v>629858063</v>
      </c>
      <c r="C17" s="4">
        <v>551889224</v>
      </c>
      <c r="D17" s="4">
        <v>535109509</v>
      </c>
      <c r="E17" s="4">
        <v>410426860</v>
      </c>
      <c r="F17" s="4">
        <v>220825978</v>
      </c>
      <c r="H17" s="22">
        <f t="shared" si="1"/>
        <v>0.23321416968752096</v>
      </c>
    </row>
    <row r="18" spans="1:8" x14ac:dyDescent="0.25">
      <c r="A18" s="17" t="s">
        <v>94</v>
      </c>
      <c r="B18" s="4">
        <v>456557160</v>
      </c>
      <c r="C18" s="4">
        <v>403061987</v>
      </c>
      <c r="D18" s="4">
        <v>505578752</v>
      </c>
      <c r="E18" s="4">
        <v>189759197</v>
      </c>
      <c r="F18" s="4">
        <v>392057403</v>
      </c>
      <c r="H18" s="22">
        <f t="shared" si="1"/>
        <v>3.092981506588055E-2</v>
      </c>
    </row>
    <row r="19" spans="1:8" x14ac:dyDescent="0.25">
      <c r="A19" t="s">
        <v>6</v>
      </c>
      <c r="B19" s="4">
        <v>1520300337</v>
      </c>
      <c r="C19" s="4">
        <v>1561818167</v>
      </c>
      <c r="D19" s="4">
        <v>1615544248</v>
      </c>
      <c r="E19" s="4">
        <v>2204014900</v>
      </c>
      <c r="F19" s="4">
        <v>1335829914</v>
      </c>
      <c r="H19" s="22">
        <f t="shared" si="1"/>
        <v>2.6208589476313326E-2</v>
      </c>
    </row>
    <row r="20" spans="1:8" x14ac:dyDescent="0.25">
      <c r="A20" s="18" t="s">
        <v>7</v>
      </c>
      <c r="B20" s="4">
        <f t="shared" ref="B20:E20" si="4">B21+B27+B32</f>
        <v>2727928252</v>
      </c>
      <c r="C20" s="4">
        <f t="shared" si="4"/>
        <v>2312201184</v>
      </c>
      <c r="D20" s="4">
        <f>D21+D27+D32</f>
        <v>2280668747</v>
      </c>
      <c r="E20" s="4">
        <f t="shared" si="4"/>
        <v>1450936735</v>
      </c>
      <c r="F20" s="4">
        <f>F21+F27+F32</f>
        <v>1131340560</v>
      </c>
      <c r="H20" s="22">
        <f t="shared" si="1"/>
        <v>0.1924712501924537</v>
      </c>
    </row>
    <row r="21" spans="1:8" x14ac:dyDescent="0.25">
      <c r="A21" s="18" t="s">
        <v>95</v>
      </c>
      <c r="B21" s="4">
        <f t="shared" ref="B21:E21" si="5">SUM(B22:B26)</f>
        <v>656011060</v>
      </c>
      <c r="C21" s="4">
        <f t="shared" si="5"/>
        <v>628767658</v>
      </c>
      <c r="D21" s="4">
        <f>SUM(D22:D26)</f>
        <v>1037087589</v>
      </c>
      <c r="E21" s="4">
        <f t="shared" si="5"/>
        <v>684232720</v>
      </c>
      <c r="F21" s="4">
        <f>SUM(F22:F26)</f>
        <v>438104950</v>
      </c>
      <c r="H21" s="22">
        <f t="shared" si="1"/>
        <v>8.4093149937675582E-2</v>
      </c>
    </row>
    <row r="22" spans="1:8" x14ac:dyDescent="0.25">
      <c r="A22" s="17" t="s">
        <v>96</v>
      </c>
      <c r="B22" s="4">
        <v>204851164</v>
      </c>
      <c r="C22" s="4">
        <v>189352951</v>
      </c>
      <c r="D22" s="4">
        <v>190480656</v>
      </c>
      <c r="E22" s="4">
        <v>135033960</v>
      </c>
      <c r="F22" s="4">
        <v>160305121</v>
      </c>
      <c r="H22" s="22">
        <f t="shared" si="1"/>
        <v>5.02633435930675E-2</v>
      </c>
    </row>
    <row r="23" spans="1:8" x14ac:dyDescent="0.25">
      <c r="A23" s="17" t="s">
        <v>97</v>
      </c>
      <c r="D23" s="4">
        <v>0</v>
      </c>
      <c r="E23" s="4">
        <v>2762025</v>
      </c>
      <c r="F23" s="4">
        <v>3452531</v>
      </c>
      <c r="H23" s="22">
        <f t="shared" si="1"/>
        <v>-1</v>
      </c>
    </row>
    <row r="24" spans="1:8" x14ac:dyDescent="0.25">
      <c r="A24" s="17" t="s">
        <v>98</v>
      </c>
      <c r="B24" s="4">
        <v>156782042</v>
      </c>
      <c r="C24" s="4">
        <v>136907630</v>
      </c>
      <c r="D24" s="4">
        <v>114804755</v>
      </c>
      <c r="E24" s="4">
        <v>195139482</v>
      </c>
      <c r="F24" s="4">
        <v>89168477</v>
      </c>
      <c r="H24" s="22">
        <f t="shared" si="1"/>
        <v>0.11948168686440597</v>
      </c>
    </row>
    <row r="25" spans="1:8" x14ac:dyDescent="0.25">
      <c r="A25" s="17" t="s">
        <v>99</v>
      </c>
      <c r="B25" s="4">
        <v>294377854</v>
      </c>
      <c r="C25" s="4">
        <v>302507077</v>
      </c>
      <c r="D25" s="4">
        <v>531802178</v>
      </c>
      <c r="E25" s="4">
        <v>351297253</v>
      </c>
      <c r="F25" s="4">
        <v>185178821</v>
      </c>
      <c r="H25" s="22">
        <f t="shared" si="1"/>
        <v>9.7141806321382473E-2</v>
      </c>
    </row>
    <row r="26" spans="1:8" x14ac:dyDescent="0.25">
      <c r="A26" s="17" t="s">
        <v>100</v>
      </c>
      <c r="D26" s="4">
        <v>200000000</v>
      </c>
      <c r="E26" s="4">
        <v>0</v>
      </c>
      <c r="F26" s="4">
        <v>0</v>
      </c>
      <c r="H26" s="22"/>
    </row>
    <row r="27" spans="1:8" x14ac:dyDescent="0.25">
      <c r="A27" s="18" t="s">
        <v>101</v>
      </c>
      <c r="B27" s="4">
        <f t="shared" ref="B27:E27" si="6">SUM(B28:B31)</f>
        <v>2026939426</v>
      </c>
      <c r="C27" s="4">
        <f t="shared" si="6"/>
        <v>1635409050</v>
      </c>
      <c r="D27" s="4">
        <f>SUM(D28:D31)</f>
        <v>1200845735</v>
      </c>
      <c r="E27" s="4">
        <f t="shared" si="6"/>
        <v>716575116</v>
      </c>
      <c r="F27" s="4">
        <f>SUM(F28:F31)</f>
        <v>648682605</v>
      </c>
      <c r="H27" s="22">
        <f t="shared" si="1"/>
        <v>0.25591921102964443</v>
      </c>
    </row>
    <row r="28" spans="1:8" x14ac:dyDescent="0.25">
      <c r="A28" s="17" t="s">
        <v>69</v>
      </c>
      <c r="B28" s="4">
        <v>450096951</v>
      </c>
      <c r="C28" s="4">
        <v>391426436</v>
      </c>
      <c r="D28" s="4">
        <v>544027259</v>
      </c>
      <c r="E28" s="4">
        <v>264300343</v>
      </c>
      <c r="F28" s="4">
        <v>302615183</v>
      </c>
      <c r="H28" s="22">
        <f t="shared" si="1"/>
        <v>8.2637513622858982E-2</v>
      </c>
    </row>
    <row r="29" spans="1:8" x14ac:dyDescent="0.25">
      <c r="A29" s="17" t="s">
        <v>102</v>
      </c>
      <c r="B29" s="4">
        <v>298834029</v>
      </c>
      <c r="C29" s="4">
        <v>269148763</v>
      </c>
      <c r="D29" s="4">
        <v>158770575</v>
      </c>
      <c r="E29" s="4">
        <v>103298243</v>
      </c>
      <c r="F29" s="4">
        <v>128262788</v>
      </c>
      <c r="H29" s="22">
        <f t="shared" si="1"/>
        <v>0.18431130491012304</v>
      </c>
    </row>
    <row r="30" spans="1:8" x14ac:dyDescent="0.25">
      <c r="A30" s="17" t="s">
        <v>103</v>
      </c>
      <c r="B30" s="4">
        <v>1276320238</v>
      </c>
      <c r="C30" s="4">
        <v>966890119</v>
      </c>
      <c r="D30" s="4">
        <v>488240998</v>
      </c>
      <c r="E30" s="4">
        <v>344177480</v>
      </c>
      <c r="F30" s="4">
        <v>199727982</v>
      </c>
      <c r="H30" s="22">
        <f t="shared" si="1"/>
        <v>0.44911932576165547</v>
      </c>
    </row>
    <row r="31" spans="1:8" x14ac:dyDescent="0.25">
      <c r="A31" s="17" t="s">
        <v>23</v>
      </c>
      <c r="B31" s="4">
        <v>1688208</v>
      </c>
      <c r="C31" s="4">
        <v>7943732</v>
      </c>
      <c r="D31" s="4">
        <v>9806903</v>
      </c>
      <c r="E31" s="4">
        <v>4799050</v>
      </c>
      <c r="F31" s="4">
        <v>18076652</v>
      </c>
      <c r="H31" s="22">
        <f t="shared" si="1"/>
        <v>-0.37761145440782296</v>
      </c>
    </row>
    <row r="32" spans="1:8" x14ac:dyDescent="0.25">
      <c r="A32" s="18" t="s">
        <v>104</v>
      </c>
      <c r="B32" s="4">
        <f t="shared" ref="B32:E32" si="7">SUM(B33:B34)</f>
        <v>44977766</v>
      </c>
      <c r="C32" s="4">
        <f t="shared" si="7"/>
        <v>48024476</v>
      </c>
      <c r="D32" s="4">
        <f>SUM(D33:D34)</f>
        <v>42735423</v>
      </c>
      <c r="E32" s="4">
        <f t="shared" si="7"/>
        <v>50128899</v>
      </c>
      <c r="F32" s="4">
        <f>SUM(F33:F34)</f>
        <v>44553005</v>
      </c>
      <c r="H32" s="22">
        <f t="shared" si="1"/>
        <v>1.8995368059258055E-3</v>
      </c>
    </row>
    <row r="33" spans="1:8" x14ac:dyDescent="0.25">
      <c r="A33" s="17" t="s">
        <v>105</v>
      </c>
      <c r="B33" s="4">
        <v>8599751</v>
      </c>
      <c r="C33" s="4">
        <v>11390890</v>
      </c>
      <c r="D33" s="4">
        <v>6385565</v>
      </c>
      <c r="E33" s="4">
        <v>5640141</v>
      </c>
      <c r="F33" s="4">
        <v>8254004</v>
      </c>
      <c r="H33" s="22">
        <f t="shared" si="1"/>
        <v>8.2407361511052102E-3</v>
      </c>
    </row>
    <row r="34" spans="1:8" x14ac:dyDescent="0.25">
      <c r="A34" s="17" t="s">
        <v>106</v>
      </c>
      <c r="B34" s="4">
        <v>36378015</v>
      </c>
      <c r="C34" s="4">
        <v>36633586</v>
      </c>
      <c r="D34" s="4">
        <v>36349858</v>
      </c>
      <c r="E34" s="4">
        <v>44488758</v>
      </c>
      <c r="F34" s="4">
        <v>36299001</v>
      </c>
      <c r="H34" s="22">
        <f t="shared" si="1"/>
        <v>4.34972257757682E-4</v>
      </c>
    </row>
    <row r="35" spans="1:8" x14ac:dyDescent="0.25">
      <c r="D35" s="4"/>
      <c r="E35" s="4"/>
      <c r="H35" s="22"/>
    </row>
    <row r="36" spans="1:8" x14ac:dyDescent="0.25">
      <c r="A36" t="s">
        <v>8</v>
      </c>
      <c r="B36" s="4">
        <v>4884338757</v>
      </c>
      <c r="C36" s="4">
        <v>2937071066</v>
      </c>
      <c r="D36" s="4">
        <v>3131975363</v>
      </c>
      <c r="E36" s="4">
        <v>21386290</v>
      </c>
      <c r="F36" s="4">
        <v>2378929958</v>
      </c>
      <c r="H36" s="22">
        <f t="shared" si="1"/>
        <v>0.15474163355713322</v>
      </c>
    </row>
    <row r="37" spans="1:8" x14ac:dyDescent="0.25">
      <c r="A37" t="s">
        <v>9</v>
      </c>
      <c r="B37" s="4">
        <f t="shared" ref="B37:E37" si="8">SUM(B38:B39)</f>
        <v>32564329438</v>
      </c>
      <c r="C37" s="4">
        <f t="shared" si="8"/>
        <v>27004038946</v>
      </c>
      <c r="D37" s="4">
        <f>SUM(D38:D39)</f>
        <v>16980412765</v>
      </c>
      <c r="E37" s="4">
        <f t="shared" si="8"/>
        <v>15768683854</v>
      </c>
      <c r="F37" s="4">
        <f>SUM(F38:F39)</f>
        <v>8522555131</v>
      </c>
      <c r="H37" s="22">
        <f t="shared" si="1"/>
        <v>0.30747822288556614</v>
      </c>
    </row>
    <row r="38" spans="1:8" x14ac:dyDescent="0.25">
      <c r="A38" s="17" t="s">
        <v>107</v>
      </c>
      <c r="B38" s="4">
        <v>2288479</v>
      </c>
      <c r="C38" s="4">
        <v>6866061</v>
      </c>
      <c r="D38" s="4">
        <v>5939209</v>
      </c>
      <c r="E38" s="4">
        <v>2299488</v>
      </c>
      <c r="F38" s="4">
        <v>9542848</v>
      </c>
      <c r="H38" s="22">
        <f t="shared" si="1"/>
        <v>-0.24842247422300778</v>
      </c>
    </row>
    <row r="39" spans="1:8" x14ac:dyDescent="0.25">
      <c r="A39" s="17" t="s">
        <v>108</v>
      </c>
      <c r="B39" s="4">
        <v>32562040959</v>
      </c>
      <c r="C39" s="4">
        <v>26997172885</v>
      </c>
      <c r="D39" s="4">
        <v>16974473556</v>
      </c>
      <c r="E39" s="4">
        <v>15766384366</v>
      </c>
      <c r="F39" s="4">
        <v>8513012283</v>
      </c>
      <c r="H39" s="22">
        <f t="shared" si="1"/>
        <v>0.30775283941339771</v>
      </c>
    </row>
    <row r="40" spans="1:8" x14ac:dyDescent="0.25">
      <c r="H40" s="22"/>
    </row>
    <row r="41" spans="1:8" x14ac:dyDescent="0.25">
      <c r="A41" s="2" t="s">
        <v>10</v>
      </c>
      <c r="B41" s="6">
        <f>B4+B11</f>
        <v>81820141720</v>
      </c>
      <c r="C41" s="6">
        <f t="shared" ref="C41:E41" si="9">C4+C11</f>
        <v>72146052574</v>
      </c>
      <c r="D41" s="6">
        <f t="shared" si="9"/>
        <v>61273001535</v>
      </c>
      <c r="E41" s="6">
        <f t="shared" si="9"/>
        <v>52531052249</v>
      </c>
      <c r="F41" s="6">
        <f>F4+F11</f>
        <v>44303769450</v>
      </c>
      <c r="H41" s="22">
        <f t="shared" si="1"/>
        <v>0.13053473363553159</v>
      </c>
    </row>
    <row r="42" spans="1:8" x14ac:dyDescent="0.25">
      <c r="H42" s="22"/>
    </row>
    <row r="43" spans="1:8" x14ac:dyDescent="0.25">
      <c r="A43" s="2" t="s">
        <v>11</v>
      </c>
      <c r="H43" s="22"/>
    </row>
    <row r="44" spans="1:8" x14ac:dyDescent="0.25">
      <c r="A44" s="3" t="s">
        <v>13</v>
      </c>
      <c r="B44" s="5">
        <f>SUM(B45:B52)</f>
        <v>77305843913</v>
      </c>
      <c r="C44" s="5">
        <f t="shared" ref="C44:E44" si="10">SUM(C45:C52)</f>
        <v>67880617172</v>
      </c>
      <c r="D44" s="5">
        <f t="shared" si="10"/>
        <v>57816566831</v>
      </c>
      <c r="E44" s="5">
        <f t="shared" si="10"/>
        <v>49027700210</v>
      </c>
      <c r="F44" s="5">
        <f>SUM(F45:F52)</f>
        <v>40555055362</v>
      </c>
      <c r="H44" s="22">
        <f t="shared" si="1"/>
        <v>0.13771495123161182</v>
      </c>
    </row>
    <row r="45" spans="1:8" x14ac:dyDescent="0.25">
      <c r="A45" t="s">
        <v>14</v>
      </c>
      <c r="B45" s="4">
        <v>8442390580</v>
      </c>
      <c r="C45" s="4">
        <v>7890084660</v>
      </c>
      <c r="D45" s="4">
        <v>7373910900</v>
      </c>
      <c r="E45" s="4">
        <v>6859452000</v>
      </c>
      <c r="F45" s="4">
        <v>6235865460</v>
      </c>
      <c r="H45" s="22">
        <f t="shared" si="1"/>
        <v>6.2462818943339604E-2</v>
      </c>
    </row>
    <row r="46" spans="1:8" x14ac:dyDescent="0.25">
      <c r="A46" t="s">
        <v>15</v>
      </c>
      <c r="B46" s="4">
        <v>2035465000</v>
      </c>
      <c r="C46" s="4">
        <v>2035465000</v>
      </c>
      <c r="D46" s="4">
        <v>2035465000</v>
      </c>
      <c r="E46" s="4">
        <v>2035465000</v>
      </c>
      <c r="F46" s="4">
        <v>2035465000</v>
      </c>
      <c r="H46" s="22">
        <f t="shared" si="1"/>
        <v>0</v>
      </c>
    </row>
    <row r="47" spans="1:8" x14ac:dyDescent="0.25">
      <c r="A47" t="s">
        <v>16</v>
      </c>
      <c r="B47" s="4">
        <v>105878200</v>
      </c>
      <c r="C47" s="4">
        <v>105878200</v>
      </c>
      <c r="D47" s="4">
        <v>105878200</v>
      </c>
      <c r="E47" s="4">
        <v>105878200</v>
      </c>
      <c r="F47" s="4">
        <v>105878200</v>
      </c>
      <c r="H47" s="22">
        <f t="shared" si="1"/>
        <v>0</v>
      </c>
    </row>
    <row r="48" spans="1:8" x14ac:dyDescent="0.25">
      <c r="A48" t="s">
        <v>17</v>
      </c>
      <c r="B48" s="4">
        <v>2211743936</v>
      </c>
      <c r="C48" s="4">
        <v>2211743936</v>
      </c>
      <c r="D48" s="4">
        <v>1949557722</v>
      </c>
      <c r="E48" s="4">
        <v>852508043</v>
      </c>
      <c r="F48" s="4">
        <v>324011067</v>
      </c>
      <c r="H48" s="22">
        <f t="shared" si="1"/>
        <v>0.46836830017651354</v>
      </c>
    </row>
    <row r="49" spans="1:8" x14ac:dyDescent="0.25">
      <c r="A49" t="s">
        <v>18</v>
      </c>
      <c r="B49" s="4">
        <f>-452626946</f>
        <v>-452626946</v>
      </c>
      <c r="C49" s="4">
        <v>145585283</v>
      </c>
      <c r="D49" s="4">
        <v>192272252</v>
      </c>
      <c r="E49" s="4">
        <v>596561713</v>
      </c>
      <c r="F49" s="4">
        <v>266786579</v>
      </c>
      <c r="H49" s="22">
        <f t="shared" si="1"/>
        <v>-2.1115148911215194</v>
      </c>
    </row>
    <row r="50" spans="1:8" x14ac:dyDescent="0.25">
      <c r="A50" t="s">
        <v>176</v>
      </c>
      <c r="B50" s="4">
        <f>-18078434</f>
        <v>-18078434</v>
      </c>
      <c r="C50" s="4">
        <f>-939072</f>
        <v>-939072</v>
      </c>
      <c r="D50" s="4"/>
      <c r="E50" s="4"/>
      <c r="H50" s="22"/>
    </row>
    <row r="51" spans="1:8" x14ac:dyDescent="0.25">
      <c r="A51" t="s">
        <v>19</v>
      </c>
      <c r="B51" s="4">
        <v>64981071577</v>
      </c>
      <c r="C51" s="4">
        <v>55492799165</v>
      </c>
      <c r="D51" s="4">
        <v>46159482757</v>
      </c>
      <c r="E51" s="4">
        <v>38577835254</v>
      </c>
      <c r="F51" s="4">
        <v>31587049056</v>
      </c>
      <c r="H51" s="22">
        <f t="shared" si="1"/>
        <v>0.15519569772240627</v>
      </c>
    </row>
    <row r="52" spans="1:8" x14ac:dyDescent="0.25">
      <c r="D52" s="4"/>
      <c r="E52" s="4"/>
      <c r="H52" s="22"/>
    </row>
    <row r="53" spans="1:8" x14ac:dyDescent="0.25">
      <c r="A53" s="3" t="s">
        <v>20</v>
      </c>
      <c r="B53" s="4">
        <f t="shared" ref="B53:E53" si="11">SUM(B54:B55)</f>
        <v>0</v>
      </c>
      <c r="C53" s="4">
        <f t="shared" si="11"/>
        <v>0</v>
      </c>
      <c r="D53" s="4">
        <f>SUM(D54:D55)</f>
        <v>24901060</v>
      </c>
      <c r="E53" s="4">
        <f t="shared" si="11"/>
        <v>12674141</v>
      </c>
      <c r="F53" s="4">
        <f>SUM(F54:F55)</f>
        <v>2098295</v>
      </c>
      <c r="H53" s="22">
        <f t="shared" si="1"/>
        <v>-1</v>
      </c>
    </row>
    <row r="54" spans="1:8" x14ac:dyDescent="0.25">
      <c r="A54" s="17" t="s">
        <v>109</v>
      </c>
      <c r="B54">
        <v>0</v>
      </c>
      <c r="C54">
        <v>0</v>
      </c>
      <c r="D54" s="4">
        <v>500000</v>
      </c>
      <c r="E54" s="4">
        <v>500000</v>
      </c>
      <c r="F54" s="4">
        <v>500000</v>
      </c>
      <c r="H54" s="22">
        <f t="shared" si="1"/>
        <v>-1</v>
      </c>
    </row>
    <row r="55" spans="1:8" x14ac:dyDescent="0.25">
      <c r="A55" s="17" t="s">
        <v>19</v>
      </c>
      <c r="B55">
        <v>0</v>
      </c>
      <c r="C55">
        <v>0</v>
      </c>
      <c r="D55" s="4">
        <v>24401060</v>
      </c>
      <c r="E55" s="4">
        <v>12174141</v>
      </c>
      <c r="F55" s="4">
        <v>1598295</v>
      </c>
      <c r="H55" s="22">
        <f t="shared" si="1"/>
        <v>-1</v>
      </c>
    </row>
    <row r="56" spans="1:8" x14ac:dyDescent="0.25">
      <c r="H56" s="22"/>
    </row>
    <row r="57" spans="1:8" x14ac:dyDescent="0.25">
      <c r="A57" s="3" t="s">
        <v>21</v>
      </c>
      <c r="B57" s="4">
        <f>B58+B61</f>
        <v>1272750021</v>
      </c>
      <c r="C57" s="4">
        <f t="shared" ref="C57:E57" si="12">C58+C61</f>
        <v>1294346873</v>
      </c>
      <c r="D57" s="4">
        <f t="shared" si="12"/>
        <v>1231133152</v>
      </c>
      <c r="E57" s="4">
        <f t="shared" si="12"/>
        <v>1129233846</v>
      </c>
      <c r="F57" s="4">
        <f>F58+F61</f>
        <v>1054498262</v>
      </c>
      <c r="H57" s="22">
        <f t="shared" si="1"/>
        <v>3.8339675426795949E-2</v>
      </c>
    </row>
    <row r="58" spans="1:8" x14ac:dyDescent="0.25">
      <c r="A58" t="s">
        <v>22</v>
      </c>
      <c r="B58" s="5">
        <f>SUM(B59:B60)</f>
        <v>1272750021</v>
      </c>
      <c r="C58" s="5">
        <f t="shared" ref="C58:E58" si="13">SUM(C59:C60)</f>
        <v>1294346873</v>
      </c>
      <c r="D58" s="5">
        <f t="shared" si="13"/>
        <v>1231133152</v>
      </c>
      <c r="E58" s="5">
        <f t="shared" si="13"/>
        <v>1129233846</v>
      </c>
      <c r="F58" s="5">
        <f>SUM(F59:F60)</f>
        <v>1054498262</v>
      </c>
      <c r="H58" s="22">
        <f t="shared" si="1"/>
        <v>3.8339675426795949E-2</v>
      </c>
    </row>
    <row r="59" spans="1:8" x14ac:dyDescent="0.25">
      <c r="A59" s="17" t="s">
        <v>110</v>
      </c>
      <c r="B59" s="4">
        <v>1294346873</v>
      </c>
      <c r="C59" s="4">
        <v>1231133152</v>
      </c>
      <c r="D59" s="4">
        <v>1129233846</v>
      </c>
      <c r="E59" s="4">
        <v>1054498262</v>
      </c>
      <c r="F59" s="4">
        <v>827397919</v>
      </c>
      <c r="H59" s="22">
        <f t="shared" si="1"/>
        <v>9.3622032036366543E-2</v>
      </c>
    </row>
    <row r="60" spans="1:8" x14ac:dyDescent="0.25">
      <c r="A60" s="17" t="s">
        <v>111</v>
      </c>
      <c r="B60" s="4">
        <f>-21596852</f>
        <v>-21596852</v>
      </c>
      <c r="C60" s="4">
        <v>63213721</v>
      </c>
      <c r="D60" s="4">
        <v>101899306</v>
      </c>
      <c r="E60" s="4">
        <v>74735584</v>
      </c>
      <c r="F60" s="4">
        <v>227100343</v>
      </c>
      <c r="H60" s="22">
        <f t="shared" si="1"/>
        <v>-1.6246468185896221</v>
      </c>
    </row>
    <row r="61" spans="1:8" x14ac:dyDescent="0.25">
      <c r="A61" t="s">
        <v>23</v>
      </c>
      <c r="B61">
        <v>0</v>
      </c>
      <c r="C61">
        <v>0</v>
      </c>
      <c r="D61">
        <v>0</v>
      </c>
      <c r="E61">
        <v>0</v>
      </c>
      <c r="F61">
        <v>0</v>
      </c>
      <c r="H61" s="22"/>
    </row>
    <row r="62" spans="1:8" x14ac:dyDescent="0.25">
      <c r="H62" s="22"/>
    </row>
    <row r="63" spans="1:8" x14ac:dyDescent="0.25">
      <c r="A63" s="3" t="s">
        <v>24</v>
      </c>
      <c r="B63" s="5">
        <f t="shared" ref="B63:E63" si="14">B64+B65+B66+B70</f>
        <v>3241547786</v>
      </c>
      <c r="C63" s="5">
        <f t="shared" si="14"/>
        <v>2971088529</v>
      </c>
      <c r="D63" s="5">
        <f t="shared" si="14"/>
        <v>2200400492</v>
      </c>
      <c r="E63" s="5">
        <f t="shared" si="14"/>
        <v>2361444052</v>
      </c>
      <c r="F63" s="5">
        <f>F64+F65+F66+F70</f>
        <v>2692117531</v>
      </c>
      <c r="H63" s="22">
        <f t="shared" si="1"/>
        <v>3.7843052472742E-2</v>
      </c>
    </row>
    <row r="64" spans="1:8" x14ac:dyDescent="0.25">
      <c r="A64" t="s">
        <v>76</v>
      </c>
      <c r="B64" s="5">
        <v>0</v>
      </c>
      <c r="C64" s="5"/>
      <c r="D64" s="5"/>
      <c r="E64" s="5"/>
      <c r="F64" s="4">
        <v>2693932</v>
      </c>
      <c r="H64" s="22">
        <f t="shared" si="1"/>
        <v>-1</v>
      </c>
    </row>
    <row r="65" spans="1:8" x14ac:dyDescent="0.25">
      <c r="A65" t="s">
        <v>25</v>
      </c>
      <c r="B65" s="4">
        <v>553785496</v>
      </c>
      <c r="C65" s="4">
        <v>716988428</v>
      </c>
      <c r="D65" s="4">
        <v>524676136</v>
      </c>
      <c r="E65" s="4">
        <v>843937277</v>
      </c>
      <c r="F65" s="4">
        <v>693982698</v>
      </c>
      <c r="H65" s="22">
        <f t="shared" si="1"/>
        <v>-4.4130538483895365E-2</v>
      </c>
    </row>
    <row r="66" spans="1:8" x14ac:dyDescent="0.25">
      <c r="A66" t="s">
        <v>26</v>
      </c>
      <c r="B66" s="5">
        <f t="shared" ref="B66:E66" si="15">SUM(B67:B69)</f>
        <v>128998444</v>
      </c>
      <c r="C66" s="5">
        <f t="shared" si="15"/>
        <v>239913331</v>
      </c>
      <c r="D66" s="5">
        <f t="shared" si="15"/>
        <v>89665092</v>
      </c>
      <c r="E66" s="5">
        <f t="shared" si="15"/>
        <v>27576542</v>
      </c>
      <c r="F66" s="5">
        <f>SUM(F67:F69)</f>
        <v>42871218</v>
      </c>
      <c r="H66" s="22">
        <f t="shared" si="1"/>
        <v>0.24647545184104658</v>
      </c>
    </row>
    <row r="67" spans="1:8" x14ac:dyDescent="0.25">
      <c r="A67" s="17" t="s">
        <v>112</v>
      </c>
      <c r="B67" s="4">
        <v>128384955</v>
      </c>
      <c r="C67" s="4">
        <v>130754244</v>
      </c>
      <c r="D67" s="4">
        <v>89334542</v>
      </c>
      <c r="E67" s="4">
        <v>27262592</v>
      </c>
      <c r="F67" s="4">
        <v>42557268</v>
      </c>
      <c r="H67" s="22">
        <f t="shared" si="1"/>
        <v>0.24711952488185429</v>
      </c>
    </row>
    <row r="68" spans="1:8" x14ac:dyDescent="0.25">
      <c r="A68" s="17" t="s">
        <v>181</v>
      </c>
      <c r="C68" s="4">
        <v>108551041</v>
      </c>
      <c r="D68" s="4"/>
      <c r="E68" s="4"/>
      <c r="H68" s="22"/>
    </row>
    <row r="69" spans="1:8" x14ac:dyDescent="0.25">
      <c r="A69" s="17" t="s">
        <v>113</v>
      </c>
      <c r="B69" s="4">
        <v>613489</v>
      </c>
      <c r="C69" s="4">
        <v>608046</v>
      </c>
      <c r="D69" s="4">
        <v>330550</v>
      </c>
      <c r="E69" s="4">
        <v>313950</v>
      </c>
      <c r="F69" s="4">
        <v>313950</v>
      </c>
      <c r="H69" s="22">
        <f t="shared" ref="H69:H82" si="16">(B69/F69)^0.2-1</f>
        <v>0.14337649131591501</v>
      </c>
    </row>
    <row r="70" spans="1:8" x14ac:dyDescent="0.25">
      <c r="A70" t="s">
        <v>27</v>
      </c>
      <c r="B70" s="5">
        <f t="shared" ref="B70:E70" si="17">SUM(B71:B76)</f>
        <v>2558763846</v>
      </c>
      <c r="C70" s="5">
        <f t="shared" si="17"/>
        <v>2014186770</v>
      </c>
      <c r="D70" s="5">
        <f t="shared" si="17"/>
        <v>1586059264</v>
      </c>
      <c r="E70" s="5">
        <f t="shared" si="17"/>
        <v>1489930233</v>
      </c>
      <c r="F70" s="5">
        <f>SUM(F71:F76)</f>
        <v>1952569683</v>
      </c>
      <c r="H70" s="22">
        <f t="shared" si="16"/>
        <v>5.5564395163528957E-2</v>
      </c>
    </row>
    <row r="71" spans="1:8" x14ac:dyDescent="0.25">
      <c r="A71" s="17" t="s">
        <v>114</v>
      </c>
      <c r="B71" s="4">
        <v>368968264</v>
      </c>
      <c r="C71" s="4">
        <v>641736368</v>
      </c>
      <c r="D71" s="4">
        <v>446877055</v>
      </c>
      <c r="E71" s="4">
        <v>493022685</v>
      </c>
      <c r="F71" s="4">
        <v>346347410</v>
      </c>
      <c r="H71" s="22">
        <f t="shared" si="16"/>
        <v>1.2734053964098102E-2</v>
      </c>
    </row>
    <row r="72" spans="1:8" x14ac:dyDescent="0.25">
      <c r="A72" s="17" t="s">
        <v>191</v>
      </c>
      <c r="B72" s="4">
        <v>330431723</v>
      </c>
      <c r="C72" s="4"/>
      <c r="D72" s="4"/>
      <c r="E72" s="4"/>
      <c r="F72" s="4"/>
      <c r="H72" s="22"/>
    </row>
    <row r="73" spans="1:8" x14ac:dyDescent="0.25">
      <c r="A73" s="17" t="s">
        <v>115</v>
      </c>
      <c r="B73" s="4">
        <v>18346013</v>
      </c>
      <c r="C73" s="4">
        <v>8948030</v>
      </c>
      <c r="D73" s="4">
        <v>56596629</v>
      </c>
      <c r="E73" s="4">
        <v>60176480</v>
      </c>
      <c r="F73" s="4">
        <v>51559622</v>
      </c>
      <c r="H73" s="22">
        <f t="shared" si="16"/>
        <v>-0.1867081983551534</v>
      </c>
    </row>
    <row r="74" spans="1:8" x14ac:dyDescent="0.25">
      <c r="A74" s="17" t="s">
        <v>116</v>
      </c>
      <c r="B74" s="4">
        <v>3711211</v>
      </c>
      <c r="C74" s="4">
        <v>2819514</v>
      </c>
      <c r="D74" s="4">
        <v>3619330</v>
      </c>
      <c r="E74" s="4">
        <v>7114330</v>
      </c>
      <c r="F74" s="4">
        <v>7696415</v>
      </c>
      <c r="H74" s="22">
        <f t="shared" si="16"/>
        <v>-0.13573796898103185</v>
      </c>
    </row>
    <row r="75" spans="1:8" x14ac:dyDescent="0.25">
      <c r="A75" s="17" t="s">
        <v>117</v>
      </c>
      <c r="B75" s="4">
        <v>859269098</v>
      </c>
      <c r="C75" s="4">
        <v>802781404</v>
      </c>
      <c r="D75" s="4">
        <v>863266490</v>
      </c>
      <c r="E75" s="4">
        <v>688490710</v>
      </c>
      <c r="F75" s="4">
        <v>658668937</v>
      </c>
      <c r="H75" s="22">
        <f t="shared" si="16"/>
        <v>5.4611255758591604E-2</v>
      </c>
    </row>
    <row r="76" spans="1:8" x14ac:dyDescent="0.25">
      <c r="A76" s="17" t="s">
        <v>118</v>
      </c>
      <c r="B76" s="5">
        <f t="shared" ref="B76:E76" si="18">SUM(B77:B80)</f>
        <v>978037537</v>
      </c>
      <c r="C76" s="5">
        <f t="shared" si="18"/>
        <v>557901454</v>
      </c>
      <c r="D76" s="5">
        <f t="shared" si="18"/>
        <v>215699760</v>
      </c>
      <c r="E76" s="5">
        <f t="shared" si="18"/>
        <v>241126028</v>
      </c>
      <c r="F76" s="5">
        <f>SUM(F77:F80)</f>
        <v>888297299</v>
      </c>
      <c r="H76" s="22">
        <f t="shared" si="16"/>
        <v>1.9434756615149817E-2</v>
      </c>
    </row>
    <row r="77" spans="1:8" x14ac:dyDescent="0.25">
      <c r="A77" s="17" t="s">
        <v>119</v>
      </c>
      <c r="B77" s="4">
        <v>557901454</v>
      </c>
      <c r="C77" s="4">
        <v>215699760</v>
      </c>
      <c r="D77" s="4">
        <v>241126028</v>
      </c>
      <c r="E77" s="4">
        <v>888297299</v>
      </c>
      <c r="F77" s="4">
        <v>546331417</v>
      </c>
      <c r="H77" s="22">
        <f t="shared" si="16"/>
        <v>4.2001075527595688E-3</v>
      </c>
    </row>
    <row r="78" spans="1:8" x14ac:dyDescent="0.25">
      <c r="A78" s="17" t="s">
        <v>182</v>
      </c>
      <c r="C78" s="4">
        <v>30466821</v>
      </c>
      <c r="D78" s="4"/>
      <c r="E78" s="4"/>
      <c r="H78" s="22"/>
    </row>
    <row r="79" spans="1:8" x14ac:dyDescent="0.25">
      <c r="A79" s="17" t="s">
        <v>120</v>
      </c>
      <c r="B79" s="4">
        <v>4251005177</v>
      </c>
      <c r="C79" s="4">
        <v>3876979330</v>
      </c>
      <c r="D79" s="4">
        <v>3255148172</v>
      </c>
      <c r="E79" s="4">
        <v>2949150787</v>
      </c>
      <c r="F79" s="4">
        <v>2389605742</v>
      </c>
      <c r="H79" s="22">
        <f t="shared" si="16"/>
        <v>0.12210391118378605</v>
      </c>
    </row>
    <row r="80" spans="1:8" x14ac:dyDescent="0.25">
      <c r="A80" s="17" t="s">
        <v>121</v>
      </c>
      <c r="B80" s="4">
        <f>-3830869094</f>
        <v>-3830869094</v>
      </c>
      <c r="C80" s="4">
        <f>-3565244457</f>
        <v>-3565244457</v>
      </c>
      <c r="D80" s="4">
        <f>-3280574440</f>
        <v>-3280574440</v>
      </c>
      <c r="E80" s="4">
        <f>-3596322058</f>
        <v>-3596322058</v>
      </c>
      <c r="F80" s="4">
        <f>-2047639860</f>
        <v>-2047639860</v>
      </c>
      <c r="H80" s="22">
        <f t="shared" si="16"/>
        <v>0.13346665246995837</v>
      </c>
    </row>
    <row r="81" spans="1:8" x14ac:dyDescent="0.25">
      <c r="H81" s="22"/>
    </row>
    <row r="82" spans="1:8" x14ac:dyDescent="0.25">
      <c r="A82" s="2" t="s">
        <v>28</v>
      </c>
      <c r="B82" s="6">
        <f>B44+B53+B57+B63</f>
        <v>81820141720</v>
      </c>
      <c r="C82" s="6">
        <f t="shared" ref="C82:E82" si="19">C44+C53+C57+C63</f>
        <v>72146052574</v>
      </c>
      <c r="D82" s="6">
        <f t="shared" si="19"/>
        <v>61273001535</v>
      </c>
      <c r="E82" s="6">
        <f t="shared" si="19"/>
        <v>52531052249</v>
      </c>
      <c r="F82" s="6">
        <f>F44+F53+F57+F63</f>
        <v>44303769450</v>
      </c>
      <c r="H82" s="22">
        <f t="shared" si="16"/>
        <v>0.13053473363553159</v>
      </c>
    </row>
    <row r="83" spans="1:8" ht="15.75" x14ac:dyDescent="0.25">
      <c r="A83" s="9" t="s">
        <v>29</v>
      </c>
      <c r="B83" s="10">
        <f>B41-B82</f>
        <v>0</v>
      </c>
      <c r="C83" s="10">
        <f>C41-C82</f>
        <v>0</v>
      </c>
      <c r="D83" s="10">
        <f>D41-D82</f>
        <v>0</v>
      </c>
      <c r="E83" s="10">
        <f>E41-E82</f>
        <v>0</v>
      </c>
      <c r="F83" s="10">
        <f>F41-F82</f>
        <v>0</v>
      </c>
    </row>
    <row r="85" spans="1:8" x14ac:dyDescent="0.25">
      <c r="A85" s="1" t="s">
        <v>30</v>
      </c>
      <c r="B85">
        <v>91.57</v>
      </c>
      <c r="C85">
        <v>80.400000000000006</v>
      </c>
      <c r="D85">
        <v>78.41</v>
      </c>
      <c r="E85">
        <v>66.489999999999995</v>
      </c>
    </row>
    <row r="86" spans="1:8" x14ac:dyDescent="0.25">
      <c r="A86" s="1" t="s">
        <v>31</v>
      </c>
      <c r="B86" s="4">
        <v>844239058</v>
      </c>
      <c r="C86" s="4">
        <v>844239058</v>
      </c>
      <c r="D86" s="4">
        <v>737391090</v>
      </c>
      <c r="E86" s="4">
        <v>737391090</v>
      </c>
    </row>
    <row r="88" spans="1:8" x14ac:dyDescent="0.25">
      <c r="A88" t="s">
        <v>212</v>
      </c>
      <c r="B88" s="6">
        <f>B11-B63</f>
        <v>44142755327</v>
      </c>
      <c r="C88" s="6">
        <f t="shared" ref="C88:F88" si="20">C11-C63</f>
        <v>35440553507</v>
      </c>
      <c r="D88" s="6">
        <f t="shared" si="20"/>
        <v>26241135749</v>
      </c>
      <c r="E88" s="6">
        <f t="shared" si="20"/>
        <v>20814385970</v>
      </c>
      <c r="F88" s="6">
        <f t="shared" si="20"/>
        <v>14371249120</v>
      </c>
    </row>
    <row r="89" spans="1:8" x14ac:dyDescent="0.25">
      <c r="A89" t="s">
        <v>213</v>
      </c>
    </row>
    <row r="90" spans="1:8" x14ac:dyDescent="0.25">
      <c r="A90" t="s">
        <v>214</v>
      </c>
    </row>
  </sheetData>
  <mergeCells count="1">
    <mergeCell ref="I2:K2"/>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C11"/>
  <sheetViews>
    <sheetView zoomScale="80" zoomScaleNormal="80" workbookViewId="0">
      <selection activeCell="B5" sqref="B5"/>
    </sheetView>
  </sheetViews>
  <sheetFormatPr defaultRowHeight="15" x14ac:dyDescent="0.25"/>
  <cols>
    <col min="1" max="1" width="66.42578125" bestFit="1" customWidth="1"/>
    <col min="2" max="2" width="19.140625" bestFit="1" customWidth="1"/>
    <col min="3" max="3" width="10.7109375" bestFit="1" customWidth="1"/>
  </cols>
  <sheetData>
    <row r="2" spans="1:3" x14ac:dyDescent="0.25">
      <c r="B2" s="28">
        <v>2020</v>
      </c>
      <c r="C2" s="28" t="s">
        <v>206</v>
      </c>
    </row>
    <row r="3" spans="1:3" x14ac:dyDescent="0.25">
      <c r="A3" t="s">
        <v>256</v>
      </c>
      <c r="B3" s="5">
        <f>BS!B44</f>
        <v>77305843913</v>
      </c>
    </row>
    <row r="4" spans="1:3" x14ac:dyDescent="0.25">
      <c r="A4" t="s">
        <v>257</v>
      </c>
      <c r="B4" s="5">
        <f>BS!B64</f>
        <v>0</v>
      </c>
    </row>
    <row r="5" spans="1:3" x14ac:dyDescent="0.25">
      <c r="A5" s="1" t="s">
        <v>258</v>
      </c>
      <c r="B5" s="5">
        <f>BS!B82</f>
        <v>81820141720</v>
      </c>
    </row>
    <row r="7" spans="1:3" x14ac:dyDescent="0.25">
      <c r="A7" t="s">
        <v>259</v>
      </c>
      <c r="B7" s="22">
        <f>B3/B5</f>
        <v>0.94482657066949893</v>
      </c>
    </row>
    <row r="8" spans="1:3" x14ac:dyDescent="0.25">
      <c r="A8" t="s">
        <v>260</v>
      </c>
      <c r="B8" s="22">
        <f>B4/B5</f>
        <v>0</v>
      </c>
      <c r="C8" t="s">
        <v>285</v>
      </c>
    </row>
    <row r="9" spans="1:3" x14ac:dyDescent="0.25">
      <c r="B9" s="22"/>
    </row>
    <row r="10" spans="1:3" x14ac:dyDescent="0.25">
      <c r="A10" t="s">
        <v>262</v>
      </c>
      <c r="B10" s="22">
        <f>IS!B110/BS!B44</f>
        <v>0.1647878304172779</v>
      </c>
    </row>
    <row r="11" spans="1:3" x14ac:dyDescent="0.25">
      <c r="A11" t="s">
        <v>263</v>
      </c>
      <c r="B11" s="22">
        <f>IS!B110/BS!B41</f>
        <v>0.15569592070122365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43"/>
  <sheetViews>
    <sheetView zoomScale="80" zoomScaleNormal="80" workbookViewId="0">
      <selection activeCell="K26" sqref="K26"/>
    </sheetView>
  </sheetViews>
  <sheetFormatPr defaultRowHeight="15" x14ac:dyDescent="0.25"/>
  <cols>
    <col min="1" max="1" width="123" bestFit="1" customWidth="1"/>
    <col min="2" max="2" width="167.42578125" bestFit="1" customWidth="1"/>
    <col min="3" max="3" width="14.85546875" style="27" bestFit="1" customWidth="1"/>
    <col min="4" max="4" width="14.85546875" bestFit="1" customWidth="1"/>
    <col min="10" max="10" width="15" bestFit="1" customWidth="1"/>
    <col min="11" max="11" width="14.42578125" bestFit="1" customWidth="1"/>
    <col min="12" max="12" width="11.42578125" bestFit="1" customWidth="1"/>
  </cols>
  <sheetData>
    <row r="1" spans="1:12" x14ac:dyDescent="0.25">
      <c r="A1" s="19" t="s">
        <v>546</v>
      </c>
    </row>
    <row r="2" spans="1:12" x14ac:dyDescent="0.25">
      <c r="A2" s="19" t="s">
        <v>625</v>
      </c>
      <c r="C2" s="100"/>
    </row>
    <row r="3" spans="1:12" ht="15.75" x14ac:dyDescent="0.25">
      <c r="A3" s="29" t="s">
        <v>200</v>
      </c>
      <c r="B3" s="29" t="s">
        <v>203</v>
      </c>
      <c r="C3" s="29">
        <v>2020</v>
      </c>
      <c r="D3" s="29">
        <v>2019</v>
      </c>
      <c r="E3" s="29">
        <v>2018</v>
      </c>
      <c r="F3" s="29">
        <v>2017</v>
      </c>
      <c r="G3" s="29">
        <v>2016</v>
      </c>
      <c r="H3" s="29" t="s">
        <v>197</v>
      </c>
      <c r="J3" s="29" t="s">
        <v>209</v>
      </c>
      <c r="K3" s="29" t="s">
        <v>205</v>
      </c>
      <c r="L3" s="29" t="s">
        <v>206</v>
      </c>
    </row>
    <row r="4" spans="1:12" x14ac:dyDescent="0.25">
      <c r="A4" s="30" t="s">
        <v>201</v>
      </c>
      <c r="B4" s="37" t="s">
        <v>202</v>
      </c>
      <c r="C4" s="31">
        <f>IS!B10/((IS!B11+IS!C11)/2)</f>
        <v>1.4789694263317568</v>
      </c>
    </row>
    <row r="5" spans="1:12" x14ac:dyDescent="0.25">
      <c r="A5" s="33" t="s">
        <v>207</v>
      </c>
      <c r="B5" s="37" t="s">
        <v>208</v>
      </c>
      <c r="C5" s="32">
        <f>365/C4</f>
        <v>246.79347219860961</v>
      </c>
    </row>
    <row r="6" spans="1:12" x14ac:dyDescent="0.25">
      <c r="B6" s="37"/>
    </row>
    <row r="7" spans="1:12" x14ac:dyDescent="0.25">
      <c r="A7" t="s">
        <v>210</v>
      </c>
      <c r="B7" s="37" t="s">
        <v>211</v>
      </c>
      <c r="C7" s="32">
        <f>IS!B8/((BS!B88+BS!C88)/2)</f>
        <v>1.1529163467352697</v>
      </c>
    </row>
    <row r="8" spans="1:12" x14ac:dyDescent="0.25">
      <c r="B8" s="37"/>
    </row>
    <row r="9" spans="1:12" x14ac:dyDescent="0.25">
      <c r="A9" t="s">
        <v>215</v>
      </c>
      <c r="B9" s="37" t="s">
        <v>216</v>
      </c>
      <c r="C9" s="32">
        <f>IS!B8/((BS!B5+BS!C5)/2)</f>
        <v>2.1988510647269086</v>
      </c>
    </row>
    <row r="10" spans="1:12" x14ac:dyDescent="0.25">
      <c r="A10" t="s">
        <v>217</v>
      </c>
      <c r="B10" s="37" t="s">
        <v>218</v>
      </c>
      <c r="C10" s="32">
        <f>IS!B8/((BS!B41+BS!C41)/2)</f>
        <v>0.5959288537508235</v>
      </c>
    </row>
    <row r="11" spans="1:12" x14ac:dyDescent="0.25">
      <c r="B11" s="37"/>
    </row>
    <row r="12" spans="1:12" x14ac:dyDescent="0.25">
      <c r="A12" t="s">
        <v>219</v>
      </c>
      <c r="B12" s="37" t="s">
        <v>545</v>
      </c>
      <c r="C12" s="32">
        <f>IS!B10/((BS!B12+BS!C12)/2)</f>
        <v>4.382895266992497</v>
      </c>
    </row>
    <row r="13" spans="1:12" x14ac:dyDescent="0.25">
      <c r="A13" s="33" t="s">
        <v>220</v>
      </c>
      <c r="B13" s="37" t="s">
        <v>221</v>
      </c>
      <c r="C13" s="32">
        <f>365/C12</f>
        <v>83.2782847331097</v>
      </c>
    </row>
    <row r="14" spans="1:12" x14ac:dyDescent="0.25">
      <c r="B14" s="37"/>
    </row>
    <row r="15" spans="1:12" x14ac:dyDescent="0.25">
      <c r="A15" t="s">
        <v>222</v>
      </c>
      <c r="B15" s="37" t="s">
        <v>223</v>
      </c>
      <c r="C15" s="32">
        <f>IS!B8/((BS!B19+BS!C19)/2)</f>
        <v>29.769425660603996</v>
      </c>
    </row>
    <row r="16" spans="1:12" x14ac:dyDescent="0.25">
      <c r="A16" s="33" t="s">
        <v>224</v>
      </c>
      <c r="B16" s="37" t="s">
        <v>225</v>
      </c>
      <c r="C16" s="32">
        <f>365/C15</f>
        <v>12.260901643226209</v>
      </c>
    </row>
    <row r="17" spans="1:3" x14ac:dyDescent="0.25">
      <c r="B17" s="37"/>
    </row>
    <row r="18" spans="1:3" x14ac:dyDescent="0.25">
      <c r="B18" s="37"/>
    </row>
    <row r="19" spans="1:3" ht="15.75" x14ac:dyDescent="0.25">
      <c r="A19" s="29" t="s">
        <v>226</v>
      </c>
      <c r="B19" s="35"/>
    </row>
    <row r="20" spans="1:3" x14ac:dyDescent="0.25">
      <c r="A20" t="s">
        <v>227</v>
      </c>
      <c r="B20" s="37" t="s">
        <v>624</v>
      </c>
      <c r="C20" s="34">
        <f>IS!B10/IS!B8</f>
        <v>0.49124704569240485</v>
      </c>
    </row>
    <row r="21" spans="1:3" x14ac:dyDescent="0.25">
      <c r="A21" s="33" t="s">
        <v>228</v>
      </c>
      <c r="B21" s="35" t="s">
        <v>229</v>
      </c>
      <c r="C21" s="34">
        <f>IS!B48/IS!B8</f>
        <v>2.6733966969647121E-2</v>
      </c>
    </row>
    <row r="22" spans="1:3" x14ac:dyDescent="0.25">
      <c r="A22" s="33" t="s">
        <v>231</v>
      </c>
      <c r="B22" s="35" t="s">
        <v>230</v>
      </c>
      <c r="C22" s="34">
        <f>IS!B19/IS!B8</f>
        <v>0.16092768622060313</v>
      </c>
    </row>
    <row r="23" spans="1:3" x14ac:dyDescent="0.25">
      <c r="A23" s="33" t="s">
        <v>232</v>
      </c>
      <c r="B23" s="35" t="s">
        <v>233</v>
      </c>
      <c r="C23" s="34">
        <f>IS!B18/IS!B8</f>
        <v>0.18766398750344809</v>
      </c>
    </row>
    <row r="24" spans="1:3" x14ac:dyDescent="0.25">
      <c r="A24" s="33" t="s">
        <v>234</v>
      </c>
      <c r="B24" s="35" t="s">
        <v>235</v>
      </c>
      <c r="C24" s="34">
        <f>(IS!B10+IS!B18+IS!B78+IS!B97+IS!B100+IS!B101)/IS!B8</f>
        <v>0.78983471280838935</v>
      </c>
    </row>
    <row r="25" spans="1:3" x14ac:dyDescent="0.25">
      <c r="A25" s="33" t="s">
        <v>236</v>
      </c>
      <c r="B25" s="35" t="s">
        <v>237</v>
      </c>
      <c r="C25" s="36"/>
    </row>
    <row r="26" spans="1:3" x14ac:dyDescent="0.25">
      <c r="A26" s="33" t="s">
        <v>238</v>
      </c>
      <c r="B26" s="35" t="s">
        <v>627</v>
      </c>
      <c r="C26" s="36"/>
    </row>
    <row r="27" spans="1:3" x14ac:dyDescent="0.25">
      <c r="A27" s="48" t="s">
        <v>626</v>
      </c>
      <c r="B27" s="37"/>
    </row>
    <row r="28" spans="1:3" x14ac:dyDescent="0.25">
      <c r="B28" s="37"/>
    </row>
    <row r="29" spans="1:3" ht="15.75" x14ac:dyDescent="0.25">
      <c r="A29" s="29" t="s">
        <v>241</v>
      </c>
      <c r="B29" s="37"/>
    </row>
    <row r="30" spans="1:3" x14ac:dyDescent="0.25">
      <c r="A30" s="33" t="s">
        <v>239</v>
      </c>
      <c r="B30" s="35" t="s">
        <v>240</v>
      </c>
      <c r="C30" s="32">
        <f>BS!B11/BS!B63</f>
        <v>14.617801816048871</v>
      </c>
    </row>
    <row r="31" spans="1:3" x14ac:dyDescent="0.25">
      <c r="A31" s="30" t="s">
        <v>242</v>
      </c>
      <c r="B31" s="35" t="s">
        <v>243</v>
      </c>
      <c r="C31" s="32">
        <f>(BS!B29+BS!B30+BS!B31+BS!B36+BS!B37)/BS!B63</f>
        <v>12.039159452946594</v>
      </c>
    </row>
    <row r="32" spans="1:3" x14ac:dyDescent="0.25">
      <c r="A32" s="30" t="s">
        <v>244</v>
      </c>
      <c r="B32" s="35" t="s">
        <v>245</v>
      </c>
      <c r="C32" s="32">
        <f>(BS!B30+BS!B31+BS!B37)/BS!B63</f>
        <v>10.44017861780798</v>
      </c>
    </row>
    <row r="33" spans="1:3" x14ac:dyDescent="0.25">
      <c r="A33" s="30" t="s">
        <v>302</v>
      </c>
      <c r="B33" s="35" t="s">
        <v>303</v>
      </c>
      <c r="C33" s="36"/>
    </row>
    <row r="34" spans="1:3" x14ac:dyDescent="0.25">
      <c r="A34" s="30" t="s">
        <v>306</v>
      </c>
      <c r="B34" s="35" t="s">
        <v>307</v>
      </c>
      <c r="C34" s="32">
        <f>C13+C16</f>
        <v>95.539186376335905</v>
      </c>
    </row>
    <row r="35" spans="1:3" x14ac:dyDescent="0.25">
      <c r="A35" s="33" t="s">
        <v>304</v>
      </c>
      <c r="B35" s="35" t="s">
        <v>305</v>
      </c>
      <c r="C35" s="32">
        <f>C13+C16-C5</f>
        <v>-151.25428582227369</v>
      </c>
    </row>
    <row r="36" spans="1:3" x14ac:dyDescent="0.25">
      <c r="A36" s="45" t="s">
        <v>308</v>
      </c>
    </row>
    <row r="37" spans="1:3" x14ac:dyDescent="0.25">
      <c r="A37" s="45" t="s">
        <v>309</v>
      </c>
    </row>
    <row r="38" spans="1:3" x14ac:dyDescent="0.25">
      <c r="A38" s="33" t="s">
        <v>310</v>
      </c>
      <c r="B38" s="35" t="s">
        <v>311</v>
      </c>
      <c r="C38" s="34">
        <f>CF!B21/IS!B8</f>
        <v>0.23455982772980125</v>
      </c>
    </row>
    <row r="41" spans="1:3" ht="15.75" x14ac:dyDescent="0.25">
      <c r="A41" s="29" t="s">
        <v>623</v>
      </c>
      <c r="B41" s="29"/>
    </row>
    <row r="42" spans="1:3" x14ac:dyDescent="0.25">
      <c r="A42" s="46" t="s">
        <v>312</v>
      </c>
      <c r="B42" s="47"/>
    </row>
    <row r="43" spans="1:3" x14ac:dyDescent="0.25">
      <c r="A43" s="30" t="s">
        <v>313</v>
      </c>
      <c r="B43" s="35" t="s">
        <v>314</v>
      </c>
      <c r="C43" s="34">
        <f>BS!B64/BS!B41</f>
        <v>0</v>
      </c>
    </row>
    <row r="44" spans="1:3" x14ac:dyDescent="0.25">
      <c r="A44" s="33" t="s">
        <v>315</v>
      </c>
      <c r="B44" s="35" t="s">
        <v>316</v>
      </c>
      <c r="C44" s="34">
        <f>BS!B64/(BS!B44+BS!B64)</f>
        <v>0</v>
      </c>
    </row>
    <row r="45" spans="1:3" x14ac:dyDescent="0.25">
      <c r="A45" s="33" t="s">
        <v>317</v>
      </c>
      <c r="B45" s="35" t="s">
        <v>318</v>
      </c>
    </row>
    <row r="46" spans="1:3" x14ac:dyDescent="0.25">
      <c r="A46" s="30" t="s">
        <v>330</v>
      </c>
      <c r="B46" s="35" t="s">
        <v>331</v>
      </c>
    </row>
    <row r="47" spans="1:3" x14ac:dyDescent="0.25">
      <c r="A47" s="33" t="s">
        <v>332</v>
      </c>
      <c r="B47" s="35" t="s">
        <v>333</v>
      </c>
    </row>
    <row r="48" spans="1:3" x14ac:dyDescent="0.25">
      <c r="A48" s="48" t="s">
        <v>334</v>
      </c>
      <c r="B48" s="35"/>
    </row>
    <row r="49" spans="1:2" x14ac:dyDescent="0.25">
      <c r="A49" s="48" t="s">
        <v>335</v>
      </c>
      <c r="B49" s="35"/>
    </row>
    <row r="50" spans="1:2" x14ac:dyDescent="0.25">
      <c r="A50" s="33" t="s">
        <v>336</v>
      </c>
      <c r="B50" s="35" t="s">
        <v>337</v>
      </c>
    </row>
    <row r="51" spans="1:2" x14ac:dyDescent="0.25">
      <c r="A51" s="33" t="s">
        <v>338</v>
      </c>
      <c r="B51" s="35" t="s">
        <v>339</v>
      </c>
    </row>
    <row r="52" spans="1:2" x14ac:dyDescent="0.25">
      <c r="A52" s="30" t="s">
        <v>340</v>
      </c>
      <c r="B52" s="35" t="s">
        <v>341</v>
      </c>
    </row>
    <row r="53" spans="1:2" x14ac:dyDescent="0.25">
      <c r="A53" s="46" t="s">
        <v>342</v>
      </c>
      <c r="B53" s="49"/>
    </row>
    <row r="54" spans="1:2" x14ac:dyDescent="0.25">
      <c r="A54" s="30" t="s">
        <v>343</v>
      </c>
      <c r="B54" s="35" t="s">
        <v>344</v>
      </c>
    </row>
    <row r="55" spans="1:2" x14ac:dyDescent="0.25">
      <c r="A55" s="30" t="s">
        <v>343</v>
      </c>
      <c r="B55" s="35"/>
    </row>
    <row r="56" spans="1:2" x14ac:dyDescent="0.25">
      <c r="A56" s="33" t="s">
        <v>345</v>
      </c>
      <c r="B56" s="35" t="s">
        <v>346</v>
      </c>
    </row>
    <row r="57" spans="1:2" x14ac:dyDescent="0.25">
      <c r="A57" s="33" t="s">
        <v>347</v>
      </c>
      <c r="B57" s="35" t="s">
        <v>347</v>
      </c>
    </row>
    <row r="58" spans="1:2" x14ac:dyDescent="0.25">
      <c r="A58" s="33" t="s">
        <v>348</v>
      </c>
      <c r="B58" s="35" t="s">
        <v>348</v>
      </c>
    </row>
    <row r="59" spans="1:2" x14ac:dyDescent="0.25">
      <c r="A59" s="33" t="s">
        <v>349</v>
      </c>
      <c r="B59" s="35" t="s">
        <v>350</v>
      </c>
    </row>
    <row r="60" spans="1:2" x14ac:dyDescent="0.25">
      <c r="A60" s="30" t="s">
        <v>351</v>
      </c>
      <c r="B60" s="35" t="s">
        <v>352</v>
      </c>
    </row>
    <row r="61" spans="1:2" x14ac:dyDescent="0.25">
      <c r="A61" s="30"/>
      <c r="B61" s="35"/>
    </row>
    <row r="62" spans="1:2" x14ac:dyDescent="0.25">
      <c r="A62" s="46" t="s">
        <v>328</v>
      </c>
      <c r="B62" s="35" t="s">
        <v>329</v>
      </c>
    </row>
    <row r="63" spans="1:2" x14ac:dyDescent="0.25">
      <c r="A63" s="44" t="s">
        <v>319</v>
      </c>
    </row>
    <row r="64" spans="1:2" x14ac:dyDescent="0.25">
      <c r="A64" t="s">
        <v>320</v>
      </c>
      <c r="B64" s="35" t="s">
        <v>321</v>
      </c>
    </row>
    <row r="65" spans="1:7" x14ac:dyDescent="0.25">
      <c r="A65" t="s">
        <v>322</v>
      </c>
      <c r="B65" s="35" t="s">
        <v>323</v>
      </c>
    </row>
    <row r="66" spans="1:7" x14ac:dyDescent="0.25">
      <c r="A66" t="s">
        <v>324</v>
      </c>
      <c r="B66" s="35" t="s">
        <v>325</v>
      </c>
    </row>
    <row r="67" spans="1:7" x14ac:dyDescent="0.25">
      <c r="A67" t="s">
        <v>326</v>
      </c>
      <c r="B67" s="35" t="s">
        <v>327</v>
      </c>
    </row>
    <row r="70" spans="1:7" ht="15.75" x14ac:dyDescent="0.25">
      <c r="A70" s="29" t="s">
        <v>547</v>
      </c>
      <c r="B70" s="29"/>
      <c r="C70" s="101"/>
      <c r="D70" s="101"/>
      <c r="E70" s="101"/>
    </row>
    <row r="71" spans="1:7" x14ac:dyDescent="0.25">
      <c r="A71" s="33" t="s">
        <v>548</v>
      </c>
      <c r="B71" s="35" t="s">
        <v>549</v>
      </c>
      <c r="C71" s="102"/>
      <c r="D71" s="102"/>
      <c r="E71" s="102"/>
      <c r="F71" s="102"/>
      <c r="G71" s="102"/>
    </row>
    <row r="72" spans="1:7" x14ac:dyDescent="0.25">
      <c r="A72" s="33" t="s">
        <v>550</v>
      </c>
      <c r="B72" s="35" t="s">
        <v>551</v>
      </c>
      <c r="C72" s="103"/>
      <c r="D72" s="103"/>
      <c r="E72" s="103"/>
      <c r="F72" s="103"/>
      <c r="G72" s="103"/>
    </row>
    <row r="73" spans="1:7" ht="15.75" x14ac:dyDescent="0.25">
      <c r="A73" s="46" t="s">
        <v>552</v>
      </c>
      <c r="B73" s="49"/>
      <c r="C73" s="101"/>
      <c r="D73" s="101"/>
      <c r="E73" s="101"/>
      <c r="F73" s="30"/>
      <c r="G73" s="30"/>
    </row>
    <row r="74" spans="1:7" x14ac:dyDescent="0.25">
      <c r="A74" s="33" t="s">
        <v>553</v>
      </c>
      <c r="B74" s="35" t="s">
        <v>554</v>
      </c>
      <c r="C74" s="104"/>
      <c r="D74" s="104"/>
      <c r="E74" s="104"/>
      <c r="F74" s="104"/>
      <c r="G74" s="104"/>
    </row>
    <row r="75" spans="1:7" x14ac:dyDescent="0.25">
      <c r="A75" s="33" t="s">
        <v>555</v>
      </c>
      <c r="B75" s="35" t="s">
        <v>556</v>
      </c>
      <c r="C75" s="104"/>
      <c r="D75" s="104"/>
      <c r="E75" s="104"/>
      <c r="F75" s="104"/>
      <c r="G75" s="104"/>
    </row>
    <row r="76" spans="1:7" x14ac:dyDescent="0.25">
      <c r="A76" s="33" t="s">
        <v>557</v>
      </c>
      <c r="B76" s="35" t="s">
        <v>558</v>
      </c>
      <c r="C76" s="104"/>
      <c r="D76" s="104"/>
      <c r="E76" s="104"/>
      <c r="F76" s="104"/>
      <c r="G76" s="104"/>
    </row>
    <row r="77" spans="1:7" x14ac:dyDescent="0.25">
      <c r="A77" s="30" t="s">
        <v>559</v>
      </c>
      <c r="B77" s="35"/>
      <c r="C77" s="104"/>
      <c r="D77" s="104"/>
      <c r="E77" s="104"/>
      <c r="F77" s="104"/>
      <c r="G77" s="104"/>
    </row>
    <row r="78" spans="1:7" x14ac:dyDescent="0.25">
      <c r="A78" s="30" t="s">
        <v>560</v>
      </c>
      <c r="B78" s="35"/>
      <c r="C78" s="104"/>
      <c r="D78" s="104"/>
      <c r="E78" s="104"/>
      <c r="F78" s="104"/>
      <c r="G78" s="104"/>
    </row>
    <row r="79" spans="1:7" x14ac:dyDescent="0.25">
      <c r="A79" s="30" t="s">
        <v>561</v>
      </c>
      <c r="B79" s="35" t="s">
        <v>562</v>
      </c>
      <c r="C79" s="104"/>
      <c r="D79" s="104"/>
      <c r="E79" s="104"/>
      <c r="F79" s="104"/>
      <c r="G79" s="104"/>
    </row>
    <row r="80" spans="1:7" x14ac:dyDescent="0.25">
      <c r="A80" s="46" t="s">
        <v>376</v>
      </c>
      <c r="B80" s="49"/>
      <c r="C80" s="104"/>
      <c r="D80" s="104"/>
      <c r="E80" s="104"/>
      <c r="F80" s="30"/>
      <c r="G80" s="30"/>
    </row>
    <row r="81" spans="1:7" x14ac:dyDescent="0.25">
      <c r="A81" s="30" t="s">
        <v>563</v>
      </c>
      <c r="B81" s="35" t="s">
        <v>564</v>
      </c>
      <c r="C81" s="104"/>
      <c r="D81" s="104"/>
      <c r="E81" s="104"/>
      <c r="F81" s="104"/>
      <c r="G81" s="104"/>
    </row>
    <row r="82" spans="1:7" x14ac:dyDescent="0.25">
      <c r="A82" s="30" t="s">
        <v>565</v>
      </c>
      <c r="B82" s="35" t="s">
        <v>566</v>
      </c>
      <c r="C82" s="104"/>
      <c r="D82" s="104"/>
      <c r="E82" s="104"/>
      <c r="F82" s="104"/>
      <c r="G82" s="104"/>
    </row>
    <row r="83" spans="1:7" x14ac:dyDescent="0.25">
      <c r="A83" s="30" t="s">
        <v>567</v>
      </c>
      <c r="B83" s="35" t="s">
        <v>568</v>
      </c>
      <c r="C83" s="104"/>
      <c r="D83" s="104"/>
      <c r="E83" s="104"/>
      <c r="F83" s="104"/>
      <c r="G83" s="104"/>
    </row>
    <row r="84" spans="1:7" x14ac:dyDescent="0.25">
      <c r="A84" s="13" t="s">
        <v>371</v>
      </c>
      <c r="B84" s="49"/>
      <c r="C84" s="104"/>
      <c r="D84" s="104"/>
      <c r="E84" s="104"/>
      <c r="F84" s="30"/>
      <c r="G84" s="30"/>
    </row>
    <row r="85" spans="1:7" x14ac:dyDescent="0.25">
      <c r="A85" s="30" t="s">
        <v>262</v>
      </c>
      <c r="B85" s="35" t="s">
        <v>569</v>
      </c>
      <c r="C85" s="104"/>
      <c r="D85" s="104"/>
      <c r="E85" s="104"/>
      <c r="F85" s="104"/>
      <c r="G85" s="104"/>
    </row>
    <row r="86" spans="1:7" x14ac:dyDescent="0.25">
      <c r="A86" s="30" t="s">
        <v>570</v>
      </c>
      <c r="B86" s="35" t="s">
        <v>571</v>
      </c>
      <c r="C86" s="104"/>
      <c r="D86" s="104"/>
      <c r="E86" s="104"/>
      <c r="F86" s="104"/>
      <c r="G86" s="104"/>
    </row>
    <row r="87" spans="1:7" x14ac:dyDescent="0.25">
      <c r="A87" s="33" t="s">
        <v>572</v>
      </c>
      <c r="B87" s="35" t="s">
        <v>573</v>
      </c>
      <c r="C87" s="105"/>
      <c r="D87" s="105"/>
      <c r="E87" s="105"/>
      <c r="F87" s="105"/>
      <c r="G87" s="105"/>
    </row>
    <row r="88" spans="1:7" x14ac:dyDescent="0.25">
      <c r="A88" s="33" t="s">
        <v>574</v>
      </c>
      <c r="B88" s="35" t="s">
        <v>373</v>
      </c>
      <c r="C88" s="106"/>
      <c r="D88" s="106"/>
      <c r="E88" s="106"/>
      <c r="F88" s="106"/>
      <c r="G88" s="106"/>
    </row>
    <row r="89" spans="1:7" x14ac:dyDescent="0.25">
      <c r="A89" s="33" t="s">
        <v>375</v>
      </c>
      <c r="B89" s="35" t="s">
        <v>575</v>
      </c>
      <c r="C89" s="106"/>
      <c r="D89" s="106"/>
      <c r="E89" s="106"/>
      <c r="F89" s="106"/>
      <c r="G89" s="106"/>
    </row>
    <row r="90" spans="1:7" x14ac:dyDescent="0.25">
      <c r="A90" s="33" t="s">
        <v>561</v>
      </c>
      <c r="B90" s="35" t="s">
        <v>576</v>
      </c>
      <c r="C90" s="104"/>
      <c r="D90" s="104"/>
      <c r="E90" s="104"/>
      <c r="F90" s="104"/>
      <c r="G90" s="104"/>
    </row>
    <row r="91" spans="1:7" x14ac:dyDescent="0.25">
      <c r="C91" s="119"/>
      <c r="D91" s="30"/>
      <c r="E91" s="30"/>
      <c r="F91" s="30"/>
      <c r="G91" s="30"/>
    </row>
    <row r="92" spans="1:7" x14ac:dyDescent="0.25">
      <c r="C92" s="119"/>
      <c r="D92" s="30"/>
      <c r="E92" s="30"/>
      <c r="F92" s="30"/>
      <c r="G92" s="30"/>
    </row>
    <row r="93" spans="1:7" ht="15.75" x14ac:dyDescent="0.25">
      <c r="A93" s="29" t="s">
        <v>577</v>
      </c>
      <c r="B93" s="29"/>
      <c r="C93" s="30"/>
      <c r="D93" s="30"/>
      <c r="E93" s="30"/>
      <c r="F93" s="30"/>
      <c r="G93" s="30"/>
    </row>
    <row r="94" spans="1:7" x14ac:dyDescent="0.25">
      <c r="A94" s="46" t="s">
        <v>578</v>
      </c>
      <c r="B94" s="47"/>
      <c r="C94" s="30"/>
      <c r="D94" s="30"/>
      <c r="E94" s="30"/>
      <c r="F94" s="30"/>
      <c r="G94" s="30"/>
    </row>
    <row r="95" spans="1:7" x14ac:dyDescent="0.25">
      <c r="A95" s="30" t="s">
        <v>579</v>
      </c>
      <c r="B95" s="35" t="s">
        <v>580</v>
      </c>
      <c r="C95" s="98"/>
      <c r="D95" s="98"/>
      <c r="E95" s="98"/>
      <c r="F95" s="98"/>
      <c r="G95" s="98"/>
    </row>
    <row r="96" spans="1:7" s="30" customFormat="1" x14ac:dyDescent="0.25">
      <c r="A96" s="30" t="s">
        <v>581</v>
      </c>
      <c r="B96" s="35" t="s">
        <v>582</v>
      </c>
      <c r="C96" s="98"/>
      <c r="D96" s="98"/>
      <c r="E96" s="98"/>
      <c r="F96" s="98"/>
      <c r="G96" s="98"/>
    </row>
    <row r="97" spans="1:7" x14ac:dyDescent="0.25">
      <c r="A97" s="30" t="s">
        <v>583</v>
      </c>
      <c r="B97" s="35" t="s">
        <v>584</v>
      </c>
      <c r="C97" s="98"/>
      <c r="D97" s="98"/>
      <c r="E97" s="98"/>
      <c r="F97" s="98"/>
      <c r="G97" s="98"/>
    </row>
    <row r="98" spans="1:7" x14ac:dyDescent="0.25">
      <c r="A98" s="30" t="s">
        <v>585</v>
      </c>
      <c r="B98" s="107" t="s">
        <v>586</v>
      </c>
      <c r="C98" s="98"/>
      <c r="D98" s="98"/>
      <c r="E98" s="98"/>
      <c r="F98" s="98"/>
      <c r="G98" s="98"/>
    </row>
    <row r="99" spans="1:7" x14ac:dyDescent="0.25">
      <c r="A99" s="75" t="s">
        <v>585</v>
      </c>
      <c r="B99" s="107"/>
      <c r="C99" s="98"/>
      <c r="D99" s="98"/>
      <c r="E99" s="98"/>
      <c r="F99" s="98"/>
      <c r="G99" s="98"/>
    </row>
    <row r="100" spans="1:7" x14ac:dyDescent="0.25">
      <c r="A100" s="46" t="s">
        <v>587</v>
      </c>
      <c r="B100" s="49"/>
      <c r="C100" s="98"/>
      <c r="D100" s="98"/>
      <c r="E100" s="30"/>
      <c r="F100" s="30"/>
      <c r="G100" s="30"/>
    </row>
    <row r="101" spans="1:7" x14ac:dyDescent="0.25">
      <c r="A101" s="30" t="s">
        <v>588</v>
      </c>
      <c r="B101" s="35" t="s">
        <v>589</v>
      </c>
      <c r="C101" s="98"/>
      <c r="D101" s="98"/>
      <c r="E101" s="98"/>
      <c r="F101" s="98"/>
      <c r="G101" s="98"/>
    </row>
    <row r="102" spans="1:7" x14ac:dyDescent="0.25">
      <c r="A102" s="30" t="s">
        <v>590</v>
      </c>
      <c r="B102" s="35" t="s">
        <v>591</v>
      </c>
      <c r="C102" s="30"/>
      <c r="D102" s="30"/>
      <c r="E102" s="30"/>
      <c r="F102" s="30"/>
      <c r="G102" s="30"/>
    </row>
    <row r="103" spans="1:7" x14ac:dyDescent="0.25">
      <c r="A103" s="30" t="s">
        <v>592</v>
      </c>
      <c r="B103" s="35" t="s">
        <v>593</v>
      </c>
      <c r="C103" s="30"/>
      <c r="D103" s="30"/>
      <c r="E103" s="30"/>
      <c r="F103" s="30"/>
      <c r="G103" s="30"/>
    </row>
    <row r="104" spans="1:7" x14ac:dyDescent="0.25">
      <c r="A104" s="30" t="s">
        <v>594</v>
      </c>
      <c r="B104" s="35" t="s">
        <v>595</v>
      </c>
      <c r="C104" s="98"/>
      <c r="D104" s="98"/>
      <c r="E104" s="98"/>
      <c r="F104" s="98"/>
      <c r="G104" s="98"/>
    </row>
    <row r="105" spans="1:7" x14ac:dyDescent="0.25">
      <c r="A105" s="30" t="s">
        <v>596</v>
      </c>
      <c r="B105" s="35" t="s">
        <v>597</v>
      </c>
      <c r="C105" s="30"/>
      <c r="D105" s="30"/>
      <c r="E105" s="30"/>
      <c r="F105" s="30"/>
      <c r="G105" s="30"/>
    </row>
    <row r="106" spans="1:7" x14ac:dyDescent="0.25">
      <c r="A106" s="46" t="s">
        <v>598</v>
      </c>
      <c r="B106" s="49"/>
      <c r="C106" s="30"/>
      <c r="D106" s="30"/>
      <c r="E106" s="30"/>
      <c r="F106" s="30"/>
      <c r="G106" s="30"/>
    </row>
    <row r="107" spans="1:7" x14ac:dyDescent="0.25">
      <c r="A107" s="30" t="s">
        <v>599</v>
      </c>
      <c r="B107" s="35" t="s">
        <v>600</v>
      </c>
      <c r="C107" s="30"/>
      <c r="D107" s="30"/>
      <c r="E107" s="30"/>
      <c r="F107" s="30"/>
      <c r="G107" s="30"/>
    </row>
    <row r="108" spans="1:7" x14ac:dyDescent="0.25">
      <c r="A108" s="30" t="s">
        <v>370</v>
      </c>
      <c r="B108" s="35" t="s">
        <v>601</v>
      </c>
      <c r="C108" s="104"/>
      <c r="D108" s="104"/>
      <c r="E108" s="104"/>
      <c r="F108" s="104"/>
      <c r="G108" s="104"/>
    </row>
    <row r="109" spans="1:7" x14ac:dyDescent="0.25">
      <c r="A109" s="30" t="s">
        <v>602</v>
      </c>
      <c r="B109" s="35" t="s">
        <v>603</v>
      </c>
      <c r="C109" s="104"/>
      <c r="D109" s="104"/>
      <c r="E109" s="104"/>
      <c r="F109" s="104"/>
      <c r="G109" s="104"/>
    </row>
    <row r="110" spans="1:7" x14ac:dyDescent="0.25">
      <c r="C110" s="119"/>
      <c r="D110" s="30"/>
      <c r="E110" s="30"/>
      <c r="F110" s="30"/>
      <c r="G110" s="30"/>
    </row>
    <row r="111" spans="1:7" x14ac:dyDescent="0.25">
      <c r="C111" s="119"/>
      <c r="D111" s="30"/>
      <c r="E111" s="30"/>
      <c r="F111" s="30"/>
      <c r="G111" s="30"/>
    </row>
    <row r="112" spans="1:7" x14ac:dyDescent="0.25">
      <c r="C112" s="119"/>
      <c r="D112" s="30"/>
      <c r="E112" s="30"/>
      <c r="F112" s="30"/>
      <c r="G112" s="30"/>
    </row>
    <row r="113" spans="1:7" ht="15.75" x14ac:dyDescent="0.25">
      <c r="A113" s="29" t="s">
        <v>604</v>
      </c>
      <c r="B113" s="29"/>
      <c r="C113" s="30"/>
      <c r="D113" s="30"/>
      <c r="E113" s="30"/>
      <c r="F113" s="30"/>
      <c r="G113" s="30"/>
    </row>
    <row r="114" spans="1:7" x14ac:dyDescent="0.25">
      <c r="A114" s="30" t="s">
        <v>605</v>
      </c>
      <c r="B114" s="35" t="s">
        <v>606</v>
      </c>
      <c r="C114" s="108"/>
      <c r="D114" s="108"/>
      <c r="E114" s="108"/>
      <c r="F114" s="108"/>
      <c r="G114" s="108"/>
    </row>
    <row r="115" spans="1:7" x14ac:dyDescent="0.25">
      <c r="A115" s="30" t="s">
        <v>607</v>
      </c>
      <c r="B115" s="35" t="s">
        <v>608</v>
      </c>
      <c r="C115" s="108"/>
      <c r="D115" s="108"/>
      <c r="E115" s="108"/>
      <c r="F115" s="108"/>
      <c r="G115" s="108"/>
    </row>
    <row r="116" spans="1:7" x14ac:dyDescent="0.25">
      <c r="A116" s="30" t="s">
        <v>609</v>
      </c>
      <c r="B116" s="35" t="s">
        <v>610</v>
      </c>
      <c r="C116" s="108"/>
      <c r="D116" s="108"/>
      <c r="E116" s="108"/>
      <c r="F116" s="108"/>
      <c r="G116" s="108"/>
    </row>
    <row r="117" spans="1:7" x14ac:dyDescent="0.25">
      <c r="B117" s="99"/>
      <c r="C117" s="30"/>
      <c r="D117" s="30"/>
      <c r="E117" s="30"/>
      <c r="F117" s="30"/>
      <c r="G117" s="30"/>
    </row>
    <row r="118" spans="1:7" x14ac:dyDescent="0.25">
      <c r="B118" s="99"/>
      <c r="C118" s="30"/>
      <c r="D118" s="30"/>
      <c r="E118" s="30"/>
      <c r="F118" s="30"/>
      <c r="G118" s="30"/>
    </row>
    <row r="119" spans="1:7" x14ac:dyDescent="0.25">
      <c r="B119" s="99"/>
      <c r="C119" s="30"/>
      <c r="D119" s="30"/>
      <c r="E119" s="30"/>
      <c r="F119" s="30"/>
      <c r="G119" s="30"/>
    </row>
    <row r="120" spans="1:7" x14ac:dyDescent="0.25">
      <c r="B120" s="99"/>
      <c r="C120" s="30"/>
      <c r="D120" s="30"/>
      <c r="E120" s="30"/>
      <c r="F120" s="30"/>
      <c r="G120" s="30"/>
    </row>
    <row r="121" spans="1:7" x14ac:dyDescent="0.25">
      <c r="B121" s="99"/>
      <c r="C121" s="30"/>
      <c r="D121" s="30"/>
      <c r="E121" s="30"/>
      <c r="F121" s="30"/>
      <c r="G121" s="30"/>
    </row>
    <row r="122" spans="1:7" x14ac:dyDescent="0.25">
      <c r="B122" s="99"/>
      <c r="C122" s="30"/>
      <c r="D122" s="30"/>
      <c r="E122" s="30"/>
      <c r="F122" s="30"/>
      <c r="G122" s="30"/>
    </row>
    <row r="123" spans="1:7" x14ac:dyDescent="0.25">
      <c r="A123" s="33"/>
      <c r="B123" s="99" t="s">
        <v>611</v>
      </c>
      <c r="C123" s="30"/>
      <c r="D123" s="30"/>
      <c r="E123" s="30"/>
      <c r="F123" s="30"/>
      <c r="G123" s="30"/>
    </row>
    <row r="124" spans="1:7" x14ac:dyDescent="0.25">
      <c r="B124" s="99"/>
      <c r="C124" s="30"/>
      <c r="D124" s="30"/>
      <c r="E124" s="30"/>
      <c r="F124" s="30"/>
      <c r="G124" s="30"/>
    </row>
    <row r="125" spans="1:7" x14ac:dyDescent="0.25">
      <c r="B125" s="99"/>
      <c r="C125" s="30"/>
      <c r="D125" s="30"/>
      <c r="E125" s="30"/>
      <c r="F125" s="30"/>
      <c r="G125" s="30"/>
    </row>
    <row r="126" spans="1:7" x14ac:dyDescent="0.25">
      <c r="A126" t="s">
        <v>612</v>
      </c>
      <c r="B126" s="99" t="s">
        <v>613</v>
      </c>
      <c r="C126" s="30"/>
      <c r="D126" s="30"/>
      <c r="E126" s="30"/>
      <c r="F126" s="30"/>
      <c r="G126" s="30"/>
    </row>
    <row r="127" spans="1:7" x14ac:dyDescent="0.25">
      <c r="A127" t="s">
        <v>614</v>
      </c>
      <c r="B127" s="99" t="s">
        <v>615</v>
      </c>
      <c r="C127" s="30"/>
      <c r="D127" s="30"/>
      <c r="E127" s="30"/>
      <c r="F127" s="30"/>
      <c r="G127" s="30"/>
    </row>
    <row r="128" spans="1:7" x14ac:dyDescent="0.25">
      <c r="A128" t="s">
        <v>616</v>
      </c>
      <c r="B128" s="99" t="s">
        <v>617</v>
      </c>
      <c r="C128" s="30"/>
      <c r="D128" s="30"/>
      <c r="E128" s="30"/>
      <c r="F128" s="30"/>
      <c r="G128" s="30"/>
    </row>
    <row r="129" spans="1:7" x14ac:dyDescent="0.25">
      <c r="A129" t="s">
        <v>618</v>
      </c>
      <c r="B129" s="99" t="s">
        <v>619</v>
      </c>
      <c r="C129" s="30"/>
      <c r="D129" s="30"/>
      <c r="E129" s="30"/>
      <c r="F129" s="30"/>
      <c r="G129" s="30"/>
    </row>
    <row r="130" spans="1:7" x14ac:dyDescent="0.25">
      <c r="A130" t="s">
        <v>618</v>
      </c>
      <c r="B130" s="99" t="s">
        <v>620</v>
      </c>
      <c r="C130" s="30"/>
      <c r="D130" s="30"/>
      <c r="E130" s="30"/>
      <c r="F130" s="30"/>
      <c r="G130" s="30"/>
    </row>
    <row r="131" spans="1:7" x14ac:dyDescent="0.25">
      <c r="A131" t="s">
        <v>621</v>
      </c>
      <c r="B131" s="99" t="s">
        <v>622</v>
      </c>
      <c r="C131" s="30"/>
      <c r="D131" s="30"/>
      <c r="E131" s="30"/>
      <c r="F131" s="30"/>
      <c r="G131" s="30"/>
    </row>
    <row r="132" spans="1:7" x14ac:dyDescent="0.25">
      <c r="C132" s="119"/>
      <c r="D132" s="30"/>
      <c r="E132" s="30"/>
      <c r="F132" s="30"/>
      <c r="G132" s="30"/>
    </row>
    <row r="133" spans="1:7" x14ac:dyDescent="0.25">
      <c r="C133" s="119"/>
      <c r="D133" s="30"/>
      <c r="E133" s="30"/>
      <c r="F133" s="30"/>
      <c r="G133" s="30"/>
    </row>
    <row r="134" spans="1:7" x14ac:dyDescent="0.25">
      <c r="C134" s="119"/>
      <c r="D134" s="30"/>
      <c r="E134" s="30"/>
      <c r="F134" s="30"/>
      <c r="G134" s="30"/>
    </row>
    <row r="135" spans="1:7" x14ac:dyDescent="0.25">
      <c r="C135" s="119"/>
      <c r="D135" s="30"/>
      <c r="E135" s="30"/>
      <c r="F135" s="30"/>
      <c r="G135" s="30"/>
    </row>
    <row r="136" spans="1:7" x14ac:dyDescent="0.25">
      <c r="C136" s="119"/>
      <c r="D136" s="30"/>
      <c r="E136" s="30"/>
      <c r="F136" s="30"/>
      <c r="G136" s="30"/>
    </row>
    <row r="137" spans="1:7" x14ac:dyDescent="0.25">
      <c r="C137" s="119"/>
      <c r="D137" s="30"/>
      <c r="E137" s="30"/>
      <c r="F137" s="30"/>
      <c r="G137" s="30"/>
    </row>
    <row r="138" spans="1:7" x14ac:dyDescent="0.25">
      <c r="C138" s="119"/>
      <c r="D138" s="30"/>
      <c r="E138" s="30"/>
      <c r="F138" s="30"/>
      <c r="G138" s="30"/>
    </row>
    <row r="139" spans="1:7" x14ac:dyDescent="0.25">
      <c r="C139" s="119"/>
      <c r="D139" s="30"/>
      <c r="E139" s="30"/>
      <c r="F139" s="30"/>
      <c r="G139" s="30"/>
    </row>
    <row r="140" spans="1:7" x14ac:dyDescent="0.25">
      <c r="C140" s="119"/>
      <c r="D140" s="30"/>
      <c r="E140" s="30"/>
      <c r="F140" s="30"/>
      <c r="G140" s="30"/>
    </row>
    <row r="141" spans="1:7" x14ac:dyDescent="0.25">
      <c r="C141" s="119"/>
      <c r="D141" s="30"/>
      <c r="E141" s="30"/>
      <c r="F141" s="30"/>
      <c r="G141" s="30"/>
    </row>
    <row r="142" spans="1:7" x14ac:dyDescent="0.25">
      <c r="C142" s="119"/>
      <c r="D142" s="30"/>
      <c r="E142" s="30"/>
      <c r="F142" s="30"/>
      <c r="G142" s="30"/>
    </row>
    <row r="143" spans="1:7" x14ac:dyDescent="0.25">
      <c r="C143" s="119"/>
      <c r="D143" s="30"/>
      <c r="E143" s="30"/>
      <c r="F143" s="30"/>
      <c r="G143" s="30"/>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K86"/>
  <sheetViews>
    <sheetView zoomScale="80" zoomScaleNormal="80" workbookViewId="0">
      <selection activeCell="M36" sqref="M36"/>
    </sheetView>
  </sheetViews>
  <sheetFormatPr defaultRowHeight="15" x14ac:dyDescent="0.25"/>
  <cols>
    <col min="1" max="1" width="73.140625" customWidth="1"/>
    <col min="2" max="2" width="19.140625" bestFit="1" customWidth="1"/>
    <col min="3" max="3" width="19.28515625" bestFit="1" customWidth="1"/>
    <col min="4" max="5" width="17.85546875" bestFit="1" customWidth="1"/>
    <col min="6" max="6" width="19.140625" bestFit="1" customWidth="1"/>
    <col min="8" max="8" width="9.140625" style="22"/>
  </cols>
  <sheetData>
    <row r="3" spans="1:11" x14ac:dyDescent="0.25">
      <c r="A3" s="2" t="s">
        <v>12</v>
      </c>
      <c r="B3" s="2">
        <v>2020</v>
      </c>
      <c r="C3" s="2">
        <v>2019</v>
      </c>
      <c r="D3" s="2">
        <v>2018</v>
      </c>
      <c r="E3" s="2">
        <v>2017</v>
      </c>
      <c r="F3" s="2">
        <v>2016</v>
      </c>
      <c r="H3" s="2" t="s">
        <v>197</v>
      </c>
      <c r="K3" t="s">
        <v>298</v>
      </c>
    </row>
    <row r="4" spans="1:11" x14ac:dyDescent="0.25">
      <c r="A4" s="3" t="s">
        <v>0</v>
      </c>
      <c r="B4" s="22">
        <f>(BS!B4/BS!C4)-1</f>
        <v>2.0792658232752448E-2</v>
      </c>
      <c r="C4" s="22">
        <f>(BS!C4/BS!D4)-1</f>
        <v>2.7502435115651425E-2</v>
      </c>
      <c r="D4" s="22">
        <f>(BS!D4/BS!E4)-1</f>
        <v>0.11841991997603274</v>
      </c>
      <c r="E4" s="22">
        <f>(BS!E4/BS!F4)-1</f>
        <v>7.7635394880344322E-2</v>
      </c>
      <c r="F4" s="5">
        <f>SUM(F5:F9)</f>
        <v>0</v>
      </c>
      <c r="H4" s="22">
        <v>4.7995523860107747E-2</v>
      </c>
    </row>
    <row r="5" spans="1:11" x14ac:dyDescent="0.25">
      <c r="A5" t="s">
        <v>1</v>
      </c>
      <c r="B5" s="22">
        <f>(BS!B5/BS!C5)-1</f>
        <v>9.4668036819478552E-4</v>
      </c>
      <c r="C5" s="22">
        <f>(BS!C5/BS!D5)-1</f>
        <v>1.5016406197376764E-2</v>
      </c>
      <c r="D5" s="22">
        <f>(BS!D5/BS!E5)-1</f>
        <v>6.3232083155136731E-2</v>
      </c>
      <c r="E5" s="22">
        <f>(BS!E5/BS!F5)-1</f>
        <v>2.5216410784543619E-2</v>
      </c>
      <c r="F5" s="4"/>
      <c r="H5" s="22">
        <v>2.0623410216496385E-2</v>
      </c>
    </row>
    <row r="6" spans="1:11" x14ac:dyDescent="0.25">
      <c r="A6" t="s">
        <v>186</v>
      </c>
      <c r="B6" s="22">
        <f>(BS!B6/BS!C6)-1</f>
        <v>3.2599388667840552</v>
      </c>
      <c r="C6" s="22">
        <f>(BS!C6/BS!D6)-1</f>
        <v>-0.303315849205534</v>
      </c>
      <c r="D6" s="22">
        <f>(BS!D6/BS!E6)-1</f>
        <v>0.59772538465027258</v>
      </c>
      <c r="E6" s="22">
        <f>(BS!E6/BS!F6)-1</f>
        <v>5.9248459794099428E-2</v>
      </c>
      <c r="F6" s="4"/>
      <c r="H6" s="22">
        <v>0.38098148118798747</v>
      </c>
    </row>
    <row r="7" spans="1:11" x14ac:dyDescent="0.25">
      <c r="A7" t="s">
        <v>2</v>
      </c>
      <c r="B7" s="22">
        <f>(BS!B7/BS!C7)-1</f>
        <v>-0.12312008190936641</v>
      </c>
      <c r="C7" s="22">
        <f>(BS!C7/BS!D7)-1</f>
        <v>8.9606733674864936E-2</v>
      </c>
      <c r="D7" s="22">
        <f>(BS!D7/BS!E7)-1</f>
        <v>0.12651223322022043</v>
      </c>
      <c r="E7" s="22">
        <f>(BS!E7/BS!F7)-1</f>
        <v>0.10941294343978347</v>
      </c>
      <c r="F7" s="4"/>
      <c r="H7" s="22">
        <v>3.6114636350819795E-2</v>
      </c>
    </row>
    <row r="8" spans="1:11" x14ac:dyDescent="0.25">
      <c r="A8" t="s">
        <v>3</v>
      </c>
      <c r="B8" s="22">
        <f>(BS!B8/BS!C8)-1</f>
        <v>-0.10670426336125294</v>
      </c>
      <c r="C8" s="22">
        <f>(BS!C8/BS!D8)-1</f>
        <v>4.2276852546523802E-2</v>
      </c>
      <c r="D8" s="22">
        <f>(BS!D8/BS!E8)-1</f>
        <v>0.49169074163215742</v>
      </c>
      <c r="E8" s="22">
        <f>(BS!E8/BS!F8)-1</f>
        <v>0.80847716893923538</v>
      </c>
      <c r="F8" s="4"/>
      <c r="H8" s="22">
        <v>0.2022479237869752</v>
      </c>
    </row>
    <row r="9" spans="1:11" x14ac:dyDescent="0.25">
      <c r="A9" t="s">
        <v>187</v>
      </c>
      <c r="B9" s="22"/>
      <c r="C9" s="22"/>
      <c r="D9" s="22"/>
      <c r="E9" s="22"/>
    </row>
    <row r="11" spans="1:11" x14ac:dyDescent="0.25">
      <c r="A11" s="3" t="s">
        <v>4</v>
      </c>
      <c r="B11" s="22">
        <f>(BS!B11/BS!C11)-1</f>
        <v>0.23359222885058339</v>
      </c>
      <c r="C11" s="22">
        <f>(BS!C11/BS!D11)-1</f>
        <v>0.35054737235422451</v>
      </c>
      <c r="D11" s="22">
        <f>(BS!D11/BS!E11)-1</f>
        <v>0.22720680182765629</v>
      </c>
      <c r="E11" s="22">
        <f>(BS!E11/BS!F11)-1</f>
        <v>0.35822141644256233</v>
      </c>
      <c r="F11" s="6">
        <f>F12+F19+F20+F36+F37</f>
        <v>0</v>
      </c>
      <c r="H11" s="22">
        <v>0.22663105311297382</v>
      </c>
    </row>
    <row r="12" spans="1:11" x14ac:dyDescent="0.25">
      <c r="A12" t="s">
        <v>5</v>
      </c>
      <c r="B12" s="22">
        <f>(BS!B12/BS!C12)-1</f>
        <v>0.23733071865719624</v>
      </c>
      <c r="C12" s="22">
        <f>(BS!C12/BS!D12)-1</f>
        <v>3.6900507371693925E-2</v>
      </c>
      <c r="D12" s="22">
        <f>(BS!D12/BS!E12)-1</f>
        <v>0.18819698823100306</v>
      </c>
      <c r="E12" s="22">
        <f>(BS!E12/BS!F12)-1</f>
        <v>9.7699533577171316E-3</v>
      </c>
      <c r="F12" s="5">
        <f>SUM(F13:F18)</f>
        <v>0</v>
      </c>
      <c r="H12" s="22">
        <v>9.0101041568698248E-2</v>
      </c>
    </row>
    <row r="13" spans="1:11" x14ac:dyDescent="0.25">
      <c r="A13" s="17" t="s">
        <v>89</v>
      </c>
      <c r="B13" s="22">
        <f>(BS!B13/BS!C13)-1</f>
        <v>0.26652295651082802</v>
      </c>
      <c r="C13" s="22">
        <f>(BS!C13/BS!D13)-1</f>
        <v>0.10200586760957364</v>
      </c>
      <c r="D13" s="22">
        <f>(BS!D13/BS!E13)-1</f>
        <v>6.6538245687672859E-2</v>
      </c>
      <c r="E13" s="22">
        <f>(BS!E13/BS!F13)-1</f>
        <v>-4.9081236581811183E-2</v>
      </c>
      <c r="F13" s="4"/>
      <c r="H13" s="22">
        <v>7.1971810005459158E-2</v>
      </c>
    </row>
    <row r="14" spans="1:11" x14ac:dyDescent="0.25">
      <c r="A14" s="17" t="s">
        <v>92</v>
      </c>
      <c r="B14" s="22">
        <f>(BS!B14/BS!C14)-1</f>
        <v>6.2966572952652733E-2</v>
      </c>
      <c r="C14" s="22">
        <f>(BS!C14/BS!D14)-1</f>
        <v>0.11070867695372932</v>
      </c>
      <c r="D14" s="22">
        <f>(BS!D14/BS!E14)-1</f>
        <v>0.14134190255599477</v>
      </c>
      <c r="E14" s="22">
        <f>(BS!E14/BS!F14)-1</f>
        <v>-3.5125844592624911E-2</v>
      </c>
      <c r="F14" s="4"/>
      <c r="H14" s="22">
        <v>5.3904458016109436E-2</v>
      </c>
    </row>
    <row r="15" spans="1:11" x14ac:dyDescent="0.25">
      <c r="A15" s="17" t="s">
        <v>90</v>
      </c>
      <c r="B15" s="22">
        <f>(BS!B15/BS!C15)-1</f>
        <v>0.22652833554951379</v>
      </c>
      <c r="C15" s="22">
        <f>(BS!C15/BS!D15)-1</f>
        <v>5.9739692254893617E-2</v>
      </c>
      <c r="D15" s="22">
        <f>(BS!D15/BS!E15)-1</f>
        <v>0.12674207120651859</v>
      </c>
      <c r="E15" s="22">
        <f>(BS!E15/BS!F15)-1</f>
        <v>8.2874794760350312E-3</v>
      </c>
      <c r="F15" s="4"/>
      <c r="H15" s="22">
        <v>8.1078260991510387E-2</v>
      </c>
    </row>
    <row r="16" spans="1:11" x14ac:dyDescent="0.25">
      <c r="A16" s="17" t="s">
        <v>91</v>
      </c>
      <c r="B16" s="22">
        <f>(BS!B16/BS!C16)-1</f>
        <v>0.36753914401575893</v>
      </c>
      <c r="C16" s="22">
        <f>(BS!C16/BS!D16)-1</f>
        <v>2.6244380659306898E-2</v>
      </c>
      <c r="D16" s="22">
        <f>(BS!D16/BS!E16)-1</f>
        <v>6.9692952018816756E-2</v>
      </c>
      <c r="E16" s="22">
        <f>(BS!E16/BS!F16)-1</f>
        <v>0.13356568894846133</v>
      </c>
      <c r="F16" s="4"/>
      <c r="H16" s="22">
        <v>0.11219074539635243</v>
      </c>
    </row>
    <row r="17" spans="1:8" x14ac:dyDescent="0.25">
      <c r="A17" s="17" t="s">
        <v>93</v>
      </c>
      <c r="B17" s="22">
        <f>(BS!B17/BS!C17)-1</f>
        <v>0.14127624822042195</v>
      </c>
      <c r="C17" s="22">
        <f>(BS!C17/BS!D17)-1</f>
        <v>3.1357534706040857E-2</v>
      </c>
      <c r="D17" s="22">
        <f>(BS!D17/BS!E17)-1</f>
        <v>0.30378774186465285</v>
      </c>
      <c r="E17" s="22">
        <f>(BS!E17/BS!F17)-1</f>
        <v>0.85859862918845531</v>
      </c>
      <c r="F17" s="4"/>
      <c r="H17" s="22">
        <v>0.23321416968752096</v>
      </c>
    </row>
    <row r="18" spans="1:8" x14ac:dyDescent="0.25">
      <c r="A18" s="17" t="s">
        <v>94</v>
      </c>
      <c r="B18" s="22">
        <f>(BS!B18/BS!C18)-1</f>
        <v>0.1327219502840391</v>
      </c>
      <c r="C18" s="22">
        <f>(BS!C18/BS!D18)-1</f>
        <v>-0.20277111052325236</v>
      </c>
      <c r="D18" s="22">
        <f>(BS!D18/BS!E18)-1</f>
        <v>1.6643175139490078</v>
      </c>
      <c r="E18" s="22">
        <f>(BS!E18/BS!F18)-1</f>
        <v>-0.51599129222411344</v>
      </c>
      <c r="F18" s="4"/>
      <c r="H18" s="22">
        <v>3.092981506588055E-2</v>
      </c>
    </row>
    <row r="19" spans="1:8" x14ac:dyDescent="0.25">
      <c r="A19" t="s">
        <v>6</v>
      </c>
      <c r="B19" s="22">
        <f>(BS!B19/BS!C19)-1</f>
        <v>-2.6583011311585025E-2</v>
      </c>
      <c r="C19" s="22">
        <f>(BS!C19/BS!D19)-1</f>
        <v>-3.3255716187601481E-2</v>
      </c>
      <c r="D19" s="22">
        <f>(BS!D19/BS!E19)-1</f>
        <v>-0.26699939823455821</v>
      </c>
      <c r="E19" s="22">
        <f>(BS!E19/BS!F19)-1</f>
        <v>0.6499218028441307</v>
      </c>
      <c r="F19" s="4"/>
      <c r="H19" s="22">
        <v>2.6208589476313326E-2</v>
      </c>
    </row>
    <row r="20" spans="1:8" x14ac:dyDescent="0.25">
      <c r="A20" s="18" t="s">
        <v>7</v>
      </c>
      <c r="B20" s="22">
        <f>(BS!B20/BS!C20)-1</f>
        <v>0.17979710021634521</v>
      </c>
      <c r="C20" s="22">
        <f>(BS!C20/BS!D20)-1</f>
        <v>1.3825960934255699E-2</v>
      </c>
      <c r="D20" s="22">
        <f>(BS!D20/BS!E20)-1</f>
        <v>0.57185953872757933</v>
      </c>
      <c r="E20" s="22">
        <f>(BS!E20/BS!F20)-1</f>
        <v>0.28249334135072468</v>
      </c>
      <c r="F20" s="4">
        <f>F21+F27+F32</f>
        <v>0</v>
      </c>
      <c r="H20" s="22">
        <v>0.1924712501924537</v>
      </c>
    </row>
    <row r="21" spans="1:8" x14ac:dyDescent="0.25">
      <c r="A21" s="18" t="s">
        <v>95</v>
      </c>
      <c r="B21" s="22">
        <f>(BS!B21/BS!C21)-1</f>
        <v>4.3328249558281184E-2</v>
      </c>
      <c r="C21" s="22">
        <f>(BS!C21/BS!D21)-1</f>
        <v>-0.39371788393853779</v>
      </c>
      <c r="D21" s="22">
        <f>(BS!D21/BS!E21)-1</f>
        <v>0.51569423485038834</v>
      </c>
      <c r="E21" s="22">
        <f>(BS!E21/BS!F21)-1</f>
        <v>0.56180093377169094</v>
      </c>
      <c r="F21" s="4">
        <f>SUM(F22:F26)</f>
        <v>0</v>
      </c>
      <c r="H21" s="22">
        <v>8.4093149937675582E-2</v>
      </c>
    </row>
    <row r="22" spans="1:8" x14ac:dyDescent="0.25">
      <c r="A22" s="17" t="s">
        <v>96</v>
      </c>
      <c r="B22" s="22">
        <f>(BS!B22/BS!C22)-1</f>
        <v>8.1848278139589281E-2</v>
      </c>
      <c r="C22" s="22">
        <f>(BS!C22/BS!D22)-1</f>
        <v>-5.920312454194776E-3</v>
      </c>
      <c r="D22" s="22">
        <f>(BS!D22/BS!E22)-1</f>
        <v>0.41061297469169977</v>
      </c>
      <c r="E22" s="22">
        <f>(BS!E22/BS!F22)-1</f>
        <v>-0.15764412791279447</v>
      </c>
      <c r="F22" s="4"/>
      <c r="H22" s="22">
        <v>5.02633435930675E-2</v>
      </c>
    </row>
    <row r="23" spans="1:8" x14ac:dyDescent="0.25">
      <c r="A23" s="17" t="s">
        <v>97</v>
      </c>
      <c r="B23" s="22"/>
      <c r="C23" s="22"/>
      <c r="D23" s="22">
        <f>(BS!D23/BS!E23)-1</f>
        <v>-1</v>
      </c>
      <c r="E23" s="22">
        <f>(BS!E23/BS!F23)-1</f>
        <v>-0.19999994207148319</v>
      </c>
      <c r="F23" s="4"/>
      <c r="H23" s="22">
        <v>-1</v>
      </c>
    </row>
    <row r="24" spans="1:8" x14ac:dyDescent="0.25">
      <c r="A24" s="17" t="s">
        <v>98</v>
      </c>
      <c r="B24" s="22">
        <f>(BS!B24/BS!C24)-1</f>
        <v>0.14516657691028612</v>
      </c>
      <c r="C24" s="22">
        <f>(BS!C24/BS!D24)-1</f>
        <v>0.19252577996442732</v>
      </c>
      <c r="D24" s="22">
        <f>(BS!D24/BS!E24)-1</f>
        <v>-0.41167848851827948</v>
      </c>
      <c r="E24" s="22">
        <f>(BS!E24/BS!F24)-1</f>
        <v>1.1884357405812818</v>
      </c>
      <c r="F24" s="4"/>
      <c r="H24" s="22">
        <v>0.11948168686440597</v>
      </c>
    </row>
    <row r="25" spans="1:8" x14ac:dyDescent="0.25">
      <c r="A25" s="17" t="s">
        <v>99</v>
      </c>
      <c r="B25" s="22">
        <f>(BS!B25/BS!C25)-1</f>
        <v>-2.6872835771706627E-2</v>
      </c>
      <c r="C25" s="22">
        <f>(BS!C25/BS!D25)-1</f>
        <v>-0.43116615629957045</v>
      </c>
      <c r="D25" s="22">
        <f>(BS!D25/BS!E25)-1</f>
        <v>0.51382390115074417</v>
      </c>
      <c r="E25" s="22">
        <f>(BS!E25/BS!F25)-1</f>
        <v>0.8970703620583047</v>
      </c>
      <c r="F25" s="4"/>
      <c r="H25" s="22">
        <v>9.7141806321382473E-2</v>
      </c>
    </row>
    <row r="26" spans="1:8" x14ac:dyDescent="0.25">
      <c r="A26" s="17" t="s">
        <v>100</v>
      </c>
      <c r="B26" s="22"/>
      <c r="C26" s="22">
        <f>(BS!C26/BS!D26)-1</f>
        <v>-1</v>
      </c>
      <c r="D26" s="22"/>
      <c r="E26" s="22"/>
      <c r="F26" s="4"/>
    </row>
    <row r="27" spans="1:8" x14ac:dyDescent="0.25">
      <c r="A27" s="18" t="s">
        <v>101</v>
      </c>
      <c r="B27" s="22">
        <f>(BS!B27/BS!C27)-1</f>
        <v>0.23940822389358796</v>
      </c>
      <c r="C27" s="22">
        <f>(BS!C27/BS!D27)-1</f>
        <v>0.36188104960875767</v>
      </c>
      <c r="D27" s="22">
        <f>(BS!D27/BS!E27)-1</f>
        <v>0.67581277689804686</v>
      </c>
      <c r="E27" s="22">
        <f>(BS!E27/BS!F27)-1</f>
        <v>0.10466214212727354</v>
      </c>
      <c r="F27" s="4">
        <f>SUM(F28:F31)</f>
        <v>0</v>
      </c>
      <c r="H27" s="22">
        <v>0.25591921102964443</v>
      </c>
    </row>
    <row r="28" spans="1:8" x14ac:dyDescent="0.25">
      <c r="A28" s="17" t="s">
        <v>69</v>
      </c>
      <c r="B28" s="22">
        <f>(BS!B28/BS!C28)-1</f>
        <v>0.14988899472288075</v>
      </c>
      <c r="C28" s="22">
        <f>(BS!C28/BS!D28)-1</f>
        <v>-0.28050216321972943</v>
      </c>
      <c r="D28" s="22">
        <f>(BS!D28/BS!E28)-1</f>
        <v>1.0583675860004464</v>
      </c>
      <c r="E28" s="22">
        <f>(BS!E28/BS!F28)-1</f>
        <v>-0.12661241785743449</v>
      </c>
      <c r="F28" s="4"/>
      <c r="H28" s="22">
        <v>8.2637513622858982E-2</v>
      </c>
    </row>
    <row r="29" spans="1:8" x14ac:dyDescent="0.25">
      <c r="A29" s="17" t="s">
        <v>102</v>
      </c>
      <c r="B29" s="22">
        <f>(BS!B29/BS!C29)-1</f>
        <v>0.11029315412458351</v>
      </c>
      <c r="C29" s="22">
        <f>(BS!C29/BS!D29)-1</f>
        <v>0.69520556941990042</v>
      </c>
      <c r="D29" s="22">
        <f>(BS!D29/BS!E29)-1</f>
        <v>0.53701137975793056</v>
      </c>
      <c r="E29" s="22">
        <f>(BS!E29/BS!F29)-1</f>
        <v>-0.19463591419827864</v>
      </c>
      <c r="F29" s="4"/>
      <c r="H29" s="22">
        <v>0.18431130491012304</v>
      </c>
    </row>
    <row r="30" spans="1:8" x14ac:dyDescent="0.25">
      <c r="A30" s="17" t="s">
        <v>103</v>
      </c>
      <c r="B30" s="22">
        <f>(BS!B30/BS!C30)-1</f>
        <v>0.32002614663186968</v>
      </c>
      <c r="C30" s="22">
        <f>(BS!C30/BS!D30)-1</f>
        <v>0.98035421638229581</v>
      </c>
      <c r="D30" s="22">
        <f>(BS!D30/BS!E30)-1</f>
        <v>0.41857334187001438</v>
      </c>
      <c r="E30" s="22">
        <f>(BS!E30/BS!F30)-1</f>
        <v>0.72323114945406108</v>
      </c>
      <c r="F30" s="4"/>
      <c r="H30" s="22">
        <v>0.44911932576165547</v>
      </c>
    </row>
    <row r="31" spans="1:8" x14ac:dyDescent="0.25">
      <c r="A31" s="17" t="s">
        <v>23</v>
      </c>
      <c r="B31" s="22">
        <f>(BS!B31/BS!C31)-1</f>
        <v>-0.78747923520078467</v>
      </c>
      <c r="C31" s="22">
        <f>(BS!C31/BS!D31)-1</f>
        <v>-0.18998566621898882</v>
      </c>
      <c r="D31" s="22">
        <f>(BS!D31/BS!E31)-1</f>
        <v>1.0435092362029983</v>
      </c>
      <c r="E31" s="22">
        <f>(BS!E31/BS!F31)-1</f>
        <v>-0.73451665717744641</v>
      </c>
      <c r="F31" s="4"/>
      <c r="H31" s="22">
        <v>-0.37761145440782296</v>
      </c>
    </row>
    <row r="32" spans="1:8" x14ac:dyDescent="0.25">
      <c r="A32" s="18" t="s">
        <v>104</v>
      </c>
      <c r="B32" s="22">
        <f>(BS!B32/BS!C32)-1</f>
        <v>-6.3440775491230728E-2</v>
      </c>
      <c r="C32" s="22">
        <f>(BS!C32/BS!D32)-1</f>
        <v>0.12376273893439649</v>
      </c>
      <c r="D32" s="22">
        <f>(BS!D32/BS!E32)-1</f>
        <v>-0.14748929554586865</v>
      </c>
      <c r="E32" s="22">
        <f>(BS!E32/BS!F32)-1</f>
        <v>0.12515191736225195</v>
      </c>
      <c r="F32" s="4">
        <f>SUM(F33:F34)</f>
        <v>0</v>
      </c>
      <c r="H32" s="22">
        <v>1.8995368059258055E-3</v>
      </c>
    </row>
    <row r="33" spans="1:8" x14ac:dyDescent="0.25">
      <c r="A33" s="17" t="s">
        <v>105</v>
      </c>
      <c r="B33" s="22">
        <f>(BS!B33/BS!C33)-1</f>
        <v>-0.24503256549751595</v>
      </c>
      <c r="C33" s="22">
        <f>(BS!C33/BS!D33)-1</f>
        <v>0.78384998038544751</v>
      </c>
      <c r="D33" s="22">
        <f>(BS!D33/BS!E33)-1</f>
        <v>0.13216407178473011</v>
      </c>
      <c r="E33" s="22">
        <f>(BS!E33/BS!F33)-1</f>
        <v>-0.31667818430909411</v>
      </c>
      <c r="F33" s="4"/>
      <c r="H33" s="22">
        <v>8.2407361511052102E-3</v>
      </c>
    </row>
    <row r="34" spans="1:8" x14ac:dyDescent="0.25">
      <c r="A34" s="17" t="s">
        <v>106</v>
      </c>
      <c r="B34" s="22">
        <f>(BS!B34/BS!C34)-1</f>
        <v>-6.9764123009961043E-3</v>
      </c>
      <c r="C34" s="22">
        <f>(BS!C34/BS!D34)-1</f>
        <v>7.8054775344651439E-3</v>
      </c>
      <c r="D34" s="22">
        <f>(BS!D34/BS!E34)-1</f>
        <v>-0.18294284592076049</v>
      </c>
      <c r="E34" s="22">
        <f>(BS!E34/BS!F34)-1</f>
        <v>0.22561934968954112</v>
      </c>
      <c r="F34" s="4"/>
      <c r="H34" s="22">
        <v>4.34972257757682E-4</v>
      </c>
    </row>
    <row r="35" spans="1:8" x14ac:dyDescent="0.25">
      <c r="B35" s="22"/>
      <c r="C35" s="22"/>
      <c r="D35" s="22"/>
      <c r="E35" s="22"/>
    </row>
    <row r="36" spans="1:8" x14ac:dyDescent="0.25">
      <c r="A36" t="s">
        <v>8</v>
      </c>
      <c r="B36" s="22">
        <f>(BS!B36/BS!C36)-1</f>
        <v>0.66299645028745791</v>
      </c>
      <c r="C36" s="22">
        <f>(BS!C36/BS!D36)-1</f>
        <v>-6.2230469403599886E-2</v>
      </c>
      <c r="D36" s="22">
        <f>(BS!D36/BS!E36)-1</f>
        <v>145.44781133146515</v>
      </c>
      <c r="E36" s="22">
        <f>(BS!E36/BS!F36)-1</f>
        <v>-0.99101012203907857</v>
      </c>
      <c r="F36" s="4"/>
      <c r="H36" s="22">
        <v>0.15474163355713322</v>
      </c>
    </row>
    <row r="37" spans="1:8" x14ac:dyDescent="0.25">
      <c r="A37" t="s">
        <v>9</v>
      </c>
      <c r="B37" s="22">
        <f>(BS!B37/BS!C37)-1</f>
        <v>0.20590588330578696</v>
      </c>
      <c r="C37" s="22">
        <f>(BS!C37/BS!D37)-1</f>
        <v>0.59030521340804398</v>
      </c>
      <c r="D37" s="22">
        <f>(BS!D37/BS!E37)-1</f>
        <v>7.6844010712576072E-2</v>
      </c>
      <c r="E37" s="22">
        <f>(BS!E37/BS!F37)-1</f>
        <v>0.85022960973791561</v>
      </c>
      <c r="F37" s="4">
        <f>SUM(F38:F39)</f>
        <v>0</v>
      </c>
      <c r="H37" s="22">
        <v>0.30747822288556614</v>
      </c>
    </row>
    <row r="38" spans="1:8" x14ac:dyDescent="0.25">
      <c r="A38" s="17" t="s">
        <v>107</v>
      </c>
      <c r="B38" s="22">
        <f>(BS!B38/BS!C38)-1</f>
        <v>-0.66669696060084527</v>
      </c>
      <c r="C38" s="22">
        <f>(BS!C38/BS!D38)-1</f>
        <v>0.15605647149308943</v>
      </c>
      <c r="D38" s="22">
        <f>(BS!D38/BS!E38)-1</f>
        <v>1.5828397451954523</v>
      </c>
      <c r="E38" s="22">
        <f>(BS!E38/BS!F38)-1</f>
        <v>-0.75903545775852244</v>
      </c>
      <c r="F38" s="4"/>
      <c r="H38" s="22">
        <v>-0.24842247422300778</v>
      </c>
    </row>
    <row r="39" spans="1:8" x14ac:dyDescent="0.25">
      <c r="A39" s="17" t="s">
        <v>108</v>
      </c>
      <c r="B39" s="22">
        <f>(BS!B39/BS!C39)-1</f>
        <v>0.20612780818586818</v>
      </c>
      <c r="C39" s="22">
        <f>(BS!C39/BS!D39)-1</f>
        <v>0.59045715296762524</v>
      </c>
      <c r="D39" s="22">
        <f>(BS!D39/BS!E39)-1</f>
        <v>7.662436497522096E-2</v>
      </c>
      <c r="E39" s="22">
        <f>(BS!E39/BS!F39)-1</f>
        <v>0.85203355074261666</v>
      </c>
      <c r="F39" s="4"/>
      <c r="H39" s="22">
        <v>0.30775283941339771</v>
      </c>
    </row>
    <row r="40" spans="1:8" x14ac:dyDescent="0.25">
      <c r="B40" s="22"/>
      <c r="C40" s="22"/>
      <c r="D40" s="22"/>
      <c r="E40" s="22"/>
    </row>
    <row r="41" spans="1:8" x14ac:dyDescent="0.25">
      <c r="A41" s="2" t="s">
        <v>10</v>
      </c>
      <c r="B41" s="22">
        <f>(BS!B41/BS!C41)-1</f>
        <v>0.13409034591431479</v>
      </c>
      <c r="C41" s="22">
        <f>(BS!C41/BS!D41)-1</f>
        <v>0.17745256094218198</v>
      </c>
      <c r="D41" s="22">
        <f>(BS!D41/BS!E41)-1</f>
        <v>0.16641489008372967</v>
      </c>
      <c r="E41" s="22">
        <f>(BS!E41/BS!F41)-1</f>
        <v>0.18570164347494367</v>
      </c>
      <c r="F41" s="6">
        <f>F4+F11</f>
        <v>0</v>
      </c>
      <c r="H41" s="22">
        <v>0.13053473363553159</v>
      </c>
    </row>
    <row r="43" spans="1:8" x14ac:dyDescent="0.25">
      <c r="A43" s="2" t="s">
        <v>11</v>
      </c>
    </row>
    <row r="44" spans="1:8" x14ac:dyDescent="0.25">
      <c r="A44" s="3" t="s">
        <v>13</v>
      </c>
      <c r="B44" s="22">
        <f>(BS!B44/BS!C44)-1</f>
        <v>0.13885004488273567</v>
      </c>
      <c r="C44" s="22">
        <f>(BS!C44/BS!D44)-1</f>
        <v>0.17406862587357708</v>
      </c>
      <c r="D44" s="22">
        <f>(BS!D44/BS!E44)-1</f>
        <v>0.17926328551726289</v>
      </c>
      <c r="E44" s="22">
        <f>(BS!E44/BS!F44)-1</f>
        <v>0.20891710718607115</v>
      </c>
      <c r="F44" s="5">
        <f>SUM(F45:F52)</f>
        <v>0</v>
      </c>
      <c r="H44" s="22">
        <v>0.13771495123161182</v>
      </c>
    </row>
    <row r="45" spans="1:8" x14ac:dyDescent="0.25">
      <c r="A45" t="s">
        <v>14</v>
      </c>
      <c r="B45" s="22">
        <f>(BS!B45/BS!C45)-1</f>
        <v>6.9999999214203523E-2</v>
      </c>
      <c r="C45" s="22">
        <f>(BS!C45/BS!D45)-1</f>
        <v>6.9999999593160167E-2</v>
      </c>
      <c r="D45" s="22">
        <f>(BS!D45/BS!E45)-1</f>
        <v>7.4999999999999956E-2</v>
      </c>
      <c r="E45" s="22">
        <f>(BS!E45/BS!F45)-1</f>
        <v>9.9999999037823972E-2</v>
      </c>
      <c r="F45" s="4"/>
      <c r="H45" s="22">
        <v>6.2462818943339604E-2</v>
      </c>
    </row>
    <row r="46" spans="1:8" x14ac:dyDescent="0.25">
      <c r="A46" t="s">
        <v>15</v>
      </c>
      <c r="B46" s="22">
        <f>(BS!B46/BS!C46)-1</f>
        <v>0</v>
      </c>
      <c r="C46" s="22">
        <f>(BS!C46/BS!D46)-1</f>
        <v>0</v>
      </c>
      <c r="D46" s="22">
        <f>(BS!D46/BS!E46)-1</f>
        <v>0</v>
      </c>
      <c r="E46" s="22">
        <f>(BS!E46/BS!F46)-1</f>
        <v>0</v>
      </c>
      <c r="F46" s="4"/>
      <c r="H46" s="22">
        <v>0</v>
      </c>
    </row>
    <row r="47" spans="1:8" x14ac:dyDescent="0.25">
      <c r="A47" t="s">
        <v>16</v>
      </c>
      <c r="B47" s="22">
        <f>(BS!B47/BS!C47)-1</f>
        <v>0</v>
      </c>
      <c r="C47" s="22">
        <f>(BS!C47/BS!D47)-1</f>
        <v>0</v>
      </c>
      <c r="D47" s="22">
        <f>(BS!D47/BS!E47)-1</f>
        <v>0</v>
      </c>
      <c r="E47" s="22">
        <f>(BS!E47/BS!F47)-1</f>
        <v>0</v>
      </c>
      <c r="F47" s="4"/>
      <c r="H47" s="22">
        <v>0</v>
      </c>
    </row>
    <row r="48" spans="1:8" x14ac:dyDescent="0.25">
      <c r="A48" t="s">
        <v>17</v>
      </c>
      <c r="B48" s="22">
        <f>(BS!B48/BS!C48)-1</f>
        <v>0</v>
      </c>
      <c r="C48" s="22">
        <f>(BS!C48/BS!D48)-1</f>
        <v>0.13448497115080538</v>
      </c>
      <c r="D48" s="22">
        <f>(BS!D48/BS!E48)-1</f>
        <v>1.2868496526313713</v>
      </c>
      <c r="E48" s="22">
        <f>(BS!E48/BS!F48)-1</f>
        <v>1.631107791759471</v>
      </c>
      <c r="F48" s="4"/>
      <c r="H48" s="22">
        <v>0.46836830017651354</v>
      </c>
    </row>
    <row r="49" spans="1:8" x14ac:dyDescent="0.25">
      <c r="A49" t="s">
        <v>18</v>
      </c>
      <c r="B49" s="22">
        <f>(BS!B49/BS!C49)-1</f>
        <v>-4.1090158062199187</v>
      </c>
      <c r="C49" s="22">
        <f>(BS!C49/BS!D49)-1</f>
        <v>-0.24281698744548952</v>
      </c>
      <c r="D49" s="22">
        <f>(BS!D49/BS!E49)-1</f>
        <v>-0.67769930954318558</v>
      </c>
      <c r="E49" s="22">
        <f>(BS!E49/BS!F49)-1</f>
        <v>1.2361009134571197</v>
      </c>
      <c r="F49" s="4"/>
      <c r="H49" s="22">
        <v>-2.1115148911215194</v>
      </c>
    </row>
    <row r="50" spans="1:8" x14ac:dyDescent="0.25">
      <c r="A50" t="s">
        <v>176</v>
      </c>
      <c r="B50" s="22">
        <f>(BS!B50/BS!C50)-1</f>
        <v>18.251382215634159</v>
      </c>
      <c r="C50" s="22"/>
      <c r="D50" s="22"/>
      <c r="E50" s="22"/>
    </row>
    <row r="51" spans="1:8" x14ac:dyDescent="0.25">
      <c r="A51" t="s">
        <v>19</v>
      </c>
      <c r="B51" s="22">
        <f>(BS!B51/BS!C51)-1</f>
        <v>0.17098204730649758</v>
      </c>
      <c r="C51" s="22">
        <f>(BS!C51/BS!D51)-1</f>
        <v>0.20219716189485726</v>
      </c>
      <c r="D51" s="22">
        <f>(BS!D51/BS!E51)-1</f>
        <v>0.19652858832232911</v>
      </c>
      <c r="E51" s="22">
        <f>(BS!E51/BS!F51)-1</f>
        <v>0.22131811634591703</v>
      </c>
      <c r="F51" s="4"/>
      <c r="H51" s="22">
        <v>0.15519569772240627</v>
      </c>
    </row>
    <row r="52" spans="1:8" x14ac:dyDescent="0.25">
      <c r="D52" s="4"/>
      <c r="E52" s="4"/>
    </row>
    <row r="53" spans="1:8" x14ac:dyDescent="0.25">
      <c r="A53" s="3" t="s">
        <v>20</v>
      </c>
      <c r="B53" s="22"/>
      <c r="C53" s="22">
        <f>(BS!C53/BS!D53)-1</f>
        <v>-1</v>
      </c>
      <c r="D53" s="22">
        <f>(BS!D53/BS!E53)-1</f>
        <v>0.96471382163098873</v>
      </c>
      <c r="E53" s="22">
        <f>(BS!E53/BS!F53)-1</f>
        <v>5.0402093127992016</v>
      </c>
      <c r="F53" s="4">
        <f>SUM(F54:F55)</f>
        <v>0</v>
      </c>
      <c r="H53" s="22">
        <v>-1</v>
      </c>
    </row>
    <row r="54" spans="1:8" x14ac:dyDescent="0.25">
      <c r="A54" s="17" t="s">
        <v>109</v>
      </c>
      <c r="B54" s="22"/>
      <c r="C54" s="22">
        <f>(BS!C54/BS!D54)-1</f>
        <v>-1</v>
      </c>
      <c r="D54" s="22">
        <f>(BS!D54/BS!E54)-1</f>
        <v>0</v>
      </c>
      <c r="E54" s="22">
        <f>(BS!E54/BS!F54)-1</f>
        <v>0</v>
      </c>
      <c r="F54" s="4"/>
      <c r="H54" s="22">
        <v>-1</v>
      </c>
    </row>
    <row r="55" spans="1:8" x14ac:dyDescent="0.25">
      <c r="A55" s="17" t="s">
        <v>19</v>
      </c>
      <c r="B55" s="22"/>
      <c r="C55" s="22">
        <f>(BS!C55/BS!D55)-1</f>
        <v>-1</v>
      </c>
      <c r="D55" s="22">
        <f>(BS!D55/BS!E55)-1</f>
        <v>1.0043352545366444</v>
      </c>
      <c r="E55" s="22">
        <f>(BS!E55/BS!F55)-1</f>
        <v>6.6169549426107199</v>
      </c>
      <c r="F55" s="4"/>
      <c r="H55" s="22">
        <v>-1</v>
      </c>
    </row>
    <row r="57" spans="1:8" x14ac:dyDescent="0.25">
      <c r="A57" s="3" t="s">
        <v>21</v>
      </c>
      <c r="B57" s="22">
        <f>(BS!B57/BS!C57)-1</f>
        <v>-1.6685521053520613E-2</v>
      </c>
      <c r="C57" s="22">
        <f>(BS!C57/BS!D57)-1</f>
        <v>5.1345966029188617E-2</v>
      </c>
      <c r="D57" s="22">
        <f>(BS!D57/BS!E57)-1</f>
        <v>9.0237559174258131E-2</v>
      </c>
      <c r="E57" s="22">
        <f>(BS!E57/BS!F57)-1</f>
        <v>7.0873122027013791E-2</v>
      </c>
      <c r="F57" s="4">
        <f>F58+F61</f>
        <v>0</v>
      </c>
      <c r="H57" s="22">
        <v>3.8339675426795949E-2</v>
      </c>
    </row>
    <row r="58" spans="1:8" x14ac:dyDescent="0.25">
      <c r="A58" t="s">
        <v>22</v>
      </c>
      <c r="B58" s="22">
        <f>(BS!B58/BS!C58)-1</f>
        <v>-1.6685521053520613E-2</v>
      </c>
      <c r="C58" s="22">
        <f>(BS!C58/BS!D58)-1</f>
        <v>5.1345966029188617E-2</v>
      </c>
      <c r="D58" s="22">
        <f>(BS!D58/BS!E58)-1</f>
        <v>9.0237559174258131E-2</v>
      </c>
      <c r="E58" s="22">
        <f>(BS!E58/BS!F58)-1</f>
        <v>7.0873122027013791E-2</v>
      </c>
      <c r="F58" s="5">
        <f>SUM(F59:F60)</f>
        <v>0</v>
      </c>
      <c r="H58" s="22">
        <v>3.8339675426795949E-2</v>
      </c>
    </row>
    <row r="59" spans="1:8" x14ac:dyDescent="0.25">
      <c r="A59" s="17" t="s">
        <v>110</v>
      </c>
      <c r="B59" s="22">
        <f>(BS!B59/BS!C59)-1</f>
        <v>5.1345966029188617E-2</v>
      </c>
      <c r="C59" s="22">
        <f>(BS!C59/BS!D59)-1</f>
        <v>9.0237559174258131E-2</v>
      </c>
      <c r="D59" s="22">
        <f>(BS!D59/BS!E59)-1</f>
        <v>7.0873122027013791E-2</v>
      </c>
      <c r="E59" s="22">
        <f>(BS!E59/BS!F59)-1</f>
        <v>0.27447536159442532</v>
      </c>
      <c r="F59" s="4"/>
      <c r="H59" s="22">
        <v>9.3622032036366543E-2</v>
      </c>
    </row>
    <row r="60" spans="1:8" x14ac:dyDescent="0.25">
      <c r="A60" s="17" t="s">
        <v>111</v>
      </c>
      <c r="B60" s="22">
        <f>(BS!B60/BS!C60)-1</f>
        <v>-1.3416481684411523</v>
      </c>
      <c r="C60" s="22">
        <f>(BS!C60/BS!D60)-1</f>
        <v>-0.37964522545423418</v>
      </c>
      <c r="D60" s="22">
        <f>(BS!D60/BS!E60)-1</f>
        <v>0.36346437060022163</v>
      </c>
      <c r="E60" s="22">
        <f>(BS!E60/BS!F60)-1</f>
        <v>-0.67091382156124713</v>
      </c>
      <c r="F60" s="4"/>
      <c r="H60" s="22">
        <v>-1.6246468185896221</v>
      </c>
    </row>
    <row r="61" spans="1:8" x14ac:dyDescent="0.25">
      <c r="A61" t="s">
        <v>23</v>
      </c>
    </row>
    <row r="63" spans="1:8" x14ac:dyDescent="0.25">
      <c r="A63" s="3" t="s">
        <v>24</v>
      </c>
      <c r="B63" s="22">
        <f>(BS!B63/BS!C63)-1</f>
        <v>9.1030359533255112E-2</v>
      </c>
      <c r="C63" s="22">
        <f>(BS!C63/BS!D63)-1</f>
        <v>0.35024898412902195</v>
      </c>
      <c r="D63" s="22">
        <f>(BS!D63/BS!E63)-1</f>
        <v>-6.8197067749119822E-2</v>
      </c>
      <c r="E63" s="22">
        <f>(BS!E63/BS!F63)-1</f>
        <v>-0.12283025358003952</v>
      </c>
      <c r="F63" s="5">
        <f>F64+F65+F66+F70</f>
        <v>0</v>
      </c>
      <c r="H63" s="22">
        <v>3.7843052472742E-2</v>
      </c>
    </row>
    <row r="64" spans="1:8" x14ac:dyDescent="0.25">
      <c r="A64" t="s">
        <v>76</v>
      </c>
      <c r="B64" s="22"/>
      <c r="C64" s="22"/>
      <c r="D64" s="22"/>
      <c r="E64" s="22">
        <f>(BS!E64/BS!F64)-1</f>
        <v>-1</v>
      </c>
      <c r="F64" s="4"/>
      <c r="H64" s="22">
        <v>-1</v>
      </c>
    </row>
    <row r="65" spans="1:8" x14ac:dyDescent="0.25">
      <c r="A65" t="s">
        <v>25</v>
      </c>
      <c r="B65" s="22">
        <f>(BS!B65/BS!C65)-1</f>
        <v>-0.22762282573408565</v>
      </c>
      <c r="C65" s="22">
        <f>(BS!C65/BS!D65)-1</f>
        <v>0.366535237272541</v>
      </c>
      <c r="D65" s="22">
        <f>(BS!D65/BS!E65)-1</f>
        <v>-0.37829960792216555</v>
      </c>
      <c r="E65" s="22">
        <f>(BS!E65/BS!F65)-1</f>
        <v>0.21607826741524905</v>
      </c>
      <c r="F65" s="4"/>
      <c r="H65" s="22">
        <v>-4.4130538483895365E-2</v>
      </c>
    </row>
    <row r="66" spans="1:8" x14ac:dyDescent="0.25">
      <c r="A66" t="s">
        <v>26</v>
      </c>
      <c r="B66" s="22">
        <f>(BS!B66/BS!C66)-1</f>
        <v>-0.46231231310776977</v>
      </c>
      <c r="C66" s="22">
        <f>(BS!C66/BS!D66)-1</f>
        <v>1.6756603450537919</v>
      </c>
      <c r="D66" s="22">
        <f>(BS!D66/BS!E66)-1</f>
        <v>2.2514987557178125</v>
      </c>
      <c r="E66" s="22">
        <f>(BS!E66/BS!F66)-1</f>
        <v>-0.35675860667173021</v>
      </c>
      <c r="F66" s="5"/>
      <c r="H66" s="22">
        <v>0.24647545184104658</v>
      </c>
    </row>
    <row r="67" spans="1:8" x14ac:dyDescent="0.25">
      <c r="A67" s="17" t="s">
        <v>112</v>
      </c>
      <c r="B67" s="22">
        <f>(BS!B67/BS!C67)-1</f>
        <v>-1.8120169009581022E-2</v>
      </c>
      <c r="C67" s="22">
        <f>(BS!C67/BS!D67)-1</f>
        <v>0.46364710752085125</v>
      </c>
      <c r="D67" s="22">
        <f>(BS!D67/BS!E67)-1</f>
        <v>2.2768176261450122</v>
      </c>
      <c r="E67" s="22">
        <f>(BS!E67/BS!F67)-1</f>
        <v>-0.35939045711298945</v>
      </c>
      <c r="F67" s="4"/>
      <c r="H67" s="22">
        <v>0.24711952488185429</v>
      </c>
    </row>
    <row r="68" spans="1:8" x14ac:dyDescent="0.25">
      <c r="A68" s="17" t="s">
        <v>181</v>
      </c>
      <c r="B68" s="22">
        <f>(BS!B68/BS!C68)-1</f>
        <v>-1</v>
      </c>
      <c r="C68" s="22"/>
      <c r="D68" s="22"/>
      <c r="E68" s="22"/>
    </row>
    <row r="69" spans="1:8" x14ac:dyDescent="0.25">
      <c r="A69" s="17" t="s">
        <v>113</v>
      </c>
      <c r="B69" s="22">
        <f>(BS!B69/BS!C69)-1</f>
        <v>8.9516253704489124E-3</v>
      </c>
      <c r="C69" s="22">
        <f>(BS!C69/BS!D69)-1</f>
        <v>0.83949780668582674</v>
      </c>
      <c r="D69" s="22">
        <f>(BS!D69/BS!E69)-1</f>
        <v>5.287466157031373E-2</v>
      </c>
      <c r="E69" s="22">
        <f>(BS!E69/BS!F69)-1</f>
        <v>0</v>
      </c>
      <c r="F69" s="4"/>
      <c r="H69" s="22">
        <v>0.14337649131591501</v>
      </c>
    </row>
    <row r="70" spans="1:8" x14ac:dyDescent="0.25">
      <c r="A70" t="s">
        <v>27</v>
      </c>
      <c r="B70" s="22">
        <f>(BS!B70/BS!C70)-1</f>
        <v>0.27037069457069274</v>
      </c>
      <c r="C70" s="22">
        <f>(BS!C70/BS!D70)-1</f>
        <v>0.26993159443504888</v>
      </c>
      <c r="D70" s="22">
        <f>(BS!D70/BS!E70)-1</f>
        <v>6.4519149199652404E-2</v>
      </c>
      <c r="E70" s="22">
        <f>(BS!E70/BS!F70)-1</f>
        <v>-0.23693876537567848</v>
      </c>
      <c r="F70" s="5">
        <f>SUM(F71:F76)</f>
        <v>0</v>
      </c>
      <c r="H70" s="22">
        <v>5.5564395163528957E-2</v>
      </c>
    </row>
    <row r="71" spans="1:8" x14ac:dyDescent="0.25">
      <c r="A71" s="17" t="s">
        <v>114</v>
      </c>
      <c r="B71" s="22">
        <f>(BS!B71/BS!C71)-1</f>
        <v>-0.42504697816970227</v>
      </c>
      <c r="C71" s="22">
        <f>(BS!C71/BS!D71)-1</f>
        <v>0.4360468071022352</v>
      </c>
      <c r="D71" s="22">
        <f>(BS!D71/BS!E71)-1</f>
        <v>-9.3597376761679896E-2</v>
      </c>
      <c r="E71" s="22">
        <f>(BS!E71/BS!F71)-1</f>
        <v>0.42349176221644047</v>
      </c>
      <c r="F71" s="4"/>
      <c r="H71" s="22">
        <v>1.2734053964098102E-2</v>
      </c>
    </row>
    <row r="72" spans="1:8" x14ac:dyDescent="0.25">
      <c r="A72" s="17" t="s">
        <v>191</v>
      </c>
      <c r="B72" s="22"/>
      <c r="C72" s="22"/>
      <c r="D72" s="22"/>
      <c r="E72" s="22"/>
      <c r="F72" s="4"/>
    </row>
    <row r="73" spans="1:8" x14ac:dyDescent="0.25">
      <c r="A73" s="17" t="s">
        <v>115</v>
      </c>
      <c r="B73" s="22">
        <f>(BS!B73/BS!C73)-1</f>
        <v>1.0502851465629863</v>
      </c>
      <c r="C73" s="22">
        <f>(BS!C73/BS!D73)-1</f>
        <v>-0.84189818089695767</v>
      </c>
      <c r="D73" s="22">
        <f>(BS!D73/BS!E73)-1</f>
        <v>-5.9489205749488794E-2</v>
      </c>
      <c r="E73" s="22">
        <f>(BS!E73/BS!F73)-1</f>
        <v>0.1671241499792222</v>
      </c>
      <c r="F73" s="4"/>
      <c r="H73" s="22">
        <v>-0.1867081983551534</v>
      </c>
    </row>
    <row r="74" spans="1:8" x14ac:dyDescent="0.25">
      <c r="A74" s="17" t="s">
        <v>116</v>
      </c>
      <c r="B74" s="22">
        <f>(BS!B74/BS!C74)-1</f>
        <v>0.31625911415939068</v>
      </c>
      <c r="C74" s="22">
        <f>(BS!C74/BS!D74)-1</f>
        <v>-0.22098454686364599</v>
      </c>
      <c r="D74" s="22">
        <f>(BS!D74/BS!E74)-1</f>
        <v>-0.4912620021843237</v>
      </c>
      <c r="E74" s="22">
        <f>(BS!E74/BS!F74)-1</f>
        <v>-7.5630667005352481E-2</v>
      </c>
      <c r="F74" s="4"/>
      <c r="H74" s="22">
        <v>-0.13573796898103185</v>
      </c>
    </row>
    <row r="75" spans="1:8" x14ac:dyDescent="0.25">
      <c r="A75" s="17" t="s">
        <v>117</v>
      </c>
      <c r="B75" s="22">
        <f>(BS!B75/BS!C75)-1</f>
        <v>7.0364975718844702E-2</v>
      </c>
      <c r="C75" s="22">
        <f>(BS!C75/BS!D75)-1</f>
        <v>-7.0065369964725455E-2</v>
      </c>
      <c r="D75" s="22">
        <f>(BS!D75/BS!E75)-1</f>
        <v>0.25385350515477545</v>
      </c>
      <c r="E75" s="22">
        <f>(BS!E75/BS!F75)-1</f>
        <v>4.5275815094343752E-2</v>
      </c>
      <c r="F75" s="4"/>
      <c r="H75" s="22">
        <v>5.4611255758591604E-2</v>
      </c>
    </row>
    <row r="76" spans="1:8" x14ac:dyDescent="0.25">
      <c r="A76" s="17" t="s">
        <v>118</v>
      </c>
      <c r="B76" s="22">
        <f>(BS!B76/BS!C76)-1</f>
        <v>0.75306504399251839</v>
      </c>
      <c r="C76" s="22">
        <f>(BS!C76/BS!D76)-1</f>
        <v>1.5864722983465533</v>
      </c>
      <c r="D76" s="22">
        <f>(BS!D76/BS!E76)-1</f>
        <v>-0.10544804395815788</v>
      </c>
      <c r="E76" s="22">
        <f>(BS!E76/BS!F76)-1</f>
        <v>-0.72855255974385214</v>
      </c>
      <c r="F76" s="5">
        <f>SUM(F77:F80)</f>
        <v>0</v>
      </c>
      <c r="H76" s="22">
        <v>1.9434756615149817E-2</v>
      </c>
    </row>
    <row r="77" spans="1:8" x14ac:dyDescent="0.25">
      <c r="A77" s="17" t="s">
        <v>119</v>
      </c>
      <c r="B77" s="22">
        <f>(BS!B77/BS!C77)-1</f>
        <v>1.5864722983465533</v>
      </c>
      <c r="C77" s="22">
        <f>(BS!C77/BS!D77)-1</f>
        <v>-0.10544804395815788</v>
      </c>
      <c r="D77" s="22">
        <f>(BS!D77/BS!E77)-1</f>
        <v>-0.72855255974385214</v>
      </c>
      <c r="E77" s="22">
        <f>(BS!E77/BS!F77)-1</f>
        <v>0.62593120468486618</v>
      </c>
      <c r="F77" s="4"/>
      <c r="H77" s="22">
        <v>4.2001075527595688E-3</v>
      </c>
    </row>
    <row r="78" spans="1:8" x14ac:dyDescent="0.25">
      <c r="A78" s="17" t="s">
        <v>182</v>
      </c>
      <c r="B78" s="22">
        <f>(BS!B78/BS!C78)-1</f>
        <v>-1</v>
      </c>
      <c r="C78" s="22"/>
      <c r="D78" s="22"/>
      <c r="E78" s="22"/>
    </row>
    <row r="79" spans="1:8" x14ac:dyDescent="0.25">
      <c r="A79" s="17" t="s">
        <v>120</v>
      </c>
      <c r="B79" s="22">
        <f>(BS!B79/BS!C79)-1</f>
        <v>9.6473521049182276E-2</v>
      </c>
      <c r="C79" s="22">
        <f>(BS!C79/BS!D79)-1</f>
        <v>0.19103006227146335</v>
      </c>
      <c r="D79" s="22">
        <f>(BS!D79/BS!E79)-1</f>
        <v>0.1037577957522049</v>
      </c>
      <c r="E79" s="22">
        <f>(BS!E79/BS!F79)-1</f>
        <v>0.23415789272906751</v>
      </c>
      <c r="F79" s="4"/>
      <c r="H79" s="22">
        <v>0.12210391118378605</v>
      </c>
    </row>
    <row r="80" spans="1:8" x14ac:dyDescent="0.25">
      <c r="A80" s="17" t="s">
        <v>121</v>
      </c>
      <c r="B80" s="22">
        <f>(BS!B80/BS!C80)-1</f>
        <v>7.4503905749989441E-2</v>
      </c>
      <c r="C80" s="22">
        <f>(BS!C80/BS!D80)-1</f>
        <v>8.6774442161416054E-2</v>
      </c>
      <c r="D80" s="22">
        <f>(BS!D80/BS!E80)-1</f>
        <v>-8.7797369898399702E-2</v>
      </c>
      <c r="E80" s="22">
        <f>(BS!E80/BS!F80)-1</f>
        <v>0.75632547903223557</v>
      </c>
      <c r="F80" s="4"/>
      <c r="H80" s="22">
        <v>0.13346665246995837</v>
      </c>
    </row>
    <row r="82" spans="1:8" x14ac:dyDescent="0.25">
      <c r="A82" s="2" t="s">
        <v>28</v>
      </c>
      <c r="B82" s="22">
        <f>(BS!B82/BS!C82)-1</f>
        <v>0.13409034591431479</v>
      </c>
      <c r="C82" s="22">
        <f>(BS!C82/BS!D82)-1</f>
        <v>0.17745256094218198</v>
      </c>
      <c r="D82" s="22">
        <f>(BS!D82/BS!E82)-1</f>
        <v>0.16641489008372967</v>
      </c>
      <c r="E82" s="22">
        <f>(BS!E82/BS!F82)-1</f>
        <v>0.18570164347494367</v>
      </c>
      <c r="F82" s="6">
        <f>F44+F53+F57+F63</f>
        <v>0</v>
      </c>
      <c r="H82" s="22">
        <v>0.13053473363553159</v>
      </c>
    </row>
    <row r="83" spans="1:8" ht="15.75" x14ac:dyDescent="0.25">
      <c r="A83" s="9" t="s">
        <v>29</v>
      </c>
      <c r="B83" s="10">
        <f>B41-B82</f>
        <v>0</v>
      </c>
      <c r="C83" s="10">
        <f>C41-C82</f>
        <v>0</v>
      </c>
      <c r="D83" s="10">
        <f>D41-D82</f>
        <v>0</v>
      </c>
      <c r="E83" s="10">
        <f>E41-E82</f>
        <v>0</v>
      </c>
      <c r="F83" s="10">
        <f>F41-F82</f>
        <v>0</v>
      </c>
    </row>
    <row r="85" spans="1:8" x14ac:dyDescent="0.25">
      <c r="A85" s="1" t="s">
        <v>30</v>
      </c>
      <c r="B85" s="22">
        <f>(BS!B85/BS!C85)-1</f>
        <v>0.13893034825870632</v>
      </c>
      <c r="C85" s="22">
        <f>(BS!C85/BS!D85)-1</f>
        <v>2.5379415890830259E-2</v>
      </c>
      <c r="D85" s="22">
        <f>(BS!D85/BS!E85)-1</f>
        <v>0.17927507895924211</v>
      </c>
      <c r="E85" s="22"/>
    </row>
    <row r="86" spans="1:8" x14ac:dyDescent="0.25">
      <c r="A86" s="1" t="s">
        <v>31</v>
      </c>
      <c r="B86" s="22">
        <f>(BS!B86/BS!C86)-1</f>
        <v>0</v>
      </c>
      <c r="C86" s="22">
        <f>(BS!C86/BS!D86)-1</f>
        <v>0.14489999872387926</v>
      </c>
      <c r="D86" s="22">
        <f>(BS!D86/BS!E86)-1</f>
        <v>0</v>
      </c>
      <c r="E86"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K86"/>
  <sheetViews>
    <sheetView zoomScale="80" zoomScaleNormal="80" workbookViewId="0">
      <selection activeCell="N22" sqref="N22"/>
    </sheetView>
  </sheetViews>
  <sheetFormatPr defaultRowHeight="15" x14ac:dyDescent="0.25"/>
  <cols>
    <col min="1" max="1" width="73.140625" customWidth="1"/>
    <col min="2" max="2" width="19.140625" bestFit="1" customWidth="1"/>
    <col min="3" max="3" width="19.28515625" bestFit="1" customWidth="1"/>
    <col min="4" max="5" width="17.85546875" bestFit="1" customWidth="1"/>
    <col min="6" max="6" width="19.140625" bestFit="1" customWidth="1"/>
  </cols>
  <sheetData>
    <row r="2" spans="1:11" x14ac:dyDescent="0.25">
      <c r="I2" s="110" t="s">
        <v>199</v>
      </c>
      <c r="J2" s="110"/>
      <c r="K2" s="110"/>
    </row>
    <row r="3" spans="1:11" x14ac:dyDescent="0.25">
      <c r="A3" s="2" t="s">
        <v>12</v>
      </c>
      <c r="B3" s="2">
        <v>2020</v>
      </c>
      <c r="C3" s="2">
        <v>2019</v>
      </c>
      <c r="D3" s="2">
        <v>2018</v>
      </c>
      <c r="E3" s="2">
        <v>2017</v>
      </c>
      <c r="F3" s="2">
        <v>2016</v>
      </c>
      <c r="I3" s="2">
        <v>2020</v>
      </c>
      <c r="J3" s="2">
        <v>2016</v>
      </c>
      <c r="K3" t="s">
        <v>197</v>
      </c>
    </row>
    <row r="4" spans="1:11" x14ac:dyDescent="0.25">
      <c r="A4" s="24" t="s">
        <v>0</v>
      </c>
      <c r="B4" s="25">
        <f>BS!B4/BS!B$41</f>
        <v>0.4208723901364565</v>
      </c>
      <c r="C4" s="25">
        <f>BS!C4/BS!C$41</f>
        <v>0.46758497983515745</v>
      </c>
      <c r="D4" s="25">
        <f>BS!D4/BS!D$41</f>
        <v>0.53582270284647648</v>
      </c>
      <c r="E4" s="25">
        <f>BS!E4/BS!E$41</f>
        <v>0.55881656601612839</v>
      </c>
      <c r="F4" s="25">
        <f>BS!F4/BS!F$41</f>
        <v>0.61485519487778029</v>
      </c>
      <c r="I4" s="26">
        <v>0.4208723901364565</v>
      </c>
      <c r="J4" s="26">
        <v>0.61485519487778029</v>
      </c>
      <c r="K4" s="22">
        <f>(I4/J4)^1/5-1</f>
        <v>-0.86309869587419952</v>
      </c>
    </row>
    <row r="5" spans="1:11" x14ac:dyDescent="0.25">
      <c r="A5" t="s">
        <v>1</v>
      </c>
      <c r="B5" s="22">
        <f>BS!B5/BS!B$41</f>
        <v>0.25511686807427836</v>
      </c>
      <c r="C5" s="22">
        <f>BS!C5/BS!C$41</f>
        <v>0.28905193736843959</v>
      </c>
      <c r="D5" s="22">
        <f>BS!D5/BS!D$41</f>
        <v>0.33530979580401588</v>
      </c>
      <c r="E5" s="22">
        <f>BS!E5/BS!E$41</f>
        <v>0.3678503920386984</v>
      </c>
      <c r="F5" s="22">
        <f>BS!F5/BS!F$41</f>
        <v>0.42543292304442959</v>
      </c>
    </row>
    <row r="6" spans="1:11" x14ac:dyDescent="0.25">
      <c r="A6" t="s">
        <v>186</v>
      </c>
      <c r="B6" s="22">
        <f>BS!B6/BS!B$41</f>
        <v>3.4123637839135239E-2</v>
      </c>
      <c r="C6" s="22">
        <f>BS!C6/BS!C$41</f>
        <v>9.0844703295131658E-3</v>
      </c>
      <c r="D6" s="22">
        <f>BS!D6/BS!D$41</f>
        <v>1.5353489586480073E-2</v>
      </c>
      <c r="E6" s="22">
        <f>BS!E6/BS!E$41</f>
        <v>1.1208771570175595E-2</v>
      </c>
      <c r="F6" s="22">
        <f>BS!F6/BS!F$41</f>
        <v>1.2546875805394929E-2</v>
      </c>
      <c r="J6" t="s">
        <v>298</v>
      </c>
    </row>
    <row r="7" spans="1:11" x14ac:dyDescent="0.25">
      <c r="A7" t="s">
        <v>2</v>
      </c>
      <c r="B7" s="22">
        <f>BS!B7/BS!B$41</f>
        <v>9.8722295295481682E-2</v>
      </c>
      <c r="C7" s="22">
        <f>BS!C7/BS!C$41</f>
        <v>0.12767997043984744</v>
      </c>
      <c r="D7" s="22">
        <f>BS!D7/BS!D$41</f>
        <v>0.13797373265892515</v>
      </c>
      <c r="E7" s="22">
        <f>BS!E7/BS!E$41</f>
        <v>0.14286095744718041</v>
      </c>
      <c r="F7" s="22">
        <f>BS!F7/BS!F$41</f>
        <v>0.15268478075289371</v>
      </c>
    </row>
    <row r="8" spans="1:11" x14ac:dyDescent="0.25">
      <c r="A8" t="s">
        <v>3</v>
      </c>
      <c r="B8" s="22">
        <f>BS!B8/BS!B$41</f>
        <v>3.2900124717603584E-2</v>
      </c>
      <c r="C8" s="22">
        <f>BS!C8/BS!C$41</f>
        <v>4.1768601697357223E-2</v>
      </c>
      <c r="D8" s="22">
        <f>BS!D8/BS!D$41</f>
        <v>4.7185684797055372E-2</v>
      </c>
      <c r="E8" s="22">
        <f>BS!E8/BS!E$41</f>
        <v>3.6896444960074E-2</v>
      </c>
      <c r="F8" s="22">
        <f>BS!F8/BS!F$41</f>
        <v>2.4190615275062107E-2</v>
      </c>
    </row>
    <row r="9" spans="1:11" x14ac:dyDescent="0.25">
      <c r="A9" t="s">
        <v>187</v>
      </c>
      <c r="B9" s="22">
        <f>BS!B9/BS!B$41</f>
        <v>9.4642099576162897E-6</v>
      </c>
      <c r="C9" s="22">
        <f>BS!C9/BS!C$41</f>
        <v>0</v>
      </c>
      <c r="D9" s="22">
        <f>BS!D9/BS!D$41</f>
        <v>0</v>
      </c>
      <c r="E9" s="22">
        <f>BS!E9/BS!E$41</f>
        <v>0</v>
      </c>
      <c r="F9" s="22">
        <f>BS!F9/BS!F$41</f>
        <v>0</v>
      </c>
    </row>
    <row r="10" spans="1:11" x14ac:dyDescent="0.25">
      <c r="B10" s="22">
        <f>BS!B10/BS!B$41</f>
        <v>0</v>
      </c>
      <c r="C10" s="22">
        <f>BS!C10/BS!C$41</f>
        <v>0</v>
      </c>
      <c r="D10" s="22">
        <f>BS!D10/BS!D$41</f>
        <v>0</v>
      </c>
      <c r="E10" s="22">
        <f>BS!E10/BS!E$41</f>
        <v>0</v>
      </c>
      <c r="F10" s="22">
        <f>BS!F10/BS!F$41</f>
        <v>0</v>
      </c>
    </row>
    <row r="11" spans="1:11" x14ac:dyDescent="0.25">
      <c r="A11" s="24" t="s">
        <v>4</v>
      </c>
      <c r="B11" s="25">
        <f>BS!B11/BS!B$41</f>
        <v>0.5791276098635435</v>
      </c>
      <c r="C11" s="25">
        <f>BS!C11/BS!C$41</f>
        <v>0.53241502016484255</v>
      </c>
      <c r="D11" s="25">
        <f>BS!D11/BS!D$41</f>
        <v>0.46417729715352357</v>
      </c>
      <c r="E11" s="25">
        <f>BS!E11/BS!E$41</f>
        <v>0.44118343398387155</v>
      </c>
      <c r="F11" s="25">
        <f>BS!F11/BS!F$41</f>
        <v>0.38514480512221966</v>
      </c>
    </row>
    <row r="12" spans="1:11" x14ac:dyDescent="0.25">
      <c r="A12" t="s">
        <v>5</v>
      </c>
      <c r="B12" s="22">
        <f>BS!B12/BS!B$41</f>
        <v>6.9511078928011422E-2</v>
      </c>
      <c r="C12" s="22">
        <f>BS!C12/BS!C$41</f>
        <v>6.3711215083948905E-2</v>
      </c>
      <c r="D12" s="22">
        <f>BS!D12/BS!D$41</f>
        <v>7.2347281950401035E-2</v>
      </c>
      <c r="E12" s="22">
        <f>BS!E12/BS!E$41</f>
        <v>7.1021007257112787E-2</v>
      </c>
      <c r="F12" s="22">
        <f>BS!F12/BS!F$41</f>
        <v>8.3394960155021305E-2</v>
      </c>
    </row>
    <row r="13" spans="1:11" x14ac:dyDescent="0.25">
      <c r="A13" s="17" t="s">
        <v>89</v>
      </c>
      <c r="B13" s="22">
        <f>BS!B13/BS!B$41</f>
        <v>2.3702354423152421E-2</v>
      </c>
      <c r="C13" s="22">
        <f>BS!C13/BS!C$41</f>
        <v>2.1223943228625409E-2</v>
      </c>
      <c r="D13" s="22">
        <f>BS!D13/BS!D$41</f>
        <v>2.2676999317657143E-2</v>
      </c>
      <c r="E13" s="22">
        <f>BS!E13/BS!E$41</f>
        <v>2.4800601172515074E-2</v>
      </c>
      <c r="F13" s="22">
        <f>BS!F13/BS!F$41</f>
        <v>3.0923896657285444E-2</v>
      </c>
    </row>
    <row r="14" spans="1:11" x14ac:dyDescent="0.25">
      <c r="A14" s="17" t="s">
        <v>92</v>
      </c>
      <c r="B14" s="22">
        <f>BS!B14/BS!B$41</f>
        <v>7.9179614992238613E-3</v>
      </c>
      <c r="C14" s="22">
        <f>BS!C14/BS!C$41</f>
        <v>8.4477573651706855E-3</v>
      </c>
      <c r="D14" s="22">
        <f>BS!D14/BS!D$41</f>
        <v>8.9553937501586443E-3</v>
      </c>
      <c r="E14" s="22">
        <f>BS!E14/BS!E$41</f>
        <v>9.1521257507106591E-3</v>
      </c>
      <c r="F14" s="22">
        <f>BS!F14/BS!F$41</f>
        <v>1.12467418503145E-2</v>
      </c>
    </row>
    <row r="15" spans="1:11" x14ac:dyDescent="0.25">
      <c r="A15" s="17" t="s">
        <v>90</v>
      </c>
      <c r="B15" s="22">
        <f>BS!B15/BS!B$41</f>
        <v>4.1119623717024286E-3</v>
      </c>
      <c r="C15" s="22">
        <f>BS!C15/BS!C$41</f>
        <v>3.8020620423916806E-3</v>
      </c>
      <c r="D15" s="22">
        <f>BS!D15/BS!D$41</f>
        <v>4.2243842722825735E-3</v>
      </c>
      <c r="E15" s="22">
        <f>BS!E15/BS!E$41</f>
        <v>4.3731257068884075E-3</v>
      </c>
      <c r="F15" s="22">
        <f>BS!F15/BS!F$41</f>
        <v>5.1426031199699644E-3</v>
      </c>
    </row>
    <row r="16" spans="1:11" x14ac:dyDescent="0.25">
      <c r="A16" s="17" t="s">
        <v>91</v>
      </c>
      <c r="B16" s="22">
        <f>BS!B16/BS!B$41</f>
        <v>2.0500710420915658E-2</v>
      </c>
      <c r="C16" s="22">
        <f>BS!C16/BS!C$41</f>
        <v>1.7001091248088997E-2</v>
      </c>
      <c r="D16" s="22">
        <f>BS!D16/BS!D$41</f>
        <v>1.950605411940344E-2</v>
      </c>
      <c r="E16" s="22">
        <f>BS!E16/BS!E$41</f>
        <v>2.1269797027933506E-2</v>
      </c>
      <c r="F16" s="22">
        <f>BS!F16/BS!F$41</f>
        <v>2.2248056321988646E-2</v>
      </c>
    </row>
    <row r="17" spans="1:6" x14ac:dyDescent="0.25">
      <c r="A17" s="17" t="s">
        <v>93</v>
      </c>
      <c r="B17" s="22">
        <f>BS!B17/BS!B$41</f>
        <v>7.6980808118795813E-3</v>
      </c>
      <c r="C17" s="22">
        <f>BS!C17/BS!C$41</f>
        <v>7.649610814589319E-3</v>
      </c>
      <c r="D17" s="22">
        <f>BS!D17/BS!D$41</f>
        <v>8.7332021542038864E-3</v>
      </c>
      <c r="E17" s="22">
        <f>BS!E17/BS!E$41</f>
        <v>7.8130332903775593E-3</v>
      </c>
      <c r="F17" s="22">
        <f>BS!F17/BS!F$41</f>
        <v>4.9843609413239218E-3</v>
      </c>
    </row>
    <row r="18" spans="1:6" x14ac:dyDescent="0.25">
      <c r="A18" s="17" t="s">
        <v>94</v>
      </c>
      <c r="B18" s="22">
        <f>BS!B18/BS!B$41</f>
        <v>5.5800094011374682E-3</v>
      </c>
      <c r="C18" s="22">
        <f>BS!C18/BS!C$41</f>
        <v>5.5867503850828221E-3</v>
      </c>
      <c r="D18" s="22">
        <f>BS!D18/BS!D$41</f>
        <v>8.2512483366953444E-3</v>
      </c>
      <c r="E18" s="22">
        <f>BS!E18/BS!E$41</f>
        <v>3.6123243086875786E-3</v>
      </c>
      <c r="F18" s="22">
        <f>BS!F18/BS!F$41</f>
        <v>8.849301264138824E-3</v>
      </c>
    </row>
    <row r="19" spans="1:6" x14ac:dyDescent="0.25">
      <c r="A19" t="s">
        <v>6</v>
      </c>
      <c r="B19" s="22">
        <f>BS!B19/BS!B$41</f>
        <v>1.8581003467369697E-2</v>
      </c>
      <c r="C19" s="22">
        <f>BS!C19/BS!C$41</f>
        <v>2.1648005833694747E-2</v>
      </c>
      <c r="D19" s="22">
        <f>BS!D19/BS!D$41</f>
        <v>2.6366331133250889E-2</v>
      </c>
      <c r="E19" s="22">
        <f>BS!E19/BS!E$41</f>
        <v>4.1956420167501146E-2</v>
      </c>
      <c r="F19" s="22">
        <f>BS!F19/BS!F$41</f>
        <v>3.0151608555736561E-2</v>
      </c>
    </row>
    <row r="20" spans="1:6" x14ac:dyDescent="0.25">
      <c r="A20" s="18" t="s">
        <v>7</v>
      </c>
      <c r="B20" s="22">
        <f>BS!B20/BS!B$41</f>
        <v>3.3340546650913329E-2</v>
      </c>
      <c r="C20" s="22">
        <f>BS!C20/BS!C$41</f>
        <v>3.2048893896563249E-2</v>
      </c>
      <c r="D20" s="22">
        <f>BS!D20/BS!D$41</f>
        <v>3.7221430154637518E-2</v>
      </c>
      <c r="E20" s="22">
        <f>BS!E20/BS!E$41</f>
        <v>2.7620553422811372E-2</v>
      </c>
      <c r="F20" s="22">
        <f>BS!F20/BS!F$41</f>
        <v>2.5535988789324109E-2</v>
      </c>
    </row>
    <row r="21" spans="1:6" x14ac:dyDescent="0.25">
      <c r="A21" s="18" t="s">
        <v>95</v>
      </c>
      <c r="B21" s="22">
        <f>BS!B21/BS!B$41</f>
        <v>8.017720896218463E-3</v>
      </c>
      <c r="C21" s="22">
        <f>BS!C21/BS!C$41</f>
        <v>8.7152052755079673E-3</v>
      </c>
      <c r="D21" s="22">
        <f>BS!D21/BS!D$41</f>
        <v>1.6925686077376198E-2</v>
      </c>
      <c r="E21" s="22">
        <f>BS!E21/BS!E$41</f>
        <v>1.3025300097867834E-2</v>
      </c>
      <c r="F21" s="22">
        <f>BS!F21/BS!F$41</f>
        <v>9.8886608394446671E-3</v>
      </c>
    </row>
    <row r="22" spans="1:6" x14ac:dyDescent="0.25">
      <c r="A22" s="17" t="s">
        <v>96</v>
      </c>
      <c r="B22" s="22">
        <f>BS!B22/BS!B$41</f>
        <v>2.5036764749324122E-3</v>
      </c>
      <c r="C22" s="22">
        <f>BS!C22/BS!C$41</f>
        <v>2.6245781195829284E-3</v>
      </c>
      <c r="D22" s="22">
        <f>BS!D22/BS!D$41</f>
        <v>3.1087208269239882E-3</v>
      </c>
      <c r="E22" s="22">
        <f>BS!E22/BS!E$41</f>
        <v>2.5705550187712176E-3</v>
      </c>
      <c r="F22" s="22">
        <f>BS!F22/BS!F$41</f>
        <v>3.6183178765616295E-3</v>
      </c>
    </row>
    <row r="23" spans="1:6" x14ac:dyDescent="0.25">
      <c r="A23" s="17" t="s">
        <v>97</v>
      </c>
      <c r="B23" s="22">
        <f>BS!B23/BS!B$41</f>
        <v>0</v>
      </c>
      <c r="C23" s="22">
        <f>BS!C23/BS!C$41</f>
        <v>0</v>
      </c>
      <c r="D23" s="22">
        <f>BS!D23/BS!D$41</f>
        <v>0</v>
      </c>
      <c r="E23" s="22">
        <f>BS!E23/BS!E$41</f>
        <v>5.2578901083265068E-5</v>
      </c>
      <c r="F23" s="22">
        <f>BS!F23/BS!F$41</f>
        <v>7.7928606140306652E-5</v>
      </c>
    </row>
    <row r="24" spans="1:6" x14ac:dyDescent="0.25">
      <c r="A24" s="17" t="s">
        <v>98</v>
      </c>
      <c r="B24" s="22">
        <f>BS!B24/BS!B$41</f>
        <v>1.9161790569433396E-3</v>
      </c>
      <c r="C24" s="22">
        <f>BS!C24/BS!C$41</f>
        <v>1.8976454721424188E-3</v>
      </c>
      <c r="D24" s="22">
        <f>BS!D24/BS!D$41</f>
        <v>1.8736597216381168E-3</v>
      </c>
      <c r="E24" s="22">
        <f>BS!E24/BS!E$41</f>
        <v>3.7147453486183449E-3</v>
      </c>
      <c r="F24" s="22">
        <f>BS!F24/BS!F$41</f>
        <v>2.0126611822642556E-3</v>
      </c>
    </row>
    <row r="25" spans="1:6" x14ac:dyDescent="0.25">
      <c r="A25" s="17" t="s">
        <v>99</v>
      </c>
      <c r="B25" s="22">
        <f>BS!B25/BS!B$41</f>
        <v>3.5978653643427105E-3</v>
      </c>
      <c r="C25" s="22">
        <f>BS!C25/BS!C$41</f>
        <v>4.1929816837826209E-3</v>
      </c>
      <c r="D25" s="22">
        <f>BS!D25/BS!D$41</f>
        <v>8.6792251836435193E-3</v>
      </c>
      <c r="E25" s="22">
        <f>BS!E25/BS!E$41</f>
        <v>6.6874208293950061E-3</v>
      </c>
      <c r="F25" s="22">
        <f>BS!F25/BS!F$41</f>
        <v>4.1797531744784755E-3</v>
      </c>
    </row>
    <row r="26" spans="1:6" x14ac:dyDescent="0.25">
      <c r="A26" s="17" t="s">
        <v>100</v>
      </c>
      <c r="B26" s="22">
        <f>BS!B26/BS!B$41</f>
        <v>0</v>
      </c>
      <c r="C26" s="22">
        <f>BS!C26/BS!C$41</f>
        <v>0</v>
      </c>
      <c r="D26" s="22">
        <f>BS!D26/BS!D$41</f>
        <v>3.2640803451705756E-3</v>
      </c>
      <c r="E26" s="22">
        <f>BS!E26/BS!E$41</f>
        <v>0</v>
      </c>
      <c r="F26" s="22">
        <f>BS!F26/BS!F$41</f>
        <v>0</v>
      </c>
    </row>
    <row r="27" spans="1:6" x14ac:dyDescent="0.25">
      <c r="A27" s="18" t="s">
        <v>101</v>
      </c>
      <c r="B27" s="22">
        <f>BS!B27/BS!B$41</f>
        <v>2.477311067165431E-2</v>
      </c>
      <c r="C27" s="22">
        <f>BS!C27/BS!C$41</f>
        <v>2.2668032299100017E-2</v>
      </c>
      <c r="D27" s="22">
        <f>BS!D27/BS!D$41</f>
        <v>1.9598284805977067E-2</v>
      </c>
      <c r="E27" s="22">
        <f>BS!E27/BS!E$41</f>
        <v>1.3640981577970218E-2</v>
      </c>
      <c r="F27" s="22">
        <f>BS!F27/BS!F$41</f>
        <v>1.4641702343907444E-2</v>
      </c>
    </row>
    <row r="28" spans="1:6" x14ac:dyDescent="0.25">
      <c r="A28" s="17" t="s">
        <v>69</v>
      </c>
      <c r="B28" s="22">
        <f>BS!B28/BS!B$41</f>
        <v>5.5010531824828037E-3</v>
      </c>
      <c r="C28" s="22">
        <f>BS!C28/BS!C$41</f>
        <v>5.4254726632273478E-3</v>
      </c>
      <c r="D28" s="22">
        <f>BS!D28/BS!D$41</f>
        <v>8.8787434166946108E-3</v>
      </c>
      <c r="E28" s="22">
        <f>BS!E28/BS!E$41</f>
        <v>5.0313163678352042E-3</v>
      </c>
      <c r="F28" s="22">
        <f>BS!F28/BS!F$41</f>
        <v>6.8304613073955946E-3</v>
      </c>
    </row>
    <row r="29" spans="1:6" x14ac:dyDescent="0.25">
      <c r="A29" s="17" t="s">
        <v>102</v>
      </c>
      <c r="B29" s="22">
        <f>BS!B29/BS!B$41</f>
        <v>3.6523284208264018E-3</v>
      </c>
      <c r="C29" s="22">
        <f>BS!C29/BS!C$41</f>
        <v>3.730609692386633E-3</v>
      </c>
      <c r="D29" s="22">
        <f>BS!D29/BS!D$41</f>
        <v>2.5911995662446538E-3</v>
      </c>
      <c r="E29" s="22">
        <f>BS!E29/BS!E$41</f>
        <v>1.9664224982656126E-3</v>
      </c>
      <c r="F29" s="22">
        <f>BS!F29/BS!F$41</f>
        <v>2.8950761886018255E-3</v>
      </c>
    </row>
    <row r="30" spans="1:6" x14ac:dyDescent="0.25">
      <c r="A30" s="17" t="s">
        <v>103</v>
      </c>
      <c r="B30" s="22">
        <f>BS!B30/BS!B$41</f>
        <v>1.55990959092658E-2</v>
      </c>
      <c r="C30" s="22">
        <f>BS!C30/BS!C$41</f>
        <v>1.340184368380049E-2</v>
      </c>
      <c r="D30" s="22">
        <f>BS!D30/BS!D$41</f>
        <v>7.968289226391331E-3</v>
      </c>
      <c r="E30" s="22">
        <f>BS!E30/BS!E$41</f>
        <v>6.5518862704021293E-3</v>
      </c>
      <c r="F30" s="22">
        <f>BS!F30/BS!F$41</f>
        <v>4.5081487304462304E-3</v>
      </c>
    </row>
    <row r="31" spans="1:6" x14ac:dyDescent="0.25">
      <c r="A31" s="17" t="s">
        <v>23</v>
      </c>
      <c r="B31" s="22">
        <f>BS!B31/BS!B$41</f>
        <v>2.0633159079304512E-5</v>
      </c>
      <c r="C31" s="22">
        <f>BS!C31/BS!C$41</f>
        <v>1.101062596855474E-4</v>
      </c>
      <c r="D31" s="22">
        <f>BS!D31/BS!D$41</f>
        <v>1.6005259664647175E-4</v>
      </c>
      <c r="E31" s="22">
        <f>BS!E31/BS!E$41</f>
        <v>9.1356441467272458E-5</v>
      </c>
      <c r="F31" s="22">
        <f>BS!F31/BS!F$41</f>
        <v>4.080161174637929E-4</v>
      </c>
    </row>
    <row r="32" spans="1:6" x14ac:dyDescent="0.25">
      <c r="A32" s="18" t="s">
        <v>104</v>
      </c>
      <c r="B32" s="22">
        <f>BS!B32/BS!B$41</f>
        <v>5.4971508304055771E-4</v>
      </c>
      <c r="C32" s="22">
        <f>BS!C32/BS!C$41</f>
        <v>6.6565632195526479E-4</v>
      </c>
      <c r="D32" s="22">
        <f>BS!D32/BS!D$41</f>
        <v>6.9745927128425276E-4</v>
      </c>
      <c r="E32" s="22">
        <f>BS!E32/BS!E$41</f>
        <v>9.5427174697332035E-4</v>
      </c>
      <c r="F32" s="22">
        <f>BS!F32/BS!F$41</f>
        <v>1.0056256059719994E-3</v>
      </c>
    </row>
    <row r="33" spans="1:6" x14ac:dyDescent="0.25">
      <c r="A33" s="17" t="s">
        <v>105</v>
      </c>
      <c r="B33" s="22">
        <f>BS!B33/BS!B$41</f>
        <v>1.0510555004206121E-4</v>
      </c>
      <c r="C33" s="22">
        <f>BS!C33/BS!C$41</f>
        <v>1.5788653146776667E-4</v>
      </c>
      <c r="D33" s="22">
        <f>BS!D33/BS!D$41</f>
        <v>1.0421498604654573E-4</v>
      </c>
      <c r="E33" s="22">
        <f>BS!E33/BS!E$41</f>
        <v>1.0736775218713361E-4</v>
      </c>
      <c r="F33" s="22">
        <f>BS!F33/BS!F$41</f>
        <v>1.863047795360898E-4</v>
      </c>
    </row>
    <row r="34" spans="1:6" x14ac:dyDescent="0.25">
      <c r="A34" s="17" t="s">
        <v>106</v>
      </c>
      <c r="B34" s="22">
        <f>BS!B34/BS!B$41</f>
        <v>4.4460953299849652E-4</v>
      </c>
      <c r="C34" s="22">
        <f>BS!C34/BS!C$41</f>
        <v>5.0776979048749809E-4</v>
      </c>
      <c r="D34" s="22">
        <f>BS!D34/BS!D$41</f>
        <v>5.9324428523770698E-4</v>
      </c>
      <c r="E34" s="22">
        <f>BS!E34/BS!E$41</f>
        <v>8.4690399478618678E-4</v>
      </c>
      <c r="F34" s="22">
        <f>BS!F34/BS!F$41</f>
        <v>8.1932082643590952E-4</v>
      </c>
    </row>
    <row r="35" spans="1:6" x14ac:dyDescent="0.25">
      <c r="B35" s="22">
        <f>BS!B35/BS!B$41</f>
        <v>0</v>
      </c>
      <c r="C35" s="22">
        <f>BS!C35/BS!C$41</f>
        <v>0</v>
      </c>
      <c r="D35" s="22">
        <f>BS!D35/BS!D$41</f>
        <v>0</v>
      </c>
      <c r="E35" s="22">
        <f>BS!E35/BS!E$41</f>
        <v>0</v>
      </c>
      <c r="F35" s="22">
        <f>BS!F35/BS!F$41</f>
        <v>0</v>
      </c>
    </row>
    <row r="36" spans="1:6" x14ac:dyDescent="0.25">
      <c r="A36" t="s">
        <v>8</v>
      </c>
      <c r="B36" s="22">
        <f>BS!B36/BS!B$41</f>
        <v>5.9696043716410227E-2</v>
      </c>
      <c r="C36" s="22">
        <f>BS!C36/BS!C$41</f>
        <v>4.0710072986840887E-2</v>
      </c>
      <c r="D36" s="22">
        <f>BS!D36/BS!D$41</f>
        <v>5.1115096119633892E-2</v>
      </c>
      <c r="E36" s="22">
        <f>BS!E36/BS!E$41</f>
        <v>4.0711710663300329E-4</v>
      </c>
      <c r="F36" s="22">
        <f>BS!F36/BS!F$41</f>
        <v>5.3695881581471171E-2</v>
      </c>
    </row>
    <row r="37" spans="1:6" x14ac:dyDescent="0.25">
      <c r="A37" t="s">
        <v>9</v>
      </c>
      <c r="B37" s="22">
        <f>BS!B37/BS!B$41</f>
        <v>0.39799893710083883</v>
      </c>
      <c r="C37" s="22">
        <f>BS!C37/BS!C$41</f>
        <v>0.37429683236379474</v>
      </c>
      <c r="D37" s="22">
        <f>BS!D37/BS!D$41</f>
        <v>0.27712715779560021</v>
      </c>
      <c r="E37" s="22">
        <f>BS!E37/BS!E$41</f>
        <v>0.30017833602981325</v>
      </c>
      <c r="F37" s="22">
        <f>BS!F37/BS!F$41</f>
        <v>0.19236636604066654</v>
      </c>
    </row>
    <row r="38" spans="1:6" x14ac:dyDescent="0.25">
      <c r="A38" s="17" t="s">
        <v>107</v>
      </c>
      <c r="B38" s="22">
        <f>BS!B38/BS!B$41</f>
        <v>2.7969628894453593E-5</v>
      </c>
      <c r="C38" s="22">
        <f>BS!C38/BS!C$41</f>
        <v>9.5168907445871708E-5</v>
      </c>
      <c r="D38" s="22">
        <f>BS!D38/BS!D$41</f>
        <v>9.6930276813800948E-5</v>
      </c>
      <c r="E38" s="22">
        <f>BS!E38/BS!E$41</f>
        <v>4.3773880429813279E-5</v>
      </c>
      <c r="F38" s="22">
        <f>BS!F38/BS!F$41</f>
        <v>2.1539584821941149E-4</v>
      </c>
    </row>
    <row r="39" spans="1:6" x14ac:dyDescent="0.25">
      <c r="A39" s="17" t="s">
        <v>108</v>
      </c>
      <c r="B39" s="22">
        <f>BS!B39/BS!B$41</f>
        <v>0.39797096747194438</v>
      </c>
      <c r="C39" s="22">
        <f>BS!C39/BS!C$41</f>
        <v>0.37420166345634887</v>
      </c>
      <c r="D39" s="22">
        <f>BS!D39/BS!D$41</f>
        <v>0.27703022751878642</v>
      </c>
      <c r="E39" s="22">
        <f>BS!E39/BS!E$41</f>
        <v>0.30013456214938344</v>
      </c>
      <c r="F39" s="22">
        <f>BS!F39/BS!F$41</f>
        <v>0.19215097019244715</v>
      </c>
    </row>
    <row r="40" spans="1:6" x14ac:dyDescent="0.25">
      <c r="B40" s="22">
        <f>BS!B40/BS!B$41</f>
        <v>0</v>
      </c>
      <c r="C40" s="22">
        <f>BS!C40/BS!C$41</f>
        <v>0</v>
      </c>
      <c r="D40" s="22">
        <f>BS!D40/BS!D$41</f>
        <v>0</v>
      </c>
      <c r="E40" s="22">
        <f>BS!E40/BS!E$41</f>
        <v>0</v>
      </c>
      <c r="F40" s="22">
        <f>BS!F40/BS!F$41</f>
        <v>0</v>
      </c>
    </row>
    <row r="41" spans="1:6" x14ac:dyDescent="0.25">
      <c r="A41" s="2" t="s">
        <v>10</v>
      </c>
      <c r="B41" s="22">
        <f>BS!B41/BS!B$41</f>
        <v>1</v>
      </c>
      <c r="C41" s="22">
        <f>BS!C41/BS!C$41</f>
        <v>1</v>
      </c>
      <c r="D41" s="22">
        <f>BS!D41/BS!D$41</f>
        <v>1</v>
      </c>
      <c r="E41" s="22">
        <f>BS!E41/BS!E$41</f>
        <v>1</v>
      </c>
      <c r="F41" s="22">
        <f>BS!F41/BS!F$41</f>
        <v>1</v>
      </c>
    </row>
    <row r="42" spans="1:6" x14ac:dyDescent="0.25">
      <c r="B42" s="22">
        <f>BS!B42/BS!B$41</f>
        <v>0</v>
      </c>
      <c r="C42" s="22">
        <f>BS!C42/BS!C$41</f>
        <v>0</v>
      </c>
      <c r="D42" s="22">
        <f>BS!D42/BS!D$41</f>
        <v>0</v>
      </c>
      <c r="E42" s="22">
        <f>BS!E42/BS!E$41</f>
        <v>0</v>
      </c>
      <c r="F42" s="22">
        <f>BS!F42/BS!F$41</f>
        <v>0</v>
      </c>
    </row>
    <row r="43" spans="1:6" x14ac:dyDescent="0.25">
      <c r="A43" s="2" t="s">
        <v>11</v>
      </c>
      <c r="B43" s="22">
        <f>BS!B43/BS!B$41</f>
        <v>0</v>
      </c>
      <c r="C43" s="22">
        <f>BS!C43/BS!C$41</f>
        <v>0</v>
      </c>
      <c r="D43" s="22">
        <f>BS!D43/BS!D$41</f>
        <v>0</v>
      </c>
      <c r="E43" s="22">
        <f>BS!E43/BS!E$41</f>
        <v>0</v>
      </c>
      <c r="F43" s="22">
        <f>BS!F43/BS!F$41</f>
        <v>0</v>
      </c>
    </row>
    <row r="44" spans="1:6" x14ac:dyDescent="0.25">
      <c r="A44" s="24" t="s">
        <v>13</v>
      </c>
      <c r="B44" s="25">
        <f>BS!B44/BS!B$41</f>
        <v>0.94482657066949893</v>
      </c>
      <c r="C44" s="25">
        <f>BS!C44/BS!C$41</f>
        <v>0.94087777155063401</v>
      </c>
      <c r="D44" s="25">
        <f>BS!D44/BS!D$41</f>
        <v>0.94358959709154067</v>
      </c>
      <c r="E44" s="25">
        <f>BS!E44/BS!E$41</f>
        <v>0.93330893083211197</v>
      </c>
      <c r="F44" s="25">
        <f>BS!F44/BS!F$41</f>
        <v>0.91538611421696991</v>
      </c>
    </row>
    <row r="45" spans="1:6" x14ac:dyDescent="0.25">
      <c r="A45" t="s">
        <v>14</v>
      </c>
      <c r="B45" s="22">
        <f>BS!B45/BS!B$41</f>
        <v>0.10318230209000426</v>
      </c>
      <c r="C45" s="22">
        <f>BS!C45/BS!C$41</f>
        <v>0.10936266612656545</v>
      </c>
      <c r="D45" s="22">
        <f>BS!D45/BS!D$41</f>
        <v>0.12034518817864534</v>
      </c>
      <c r="E45" s="22">
        <f>BS!E45/BS!E$41</f>
        <v>0.13057899482930269</v>
      </c>
      <c r="F45" s="22">
        <f>BS!F45/BS!F$41</f>
        <v>0.1407524808253082</v>
      </c>
    </row>
    <row r="46" spans="1:6" x14ac:dyDescent="0.25">
      <c r="A46" t="s">
        <v>15</v>
      </c>
      <c r="B46" s="22">
        <f>BS!B46/BS!B$41</f>
        <v>2.4877309635635277E-2</v>
      </c>
      <c r="C46" s="22">
        <f>BS!C46/BS!C$41</f>
        <v>2.8213116690095127E-2</v>
      </c>
      <c r="D46" s="22">
        <f>BS!D46/BS!D$41</f>
        <v>3.3219606498913125E-2</v>
      </c>
      <c r="E46" s="22">
        <f>BS!E46/BS!E$41</f>
        <v>3.8747843663054511E-2</v>
      </c>
      <c r="F46" s="22">
        <f>BS!F46/BS!F$41</f>
        <v>4.5943381912393916E-2</v>
      </c>
    </row>
    <row r="47" spans="1:6" x14ac:dyDescent="0.25">
      <c r="A47" t="s">
        <v>16</v>
      </c>
      <c r="B47" s="22">
        <f>BS!B47/BS!B$41</f>
        <v>1.294035891093052E-3</v>
      </c>
      <c r="C47" s="22">
        <f>BS!C47/BS!C$41</f>
        <v>1.467553611355258E-3</v>
      </c>
      <c r="D47" s="22">
        <f>BS!D47/BS!D$41</f>
        <v>1.727974758010196E-3</v>
      </c>
      <c r="E47" s="22">
        <f>BS!E47/BS!E$41</f>
        <v>2.0155354874319222E-3</v>
      </c>
      <c r="F47" s="22">
        <f>BS!F47/BS!F$41</f>
        <v>2.3898237399301021E-3</v>
      </c>
    </row>
    <row r="48" spans="1:6" x14ac:dyDescent="0.25">
      <c r="A48" t="s">
        <v>17</v>
      </c>
      <c r="B48" s="22">
        <f>BS!B48/BS!B$41</f>
        <v>2.7031778355614416E-2</v>
      </c>
      <c r="C48" s="22">
        <f>BS!C48/BS!C$41</f>
        <v>3.065647886599784E-2</v>
      </c>
      <c r="D48" s="22">
        <f>BS!D48/BS!D$41</f>
        <v>3.1817565210778602E-2</v>
      </c>
      <c r="E48" s="22">
        <f>BS!E48/BS!E$41</f>
        <v>1.6228649655808648E-2</v>
      </c>
      <c r="F48" s="22">
        <f>BS!F48/BS!F$41</f>
        <v>7.3133972802397742E-3</v>
      </c>
    </row>
    <row r="49" spans="1:6" x14ac:dyDescent="0.25">
      <c r="A49" t="s">
        <v>18</v>
      </c>
      <c r="B49" s="22">
        <f>BS!B49/BS!B$41</f>
        <v>-5.5319746028912155E-3</v>
      </c>
      <c r="C49" s="22">
        <f>BS!C49/BS!C$41</f>
        <v>2.0179244436232128E-3</v>
      </c>
      <c r="D49" s="22">
        <f>BS!D49/BS!D$41</f>
        <v>3.1379603933744194E-3</v>
      </c>
      <c r="E49" s="22">
        <f>BS!E49/BS!E$41</f>
        <v>1.1356363283420738E-2</v>
      </c>
      <c r="F49" s="22">
        <f>BS!F49/BS!F$41</f>
        <v>6.0217580199600825E-3</v>
      </c>
    </row>
    <row r="50" spans="1:6" x14ac:dyDescent="0.25">
      <c r="A50" t="s">
        <v>176</v>
      </c>
      <c r="B50" s="22">
        <f>BS!B50/BS!B$41</f>
        <v>-2.2095334498279087E-4</v>
      </c>
      <c r="C50" s="22">
        <f>BS!C50/BS!C$41</f>
        <v>-1.301626307325403E-5</v>
      </c>
      <c r="D50" s="22">
        <f>BS!D50/BS!D$41</f>
        <v>0</v>
      </c>
      <c r="E50" s="22">
        <f>BS!E50/BS!E$41</f>
        <v>0</v>
      </c>
      <c r="F50" s="22">
        <f>BS!F50/BS!F$41</f>
        <v>0</v>
      </c>
    </row>
    <row r="51" spans="1:6" x14ac:dyDescent="0.25">
      <c r="A51" t="s">
        <v>19</v>
      </c>
      <c r="B51" s="22">
        <f>BS!B51/BS!B$41</f>
        <v>0.79419407264502595</v>
      </c>
      <c r="C51" s="22">
        <f>BS!C51/BS!C$41</f>
        <v>0.76917304807607034</v>
      </c>
      <c r="D51" s="22">
        <f>BS!D51/BS!D$41</f>
        <v>0.75334130205181893</v>
      </c>
      <c r="E51" s="22">
        <f>BS!E51/BS!E$41</f>
        <v>0.7343815439130934</v>
      </c>
      <c r="F51" s="22">
        <f>BS!F51/BS!F$41</f>
        <v>0.71296527243913776</v>
      </c>
    </row>
    <row r="52" spans="1:6" x14ac:dyDescent="0.25">
      <c r="B52" s="22">
        <f>BS!B52/BS!B$41</f>
        <v>0</v>
      </c>
      <c r="C52" s="22">
        <f>BS!C52/BS!C$41</f>
        <v>0</v>
      </c>
      <c r="D52" s="22">
        <f>BS!D52/BS!D$41</f>
        <v>0</v>
      </c>
      <c r="E52" s="22">
        <f>BS!E52/BS!E$41</f>
        <v>0</v>
      </c>
      <c r="F52" s="22">
        <f>BS!F52/BS!F$41</f>
        <v>0</v>
      </c>
    </row>
    <row r="53" spans="1:6" x14ac:dyDescent="0.25">
      <c r="A53" s="24" t="s">
        <v>20</v>
      </c>
      <c r="B53" s="25">
        <f>BS!B53/BS!B$41</f>
        <v>0</v>
      </c>
      <c r="C53" s="25">
        <f>BS!C53/BS!C$41</f>
        <v>0</v>
      </c>
      <c r="D53" s="25">
        <f>BS!D53/BS!D$41</f>
        <v>4.0639530259956605E-4</v>
      </c>
      <c r="E53" s="25">
        <f>BS!E53/BS!E$41</f>
        <v>2.4126950550931083E-4</v>
      </c>
      <c r="F53" s="25">
        <f>BS!F53/BS!F$41</f>
        <v>4.7361545666403788E-5</v>
      </c>
    </row>
    <row r="54" spans="1:6" x14ac:dyDescent="0.25">
      <c r="A54" s="17" t="s">
        <v>109</v>
      </c>
      <c r="B54" s="22">
        <f>BS!B54/BS!B$41</f>
        <v>0</v>
      </c>
      <c r="C54" s="22">
        <f>BS!C54/BS!C$41</f>
        <v>0</v>
      </c>
      <c r="D54" s="22">
        <f>BS!D54/BS!D$41</f>
        <v>8.1602008629264382E-6</v>
      </c>
      <c r="E54" s="22">
        <f>BS!E54/BS!E$41</f>
        <v>9.5181797925914994E-6</v>
      </c>
      <c r="F54" s="22">
        <f>BS!F54/BS!F$41</f>
        <v>1.1285721422965738E-5</v>
      </c>
    </row>
    <row r="55" spans="1:6" x14ac:dyDescent="0.25">
      <c r="A55" s="17" t="s">
        <v>19</v>
      </c>
      <c r="B55" s="22">
        <f>BS!B55/BS!B$41</f>
        <v>0</v>
      </c>
      <c r="C55" s="22">
        <f>BS!C55/BS!C$41</f>
        <v>0</v>
      </c>
      <c r="D55" s="22">
        <f>BS!D55/BS!D$41</f>
        <v>3.982351017366396E-4</v>
      </c>
      <c r="E55" s="22">
        <f>BS!E55/BS!E$41</f>
        <v>2.3175132571671931E-4</v>
      </c>
      <c r="F55" s="22">
        <f>BS!F55/BS!F$41</f>
        <v>3.6075824243438052E-5</v>
      </c>
    </row>
    <row r="56" spans="1:6" x14ac:dyDescent="0.25">
      <c r="B56" s="22">
        <f>BS!B56/BS!B$41</f>
        <v>0</v>
      </c>
      <c r="C56" s="22">
        <f>BS!C56/BS!C$41</f>
        <v>0</v>
      </c>
      <c r="D56" s="22">
        <f>BS!D56/BS!D$41</f>
        <v>0</v>
      </c>
      <c r="E56" s="22">
        <f>BS!E56/BS!E$41</f>
        <v>0</v>
      </c>
      <c r="F56" s="22">
        <f>BS!F56/BS!F$41</f>
        <v>0</v>
      </c>
    </row>
    <row r="57" spans="1:6" x14ac:dyDescent="0.25">
      <c r="A57" s="24" t="s">
        <v>21</v>
      </c>
      <c r="B57" s="25">
        <f>BS!B57/BS!B$41</f>
        <v>1.555546096895712E-2</v>
      </c>
      <c r="C57" s="25">
        <f>BS!C57/BS!C$41</f>
        <v>1.7940647156992992E-2</v>
      </c>
      <c r="D57" s="25">
        <f>BS!D57/BS!D$41</f>
        <v>2.0092587618655493E-2</v>
      </c>
      <c r="E57" s="25">
        <f>BS!E57/BS!E$41</f>
        <v>2.1496501548215162E-2</v>
      </c>
      <c r="F57" s="25">
        <f>BS!F57/BS!F$41</f>
        <v>2.3801547251867075E-2</v>
      </c>
    </row>
    <row r="58" spans="1:6" x14ac:dyDescent="0.25">
      <c r="A58" t="s">
        <v>22</v>
      </c>
      <c r="B58" s="22">
        <f>BS!B58/BS!B$41</f>
        <v>1.555546096895712E-2</v>
      </c>
      <c r="C58" s="22">
        <f>BS!C58/BS!C$41</f>
        <v>1.7940647156992992E-2</v>
      </c>
      <c r="D58" s="22">
        <f>BS!D58/BS!D$41</f>
        <v>2.0092587618655493E-2</v>
      </c>
      <c r="E58" s="22">
        <f>BS!E58/BS!E$41</f>
        <v>2.1496501548215162E-2</v>
      </c>
      <c r="F58" s="22">
        <f>BS!F58/BS!F$41</f>
        <v>2.3801547251867075E-2</v>
      </c>
    </row>
    <row r="59" spans="1:6" x14ac:dyDescent="0.25">
      <c r="A59" s="17" t="s">
        <v>110</v>
      </c>
      <c r="B59" s="22">
        <f>BS!B59/BS!B$41</f>
        <v>1.5819416170524816E-2</v>
      </c>
      <c r="C59" s="22">
        <f>BS!C59/BS!C$41</f>
        <v>1.7064456170172722E-2</v>
      </c>
      <c r="D59" s="22">
        <f>BS!D59/BS!D$41</f>
        <v>1.8429550009149882E-2</v>
      </c>
      <c r="E59" s="22">
        <f>BS!E59/BS!E$41</f>
        <v>2.007380809738251E-2</v>
      </c>
      <c r="F59" s="22">
        <f>BS!F59/BS!F$41</f>
        <v>1.8675564839551143E-2</v>
      </c>
    </row>
    <row r="60" spans="1:6" x14ac:dyDescent="0.25">
      <c r="A60" s="17" t="s">
        <v>111</v>
      </c>
      <c r="B60" s="22">
        <f>BS!B60/BS!B$41</f>
        <v>-2.6395520156769533E-4</v>
      </c>
      <c r="C60" s="22">
        <f>BS!C60/BS!C$41</f>
        <v>8.7619098682026808E-4</v>
      </c>
      <c r="D60" s="22">
        <f>BS!D60/BS!D$41</f>
        <v>1.6630376095056105E-3</v>
      </c>
      <c r="E60" s="22">
        <f>BS!E60/BS!E$41</f>
        <v>1.422693450832649E-3</v>
      </c>
      <c r="F60" s="22">
        <f>BS!F60/BS!F$41</f>
        <v>5.1259824123159343E-3</v>
      </c>
    </row>
    <row r="61" spans="1:6" x14ac:dyDescent="0.25">
      <c r="A61" t="s">
        <v>23</v>
      </c>
      <c r="B61" s="22">
        <f>BS!B61/BS!B$41</f>
        <v>0</v>
      </c>
      <c r="C61" s="22">
        <f>BS!C61/BS!C$41</f>
        <v>0</v>
      </c>
      <c r="D61" s="22">
        <f>BS!D61/BS!D$41</f>
        <v>0</v>
      </c>
      <c r="E61" s="22">
        <f>BS!E61/BS!E$41</f>
        <v>0</v>
      </c>
      <c r="F61" s="22">
        <f>BS!F61/BS!F$41</f>
        <v>0</v>
      </c>
    </row>
    <row r="62" spans="1:6" x14ac:dyDescent="0.25">
      <c r="B62" s="22">
        <f>BS!B62/BS!B$41</f>
        <v>0</v>
      </c>
      <c r="C62" s="22">
        <f>BS!C62/BS!C$41</f>
        <v>0</v>
      </c>
      <c r="D62" s="22">
        <f>BS!D62/BS!D$41</f>
        <v>0</v>
      </c>
      <c r="E62" s="22">
        <f>BS!E62/BS!E$41</f>
        <v>0</v>
      </c>
      <c r="F62" s="22">
        <f>BS!F62/BS!F$41</f>
        <v>0</v>
      </c>
    </row>
    <row r="63" spans="1:6" x14ac:dyDescent="0.25">
      <c r="A63" s="24" t="s">
        <v>24</v>
      </c>
      <c r="B63" s="25">
        <f>BS!B63/BS!B$41</f>
        <v>3.9617968361543923E-2</v>
      </c>
      <c r="C63" s="25">
        <f>BS!C63/BS!C$41</f>
        <v>4.1181581292373037E-2</v>
      </c>
      <c r="D63" s="25">
        <f>BS!D63/BS!D$41</f>
        <v>3.5911419987204318E-2</v>
      </c>
      <c r="E63" s="25">
        <f>BS!E63/BS!E$41</f>
        <v>4.4953298114163577E-2</v>
      </c>
      <c r="F63" s="25">
        <f>BS!F63/BS!F$41</f>
        <v>6.0764976985496662E-2</v>
      </c>
    </row>
    <row r="64" spans="1:6" x14ac:dyDescent="0.25">
      <c r="A64" t="s">
        <v>76</v>
      </c>
      <c r="B64" s="22">
        <f>BS!B64/BS!B$41</f>
        <v>0</v>
      </c>
      <c r="C64" s="22">
        <f>BS!C64/BS!C$41</f>
        <v>0</v>
      </c>
      <c r="D64" s="22">
        <f>BS!D64/BS!D$41</f>
        <v>0</v>
      </c>
      <c r="E64" s="22">
        <f>BS!E64/BS!E$41</f>
        <v>0</v>
      </c>
      <c r="F64" s="22">
        <f>BS!F64/BS!F$41</f>
        <v>6.0805932168825871E-5</v>
      </c>
    </row>
    <row r="65" spans="1:6" x14ac:dyDescent="0.25">
      <c r="A65" t="s">
        <v>25</v>
      </c>
      <c r="B65" s="22">
        <f>BS!B65/BS!B$41</f>
        <v>6.7683272646377425E-3</v>
      </c>
      <c r="C65" s="22">
        <f>BS!C65/BS!C$41</f>
        <v>9.9380132719608886E-3</v>
      </c>
      <c r="D65" s="22">
        <f>BS!D65/BS!D$41</f>
        <v>8.5629253154882196E-3</v>
      </c>
      <c r="E65" s="22">
        <f>BS!E65/BS!E$41</f>
        <v>1.6065493472312189E-2</v>
      </c>
      <c r="F65" s="22">
        <f>BS!F65/BS!F$41</f>
        <v>1.5664190803972324E-2</v>
      </c>
    </row>
    <row r="66" spans="1:6" x14ac:dyDescent="0.25">
      <c r="A66" t="s">
        <v>26</v>
      </c>
      <c r="B66" s="22">
        <f>BS!B66/BS!B$41</f>
        <v>1.5766098822151979E-3</v>
      </c>
      <c r="C66" s="22">
        <f>BS!C66/BS!C$41</f>
        <v>3.3253840292082728E-3</v>
      </c>
      <c r="D66" s="22">
        <f>BS!D66/BS!D$41</f>
        <v>1.4633703222255571E-3</v>
      </c>
      <c r="E66" s="22">
        <f>BS!E66/BS!E$41</f>
        <v>5.2495696962790155E-4</v>
      </c>
      <c r="F66" s="22">
        <f>BS!F66/BS!F$41</f>
        <v>9.6766524682246875E-4</v>
      </c>
    </row>
    <row r="67" spans="1:6" x14ac:dyDescent="0.25">
      <c r="A67" s="17" t="s">
        <v>112</v>
      </c>
      <c r="B67" s="22">
        <f>BS!B67/BS!B$41</f>
        <v>1.5691118629365289E-3</v>
      </c>
      <c r="C67" s="22">
        <f>BS!C67/BS!C$41</f>
        <v>1.8123547905255905E-3</v>
      </c>
      <c r="D67" s="22">
        <f>BS!D67/BS!D$41</f>
        <v>1.4579756134350764E-3</v>
      </c>
      <c r="E67" s="22">
        <f>BS!E67/BS!E$41</f>
        <v>5.189805045361333E-4</v>
      </c>
      <c r="F67" s="22">
        <f>BS!F67/BS!F$41</f>
        <v>9.6057894234098857E-4</v>
      </c>
    </row>
    <row r="68" spans="1:6" x14ac:dyDescent="0.25">
      <c r="A68" s="17" t="s">
        <v>181</v>
      </c>
      <c r="B68" s="22">
        <f>BS!B68/BS!B$41</f>
        <v>0</v>
      </c>
      <c r="C68" s="22">
        <f>BS!C68/BS!C$41</f>
        <v>1.5046012515883597E-3</v>
      </c>
      <c r="D68" s="22">
        <f>BS!D68/BS!D$41</f>
        <v>0</v>
      </c>
      <c r="E68" s="22">
        <f>BS!E68/BS!E$41</f>
        <v>0</v>
      </c>
      <c r="F68" s="22">
        <f>BS!F68/BS!F$41</f>
        <v>0</v>
      </c>
    </row>
    <row r="69" spans="1:6" x14ac:dyDescent="0.25">
      <c r="A69" s="17" t="s">
        <v>113</v>
      </c>
      <c r="B69" s="22">
        <f>BS!B69/BS!B$41</f>
        <v>7.4980192786691254E-6</v>
      </c>
      <c r="C69" s="22">
        <f>BS!C69/BS!C$41</f>
        <v>8.4279870943227132E-6</v>
      </c>
      <c r="D69" s="22">
        <f>BS!D69/BS!D$41</f>
        <v>5.3947087904806684E-6</v>
      </c>
      <c r="E69" s="22">
        <f>BS!E69/BS!E$41</f>
        <v>5.9764650917682021E-6</v>
      </c>
      <c r="F69" s="22">
        <f>BS!F69/BS!F$41</f>
        <v>7.0863044814801871E-6</v>
      </c>
    </row>
    <row r="70" spans="1:6" x14ac:dyDescent="0.25">
      <c r="A70" t="s">
        <v>27</v>
      </c>
      <c r="B70" s="22">
        <f>BS!B70/BS!B$41</f>
        <v>3.127303121469098E-2</v>
      </c>
      <c r="C70" s="22">
        <f>BS!C70/BS!C$41</f>
        <v>2.7918183991203875E-2</v>
      </c>
      <c r="D70" s="22">
        <f>BS!D70/BS!D$41</f>
        <v>2.5885124349490543E-2</v>
      </c>
      <c r="E70" s="22">
        <f>BS!E70/BS!E$41</f>
        <v>2.8362847672223485E-2</v>
      </c>
      <c r="F70" s="22">
        <f>BS!F70/BS!F$41</f>
        <v>4.4072315002533044E-2</v>
      </c>
    </row>
    <row r="71" spans="1:6" x14ac:dyDescent="0.25">
      <c r="A71" s="17" t="s">
        <v>114</v>
      </c>
      <c r="B71" s="22">
        <f>BS!B71/BS!B$41</f>
        <v>4.5095040932911258E-3</v>
      </c>
      <c r="C71" s="22">
        <f>BS!C71/BS!C$41</f>
        <v>8.8949616105714561E-3</v>
      </c>
      <c r="D71" s="22">
        <f>BS!D71/BS!D$41</f>
        <v>7.2932130596660514E-3</v>
      </c>
      <c r="E71" s="22">
        <f>BS!E71/BS!E$41</f>
        <v>9.3853571153124076E-3</v>
      </c>
      <c r="F71" s="22">
        <f>BS!F71/BS!F$41</f>
        <v>7.8175607696513959E-3</v>
      </c>
    </row>
    <row r="72" spans="1:6" x14ac:dyDescent="0.25">
      <c r="A72" s="17" t="s">
        <v>191</v>
      </c>
      <c r="B72" s="22">
        <f>BS!B72/BS!B$41</f>
        <v>4.0385132077964828E-3</v>
      </c>
      <c r="C72" s="22">
        <f>BS!C72/BS!C$41</f>
        <v>0</v>
      </c>
      <c r="D72" s="22">
        <f>BS!D72/BS!D$41</f>
        <v>0</v>
      </c>
      <c r="E72" s="22">
        <f>BS!E72/BS!E$41</f>
        <v>0</v>
      </c>
      <c r="F72" s="22">
        <f>BS!F72/BS!F$41</f>
        <v>0</v>
      </c>
    </row>
    <row r="73" spans="1:6" x14ac:dyDescent="0.25">
      <c r="A73" s="17" t="s">
        <v>115</v>
      </c>
      <c r="B73" s="22">
        <f>BS!B73/BS!B$41</f>
        <v>2.2422367664410347E-4</v>
      </c>
      <c r="C73" s="22">
        <f>BS!C73/BS!C$41</f>
        <v>1.2402660548644753E-4</v>
      </c>
      <c r="D73" s="22">
        <f>BS!D73/BS!D$41</f>
        <v>9.2367972160905501E-4</v>
      </c>
      <c r="E73" s="22">
        <f>BS!E73/BS!E$41</f>
        <v>1.145541111850573E-3</v>
      </c>
      <c r="F73" s="22">
        <f>BS!F73/BS!F$41</f>
        <v>1.1637750611308312E-3</v>
      </c>
    </row>
    <row r="74" spans="1:6" x14ac:dyDescent="0.25">
      <c r="A74" s="17" t="s">
        <v>116</v>
      </c>
      <c r="B74" s="22">
        <f>BS!B74/BS!B$41</f>
        <v>4.5358159030086803E-5</v>
      </c>
      <c r="C74" s="22">
        <f>BS!C74/BS!C$41</f>
        <v>3.908064127428223E-5</v>
      </c>
      <c r="D74" s="22">
        <f>BS!D74/BS!D$41</f>
        <v>5.9068919578431093E-5</v>
      </c>
      <c r="E74" s="22">
        <f>BS!E74/BS!E$41</f>
        <v>1.3543094408765495E-4</v>
      </c>
      <c r="F74" s="22">
        <f>BS!F74/BS!F$41</f>
        <v>1.737191912910697E-4</v>
      </c>
    </row>
    <row r="75" spans="1:6" x14ac:dyDescent="0.25">
      <c r="A75" s="17" t="s">
        <v>117</v>
      </c>
      <c r="B75" s="22">
        <f>BS!B75/BS!B$41</f>
        <v>1.0501926297567894E-2</v>
      </c>
      <c r="C75" s="22">
        <f>BS!C75/BS!C$41</f>
        <v>1.1127170168826485E-2</v>
      </c>
      <c r="D75" s="22">
        <f>BS!D75/BS!D$41</f>
        <v>1.4088855913266956E-2</v>
      </c>
      <c r="E75" s="22">
        <f>BS!E75/BS!E$41</f>
        <v>1.3106356726617948E-2</v>
      </c>
      <c r="F75" s="22">
        <f>BS!F75/BS!F$41</f>
        <v>1.486710826588594E-2</v>
      </c>
    </row>
    <row r="76" spans="1:6" x14ac:dyDescent="0.25">
      <c r="A76" s="17" t="s">
        <v>118</v>
      </c>
      <c r="B76" s="22">
        <f>BS!B76/BS!B$41</f>
        <v>1.1953505780361291E-2</v>
      </c>
      <c r="C76" s="22">
        <f>BS!C76/BS!C$41</f>
        <v>7.7329449650452055E-3</v>
      </c>
      <c r="D76" s="22">
        <f>BS!D76/BS!D$41</f>
        <v>3.5203067353700513E-3</v>
      </c>
      <c r="E76" s="22">
        <f>BS!E76/BS!E$41</f>
        <v>4.5901617743549037E-3</v>
      </c>
      <c r="F76" s="22">
        <f>BS!F76/BS!F$41</f>
        <v>2.0050151714573805E-2</v>
      </c>
    </row>
    <row r="77" spans="1:6" x14ac:dyDescent="0.25">
      <c r="A77" s="17" t="s">
        <v>119</v>
      </c>
      <c r="B77" s="22">
        <f>BS!B77/BS!B$41</f>
        <v>6.8186322129484573E-3</v>
      </c>
      <c r="C77" s="22">
        <f>BS!C77/BS!C$41</f>
        <v>2.9897652373808998E-3</v>
      </c>
      <c r="D77" s="22">
        <f>BS!D77/BS!D$41</f>
        <v>3.9352736435192496E-3</v>
      </c>
      <c r="E77" s="22">
        <f>BS!E77/BS!E$41</f>
        <v>1.6909946802310817E-2</v>
      </c>
      <c r="F77" s="22">
        <f>BS!F77/BS!F$41</f>
        <v>1.2331488353752256E-2</v>
      </c>
    </row>
    <row r="78" spans="1:6" x14ac:dyDescent="0.25">
      <c r="A78" s="17" t="s">
        <v>182</v>
      </c>
      <c r="B78" s="22">
        <f>BS!B78/BS!B$41</f>
        <v>0</v>
      </c>
      <c r="C78" s="22">
        <f>BS!C78/BS!C$41</f>
        <v>4.2229366559937939E-4</v>
      </c>
      <c r="D78" s="22">
        <f>BS!D78/BS!D$41</f>
        <v>0</v>
      </c>
      <c r="E78" s="22">
        <f>BS!E78/BS!E$41</f>
        <v>0</v>
      </c>
      <c r="F78" s="22">
        <f>BS!F78/BS!F$41</f>
        <v>0</v>
      </c>
    </row>
    <row r="79" spans="1:6" x14ac:dyDescent="0.25">
      <c r="A79" s="17" t="s">
        <v>120</v>
      </c>
      <c r="B79" s="22">
        <f>BS!B79/BS!B$41</f>
        <v>5.1955485380941233E-2</v>
      </c>
      <c r="C79" s="22">
        <f>BS!C79/BS!C$41</f>
        <v>5.3737927324899633E-2</v>
      </c>
      <c r="D79" s="22">
        <f>BS!D79/BS!D$41</f>
        <v>5.3125325844215636E-2</v>
      </c>
      <c r="E79" s="22">
        <f>BS!E79/BS!E$41</f>
        <v>5.6141094852257427E-2</v>
      </c>
      <c r="F79" s="22">
        <f>BS!F79/BS!F$41</f>
        <v>5.3936849429862675E-2</v>
      </c>
    </row>
    <row r="80" spans="1:6" x14ac:dyDescent="0.25">
      <c r="A80" s="17" t="s">
        <v>121</v>
      </c>
      <c r="B80" s="22">
        <f>BS!B80/BS!B$41</f>
        <v>-4.6820611813528402E-2</v>
      </c>
      <c r="C80" s="22">
        <f>BS!C80/BS!C$41</f>
        <v>-4.9417041262834707E-2</v>
      </c>
      <c r="D80" s="22">
        <f>BS!D80/BS!D$41</f>
        <v>-5.3540292752364833E-2</v>
      </c>
      <c r="E80" s="22">
        <f>BS!E80/BS!E$41</f>
        <v>-6.8460879880213349E-2</v>
      </c>
      <c r="F80" s="22">
        <f>BS!F80/BS!F$41</f>
        <v>-4.6218186069041128E-2</v>
      </c>
    </row>
    <row r="81" spans="1:6" x14ac:dyDescent="0.25">
      <c r="B81" s="22">
        <f>BS!B81/BS!B$41</f>
        <v>0</v>
      </c>
      <c r="C81" s="22">
        <f>BS!C81/BS!C$41</f>
        <v>0</v>
      </c>
      <c r="D81" s="22">
        <f>BS!D81/BS!D$41</f>
        <v>0</v>
      </c>
      <c r="E81" s="22">
        <f>BS!E81/BS!E$41</f>
        <v>0</v>
      </c>
      <c r="F81" s="22">
        <f>BS!F81/BS!F$41</f>
        <v>0</v>
      </c>
    </row>
    <row r="82" spans="1:6" x14ac:dyDescent="0.25">
      <c r="A82" s="2" t="s">
        <v>28</v>
      </c>
      <c r="B82" s="22">
        <f>BS!B82/BS!B$41</f>
        <v>1</v>
      </c>
      <c r="C82" s="22">
        <f>BS!C82/BS!C$41</f>
        <v>1</v>
      </c>
      <c r="D82" s="22">
        <f>BS!D82/BS!D$41</f>
        <v>1</v>
      </c>
      <c r="E82" s="22">
        <f>BS!E82/BS!E$41</f>
        <v>1</v>
      </c>
      <c r="F82" s="22">
        <f>BS!F82/BS!F$41</f>
        <v>1</v>
      </c>
    </row>
    <row r="83" spans="1:6" ht="15.75" x14ac:dyDescent="0.25">
      <c r="A83" s="9" t="s">
        <v>29</v>
      </c>
      <c r="B83" s="22">
        <f>BS!B83/BS!B$41</f>
        <v>0</v>
      </c>
      <c r="C83" s="22">
        <f>BS!C83/BS!C$41</f>
        <v>0</v>
      </c>
      <c r="D83" s="22">
        <f>BS!D83/BS!D$41</f>
        <v>0</v>
      </c>
      <c r="E83" s="22">
        <f>BS!E83/BS!E$41</f>
        <v>0</v>
      </c>
      <c r="F83" s="22">
        <f>BS!F83/BS!F$41</f>
        <v>0</v>
      </c>
    </row>
    <row r="85" spans="1:6" x14ac:dyDescent="0.25">
      <c r="A85" s="1" t="s">
        <v>30</v>
      </c>
      <c r="B85" s="22">
        <f>BS!B85/BS!B$41</f>
        <v>1.1191620800824983E-9</v>
      </c>
      <c r="C85" s="22">
        <f>BS!C85/BS!C$41</f>
        <v>1.1144060850388724E-9</v>
      </c>
      <c r="D85" s="22">
        <f>BS!D85/BS!D$41</f>
        <v>1.2796826993241241E-9</v>
      </c>
      <c r="E85" s="22">
        <f>BS!E85/BS!E$41</f>
        <v>1.2657275488188175E-9</v>
      </c>
      <c r="F85" s="22">
        <f>BS!F85/BS!F$41</f>
        <v>0</v>
      </c>
    </row>
    <row r="86" spans="1:6" x14ac:dyDescent="0.25">
      <c r="A86" s="1" t="s">
        <v>31</v>
      </c>
      <c r="B86" s="22">
        <f>BS!B86/BS!B$41</f>
        <v>1.0318230209000426E-2</v>
      </c>
      <c r="C86" s="22">
        <f>BS!C86/BS!C$41</f>
        <v>1.1701805266948825E-2</v>
      </c>
      <c r="D86" s="22">
        <f>BS!D86/BS!D$41</f>
        <v>1.2034518817864534E-2</v>
      </c>
      <c r="E86" s="22">
        <f>BS!E86/BS!E$41</f>
        <v>1.4037241944150038E-2</v>
      </c>
      <c r="F86" s="22">
        <f>BS!F86/BS!F$41</f>
        <v>0</v>
      </c>
    </row>
  </sheetData>
  <mergeCells count="1">
    <mergeCell ref="I2:K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H132"/>
  <sheetViews>
    <sheetView topLeftCell="A31" zoomScale="80" zoomScaleNormal="80" workbookViewId="0">
      <selection activeCell="A72" sqref="A72:XFD72"/>
    </sheetView>
  </sheetViews>
  <sheetFormatPr defaultRowHeight="15" x14ac:dyDescent="0.25"/>
  <cols>
    <col min="1" max="1" width="126.42578125" bestFit="1" customWidth="1"/>
    <col min="2" max="3" width="17" bestFit="1" customWidth="1"/>
    <col min="4" max="4" width="19.5703125" bestFit="1" customWidth="1"/>
    <col min="5" max="5" width="20.140625" bestFit="1" customWidth="1"/>
    <col min="6" max="6" width="17" bestFit="1" customWidth="1"/>
  </cols>
  <sheetData>
    <row r="2" spans="1:8" x14ac:dyDescent="0.25">
      <c r="A2" t="s">
        <v>32</v>
      </c>
      <c r="B2" s="2">
        <v>2020</v>
      </c>
      <c r="C2" s="2">
        <v>2019</v>
      </c>
      <c r="D2" s="2">
        <v>2018</v>
      </c>
      <c r="E2" s="2">
        <v>2017</v>
      </c>
      <c r="F2" s="2">
        <v>2016</v>
      </c>
    </row>
    <row r="4" spans="1:8" x14ac:dyDescent="0.25">
      <c r="A4" t="s">
        <v>33</v>
      </c>
      <c r="B4" s="4">
        <f t="shared" ref="B4:E4" si="0">SUM(B5:B6)</f>
        <v>52926218655</v>
      </c>
      <c r="C4" s="4">
        <f t="shared" si="0"/>
        <v>50866867352</v>
      </c>
      <c r="D4" s="4">
        <f>SUM(D5:D6)</f>
        <v>45886959303</v>
      </c>
      <c r="E4" s="4">
        <f t="shared" si="0"/>
        <v>42284675530</v>
      </c>
      <c r="F4" s="4">
        <f>SUM(F5:F6)</f>
        <v>38325600166</v>
      </c>
    </row>
    <row r="5" spans="1:8" x14ac:dyDescent="0.25">
      <c r="A5" t="s">
        <v>122</v>
      </c>
      <c r="B5" s="4">
        <v>52926218655</v>
      </c>
      <c r="C5" s="4">
        <v>44595486334</v>
      </c>
      <c r="D5" s="4">
        <v>34573390809</v>
      </c>
      <c r="E5" s="4">
        <v>33299672121</v>
      </c>
      <c r="F5" s="4">
        <v>33611741181</v>
      </c>
    </row>
    <row r="6" spans="1:8" x14ac:dyDescent="0.25">
      <c r="A6" t="s">
        <v>123</v>
      </c>
      <c r="C6" s="4">
        <v>6271381018</v>
      </c>
      <c r="D6" s="4">
        <v>11313568494</v>
      </c>
      <c r="E6" s="4">
        <v>8985003409</v>
      </c>
      <c r="F6" s="4">
        <v>4713858985</v>
      </c>
    </row>
    <row r="7" spans="1:8" x14ac:dyDescent="0.25">
      <c r="A7" t="s">
        <v>34</v>
      </c>
      <c r="B7" s="4">
        <v>7049769814</v>
      </c>
      <c r="C7" s="4">
        <v>6833233083</v>
      </c>
      <c r="D7" s="4">
        <v>6233127665</v>
      </c>
      <c r="E7" s="4">
        <v>5741535424</v>
      </c>
      <c r="F7" s="4">
        <v>5251839594</v>
      </c>
    </row>
    <row r="8" spans="1:8" x14ac:dyDescent="0.25">
      <c r="A8" s="1" t="s">
        <v>35</v>
      </c>
      <c r="B8" s="11">
        <f>B4-B7</f>
        <v>45876448841</v>
      </c>
      <c r="C8" s="11">
        <f t="shared" ref="C8:E8" si="1">C4-C7</f>
        <v>44033634269</v>
      </c>
      <c r="D8" s="11">
        <f t="shared" si="1"/>
        <v>39653831638</v>
      </c>
      <c r="E8" s="11">
        <f t="shared" si="1"/>
        <v>36543140106</v>
      </c>
      <c r="F8" s="11">
        <f>F4-F7</f>
        <v>33073760572</v>
      </c>
    </row>
    <row r="9" spans="1:8" x14ac:dyDescent="0.25">
      <c r="A9" s="1"/>
      <c r="B9" s="11"/>
      <c r="C9" s="11"/>
      <c r="D9" s="11"/>
      <c r="E9" s="11"/>
    </row>
    <row r="10" spans="1:8" x14ac:dyDescent="0.25">
      <c r="A10" t="s">
        <v>36</v>
      </c>
      <c r="B10" s="4">
        <v>22536669960</v>
      </c>
      <c r="C10" s="4">
        <v>22091384351</v>
      </c>
      <c r="D10" s="4">
        <v>20089819913</v>
      </c>
      <c r="E10" s="4">
        <v>18274858914</v>
      </c>
      <c r="F10" s="4">
        <v>17082336657</v>
      </c>
    </row>
    <row r="11" spans="1:8" x14ac:dyDescent="0.25">
      <c r="A11" t="s">
        <v>204</v>
      </c>
      <c r="B11" s="4">
        <v>15561092643</v>
      </c>
      <c r="C11" s="4">
        <v>14915088350</v>
      </c>
      <c r="D11" s="4"/>
      <c r="E11" s="4"/>
      <c r="F11" s="4"/>
    </row>
    <row r="12" spans="1:8" x14ac:dyDescent="0.25">
      <c r="A12" s="19" t="s">
        <v>124</v>
      </c>
      <c r="B12" s="20">
        <v>9807160256</v>
      </c>
      <c r="C12" s="20">
        <v>10055691168</v>
      </c>
      <c r="D12" s="20">
        <v>9025405434</v>
      </c>
      <c r="E12" s="20">
        <v>8375490692</v>
      </c>
      <c r="F12" s="21">
        <v>7853500018</v>
      </c>
    </row>
    <row r="13" spans="1:8" x14ac:dyDescent="0.25">
      <c r="A13" s="19" t="s">
        <v>125</v>
      </c>
      <c r="B13" s="20">
        <v>5307449728</v>
      </c>
      <c r="C13" s="20">
        <v>4722238942</v>
      </c>
      <c r="D13" s="20">
        <v>4109048221</v>
      </c>
      <c r="E13" s="20">
        <v>4122027655</v>
      </c>
      <c r="F13" s="21">
        <v>3451287946</v>
      </c>
      <c r="H13" t="s">
        <v>127</v>
      </c>
    </row>
    <row r="14" spans="1:8" x14ac:dyDescent="0.25">
      <c r="A14" s="19" t="s">
        <v>126</v>
      </c>
      <c r="B14" s="20">
        <v>6682225865</v>
      </c>
      <c r="C14" s="20">
        <v>6301726817</v>
      </c>
      <c r="D14" s="20">
        <v>6095936693</v>
      </c>
      <c r="E14" s="20">
        <v>5509750479</v>
      </c>
      <c r="F14" s="21">
        <v>5024207722</v>
      </c>
    </row>
    <row r="15" spans="1:8" x14ac:dyDescent="0.25">
      <c r="D15" s="4"/>
      <c r="E15" s="4"/>
    </row>
    <row r="16" spans="1:8" x14ac:dyDescent="0.25">
      <c r="A16" s="1" t="s">
        <v>37</v>
      </c>
      <c r="B16" s="12">
        <f t="shared" ref="B16:E16" si="2">B8-B10</f>
        <v>23339778881</v>
      </c>
      <c r="C16" s="12">
        <f t="shared" si="2"/>
        <v>21942249918</v>
      </c>
      <c r="D16" s="12">
        <f>D8-D10</f>
        <v>19564011725</v>
      </c>
      <c r="E16" s="12">
        <f t="shared" si="2"/>
        <v>18268281192</v>
      </c>
      <c r="F16" s="12">
        <f>F8-F10</f>
        <v>15991423915</v>
      </c>
    </row>
    <row r="18" spans="1:6" x14ac:dyDescent="0.25">
      <c r="A18" t="s">
        <v>38</v>
      </c>
      <c r="B18" s="5">
        <f>B19+B48+B78</f>
        <v>8609357322</v>
      </c>
      <c r="C18" s="5">
        <f t="shared" ref="C18:E18" si="3">C19+C48+C78</f>
        <v>7799800561</v>
      </c>
      <c r="D18" s="5">
        <f t="shared" si="3"/>
        <v>6783069126</v>
      </c>
      <c r="E18" s="5">
        <f t="shared" si="3"/>
        <v>5972216599</v>
      </c>
      <c r="F18" s="5">
        <f>F19+F48+F78</f>
        <v>5200155109</v>
      </c>
    </row>
    <row r="19" spans="1:6" x14ac:dyDescent="0.25">
      <c r="A19" t="s">
        <v>39</v>
      </c>
      <c r="B19" s="5">
        <f>SUM(B20:B47)</f>
        <v>7382790764</v>
      </c>
      <c r="C19" s="5">
        <f>SUM(C20:C47)</f>
        <v>6603747456</v>
      </c>
      <c r="D19" s="5">
        <f>SUM(D20:D47)</f>
        <v>5751408276</v>
      </c>
      <c r="E19" s="5">
        <f t="shared" ref="E19" si="4">SUM(E20:E47)</f>
        <v>5056851926</v>
      </c>
      <c r="F19" s="5">
        <f>SUM(F20:F47)</f>
        <v>4349841995</v>
      </c>
    </row>
    <row r="20" spans="1:6" x14ac:dyDescent="0.25">
      <c r="A20" s="17" t="s">
        <v>128</v>
      </c>
      <c r="B20" s="5">
        <v>1333576434</v>
      </c>
      <c r="C20" s="5">
        <v>1194607091</v>
      </c>
      <c r="D20" s="5">
        <v>1022411149</v>
      </c>
      <c r="E20" s="5">
        <v>928200127</v>
      </c>
      <c r="F20" s="5">
        <v>788144657</v>
      </c>
    </row>
    <row r="21" spans="1:6" x14ac:dyDescent="0.25">
      <c r="A21" s="17" t="s">
        <v>129</v>
      </c>
      <c r="B21" s="5">
        <v>122303430</v>
      </c>
      <c r="C21" s="5">
        <v>110388860</v>
      </c>
      <c r="D21" s="5">
        <v>96658323</v>
      </c>
      <c r="E21" s="5">
        <v>83292812</v>
      </c>
      <c r="F21" s="5">
        <v>72844619</v>
      </c>
    </row>
    <row r="22" spans="1:6" x14ac:dyDescent="0.25">
      <c r="A22" s="17" t="s">
        <v>130</v>
      </c>
      <c r="B22" s="5">
        <v>3698403</v>
      </c>
      <c r="C22" s="5">
        <v>3268850</v>
      </c>
      <c r="D22" s="5">
        <v>2608502</v>
      </c>
      <c r="E22" s="5">
        <v>2335426</v>
      </c>
      <c r="F22" s="5">
        <v>2183545</v>
      </c>
    </row>
    <row r="23" spans="1:6" x14ac:dyDescent="0.25">
      <c r="A23" s="17" t="s">
        <v>131</v>
      </c>
      <c r="B23" s="5">
        <v>69789782</v>
      </c>
      <c r="C23" s="5">
        <v>65200041</v>
      </c>
      <c r="D23" s="5">
        <v>57032773</v>
      </c>
      <c r="E23" s="5">
        <v>52557518</v>
      </c>
      <c r="F23" s="5">
        <v>45770724</v>
      </c>
    </row>
    <row r="24" spans="1:6" x14ac:dyDescent="0.25">
      <c r="A24" s="17" t="s">
        <v>132</v>
      </c>
      <c r="B24" s="5">
        <v>79291432</v>
      </c>
      <c r="C24" s="5">
        <v>62684478</v>
      </c>
      <c r="D24" s="5">
        <v>43224424</v>
      </c>
      <c r="E24" s="5">
        <v>34966066</v>
      </c>
      <c r="F24" s="5">
        <v>27228738</v>
      </c>
    </row>
    <row r="25" spans="1:6" x14ac:dyDescent="0.25">
      <c r="A25" s="17" t="s">
        <v>133</v>
      </c>
      <c r="B25" s="5">
        <v>26410711</v>
      </c>
      <c r="C25" s="5">
        <v>28812996</v>
      </c>
      <c r="D25" s="5">
        <v>27622946</v>
      </c>
      <c r="E25" s="5">
        <v>24904210</v>
      </c>
      <c r="F25" s="5">
        <v>23005151</v>
      </c>
    </row>
    <row r="26" spans="1:6" x14ac:dyDescent="0.25">
      <c r="A26" s="17" t="s">
        <v>134</v>
      </c>
      <c r="B26" s="5">
        <v>27893005</v>
      </c>
      <c r="C26" s="5">
        <v>25578471</v>
      </c>
      <c r="D26" s="5">
        <v>23878053</v>
      </c>
      <c r="E26" s="5">
        <v>22407508</v>
      </c>
      <c r="F26" s="5">
        <v>20710536</v>
      </c>
    </row>
    <row r="27" spans="1:6" x14ac:dyDescent="0.25">
      <c r="A27" s="17" t="s">
        <v>135</v>
      </c>
      <c r="B27" s="5">
        <v>7003481</v>
      </c>
      <c r="C27" s="5">
        <v>5139460</v>
      </c>
      <c r="D27" s="5">
        <v>3875130</v>
      </c>
      <c r="E27" s="5">
        <v>3480278</v>
      </c>
      <c r="F27" s="5"/>
    </row>
    <row r="28" spans="1:6" x14ac:dyDescent="0.25">
      <c r="A28" s="17" t="s">
        <v>183</v>
      </c>
      <c r="B28" s="5">
        <v>9988877</v>
      </c>
      <c r="C28" s="5">
        <v>8296629</v>
      </c>
      <c r="D28" s="5"/>
      <c r="E28" s="5"/>
    </row>
    <row r="29" spans="1:6" x14ac:dyDescent="0.25">
      <c r="A29" s="17" t="s">
        <v>136</v>
      </c>
      <c r="B29" s="5">
        <v>26205830</v>
      </c>
      <c r="C29" s="5">
        <v>24055899</v>
      </c>
      <c r="D29" s="5">
        <v>21846963</v>
      </c>
      <c r="E29" s="5">
        <v>20513321</v>
      </c>
      <c r="F29" s="5">
        <v>25300375</v>
      </c>
    </row>
    <row r="30" spans="1:6" x14ac:dyDescent="0.25">
      <c r="A30" s="17" t="s">
        <v>137</v>
      </c>
      <c r="B30" s="5">
        <v>2649600</v>
      </c>
      <c r="C30" s="5"/>
      <c r="D30" s="5">
        <v>2806200</v>
      </c>
      <c r="E30" s="5">
        <v>1328250</v>
      </c>
      <c r="F30" s="5">
        <v>1487850</v>
      </c>
    </row>
    <row r="31" spans="1:6" x14ac:dyDescent="0.25">
      <c r="A31" s="17" t="s">
        <v>138</v>
      </c>
      <c r="B31" s="5">
        <v>10512464</v>
      </c>
      <c r="C31" s="5">
        <v>12370206</v>
      </c>
      <c r="D31" s="5">
        <v>11473588</v>
      </c>
      <c r="E31" s="5">
        <v>10881721</v>
      </c>
      <c r="F31" s="5">
        <v>13417763</v>
      </c>
    </row>
    <row r="32" spans="1:6" x14ac:dyDescent="0.25">
      <c r="A32" s="17" t="s">
        <v>139</v>
      </c>
      <c r="B32" s="5">
        <v>428272845</v>
      </c>
      <c r="C32" s="5">
        <v>393003642</v>
      </c>
      <c r="D32" s="5">
        <v>347271541</v>
      </c>
      <c r="E32" s="5">
        <v>304696461</v>
      </c>
      <c r="F32" s="5">
        <v>264502183</v>
      </c>
    </row>
    <row r="33" spans="1:6" x14ac:dyDescent="0.25">
      <c r="A33" s="17" t="s">
        <v>140</v>
      </c>
      <c r="B33" s="5">
        <v>42349047</v>
      </c>
      <c r="C33" s="5">
        <v>35696734</v>
      </c>
      <c r="D33" s="5">
        <v>26116013</v>
      </c>
      <c r="E33" s="5">
        <v>21252042</v>
      </c>
      <c r="F33" s="5">
        <v>16665632</v>
      </c>
    </row>
    <row r="34" spans="1:6" x14ac:dyDescent="0.25">
      <c r="A34" s="17" t="s">
        <v>141</v>
      </c>
      <c r="B34" s="5">
        <v>2010348164</v>
      </c>
      <c r="C34" s="5">
        <v>1747280719</v>
      </c>
      <c r="D34" s="5">
        <v>1525704048</v>
      </c>
      <c r="E34" s="5">
        <v>1333091268</v>
      </c>
      <c r="F34" s="5">
        <v>1164517011</v>
      </c>
    </row>
    <row r="35" spans="1:6" x14ac:dyDescent="0.25">
      <c r="A35" s="17" t="s">
        <v>142</v>
      </c>
      <c r="B35" s="5">
        <v>745828799</v>
      </c>
      <c r="C35" s="5">
        <v>1093686651</v>
      </c>
      <c r="D35" s="5">
        <v>995510073</v>
      </c>
      <c r="E35" s="5">
        <v>857055683</v>
      </c>
      <c r="F35" s="5">
        <v>765577372</v>
      </c>
    </row>
    <row r="36" spans="1:6" x14ac:dyDescent="0.25">
      <c r="A36" s="17" t="s">
        <v>143</v>
      </c>
      <c r="B36" s="5">
        <v>384319</v>
      </c>
      <c r="C36" s="5">
        <v>697500</v>
      </c>
      <c r="D36" s="5">
        <v>726070</v>
      </c>
      <c r="E36" s="5">
        <v>719500</v>
      </c>
      <c r="F36" s="5">
        <v>1222264</v>
      </c>
    </row>
    <row r="37" spans="1:6" x14ac:dyDescent="0.25">
      <c r="A37" s="17" t="s">
        <v>144</v>
      </c>
      <c r="B37" s="5">
        <v>116838669</v>
      </c>
      <c r="C37" s="5">
        <v>107727671</v>
      </c>
      <c r="D37" s="5">
        <v>99153239</v>
      </c>
      <c r="E37" s="5">
        <v>91989886</v>
      </c>
      <c r="F37" s="5">
        <v>75140861</v>
      </c>
    </row>
    <row r="38" spans="1:6" x14ac:dyDescent="0.25">
      <c r="A38" s="17" t="s">
        <v>145</v>
      </c>
      <c r="B38" s="5">
        <v>154640680</v>
      </c>
      <c r="C38" s="5">
        <v>135510161</v>
      </c>
      <c r="D38" s="5">
        <v>123667329</v>
      </c>
      <c r="E38" s="5">
        <v>114049006</v>
      </c>
      <c r="F38" s="5">
        <v>104921407</v>
      </c>
    </row>
    <row r="39" spans="1:6" x14ac:dyDescent="0.25">
      <c r="A39" s="17" t="s">
        <v>146</v>
      </c>
      <c r="B39" s="5">
        <v>1156381414</v>
      </c>
      <c r="C39" s="5">
        <v>967666913</v>
      </c>
      <c r="D39" s="5">
        <v>837183408</v>
      </c>
      <c r="E39" s="5">
        <v>705098469</v>
      </c>
      <c r="F39" s="5">
        <v>519308857</v>
      </c>
    </row>
    <row r="40" spans="1:6" x14ac:dyDescent="0.25">
      <c r="A40" s="17" t="s">
        <v>147</v>
      </c>
      <c r="B40" s="5">
        <v>228088118</v>
      </c>
      <c r="C40" s="5">
        <v>220474725</v>
      </c>
      <c r="D40" s="5">
        <v>198549988</v>
      </c>
      <c r="E40" s="5">
        <v>182996601</v>
      </c>
      <c r="F40" s="5">
        <v>173813771</v>
      </c>
    </row>
    <row r="41" spans="1:6" x14ac:dyDescent="0.25">
      <c r="A41" s="17" t="s">
        <v>148</v>
      </c>
      <c r="B41" s="5">
        <v>75526697</v>
      </c>
      <c r="C41" s="5">
        <v>72588237</v>
      </c>
      <c r="D41" s="5">
        <v>71023552</v>
      </c>
      <c r="E41" s="5">
        <v>63758040</v>
      </c>
      <c r="F41" s="5">
        <v>56747269</v>
      </c>
    </row>
    <row r="42" spans="1:6" x14ac:dyDescent="0.25">
      <c r="A42" s="17" t="s">
        <v>149</v>
      </c>
      <c r="B42" s="5">
        <v>190808126</v>
      </c>
      <c r="C42" s="5">
        <v>194779298</v>
      </c>
      <c r="D42" s="5">
        <v>164768982</v>
      </c>
      <c r="E42" s="5">
        <v>153929440</v>
      </c>
      <c r="F42" s="5">
        <v>142986027</v>
      </c>
    </row>
    <row r="43" spans="1:6" x14ac:dyDescent="0.25">
      <c r="A43" s="17" t="s">
        <v>150</v>
      </c>
      <c r="B43" s="5">
        <v>47770753</v>
      </c>
      <c r="C43" s="5">
        <v>37390961</v>
      </c>
      <c r="D43" s="5">
        <v>31784460</v>
      </c>
      <c r="E43" s="5">
        <v>29459620</v>
      </c>
      <c r="F43" s="5">
        <v>31752862</v>
      </c>
    </row>
    <row r="44" spans="1:6" x14ac:dyDescent="0.25">
      <c r="A44" s="17" t="s">
        <v>106</v>
      </c>
      <c r="B44" s="5">
        <v>4513502</v>
      </c>
      <c r="C44" s="5">
        <v>4113237</v>
      </c>
      <c r="D44" s="5">
        <v>12087192</v>
      </c>
      <c r="E44" s="5">
        <v>12487846</v>
      </c>
      <c r="F44" s="5">
        <v>10874608</v>
      </c>
    </row>
    <row r="45" spans="1:6" x14ac:dyDescent="0.25">
      <c r="A45" s="17" t="s">
        <v>184</v>
      </c>
      <c r="B45" s="5">
        <v>50032972</v>
      </c>
      <c r="C45" s="5">
        <v>51943116</v>
      </c>
      <c r="D45" s="5"/>
      <c r="E45" s="5"/>
    </row>
    <row r="46" spans="1:6" x14ac:dyDescent="0.25">
      <c r="A46" s="17" t="s">
        <v>192</v>
      </c>
      <c r="B46" s="5">
        <v>411683210</v>
      </c>
      <c r="C46" s="5"/>
      <c r="D46" s="5"/>
      <c r="E46" s="5"/>
    </row>
    <row r="47" spans="1:6" x14ac:dyDescent="0.25">
      <c r="A47" s="17" t="s">
        <v>151</v>
      </c>
      <c r="C47" s="5">
        <v>784910</v>
      </c>
      <c r="D47" s="5">
        <v>4424330</v>
      </c>
      <c r="E47" s="5">
        <v>1400827</v>
      </c>
      <c r="F47" s="5">
        <v>1717913</v>
      </c>
    </row>
    <row r="48" spans="1:6" x14ac:dyDescent="0.25">
      <c r="A48" t="s">
        <v>40</v>
      </c>
      <c r="B48" s="4">
        <f>SUM(B49:B76)</f>
        <v>1226459468</v>
      </c>
      <c r="C48" s="4">
        <f>SUM(C49:C76)</f>
        <v>1195957909</v>
      </c>
      <c r="D48" s="4">
        <f>SUM(D49:D76)</f>
        <v>1031567251</v>
      </c>
      <c r="E48" s="4">
        <f t="shared" ref="E48" si="5">SUM(E49:E76)</f>
        <v>915210284</v>
      </c>
      <c r="F48" s="4">
        <f>SUM(F49:F76)</f>
        <v>845013243</v>
      </c>
    </row>
    <row r="49" spans="1:6" x14ac:dyDescent="0.25">
      <c r="A49" s="17" t="s">
        <v>152</v>
      </c>
      <c r="B49" s="5">
        <v>415010108</v>
      </c>
      <c r="C49" s="5">
        <v>379458433</v>
      </c>
      <c r="D49" s="5">
        <v>333417542</v>
      </c>
      <c r="E49" s="5">
        <v>304125648</v>
      </c>
      <c r="F49" s="5">
        <v>265767451</v>
      </c>
    </row>
    <row r="50" spans="1:6" x14ac:dyDescent="0.25">
      <c r="A50" s="17" t="s">
        <v>153</v>
      </c>
      <c r="B50" s="5">
        <v>59359563</v>
      </c>
      <c r="C50" s="5">
        <v>69946924</v>
      </c>
      <c r="D50" s="5">
        <v>73431268</v>
      </c>
      <c r="E50" s="5">
        <v>58980339</v>
      </c>
      <c r="F50" s="5">
        <v>61829020</v>
      </c>
    </row>
    <row r="51" spans="1:6" x14ac:dyDescent="0.25">
      <c r="A51" s="17" t="s">
        <v>129</v>
      </c>
      <c r="B51" s="5">
        <v>114180513</v>
      </c>
      <c r="C51" s="5">
        <v>146156670</v>
      </c>
      <c r="D51" s="5">
        <v>124414844</v>
      </c>
      <c r="E51" s="5">
        <v>114201219</v>
      </c>
      <c r="F51" s="5">
        <v>103659572</v>
      </c>
    </row>
    <row r="52" spans="1:6" x14ac:dyDescent="0.25">
      <c r="A52" s="17" t="s">
        <v>130</v>
      </c>
      <c r="B52" s="5">
        <v>8452242</v>
      </c>
      <c r="C52" s="5">
        <v>10357791</v>
      </c>
      <c r="D52" s="5">
        <v>9077594</v>
      </c>
      <c r="E52" s="5">
        <v>8459375</v>
      </c>
      <c r="F52" s="5">
        <v>8742868</v>
      </c>
    </row>
    <row r="53" spans="1:6" x14ac:dyDescent="0.25">
      <c r="A53" s="17" t="s">
        <v>131</v>
      </c>
      <c r="B53" s="5">
        <v>16944490</v>
      </c>
      <c r="C53" s="5">
        <v>16132527</v>
      </c>
      <c r="D53" s="5">
        <v>14267100</v>
      </c>
      <c r="E53" s="5">
        <v>12884714</v>
      </c>
      <c r="F53" s="5">
        <v>11878326</v>
      </c>
    </row>
    <row r="54" spans="1:6" x14ac:dyDescent="0.25">
      <c r="A54" s="17" t="s">
        <v>154</v>
      </c>
      <c r="B54" s="5">
        <v>10462859</v>
      </c>
      <c r="C54" s="5">
        <v>10436143</v>
      </c>
      <c r="D54" s="5">
        <v>10439245</v>
      </c>
      <c r="E54" s="5">
        <v>9683524</v>
      </c>
      <c r="F54" s="5">
        <v>10945325</v>
      </c>
    </row>
    <row r="55" spans="1:6" x14ac:dyDescent="0.25">
      <c r="A55" s="17" t="s">
        <v>155</v>
      </c>
      <c r="B55" s="5">
        <v>20911481</v>
      </c>
      <c r="C55" s="5">
        <v>27560121</v>
      </c>
      <c r="D55" s="5">
        <v>20261368</v>
      </c>
      <c r="E55" s="5">
        <v>19084519</v>
      </c>
      <c r="F55" s="5">
        <v>20836739</v>
      </c>
    </row>
    <row r="56" spans="1:6" x14ac:dyDescent="0.25">
      <c r="A56" s="17" t="s">
        <v>134</v>
      </c>
      <c r="B56" s="5">
        <v>62345186</v>
      </c>
      <c r="C56" s="5">
        <v>59594013</v>
      </c>
      <c r="D56" s="5">
        <v>51693203</v>
      </c>
      <c r="E56" s="5">
        <v>45577846</v>
      </c>
      <c r="F56" s="5">
        <v>40730417</v>
      </c>
    </row>
    <row r="57" spans="1:6" x14ac:dyDescent="0.25">
      <c r="A57" s="17" t="s">
        <v>135</v>
      </c>
      <c r="B57" s="5">
        <v>2703440</v>
      </c>
      <c r="C57" s="5">
        <v>2376294</v>
      </c>
      <c r="D57" s="5">
        <v>2076125</v>
      </c>
      <c r="E57" s="5">
        <v>1899995</v>
      </c>
      <c r="F57" s="5"/>
    </row>
    <row r="58" spans="1:6" x14ac:dyDescent="0.25">
      <c r="A58" s="17" t="s">
        <v>105</v>
      </c>
      <c r="B58" s="5">
        <v>15297968</v>
      </c>
      <c r="C58" s="5">
        <v>19199766</v>
      </c>
      <c r="D58" s="5">
        <v>15319471</v>
      </c>
      <c r="E58" s="5">
        <v>14645478</v>
      </c>
      <c r="F58" s="5">
        <v>16140813</v>
      </c>
    </row>
    <row r="59" spans="1:6" x14ac:dyDescent="0.25">
      <c r="A59" s="17" t="s">
        <v>137</v>
      </c>
      <c r="B59" s="5">
        <v>3383686</v>
      </c>
      <c r="D59" s="5">
        <v>3470889</v>
      </c>
      <c r="E59" s="5">
        <v>0</v>
      </c>
    </row>
    <row r="60" spans="1:6" x14ac:dyDescent="0.25">
      <c r="A60" s="17" t="s">
        <v>156</v>
      </c>
      <c r="B60" s="5">
        <v>6072891</v>
      </c>
      <c r="C60" s="5">
        <v>5149271</v>
      </c>
      <c r="D60" s="5">
        <v>2404250</v>
      </c>
      <c r="E60" s="5">
        <v>2219326</v>
      </c>
      <c r="F60" s="5">
        <v>2037653</v>
      </c>
    </row>
    <row r="61" spans="1:6" x14ac:dyDescent="0.25">
      <c r="A61" s="17" t="s">
        <v>157</v>
      </c>
      <c r="B61" s="5">
        <v>618026</v>
      </c>
      <c r="C61" s="5">
        <v>603951</v>
      </c>
      <c r="D61" s="5">
        <v>326751</v>
      </c>
      <c r="E61" s="5">
        <v>282316</v>
      </c>
      <c r="F61" s="5">
        <v>542997</v>
      </c>
    </row>
    <row r="62" spans="1:6" x14ac:dyDescent="0.25">
      <c r="A62" s="17" t="s">
        <v>158</v>
      </c>
      <c r="B62" s="5">
        <v>7240074</v>
      </c>
      <c r="C62" s="5">
        <v>10510435</v>
      </c>
      <c r="D62" s="5">
        <v>6176352</v>
      </c>
      <c r="E62" s="5">
        <v>5516276</v>
      </c>
      <c r="F62" s="5">
        <v>6761716</v>
      </c>
    </row>
    <row r="63" spans="1:6" x14ac:dyDescent="0.25">
      <c r="A63" s="17" t="s">
        <v>143</v>
      </c>
      <c r="B63" s="5">
        <v>8320170</v>
      </c>
      <c r="C63" s="5">
        <v>5426524</v>
      </c>
      <c r="D63" s="5">
        <v>2278617</v>
      </c>
      <c r="E63" s="5">
        <v>1917748</v>
      </c>
      <c r="F63" s="5">
        <v>2452928</v>
      </c>
    </row>
    <row r="64" spans="1:6" x14ac:dyDescent="0.25">
      <c r="A64" s="17" t="s">
        <v>159</v>
      </c>
      <c r="B64" s="5">
        <v>186405996</v>
      </c>
      <c r="C64" s="5">
        <v>160153704</v>
      </c>
      <c r="D64" s="5">
        <v>140767347</v>
      </c>
      <c r="E64" s="5">
        <v>121411008</v>
      </c>
      <c r="F64" s="5">
        <v>105012116</v>
      </c>
    </row>
    <row r="65" spans="1:6" x14ac:dyDescent="0.25">
      <c r="A65" s="17" t="s">
        <v>138</v>
      </c>
      <c r="B65" s="5">
        <v>14048505</v>
      </c>
      <c r="C65" s="5">
        <v>17144529</v>
      </c>
      <c r="D65" s="5">
        <v>24183882</v>
      </c>
      <c r="E65" s="5">
        <v>21893636</v>
      </c>
      <c r="F65" s="5">
        <v>25385765</v>
      </c>
    </row>
    <row r="66" spans="1:6" x14ac:dyDescent="0.25">
      <c r="A66" s="17" t="s">
        <v>106</v>
      </c>
      <c r="B66" s="5">
        <v>15878526</v>
      </c>
      <c r="C66" s="5">
        <v>13909598</v>
      </c>
      <c r="D66" s="5">
        <v>12260031</v>
      </c>
      <c r="E66" s="5">
        <v>2289503</v>
      </c>
      <c r="F66" s="5">
        <v>12407950</v>
      </c>
    </row>
    <row r="67" spans="1:6" x14ac:dyDescent="0.25">
      <c r="A67" s="17" t="s">
        <v>160</v>
      </c>
      <c r="B67" s="5">
        <v>9379066</v>
      </c>
      <c r="C67" s="5">
        <v>9619699</v>
      </c>
      <c r="D67" s="5">
        <v>10064128</v>
      </c>
      <c r="E67" s="5">
        <v>9572040</v>
      </c>
      <c r="F67" s="5">
        <v>9938790</v>
      </c>
    </row>
    <row r="68" spans="1:6" x14ac:dyDescent="0.25">
      <c r="A68" s="17" t="s">
        <v>148</v>
      </c>
      <c r="B68" s="5">
        <v>39276512</v>
      </c>
      <c r="C68" s="5">
        <v>45677125</v>
      </c>
      <c r="D68" s="5">
        <v>37670238</v>
      </c>
      <c r="E68" s="5">
        <v>32442664</v>
      </c>
      <c r="F68" s="5">
        <v>21803623</v>
      </c>
    </row>
    <row r="69" spans="1:6" x14ac:dyDescent="0.25">
      <c r="A69" s="17" t="s">
        <v>161</v>
      </c>
      <c r="B69" s="5">
        <v>958750</v>
      </c>
      <c r="C69" s="5">
        <v>267500</v>
      </c>
      <c r="D69" s="5">
        <v>627976</v>
      </c>
      <c r="E69" s="5">
        <v>709169</v>
      </c>
      <c r="F69" s="5">
        <v>1423453</v>
      </c>
    </row>
    <row r="70" spans="1:6" x14ac:dyDescent="0.25">
      <c r="A70" s="17" t="s">
        <v>162</v>
      </c>
      <c r="B70" s="5">
        <v>1504425</v>
      </c>
      <c r="C70" s="5">
        <v>3522850</v>
      </c>
      <c r="D70" s="5">
        <v>2788129</v>
      </c>
      <c r="E70" s="5">
        <v>2614275</v>
      </c>
      <c r="F70" s="5">
        <v>3264825</v>
      </c>
    </row>
    <row r="71" spans="1:6" x14ac:dyDescent="0.25">
      <c r="A71" s="17" t="s">
        <v>113</v>
      </c>
      <c r="B71" s="5">
        <v>591006</v>
      </c>
      <c r="C71" s="5">
        <v>618103</v>
      </c>
      <c r="D71" s="5">
        <v>330550</v>
      </c>
      <c r="E71" s="5">
        <v>313950</v>
      </c>
      <c r="F71" s="5">
        <v>313950</v>
      </c>
    </row>
    <row r="72" spans="1:6" x14ac:dyDescent="0.25">
      <c r="A72" s="17" t="s">
        <v>149</v>
      </c>
      <c r="B72" s="5">
        <v>154466395</v>
      </c>
      <c r="C72" s="5">
        <v>109917933</v>
      </c>
      <c r="D72" s="5">
        <v>100069870</v>
      </c>
      <c r="E72" s="5">
        <v>75883313</v>
      </c>
      <c r="F72" s="5">
        <v>66079823</v>
      </c>
    </row>
    <row r="73" spans="1:6" x14ac:dyDescent="0.25">
      <c r="A73" s="17" t="s">
        <v>163</v>
      </c>
      <c r="B73" s="5">
        <v>1183286</v>
      </c>
      <c r="C73" s="5">
        <v>729584</v>
      </c>
      <c r="D73" s="5">
        <v>2933924</v>
      </c>
      <c r="E73" s="5">
        <v>2951608</v>
      </c>
      <c r="F73" s="5">
        <v>5120403</v>
      </c>
    </row>
    <row r="74" spans="1:6" x14ac:dyDescent="0.25">
      <c r="A74" s="17" t="s">
        <v>164</v>
      </c>
      <c r="B74" s="5">
        <v>47972093</v>
      </c>
      <c r="C74" s="5">
        <v>65447155</v>
      </c>
      <c r="D74" s="5">
        <v>19690635</v>
      </c>
      <c r="E74" s="5">
        <v>42314407</v>
      </c>
      <c r="F74" s="5">
        <v>32765827</v>
      </c>
    </row>
    <row r="75" spans="1:6" x14ac:dyDescent="0.25">
      <c r="A75" s="17" t="s">
        <v>165</v>
      </c>
      <c r="B75" s="5">
        <v>1771498</v>
      </c>
      <c r="C75" s="5">
        <v>4763980</v>
      </c>
      <c r="D75" s="5">
        <v>8895950</v>
      </c>
      <c r="E75" s="5">
        <v>2148378</v>
      </c>
      <c r="F75" s="5">
        <v>6276612</v>
      </c>
    </row>
    <row r="76" spans="1:6" x14ac:dyDescent="0.25">
      <c r="A76" s="17" t="s">
        <v>151</v>
      </c>
      <c r="B76" s="5">
        <v>1720713</v>
      </c>
      <c r="C76" s="5">
        <v>1277286</v>
      </c>
      <c r="D76" s="5">
        <v>2229972</v>
      </c>
      <c r="E76" s="5">
        <v>1188010</v>
      </c>
      <c r="F76" s="5">
        <v>2894281</v>
      </c>
    </row>
    <row r="77" spans="1:6" x14ac:dyDescent="0.25">
      <c r="D77" s="4"/>
      <c r="E77" s="4"/>
    </row>
    <row r="78" spans="1:6" x14ac:dyDescent="0.25">
      <c r="A78" t="s">
        <v>41</v>
      </c>
      <c r="B78" s="4">
        <v>107090</v>
      </c>
      <c r="C78" s="4">
        <v>95196</v>
      </c>
      <c r="D78" s="4">
        <v>93599</v>
      </c>
      <c r="E78" s="4">
        <v>154389</v>
      </c>
      <c r="F78" s="4">
        <v>5299871</v>
      </c>
    </row>
    <row r="79" spans="1:6" x14ac:dyDescent="0.25">
      <c r="A79" s="1" t="s">
        <v>42</v>
      </c>
      <c r="B79" s="6">
        <f>B16-B18</f>
        <v>14730421559</v>
      </c>
      <c r="C79" s="6">
        <f>C16-C18</f>
        <v>14142449357</v>
      </c>
      <c r="D79" s="6">
        <f>D16-D18</f>
        <v>12780942599</v>
      </c>
      <c r="E79" s="6">
        <f>E16-E18</f>
        <v>12296064593</v>
      </c>
      <c r="F79" s="6">
        <f>F16-F18</f>
        <v>10791268806</v>
      </c>
    </row>
    <row r="81" spans="1:6" x14ac:dyDescent="0.25">
      <c r="A81" t="s">
        <v>43</v>
      </c>
      <c r="B81" s="4">
        <f t="shared" ref="B81:E81" si="6">SUM(B82:B93)</f>
        <v>3126430063</v>
      </c>
      <c r="C81" s="4">
        <f t="shared" si="6"/>
        <v>2310360094</v>
      </c>
      <c r="D81" s="4">
        <f t="shared" si="6"/>
        <v>1768094011</v>
      </c>
      <c r="E81" s="4">
        <f t="shared" si="6"/>
        <v>1093575634</v>
      </c>
      <c r="F81" s="4">
        <f>SUM(F82:F93)</f>
        <v>657143316</v>
      </c>
    </row>
    <row r="82" spans="1:6" x14ac:dyDescent="0.25">
      <c r="A82" s="17" t="s">
        <v>166</v>
      </c>
      <c r="B82" s="4">
        <v>2614933410</v>
      </c>
      <c r="C82" s="4">
        <v>1666963756</v>
      </c>
      <c r="D82" s="5">
        <v>1031252228</v>
      </c>
      <c r="E82" s="5">
        <v>642085111</v>
      </c>
      <c r="F82" s="4">
        <v>364216536</v>
      </c>
    </row>
    <row r="83" spans="1:6" x14ac:dyDescent="0.25">
      <c r="A83" s="17" t="s">
        <v>167</v>
      </c>
      <c r="B83" s="4">
        <v>298434170</v>
      </c>
      <c r="C83" s="4">
        <v>183947672</v>
      </c>
      <c r="D83" s="5">
        <v>68391438</v>
      </c>
      <c r="E83" s="5">
        <v>90464909</v>
      </c>
      <c r="F83" s="4">
        <v>88628777</v>
      </c>
    </row>
    <row r="84" spans="1:6" x14ac:dyDescent="0.25">
      <c r="A84" s="17" t="s">
        <v>168</v>
      </c>
      <c r="B84" s="4">
        <v>1322544</v>
      </c>
      <c r="C84" s="4">
        <v>1322544</v>
      </c>
      <c r="D84" s="5">
        <v>1301967</v>
      </c>
      <c r="E84" s="5">
        <v>1183700</v>
      </c>
      <c r="F84" s="4">
        <v>1193700</v>
      </c>
    </row>
    <row r="85" spans="1:6" x14ac:dyDescent="0.25">
      <c r="A85" s="17" t="s">
        <v>169</v>
      </c>
      <c r="B85" s="4">
        <v>31943738</v>
      </c>
      <c r="C85" s="4">
        <v>30331300</v>
      </c>
      <c r="D85" s="5">
        <v>26978784</v>
      </c>
      <c r="E85" s="5">
        <v>23554220</v>
      </c>
      <c r="F85" s="4">
        <v>15013549</v>
      </c>
    </row>
    <row r="86" spans="1:6" x14ac:dyDescent="0.25">
      <c r="A86" s="17" t="s">
        <v>170</v>
      </c>
      <c r="B86" s="4">
        <v>51673126</v>
      </c>
      <c r="C86" s="4">
        <v>185875172</v>
      </c>
      <c r="D86" s="5">
        <v>130024878</v>
      </c>
      <c r="E86" s="5">
        <v>106976131</v>
      </c>
      <c r="F86" s="4">
        <v>47172499</v>
      </c>
    </row>
    <row r="87" spans="1:6" x14ac:dyDescent="0.25">
      <c r="A87" s="17" t="s">
        <v>185</v>
      </c>
      <c r="B87" s="4">
        <f>-697629</f>
        <v>-697629</v>
      </c>
      <c r="C87" s="4">
        <v>37310826</v>
      </c>
      <c r="D87" s="5">
        <v>83957932</v>
      </c>
      <c r="E87" s="5">
        <v>42180295</v>
      </c>
      <c r="F87" s="4">
        <v>11271468</v>
      </c>
    </row>
    <row r="88" spans="1:6" x14ac:dyDescent="0.25">
      <c r="A88" s="17" t="s">
        <v>171</v>
      </c>
      <c r="C88" s="4">
        <v>51150205</v>
      </c>
      <c r="D88" s="5">
        <v>85355784</v>
      </c>
      <c r="E88" s="5">
        <v>71822269</v>
      </c>
      <c r="F88" s="4">
        <v>73318367</v>
      </c>
    </row>
    <row r="89" spans="1:6" x14ac:dyDescent="0.25">
      <c r="A89" s="17" t="s">
        <v>172</v>
      </c>
      <c r="B89" s="4">
        <v>108206035</v>
      </c>
      <c r="C89" s="4">
        <v>34913193</v>
      </c>
      <c r="D89" s="5">
        <v>27488416</v>
      </c>
      <c r="E89" s="5">
        <v>37480122</v>
      </c>
      <c r="F89" s="4">
        <v>11106415</v>
      </c>
    </row>
    <row r="90" spans="1:6" x14ac:dyDescent="0.25">
      <c r="A90" s="17" t="s">
        <v>173</v>
      </c>
      <c r="B90" s="4">
        <f>-8120460</f>
        <v>-8120460</v>
      </c>
      <c r="C90" s="4">
        <v>99860413</v>
      </c>
      <c r="D90" s="5">
        <v>291936032</v>
      </c>
      <c r="E90" s="5">
        <v>57295584</v>
      </c>
      <c r="F90" s="4">
        <v>10983571</v>
      </c>
    </row>
    <row r="91" spans="1:6" x14ac:dyDescent="0.25">
      <c r="A91" s="17" t="s">
        <v>190</v>
      </c>
      <c r="C91" s="4"/>
      <c r="D91" s="5"/>
      <c r="E91" s="5"/>
      <c r="F91" s="4">
        <v>787500</v>
      </c>
    </row>
    <row r="92" spans="1:6" x14ac:dyDescent="0.25">
      <c r="A92" s="17" t="s">
        <v>193</v>
      </c>
      <c r="B92" s="4">
        <v>355045</v>
      </c>
      <c r="C92" s="4"/>
      <c r="D92" s="5"/>
      <c r="E92" s="5"/>
      <c r="F92" s="4"/>
    </row>
    <row r="93" spans="1:6" x14ac:dyDescent="0.25">
      <c r="A93" s="17" t="s">
        <v>174</v>
      </c>
      <c r="B93" s="4">
        <v>28380084</v>
      </c>
      <c r="C93" s="4">
        <v>18685013</v>
      </c>
      <c r="D93" s="5">
        <v>21406552</v>
      </c>
      <c r="E93" s="5">
        <v>20533293</v>
      </c>
      <c r="F93" s="4">
        <v>33450934</v>
      </c>
    </row>
    <row r="94" spans="1:6" x14ac:dyDescent="0.25">
      <c r="D94" s="4"/>
      <c r="E94" s="4"/>
    </row>
    <row r="95" spans="1:6" x14ac:dyDescent="0.25">
      <c r="A95" s="1" t="s">
        <v>44</v>
      </c>
      <c r="B95" s="6">
        <f>B79+B81</f>
        <v>17856851622</v>
      </c>
      <c r="C95" s="6">
        <f t="shared" ref="C95:E95" si="7">C79+C81</f>
        <v>16452809451</v>
      </c>
      <c r="D95" s="6">
        <f t="shared" si="7"/>
        <v>14549036610</v>
      </c>
      <c r="E95" s="6">
        <f t="shared" si="7"/>
        <v>13389640227</v>
      </c>
      <c r="F95" s="6">
        <f>F79+F81</f>
        <v>11448412122</v>
      </c>
    </row>
    <row r="96" spans="1:6" x14ac:dyDescent="0.25">
      <c r="A96" s="1"/>
      <c r="B96" s="6"/>
      <c r="C96" s="6"/>
      <c r="D96" s="6"/>
      <c r="E96" s="6"/>
    </row>
    <row r="97" spans="1:6" x14ac:dyDescent="0.25">
      <c r="A97" t="s">
        <v>45</v>
      </c>
      <c r="B97" s="4">
        <v>859269098</v>
      </c>
      <c r="C97" s="4">
        <v>791921561</v>
      </c>
      <c r="D97" s="4">
        <v>701097850</v>
      </c>
      <c r="E97" s="4">
        <v>646577651</v>
      </c>
      <c r="F97" s="4">
        <v>545162482</v>
      </c>
    </row>
    <row r="98" spans="1:6" x14ac:dyDescent="0.25">
      <c r="A98" s="1" t="s">
        <v>46</v>
      </c>
      <c r="B98" s="6">
        <f>B95-B97</f>
        <v>16997582524</v>
      </c>
      <c r="C98" s="6">
        <f t="shared" ref="C98:E98" si="8">C95-C97</f>
        <v>15660887890</v>
      </c>
      <c r="D98" s="6">
        <f t="shared" si="8"/>
        <v>13847938760</v>
      </c>
      <c r="E98" s="6">
        <f t="shared" si="8"/>
        <v>12743062576</v>
      </c>
      <c r="F98" s="6">
        <f>F95-F97</f>
        <v>10903249640</v>
      </c>
    </row>
    <row r="100" spans="1:6" x14ac:dyDescent="0.25">
      <c r="A100" t="s">
        <v>47</v>
      </c>
      <c r="B100" s="4">
        <v>4251005177</v>
      </c>
      <c r="C100" s="4">
        <v>3876979330</v>
      </c>
      <c r="D100" s="4">
        <v>3255148172</v>
      </c>
      <c r="E100" s="4">
        <v>2949150787</v>
      </c>
      <c r="F100" s="4">
        <v>2389605742</v>
      </c>
    </row>
    <row r="101" spans="1:6" x14ac:dyDescent="0.25">
      <c r="A101" t="s">
        <v>48</v>
      </c>
      <c r="B101" s="23">
        <f>-21596852</f>
        <v>-21596852</v>
      </c>
      <c r="C101" s="4">
        <v>63213721</v>
      </c>
      <c r="D101" s="4">
        <v>101899306</v>
      </c>
      <c r="E101" s="4">
        <v>74735584</v>
      </c>
      <c r="F101" s="4">
        <v>227100343</v>
      </c>
    </row>
    <row r="102" spans="1:6" x14ac:dyDescent="0.25">
      <c r="A102" s="1" t="s">
        <v>49</v>
      </c>
      <c r="B102" s="6">
        <f>B98-B100-B101</f>
        <v>12768174199</v>
      </c>
      <c r="C102" s="6">
        <f t="shared" ref="C102:E102" si="9">C98-C100-C101</f>
        <v>11720694839</v>
      </c>
      <c r="D102" s="6">
        <f t="shared" si="9"/>
        <v>10490891282</v>
      </c>
      <c r="E102" s="6">
        <f t="shared" si="9"/>
        <v>9719176205</v>
      </c>
      <c r="F102" s="6">
        <f>F98-F100-F101</f>
        <v>8286543555</v>
      </c>
    </row>
    <row r="104" spans="1:6" x14ac:dyDescent="0.25">
      <c r="A104" t="s">
        <v>50</v>
      </c>
      <c r="B104" s="4">
        <v>586239690</v>
      </c>
      <c r="C104" s="4">
        <v>931706302</v>
      </c>
      <c r="D104" s="4">
        <v>1115299919</v>
      </c>
      <c r="E104" s="4">
        <v>928615539</v>
      </c>
      <c r="F104" s="4">
        <v>916314929</v>
      </c>
    </row>
    <row r="105" spans="1:6" x14ac:dyDescent="0.25">
      <c r="A105" s="13" t="s">
        <v>49</v>
      </c>
      <c r="B105" s="7">
        <f>B102+B104</f>
        <v>13354413889</v>
      </c>
      <c r="C105" s="7">
        <f t="shared" ref="C105:E105" si="10">C102+C104</f>
        <v>12652401141</v>
      </c>
      <c r="D105" s="7">
        <f t="shared" si="10"/>
        <v>11606191201</v>
      </c>
      <c r="E105" s="7">
        <f t="shared" si="10"/>
        <v>10647791744</v>
      </c>
      <c r="F105" s="7">
        <f>F102+F104</f>
        <v>9202858484</v>
      </c>
    </row>
    <row r="107" spans="1:6" x14ac:dyDescent="0.25">
      <c r="A107" t="s">
        <v>175</v>
      </c>
      <c r="B107" s="5">
        <f t="shared" ref="B107:E107" si="11">SUM(B108:B109)</f>
        <v>-615351592</v>
      </c>
      <c r="C107" s="5">
        <f t="shared" si="11"/>
        <v>-47626041</v>
      </c>
      <c r="D107" s="5">
        <f t="shared" si="11"/>
        <v>-404289461</v>
      </c>
      <c r="E107" s="5">
        <f t="shared" si="11"/>
        <v>329775134</v>
      </c>
      <c r="F107" s="5">
        <f>SUM(F108:F109)</f>
        <v>-3169514</v>
      </c>
    </row>
    <row r="108" spans="1:6" x14ac:dyDescent="0.25">
      <c r="A108" t="s">
        <v>51</v>
      </c>
      <c r="B108" s="4">
        <f>-598212229</f>
        <v>-598212229</v>
      </c>
      <c r="C108" s="4">
        <f>-46686969</f>
        <v>-46686969</v>
      </c>
      <c r="D108" s="4">
        <f>-404289461</f>
        <v>-404289461</v>
      </c>
      <c r="E108" s="4">
        <f>329775134</f>
        <v>329775134</v>
      </c>
      <c r="F108" s="4">
        <f>-3169514</f>
        <v>-3169514</v>
      </c>
    </row>
    <row r="109" spans="1:6" x14ac:dyDescent="0.25">
      <c r="A109" t="s">
        <v>176</v>
      </c>
      <c r="B109" s="4">
        <f>-17139363</f>
        <v>-17139363</v>
      </c>
      <c r="C109" s="4">
        <f>-939072</f>
        <v>-939072</v>
      </c>
      <c r="D109">
        <v>0</v>
      </c>
      <c r="E109">
        <v>0</v>
      </c>
    </row>
    <row r="110" spans="1:6" ht="15.75" x14ac:dyDescent="0.25">
      <c r="A110" s="8" t="s">
        <v>52</v>
      </c>
      <c r="B110" s="7">
        <f>B105+B107</f>
        <v>12739062297</v>
      </c>
      <c r="C110" s="7">
        <f t="shared" ref="C110:E110" si="12">C105+C107</f>
        <v>12604775100</v>
      </c>
      <c r="D110" s="7">
        <f t="shared" si="12"/>
        <v>11201901740</v>
      </c>
      <c r="E110" s="7">
        <f t="shared" si="12"/>
        <v>10977566878</v>
      </c>
      <c r="F110" s="7">
        <f>F105+F107</f>
        <v>9199688970</v>
      </c>
    </row>
    <row r="112" spans="1:6" x14ac:dyDescent="0.25">
      <c r="A112" s="1" t="s">
        <v>53</v>
      </c>
      <c r="B112" s="5">
        <f>SUM(B113:B114)</f>
        <v>13354413889</v>
      </c>
      <c r="C112" s="5">
        <f t="shared" ref="C112:E112" si="13">SUM(C113:C114)</f>
        <v>12652401141</v>
      </c>
      <c r="D112" s="5">
        <f t="shared" si="13"/>
        <v>11606191201</v>
      </c>
      <c r="E112" s="5">
        <f t="shared" si="13"/>
        <v>10647791744</v>
      </c>
      <c r="F112" s="5">
        <f>SUM(F113:F114)</f>
        <v>9202858484</v>
      </c>
    </row>
    <row r="113" spans="1:6" x14ac:dyDescent="0.25">
      <c r="A113" t="s">
        <v>54</v>
      </c>
      <c r="B113" s="4">
        <v>13354413889</v>
      </c>
      <c r="C113" s="4">
        <v>12645724268</v>
      </c>
      <c r="D113" s="4">
        <v>11593964282</v>
      </c>
      <c r="E113" s="4">
        <v>10637215898</v>
      </c>
      <c r="F113" s="4">
        <v>9198977093</v>
      </c>
    </row>
    <row r="114" spans="1:6" x14ac:dyDescent="0.25">
      <c r="A114" t="s">
        <v>20</v>
      </c>
      <c r="C114" s="4">
        <v>6676873</v>
      </c>
      <c r="D114" s="4">
        <v>12226919</v>
      </c>
      <c r="E114" s="4">
        <v>10575846</v>
      </c>
      <c r="F114" s="4">
        <v>3881391</v>
      </c>
    </row>
    <row r="116" spans="1:6" x14ac:dyDescent="0.25">
      <c r="A116" s="1" t="s">
        <v>55</v>
      </c>
      <c r="B116" s="5">
        <f>SUM(B117:B118)</f>
        <v>12739062297</v>
      </c>
      <c r="C116" s="5">
        <f t="shared" ref="C116:E116" si="14">SUM(C117:C118)</f>
        <v>12604775100</v>
      </c>
      <c r="D116" s="5">
        <f t="shared" si="14"/>
        <v>11201901740</v>
      </c>
      <c r="E116" s="5">
        <f t="shared" si="14"/>
        <v>10977566878</v>
      </c>
      <c r="F116" s="5">
        <f>SUM(F117:F118)</f>
        <v>9199688970</v>
      </c>
    </row>
    <row r="117" spans="1:6" x14ac:dyDescent="0.25">
      <c r="A117" t="s">
        <v>54</v>
      </c>
      <c r="B117" s="4">
        <v>12739062297</v>
      </c>
      <c r="C117" s="4">
        <v>12598199525</v>
      </c>
      <c r="D117" s="4">
        <v>11189674821</v>
      </c>
      <c r="E117" s="4">
        <v>10966991032</v>
      </c>
      <c r="F117" s="4">
        <v>9195807579</v>
      </c>
    </row>
    <row r="118" spans="1:6" x14ac:dyDescent="0.25">
      <c r="A118" t="s">
        <v>20</v>
      </c>
      <c r="C118" s="4">
        <v>6575575</v>
      </c>
      <c r="D118" s="4">
        <v>12226919</v>
      </c>
      <c r="E118" s="4">
        <v>10575846</v>
      </c>
      <c r="F118" s="4">
        <v>3881391</v>
      </c>
    </row>
    <row r="120" spans="1:6" x14ac:dyDescent="0.25">
      <c r="A120" s="1" t="s">
        <v>57</v>
      </c>
      <c r="B120">
        <v>15.82</v>
      </c>
      <c r="C120">
        <v>16.03</v>
      </c>
      <c r="D120">
        <v>15.72</v>
      </c>
      <c r="E120">
        <v>14.43</v>
      </c>
      <c r="F120">
        <v>13.41</v>
      </c>
    </row>
    <row r="121" spans="1:6" x14ac:dyDescent="0.25">
      <c r="A121" s="1" t="s">
        <v>58</v>
      </c>
      <c r="B121" s="4">
        <v>844239058</v>
      </c>
      <c r="C121" s="4">
        <v>789008466</v>
      </c>
      <c r="D121" s="4">
        <v>737391090</v>
      </c>
      <c r="E121" s="4">
        <v>737391090</v>
      </c>
    </row>
    <row r="122" spans="1:6" x14ac:dyDescent="0.25">
      <c r="D122" s="4"/>
      <c r="E122" s="4"/>
    </row>
    <row r="123" spans="1:6" x14ac:dyDescent="0.25">
      <c r="A123" s="14" t="s">
        <v>246</v>
      </c>
    </row>
    <row r="125" spans="1:6" x14ac:dyDescent="0.25">
      <c r="A125" t="s">
        <v>247</v>
      </c>
    </row>
    <row r="126" spans="1:6" x14ac:dyDescent="0.25">
      <c r="A126" s="14" t="s">
        <v>261</v>
      </c>
    </row>
    <row r="129" spans="1:2" x14ac:dyDescent="0.25">
      <c r="A129" s="54" t="s">
        <v>358</v>
      </c>
    </row>
    <row r="130" spans="1:2" x14ac:dyDescent="0.25">
      <c r="A130" t="s">
        <v>359</v>
      </c>
      <c r="B130" t="s">
        <v>360</v>
      </c>
    </row>
    <row r="131" spans="1:2" x14ac:dyDescent="0.25">
      <c r="A131" t="s">
        <v>361</v>
      </c>
    </row>
    <row r="132" spans="1:2" x14ac:dyDescent="0.25">
      <c r="A132" t="s">
        <v>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I122"/>
  <sheetViews>
    <sheetView topLeftCell="A16" zoomScale="80" zoomScaleNormal="80" workbookViewId="0">
      <selection activeCell="B119" sqref="B119:E119"/>
    </sheetView>
  </sheetViews>
  <sheetFormatPr defaultRowHeight="15" x14ac:dyDescent="0.25"/>
  <cols>
    <col min="1" max="1" width="64.7109375" bestFit="1" customWidth="1"/>
    <col min="2" max="3" width="17" bestFit="1" customWidth="1"/>
    <col min="4" max="4" width="19.5703125" bestFit="1" customWidth="1"/>
    <col min="5" max="5" width="20.140625" bestFit="1" customWidth="1"/>
    <col min="6" max="6" width="17" bestFit="1" customWidth="1"/>
  </cols>
  <sheetData>
    <row r="2" spans="1:9" x14ac:dyDescent="0.25">
      <c r="A2" t="s">
        <v>32</v>
      </c>
      <c r="B2" s="2">
        <v>2020</v>
      </c>
      <c r="C2" s="2">
        <v>2019</v>
      </c>
      <c r="D2" s="2">
        <v>2018</v>
      </c>
      <c r="E2" s="2">
        <v>2017</v>
      </c>
      <c r="F2" s="2">
        <v>2016</v>
      </c>
    </row>
    <row r="4" spans="1:9" x14ac:dyDescent="0.25">
      <c r="A4" t="s">
        <v>33</v>
      </c>
      <c r="B4" s="22">
        <f>(IS!B4/IS!C4)-1</f>
        <v>4.0485121459303608E-2</v>
      </c>
      <c r="C4" s="22">
        <f>(IS!C4/IS!D4)-1</f>
        <v>0.10852556204730757</v>
      </c>
      <c r="D4" s="22">
        <f>(IS!D4/IS!E4)-1</f>
        <v>8.5191236017508665E-2</v>
      </c>
      <c r="E4" s="22">
        <f>(IS!E4/IS!F4)-1</f>
        <v>0.10330106630690783</v>
      </c>
      <c r="F4" s="4">
        <f>SUM(F5:F6)</f>
        <v>0</v>
      </c>
      <c r="I4" t="s">
        <v>298</v>
      </c>
    </row>
    <row r="5" spans="1:9" x14ac:dyDescent="0.25">
      <c r="A5" t="s">
        <v>122</v>
      </c>
      <c r="B5" s="22">
        <f>(IS!B5/IS!C5)-1</f>
        <v>0.18680662564382833</v>
      </c>
      <c r="C5" s="22">
        <f>(IS!C5/IS!D5)-1</f>
        <v>0.28987887188638406</v>
      </c>
      <c r="D5" s="22">
        <f>(IS!D5/IS!E5)-1</f>
        <v>3.8250187070062669E-2</v>
      </c>
      <c r="E5" s="22">
        <f>(IS!E5/IS!F5)-1</f>
        <v>-9.2845252591795546E-3</v>
      </c>
      <c r="F5" s="4"/>
    </row>
    <row r="6" spans="1:9" x14ac:dyDescent="0.25">
      <c r="A6" t="s">
        <v>123</v>
      </c>
      <c r="B6" s="22">
        <f>(IS!B6/IS!C6)-1</f>
        <v>-1</v>
      </c>
      <c r="C6" s="22">
        <f>(IS!C6/IS!D6)-1</f>
        <v>-0.44567613469384626</v>
      </c>
      <c r="D6" s="22">
        <f>(IS!D6/IS!E6)-1</f>
        <v>0.25916129120970033</v>
      </c>
      <c r="E6" s="22">
        <f>(IS!E6/IS!F6)-1</f>
        <v>0.90608234942776922</v>
      </c>
      <c r="F6" s="4"/>
    </row>
    <row r="7" spans="1:9" x14ac:dyDescent="0.25">
      <c r="A7" t="s">
        <v>34</v>
      </c>
      <c r="B7" s="22">
        <f>(IS!B7/IS!C7)-1</f>
        <v>3.168876699650558E-2</v>
      </c>
      <c r="C7" s="22">
        <f>(IS!C7/IS!D7)-1</f>
        <v>9.6276773114994496E-2</v>
      </c>
      <c r="D7" s="22">
        <f>(IS!D7/IS!E7)-1</f>
        <v>8.5620344506647461E-2</v>
      </c>
      <c r="E7" s="22">
        <f>(IS!E7/IS!F7)-1</f>
        <v>9.3242724046533443E-2</v>
      </c>
      <c r="F7" s="4"/>
    </row>
    <row r="8" spans="1:9" x14ac:dyDescent="0.25">
      <c r="A8" s="1" t="s">
        <v>35</v>
      </c>
      <c r="B8" s="22">
        <f>(IS!B8/IS!C8)-1</f>
        <v>4.1850158466192111E-2</v>
      </c>
      <c r="C8" s="22">
        <f>(IS!C8/IS!D8)-1</f>
        <v>0.11045093122357597</v>
      </c>
      <c r="D8" s="22">
        <f>(IS!D8/IS!E8)-1</f>
        <v>8.5123815933082714E-2</v>
      </c>
      <c r="E8" s="22">
        <f>(IS!E8/IS!F8)-1</f>
        <v>0.1048982478556475</v>
      </c>
      <c r="F8" s="11">
        <f>F4-F7</f>
        <v>0</v>
      </c>
    </row>
    <row r="9" spans="1:9" x14ac:dyDescent="0.25">
      <c r="A9" s="1"/>
      <c r="B9" s="11"/>
      <c r="C9" s="11"/>
      <c r="D9" s="11"/>
      <c r="E9" s="11"/>
    </row>
    <row r="10" spans="1:9" x14ac:dyDescent="0.25">
      <c r="A10" t="s">
        <v>36</v>
      </c>
      <c r="B10" s="22">
        <f>(IS!B10/IS!C10)-1</f>
        <v>2.0156528080135683E-2</v>
      </c>
      <c r="C10" s="22">
        <f>(IS!C10/IS!D10)-1</f>
        <v>9.9630780498176641E-2</v>
      </c>
      <c r="D10" s="22">
        <f>(IS!D10/IS!E10)-1</f>
        <v>9.93146380796186E-2</v>
      </c>
      <c r="E10" s="22">
        <f>(IS!E10/IS!F10)-1</f>
        <v>6.981025376942962E-2</v>
      </c>
      <c r="F10" s="4"/>
    </row>
    <row r="11" spans="1:9" x14ac:dyDescent="0.25">
      <c r="A11" s="19" t="s">
        <v>124</v>
      </c>
      <c r="B11" s="22">
        <f>(IS!B12/IS!C12)-1</f>
        <v>-2.4715447983416072E-2</v>
      </c>
      <c r="C11" s="22">
        <f>(IS!C12/IS!D12)-1</f>
        <v>0.11415395591191557</v>
      </c>
      <c r="D11" s="22">
        <f>(IS!D12/IS!E12)-1</f>
        <v>7.7597213811099852E-2</v>
      </c>
      <c r="E11" s="22">
        <f>(IS!E12/IS!F12)-1</f>
        <v>6.6465992589751277E-2</v>
      </c>
      <c r="F11" s="21"/>
    </row>
    <row r="12" spans="1:9" x14ac:dyDescent="0.25">
      <c r="A12" s="19" t="s">
        <v>125</v>
      </c>
      <c r="B12" s="22">
        <f>(IS!B13/IS!C13)-1</f>
        <v>0.12392655119483353</v>
      </c>
      <c r="C12" s="22">
        <f>(IS!C13/IS!D13)-1</f>
        <v>0.14922938063033264</v>
      </c>
      <c r="D12" s="22">
        <f>(IS!D13/IS!E13)-1</f>
        <v>-3.1487983794228347E-3</v>
      </c>
      <c r="E12" s="22">
        <f>(IS!E13/IS!F13)-1</f>
        <v>0.1943447546233803</v>
      </c>
      <c r="F12" s="21"/>
      <c r="H12" t="s">
        <v>127</v>
      </c>
    </row>
    <row r="13" spans="1:9" x14ac:dyDescent="0.25">
      <c r="A13" s="19" t="s">
        <v>126</v>
      </c>
      <c r="B13" s="22">
        <f>(IS!B14/IS!C14)-1</f>
        <v>6.0380124218260001E-2</v>
      </c>
      <c r="C13" s="22">
        <f>(IS!C14/IS!D14)-1</f>
        <v>3.3758573023947358E-2</v>
      </c>
      <c r="D13" s="22">
        <f>(IS!D14/IS!E14)-1</f>
        <v>0.10639070067405143</v>
      </c>
      <c r="E13" s="22">
        <f>(IS!E14/IS!F14)-1</f>
        <v>9.6640661347241918E-2</v>
      </c>
      <c r="F13" s="21"/>
    </row>
    <row r="14" spans="1:9" x14ac:dyDescent="0.25">
      <c r="D14" s="4"/>
      <c r="E14" s="4"/>
    </row>
    <row r="15" spans="1:9" x14ac:dyDescent="0.25">
      <c r="A15" s="1" t="s">
        <v>37</v>
      </c>
      <c r="B15" s="22">
        <f>(IS!B16/IS!C16)-1</f>
        <v>6.3691233498054167E-2</v>
      </c>
      <c r="C15" s="22">
        <f>(IS!C16/IS!D16)-1</f>
        <v>0.12156188753255304</v>
      </c>
      <c r="D15" s="22">
        <f>(IS!D16/IS!E16)-1</f>
        <v>7.0927884204422309E-2</v>
      </c>
      <c r="E15" s="22">
        <f>(IS!E16/IS!F16)-1</f>
        <v>0.14237989619325275</v>
      </c>
      <c r="F15" s="12">
        <f>F8-F10</f>
        <v>0</v>
      </c>
    </row>
    <row r="17" spans="1:6" x14ac:dyDescent="0.25">
      <c r="A17" t="s">
        <v>38</v>
      </c>
      <c r="B17" s="22">
        <f>(IS!B18/IS!C18)-1</f>
        <v>0.10379198220117147</v>
      </c>
      <c r="C17" s="22">
        <f>(IS!C18/IS!D18)-1</f>
        <v>0.14989253627134569</v>
      </c>
      <c r="D17" s="22">
        <f>(IS!D18/IS!E18)-1</f>
        <v>0.1357707835204387</v>
      </c>
      <c r="E17" s="22">
        <f>(IS!E18/IS!F18)-1</f>
        <v>0.14846893483307433</v>
      </c>
      <c r="F17" s="5">
        <f>F18+F47+F77</f>
        <v>0</v>
      </c>
    </row>
    <row r="18" spans="1:6" x14ac:dyDescent="0.25">
      <c r="A18" t="s">
        <v>39</v>
      </c>
      <c r="B18" s="22">
        <f>(IS!B19/IS!C19)-1</f>
        <v>0.11796988197847891</v>
      </c>
      <c r="C18" s="22">
        <f>(IS!C19/IS!D19)-1</f>
        <v>0.14819660491791531</v>
      </c>
      <c r="D18" s="22">
        <f>(IS!D19/IS!E19)-1</f>
        <v>0.13734955267899207</v>
      </c>
      <c r="E18" s="22">
        <f>(IS!E19/IS!F19)-1</f>
        <v>0.16253692244745555</v>
      </c>
      <c r="F18" s="5">
        <f>SUM(F19:F46)</f>
        <v>0</v>
      </c>
    </row>
    <row r="19" spans="1:6" x14ac:dyDescent="0.25">
      <c r="A19" s="17" t="s">
        <v>128</v>
      </c>
      <c r="B19" s="22">
        <f>(IS!B20/IS!C20)-1</f>
        <v>0.11633058605375379</v>
      </c>
      <c r="C19" s="22">
        <f>(IS!C20/IS!D20)-1</f>
        <v>0.16842142436379093</v>
      </c>
      <c r="D19" s="22">
        <f>(IS!D20/IS!E20)-1</f>
        <v>0.10149860925412257</v>
      </c>
      <c r="E19" s="22">
        <f>(IS!E20/IS!F20)-1</f>
        <v>0.17770274626121085</v>
      </c>
      <c r="F19" s="5"/>
    </row>
    <row r="20" spans="1:6" x14ac:dyDescent="0.25">
      <c r="A20" s="17" t="s">
        <v>129</v>
      </c>
      <c r="B20" s="22">
        <f>(IS!B21/IS!C21)-1</f>
        <v>0.10793272074736526</v>
      </c>
      <c r="C20" s="22">
        <f>(IS!C21/IS!D21)-1</f>
        <v>0.14205229900378047</v>
      </c>
      <c r="D20" s="22">
        <f>(IS!D21/IS!E21)-1</f>
        <v>0.16046415865993335</v>
      </c>
      <c r="E20" s="22">
        <f>(IS!E21/IS!F21)-1</f>
        <v>0.14343122585348422</v>
      </c>
      <c r="F20" s="5"/>
    </row>
    <row r="21" spans="1:6" x14ac:dyDescent="0.25">
      <c r="A21" s="17" t="s">
        <v>130</v>
      </c>
      <c r="B21" s="22">
        <f>(IS!B22/IS!C22)-1</f>
        <v>0.13140798751854632</v>
      </c>
      <c r="C21" s="22">
        <f>(IS!C22/IS!D22)-1</f>
        <v>0.25315219233107733</v>
      </c>
      <c r="D21" s="22">
        <f>(IS!D22/IS!E22)-1</f>
        <v>0.11692770398205732</v>
      </c>
      <c r="E21" s="22">
        <f>(IS!E22/IS!F22)-1</f>
        <v>6.9557073474556308E-2</v>
      </c>
      <c r="F21" s="5"/>
    </row>
    <row r="22" spans="1:6" x14ac:dyDescent="0.25">
      <c r="A22" s="17" t="s">
        <v>131</v>
      </c>
      <c r="B22" s="22">
        <f>(IS!B23/IS!C23)-1</f>
        <v>7.0394756346855658E-2</v>
      </c>
      <c r="C22" s="22">
        <f>(IS!C23/IS!D23)-1</f>
        <v>0.14320306677004813</v>
      </c>
      <c r="D22" s="22">
        <f>(IS!D23/IS!E23)-1</f>
        <v>8.5149664030938377E-2</v>
      </c>
      <c r="E22" s="22">
        <f>(IS!E23/IS!F23)-1</f>
        <v>0.14827805651490245</v>
      </c>
      <c r="F22" s="5"/>
    </row>
    <row r="23" spans="1:6" x14ac:dyDescent="0.25">
      <c r="A23" s="17" t="s">
        <v>132</v>
      </c>
      <c r="B23" s="22">
        <f>(IS!B24/IS!C24)-1</f>
        <v>0.26492928600282828</v>
      </c>
      <c r="C23" s="22">
        <f>(IS!C24/IS!D24)-1</f>
        <v>0.45020967775070875</v>
      </c>
      <c r="D23" s="22">
        <f>(IS!D24/IS!E24)-1</f>
        <v>0.23618207435746408</v>
      </c>
      <c r="E23" s="22">
        <f>(IS!E24/IS!F24)-1</f>
        <v>0.28416036027817371</v>
      </c>
      <c r="F23" s="5"/>
    </row>
    <row r="24" spans="1:6" x14ac:dyDescent="0.25">
      <c r="A24" s="17" t="s">
        <v>133</v>
      </c>
      <c r="B24" s="22">
        <f>(IS!B25/IS!C25)-1</f>
        <v>-8.3375050619518998E-2</v>
      </c>
      <c r="C24" s="22">
        <f>(IS!C25/IS!D25)-1</f>
        <v>4.3081936300349621E-2</v>
      </c>
      <c r="D24" s="22">
        <f>(IS!D25/IS!E25)-1</f>
        <v>0.1091677270630147</v>
      </c>
      <c r="E24" s="22">
        <f>(IS!E25/IS!F25)-1</f>
        <v>8.2549295155680547E-2</v>
      </c>
      <c r="F24" s="5"/>
    </row>
    <row r="25" spans="1:6" x14ac:dyDescent="0.25">
      <c r="A25" s="17" t="s">
        <v>134</v>
      </c>
      <c r="B25" s="22">
        <f>(IS!B26/IS!C26)-1</f>
        <v>9.04875823109208E-2</v>
      </c>
      <c r="C25" s="22">
        <f>(IS!C26/IS!D26)-1</f>
        <v>7.1212590071728199E-2</v>
      </c>
      <c r="D25" s="22">
        <f>(IS!D26/IS!E26)-1</f>
        <v>6.5627333481260042E-2</v>
      </c>
      <c r="E25" s="22">
        <f>(IS!E26/IS!F26)-1</f>
        <v>8.1937618611126251E-2</v>
      </c>
      <c r="F25" s="5"/>
    </row>
    <row r="26" spans="1:6" x14ac:dyDescent="0.25">
      <c r="A26" s="17" t="s">
        <v>135</v>
      </c>
      <c r="B26" s="22">
        <f>(IS!B27/IS!C27)-1</f>
        <v>0.36268810341942537</v>
      </c>
      <c r="C26" s="22">
        <f>(IS!C27/IS!D27)-1</f>
        <v>0.32626776392017809</v>
      </c>
      <c r="D26" s="22">
        <f>(IS!D27/IS!E27)-1</f>
        <v>0.11345415509910417</v>
      </c>
      <c r="E26" s="22"/>
      <c r="F26" s="5"/>
    </row>
    <row r="27" spans="1:6" x14ac:dyDescent="0.25">
      <c r="A27" s="17" t="s">
        <v>183</v>
      </c>
      <c r="B27" s="22">
        <f>(IS!B28/IS!C28)-1</f>
        <v>0.20396814175974365</v>
      </c>
      <c r="C27" s="22"/>
      <c r="D27" s="22"/>
      <c r="E27" s="22"/>
    </row>
    <row r="28" spans="1:6" x14ac:dyDescent="0.25">
      <c r="A28" s="17" t="s">
        <v>136</v>
      </c>
      <c r="B28" s="22">
        <f>(IS!B29/IS!C29)-1</f>
        <v>8.9372299077244977E-2</v>
      </c>
      <c r="C28" s="22">
        <f>(IS!C29/IS!D29)-1</f>
        <v>0.10110952263708239</v>
      </c>
      <c r="D28" s="22">
        <f>(IS!D29/IS!E29)-1</f>
        <v>6.5013461252812155E-2</v>
      </c>
      <c r="E28" s="22">
        <f>(IS!E29/IS!F29)-1</f>
        <v>-0.18920881607486051</v>
      </c>
      <c r="F28" s="5"/>
    </row>
    <row r="29" spans="1:6" x14ac:dyDescent="0.25">
      <c r="A29" s="17" t="s">
        <v>137</v>
      </c>
      <c r="B29" s="22"/>
      <c r="C29" s="22">
        <f>(IS!C30/IS!D30)-1</f>
        <v>-1</v>
      </c>
      <c r="D29" s="22">
        <f>(IS!D30/IS!E30)-1</f>
        <v>1.1127046866177301</v>
      </c>
      <c r="E29" s="22">
        <f>(IS!E30/IS!F30)-1</f>
        <v>-0.10726887791107975</v>
      </c>
      <c r="F29" s="5"/>
    </row>
    <row r="30" spans="1:6" x14ac:dyDescent="0.25">
      <c r="A30" s="17" t="s">
        <v>138</v>
      </c>
      <c r="B30" s="22">
        <f>(IS!B31/IS!C31)-1</f>
        <v>-0.15017874399181386</v>
      </c>
      <c r="C30" s="22">
        <f>(IS!C31/IS!D31)-1</f>
        <v>7.8146260786076782E-2</v>
      </c>
      <c r="D30" s="22">
        <f>(IS!D31/IS!E31)-1</f>
        <v>5.4390936874783025E-2</v>
      </c>
      <c r="E30" s="22">
        <f>(IS!E31/IS!F31)-1</f>
        <v>-0.18900631945876523</v>
      </c>
      <c r="F30" s="5"/>
    </row>
    <row r="31" spans="1:6" x14ac:dyDescent="0.25">
      <c r="A31" s="17" t="s">
        <v>139</v>
      </c>
      <c r="B31" s="22">
        <f>(IS!B32/IS!C32)-1</f>
        <v>8.9742687422728729E-2</v>
      </c>
      <c r="C31" s="22">
        <f>(IS!C32/IS!D32)-1</f>
        <v>0.13168974592133376</v>
      </c>
      <c r="D31" s="22">
        <f>(IS!D32/IS!E32)-1</f>
        <v>0.1397294863887506</v>
      </c>
      <c r="E31" s="22">
        <f>(IS!E32/IS!F32)-1</f>
        <v>0.1519619896672082</v>
      </c>
      <c r="F31" s="5"/>
    </row>
    <row r="32" spans="1:6" x14ac:dyDescent="0.25">
      <c r="A32" s="17" t="s">
        <v>140</v>
      </c>
      <c r="B32" s="22">
        <f>(IS!B33/IS!C33)-1</f>
        <v>0.18635634845473548</v>
      </c>
      <c r="C32" s="22">
        <f>(IS!C33/IS!D33)-1</f>
        <v>0.36685235989122833</v>
      </c>
      <c r="D32" s="22">
        <f>(IS!D33/IS!E33)-1</f>
        <v>0.22887075980745752</v>
      </c>
      <c r="E32" s="22">
        <f>(IS!E33/IS!F33)-1</f>
        <v>0.27520168452057514</v>
      </c>
      <c r="F32" s="5"/>
    </row>
    <row r="33" spans="1:6" x14ac:dyDescent="0.25">
      <c r="A33" s="17" t="s">
        <v>141</v>
      </c>
      <c r="B33" s="22">
        <f>(IS!B34/IS!C34)-1</f>
        <v>0.15055820289172428</v>
      </c>
      <c r="C33" s="22">
        <f>(IS!C34/IS!D34)-1</f>
        <v>0.14522912965359058</v>
      </c>
      <c r="D33" s="22">
        <f>(IS!D34/IS!E34)-1</f>
        <v>0.14448581625545542</v>
      </c>
      <c r="E33" s="22">
        <f>(IS!E34/IS!F34)-1</f>
        <v>0.14475894762176211</v>
      </c>
      <c r="F33" s="5"/>
    </row>
    <row r="34" spans="1:6" x14ac:dyDescent="0.25">
      <c r="A34" s="17" t="s">
        <v>142</v>
      </c>
      <c r="B34" s="22">
        <f>(IS!B35/IS!C35)-1</f>
        <v>-0.31805988642353833</v>
      </c>
      <c r="C34" s="22">
        <f>(IS!C35/IS!D35)-1</f>
        <v>9.8619371780078513E-2</v>
      </c>
      <c r="D34" s="22">
        <f>(IS!D35/IS!E35)-1</f>
        <v>0.16154655146251451</v>
      </c>
      <c r="E34" s="22">
        <f>(IS!E35/IS!F35)-1</f>
        <v>0.11948930878275754</v>
      </c>
      <c r="F34" s="5"/>
    </row>
    <row r="35" spans="1:6" x14ac:dyDescent="0.25">
      <c r="A35" s="17" t="s">
        <v>143</v>
      </c>
      <c r="B35" s="22">
        <f>(IS!B36/IS!C36)-1</f>
        <v>-0.449005017921147</v>
      </c>
      <c r="C35" s="22">
        <f>(IS!C36/IS!D36)-1</f>
        <v>-3.9348823116228449E-2</v>
      </c>
      <c r="D35" s="22">
        <f>(IS!D36/IS!E36)-1</f>
        <v>9.1313412091731383E-3</v>
      </c>
      <c r="E35" s="22">
        <f>(IS!E36/IS!F36)-1</f>
        <v>-0.41133830334526744</v>
      </c>
      <c r="F35" s="5"/>
    </row>
    <row r="36" spans="1:6" x14ac:dyDescent="0.25">
      <c r="A36" s="17" t="s">
        <v>144</v>
      </c>
      <c r="B36" s="22">
        <f>(IS!B37/IS!C37)-1</f>
        <v>8.4574352303597111E-2</v>
      </c>
      <c r="C36" s="22">
        <f>(IS!C37/IS!D37)-1</f>
        <v>8.6476569867778075E-2</v>
      </c>
      <c r="D36" s="22">
        <f>(IS!D37/IS!E37)-1</f>
        <v>7.7871093350414533E-2</v>
      </c>
      <c r="E36" s="22">
        <f>(IS!E37/IS!F37)-1</f>
        <v>0.22423252509709735</v>
      </c>
      <c r="F36" s="5"/>
    </row>
    <row r="37" spans="1:6" x14ac:dyDescent="0.25">
      <c r="A37" s="17" t="s">
        <v>145</v>
      </c>
      <c r="B37" s="22">
        <f>(IS!B38/IS!C38)-1</f>
        <v>0.14117405557506491</v>
      </c>
      <c r="C37" s="22">
        <f>(IS!C38/IS!D38)-1</f>
        <v>9.5763627271354679E-2</v>
      </c>
      <c r="D37" s="22">
        <f>(IS!D38/IS!E38)-1</f>
        <v>8.4335000692596918E-2</v>
      </c>
      <c r="E37" s="22">
        <f>(IS!E38/IS!F38)-1</f>
        <v>8.6994630180664556E-2</v>
      </c>
      <c r="F37" s="5"/>
    </row>
    <row r="38" spans="1:6" x14ac:dyDescent="0.25">
      <c r="A38" s="17" t="s">
        <v>146</v>
      </c>
      <c r="B38" s="22">
        <f>(IS!B39/IS!C39)-1</f>
        <v>0.1950201029556129</v>
      </c>
      <c r="C38" s="22">
        <f>(IS!C39/IS!D39)-1</f>
        <v>0.15586011828844071</v>
      </c>
      <c r="D38" s="22">
        <f>(IS!D39/IS!E39)-1</f>
        <v>0.1873283588139516</v>
      </c>
      <c r="E38" s="22">
        <f>(IS!E39/IS!F39)-1</f>
        <v>0.35776322605643518</v>
      </c>
      <c r="F38" s="5"/>
    </row>
    <row r="39" spans="1:6" x14ac:dyDescent="0.25">
      <c r="A39" s="17" t="s">
        <v>147</v>
      </c>
      <c r="B39" s="22">
        <f>(IS!B40/IS!C40)-1</f>
        <v>3.4531817649392726E-2</v>
      </c>
      <c r="C39" s="22">
        <f>(IS!C40/IS!D40)-1</f>
        <v>0.11042426756530443</v>
      </c>
      <c r="D39" s="22">
        <f>(IS!D40/IS!E40)-1</f>
        <v>8.4992764428449608E-2</v>
      </c>
      <c r="E39" s="22">
        <f>(IS!E40/IS!F40)-1</f>
        <v>5.283142956492215E-2</v>
      </c>
      <c r="F39" s="5"/>
    </row>
    <row r="40" spans="1:6" x14ac:dyDescent="0.25">
      <c r="A40" s="17" t="s">
        <v>148</v>
      </c>
      <c r="B40" s="22">
        <f>(IS!B41/IS!C41)-1</f>
        <v>4.0481214607815952E-2</v>
      </c>
      <c r="C40" s="22">
        <f>(IS!C41/IS!D41)-1</f>
        <v>2.203050897820491E-2</v>
      </c>
      <c r="D40" s="22">
        <f>(IS!D41/IS!E41)-1</f>
        <v>0.11395444401992272</v>
      </c>
      <c r="E40" s="22">
        <f>(IS!E41/IS!F41)-1</f>
        <v>0.12354376031734682</v>
      </c>
      <c r="F40" s="5"/>
    </row>
    <row r="41" spans="1:6" x14ac:dyDescent="0.25">
      <c r="A41" s="17" t="s">
        <v>149</v>
      </c>
      <c r="B41" s="22">
        <f>(IS!B42/IS!C42)-1</f>
        <v>-2.0388059926163216E-2</v>
      </c>
      <c r="C41" s="22">
        <f>(IS!C42/IS!D42)-1</f>
        <v>0.18213571289771036</v>
      </c>
      <c r="D41" s="22">
        <f>(IS!D42/IS!E42)-1</f>
        <v>7.0418901023741709E-2</v>
      </c>
      <c r="E41" s="22">
        <f>(IS!E42/IS!F42)-1</f>
        <v>7.6534842107333967E-2</v>
      </c>
      <c r="F41" s="5"/>
    </row>
    <row r="42" spans="1:6" x14ac:dyDescent="0.25">
      <c r="A42" s="17" t="s">
        <v>150</v>
      </c>
      <c r="B42" s="22">
        <f>(IS!B43/IS!C43)-1</f>
        <v>0.27760163746526878</v>
      </c>
      <c r="C42" s="22">
        <f>(IS!C43/IS!D43)-1</f>
        <v>0.17639126164169538</v>
      </c>
      <c r="D42" s="22">
        <f>(IS!D43/IS!E43)-1</f>
        <v>7.8916157099107265E-2</v>
      </c>
      <c r="E42" s="22">
        <f>(IS!E43/IS!F43)-1</f>
        <v>-7.222158430947101E-2</v>
      </c>
      <c r="F42" s="5"/>
    </row>
    <row r="43" spans="1:6" x14ac:dyDescent="0.25">
      <c r="A43" s="17" t="s">
        <v>106</v>
      </c>
      <c r="B43" s="22">
        <f>(IS!B44/IS!C44)-1</f>
        <v>9.7311436224073677E-2</v>
      </c>
      <c r="C43" s="22">
        <f>(IS!C44/IS!D44)-1</f>
        <v>-0.65970284909845067</v>
      </c>
      <c r="D43" s="22">
        <f>(IS!D44/IS!E44)-1</f>
        <v>-3.2083515443736221E-2</v>
      </c>
      <c r="E43" s="22">
        <f>(IS!E44/IS!F44)-1</f>
        <v>0.14834907152515298</v>
      </c>
      <c r="F43" s="5"/>
    </row>
    <row r="44" spans="1:6" x14ac:dyDescent="0.25">
      <c r="A44" s="17" t="s">
        <v>184</v>
      </c>
      <c r="B44" s="22">
        <f>(IS!B45/IS!C45)-1</f>
        <v>-3.6773766132936703E-2</v>
      </c>
      <c r="C44" s="22"/>
      <c r="D44" s="22"/>
      <c r="E44" s="22"/>
    </row>
    <row r="45" spans="1:6" x14ac:dyDescent="0.25">
      <c r="A45" s="17" t="s">
        <v>192</v>
      </c>
      <c r="B45" s="22"/>
      <c r="C45" s="22"/>
      <c r="D45" s="22"/>
      <c r="E45" s="22"/>
    </row>
    <row r="46" spans="1:6" x14ac:dyDescent="0.25">
      <c r="A46" s="17" t="s">
        <v>151</v>
      </c>
      <c r="B46" s="22">
        <f>(IS!B47/IS!C47)-1</f>
        <v>-1</v>
      </c>
      <c r="C46" s="22">
        <f>(IS!C47/IS!D47)-1</f>
        <v>-0.82259234731586472</v>
      </c>
      <c r="D46" s="22">
        <f>(IS!D47/IS!E47)-1</f>
        <v>2.1583700199953313</v>
      </c>
      <c r="E46" s="22">
        <f>(IS!E47/IS!F47)-1</f>
        <v>-0.18457628529500625</v>
      </c>
      <c r="F46" s="5"/>
    </row>
    <row r="47" spans="1:6" x14ac:dyDescent="0.25">
      <c r="A47" t="s">
        <v>40</v>
      </c>
      <c r="B47" s="22">
        <f>(IS!B48/IS!C48)-1</f>
        <v>2.5503873313989622E-2</v>
      </c>
      <c r="C47" s="22">
        <f>(IS!C48/IS!D48)-1</f>
        <v>0.15936009779356586</v>
      </c>
      <c r="D47" s="22">
        <f>(IS!D48/IS!E48)-1</f>
        <v>0.12713686573915295</v>
      </c>
      <c r="E47" s="22">
        <f>(IS!E48/IS!F48)-1</f>
        <v>8.3072119379790532E-2</v>
      </c>
      <c r="F47" s="4">
        <f>SUM(F48:F75)</f>
        <v>0</v>
      </c>
    </row>
    <row r="48" spans="1:6" x14ac:dyDescent="0.25">
      <c r="A48" s="17" t="s">
        <v>152</v>
      </c>
      <c r="B48" s="22">
        <f>(IS!B49/IS!C49)-1</f>
        <v>9.3690565048003549E-2</v>
      </c>
      <c r="C48" s="22">
        <f>(IS!C49/IS!D49)-1</f>
        <v>0.13808778843435898</v>
      </c>
      <c r="D48" s="22">
        <f>(IS!D49/IS!E49)-1</f>
        <v>9.6315105919642763E-2</v>
      </c>
      <c r="E48" s="22">
        <f>(IS!E49/IS!F49)-1</f>
        <v>0.14432992774574194</v>
      </c>
      <c r="F48" s="5"/>
    </row>
    <row r="49" spans="1:6" x14ac:dyDescent="0.25">
      <c r="A49" s="17" t="s">
        <v>153</v>
      </c>
      <c r="B49" s="22">
        <f>(IS!B50/IS!C50)-1</f>
        <v>-0.15136278187158025</v>
      </c>
      <c r="C49" s="22">
        <f>(IS!C50/IS!D50)-1</f>
        <v>-4.7450413085608156E-2</v>
      </c>
      <c r="D49" s="22">
        <f>(IS!D50/IS!E50)-1</f>
        <v>0.24501264735016193</v>
      </c>
      <c r="E49" s="22">
        <f>(IS!E50/IS!F50)-1</f>
        <v>-4.6073526638461981E-2</v>
      </c>
      <c r="F49" s="5"/>
    </row>
    <row r="50" spans="1:6" x14ac:dyDescent="0.25">
      <c r="A50" s="17" t="s">
        <v>129</v>
      </c>
      <c r="B50" s="22">
        <f>(IS!B51/IS!C51)-1</f>
        <v>-0.21878000504527095</v>
      </c>
      <c r="C50" s="22">
        <f>(IS!C51/IS!D51)-1</f>
        <v>0.17475266858028604</v>
      </c>
      <c r="D50" s="22">
        <f>(IS!D51/IS!E51)-1</f>
        <v>8.9435341316277839E-2</v>
      </c>
      <c r="E50" s="22">
        <f>(IS!E51/IS!F51)-1</f>
        <v>0.10169487290570722</v>
      </c>
      <c r="F50" s="5"/>
    </row>
    <row r="51" spans="1:6" x14ac:dyDescent="0.25">
      <c r="A51" s="17" t="s">
        <v>130</v>
      </c>
      <c r="B51" s="22">
        <f>(IS!B52/IS!C52)-1</f>
        <v>-0.18397252850535406</v>
      </c>
      <c r="C51" s="22">
        <f>(IS!C52/IS!D52)-1</f>
        <v>0.14102822840501572</v>
      </c>
      <c r="D51" s="22">
        <f>(IS!D52/IS!E52)-1</f>
        <v>7.3080930919837472E-2</v>
      </c>
      <c r="E51" s="22">
        <f>(IS!E52/IS!F52)-1</f>
        <v>-3.2425629667518718E-2</v>
      </c>
      <c r="F51" s="5"/>
    </row>
    <row r="52" spans="1:6" x14ac:dyDescent="0.25">
      <c r="A52" s="17" t="s">
        <v>131</v>
      </c>
      <c r="B52" s="22">
        <f>(IS!B53/IS!C53)-1</f>
        <v>5.0330800624105665E-2</v>
      </c>
      <c r="C52" s="22">
        <f>(IS!C53/IS!D53)-1</f>
        <v>0.13075025758563408</v>
      </c>
      <c r="D52" s="22">
        <f>(IS!D53/IS!E53)-1</f>
        <v>0.10728883854154625</v>
      </c>
      <c r="E52" s="22">
        <f>(IS!E53/IS!F53)-1</f>
        <v>8.4724733097913063E-2</v>
      </c>
      <c r="F52" s="5"/>
    </row>
    <row r="53" spans="1:6" x14ac:dyDescent="0.25">
      <c r="A53" s="17" t="s">
        <v>154</v>
      </c>
      <c r="B53" s="22">
        <f>(IS!B54/IS!C54)-1</f>
        <v>2.5599495905719305E-3</v>
      </c>
      <c r="C53" s="22">
        <f>(IS!C54/IS!D54)-1</f>
        <v>-2.9714792592760997E-4</v>
      </c>
      <c r="D53" s="22">
        <f>(IS!D54/IS!E54)-1</f>
        <v>7.8041940103623419E-2</v>
      </c>
      <c r="E53" s="22">
        <f>(IS!E54/IS!F54)-1</f>
        <v>-0.11528218668701018</v>
      </c>
      <c r="F53" s="5"/>
    </row>
    <row r="54" spans="1:6" x14ac:dyDescent="0.25">
      <c r="A54" s="17" t="s">
        <v>155</v>
      </c>
      <c r="B54" s="22">
        <f>(IS!B55/IS!C55)-1</f>
        <v>-0.24124132111031005</v>
      </c>
      <c r="C54" s="22">
        <f>(IS!C55/IS!D55)-1</f>
        <v>0.36023002000654647</v>
      </c>
      <c r="D54" s="22">
        <f>(IS!D55/IS!E55)-1</f>
        <v>6.1665111916103355E-2</v>
      </c>
      <c r="E54" s="22">
        <f>(IS!E55/IS!F55)-1</f>
        <v>-8.4092813179643899E-2</v>
      </c>
      <c r="F54" s="5"/>
    </row>
    <row r="55" spans="1:6" x14ac:dyDescent="0.25">
      <c r="A55" s="17" t="s">
        <v>134</v>
      </c>
      <c r="B55" s="22">
        <f>(IS!B56/IS!C56)-1</f>
        <v>4.6165258244985186E-2</v>
      </c>
      <c r="C55" s="22">
        <f>(IS!C56/IS!D56)-1</f>
        <v>0.15284040340854865</v>
      </c>
      <c r="D55" s="22">
        <f>(IS!D56/IS!E56)-1</f>
        <v>0.13417389228968823</v>
      </c>
      <c r="E55" s="22">
        <f>(IS!E56/IS!F56)-1</f>
        <v>0.11901250605904679</v>
      </c>
      <c r="F55" s="5"/>
    </row>
    <row r="56" spans="1:6" x14ac:dyDescent="0.25">
      <c r="A56" s="17" t="s">
        <v>135</v>
      </c>
      <c r="B56" s="22">
        <f>(IS!B57/IS!C57)-1</f>
        <v>0.1376706754298922</v>
      </c>
      <c r="C56" s="22">
        <f>(IS!C57/IS!D57)-1</f>
        <v>0.14458137154554751</v>
      </c>
      <c r="D56" s="22">
        <f>(IS!D57/IS!E57)-1</f>
        <v>9.2700243948010463E-2</v>
      </c>
      <c r="E56" s="22"/>
      <c r="F56" s="5"/>
    </row>
    <row r="57" spans="1:6" x14ac:dyDescent="0.25">
      <c r="A57" s="17" t="s">
        <v>105</v>
      </c>
      <c r="B57" s="22">
        <f>(IS!B58/IS!C58)-1</f>
        <v>-0.20322112259076486</v>
      </c>
      <c r="C57" s="22">
        <f>(IS!C58/IS!D58)-1</f>
        <v>0.25329170961582159</v>
      </c>
      <c r="D57" s="22">
        <f>(IS!D58/IS!E58)-1</f>
        <v>4.6020553238344197E-2</v>
      </c>
      <c r="E57" s="22">
        <f>(IS!E58/IS!F58)-1</f>
        <v>-9.2643102921767362E-2</v>
      </c>
      <c r="F57" s="5"/>
    </row>
    <row r="58" spans="1:6" x14ac:dyDescent="0.25">
      <c r="A58" s="17" t="s">
        <v>137</v>
      </c>
      <c r="B58" s="22"/>
      <c r="C58" s="22">
        <f>(IS!C59/IS!D59)-1</f>
        <v>-1</v>
      </c>
      <c r="D58" s="22"/>
      <c r="E58" s="22"/>
    </row>
    <row r="59" spans="1:6" x14ac:dyDescent="0.25">
      <c r="A59" s="17" t="s">
        <v>156</v>
      </c>
      <c r="B59" s="22">
        <f>(IS!B60/IS!C60)-1</f>
        <v>0.17936907962311555</v>
      </c>
      <c r="C59" s="22">
        <f>(IS!C60/IS!D60)-1</f>
        <v>1.141736924196735</v>
      </c>
      <c r="D59" s="22">
        <f>(IS!D60/IS!E60)-1</f>
        <v>8.3324396686201174E-2</v>
      </c>
      <c r="E59" s="22">
        <f>(IS!E60/IS!F60)-1</f>
        <v>8.915796752440186E-2</v>
      </c>
      <c r="F59" s="5"/>
    </row>
    <row r="60" spans="1:6" x14ac:dyDescent="0.25">
      <c r="A60" s="17" t="s">
        <v>157</v>
      </c>
      <c r="B60" s="22">
        <f>(IS!B61/IS!C61)-1</f>
        <v>2.3304870759382812E-2</v>
      </c>
      <c r="C60" s="22">
        <f>(IS!C61/IS!D61)-1</f>
        <v>0.84835241514180515</v>
      </c>
      <c r="D60" s="22">
        <f>(IS!D61/IS!E61)-1</f>
        <v>0.15739455078706133</v>
      </c>
      <c r="E60" s="22">
        <f>(IS!E61/IS!F61)-1</f>
        <v>-0.48007815881119054</v>
      </c>
      <c r="F60" s="5"/>
    </row>
    <row r="61" spans="1:6" x14ac:dyDescent="0.25">
      <c r="A61" s="17" t="s">
        <v>158</v>
      </c>
      <c r="B61" s="22">
        <f>(IS!B62/IS!C62)-1</f>
        <v>-0.31115372484583181</v>
      </c>
      <c r="C61" s="22">
        <f>(IS!C62/IS!D62)-1</f>
        <v>0.70172214925574194</v>
      </c>
      <c r="D61" s="22">
        <f>(IS!D62/IS!E62)-1</f>
        <v>0.1196597124581873</v>
      </c>
      <c r="E61" s="22">
        <f>(IS!E62/IS!F62)-1</f>
        <v>-0.18418993048510168</v>
      </c>
      <c r="F61" s="5"/>
    </row>
    <row r="62" spans="1:6" x14ac:dyDescent="0.25">
      <c r="A62" s="17" t="s">
        <v>143</v>
      </c>
      <c r="B62" s="22">
        <f>(IS!B63/IS!C63)-1</f>
        <v>0.53324116874817107</v>
      </c>
      <c r="C62" s="22">
        <f>(IS!C63/IS!D63)-1</f>
        <v>1.3814989530930384</v>
      </c>
      <c r="D62" s="22">
        <f>(IS!D63/IS!E63)-1</f>
        <v>0.18817331578497276</v>
      </c>
      <c r="E62" s="22">
        <f>(IS!E63/IS!F63)-1</f>
        <v>-0.21818006888094554</v>
      </c>
      <c r="F62" s="5"/>
    </row>
    <row r="63" spans="1:6" x14ac:dyDescent="0.25">
      <c r="A63" s="17" t="s">
        <v>159</v>
      </c>
      <c r="B63" s="22">
        <f>(IS!B64/IS!C64)-1</f>
        <v>0.16391935587078277</v>
      </c>
      <c r="C63" s="22">
        <f>(IS!C64/IS!D64)-1</f>
        <v>0.13771913311685835</v>
      </c>
      <c r="D63" s="22">
        <f>(IS!D64/IS!E64)-1</f>
        <v>0.15942820440136707</v>
      </c>
      <c r="E63" s="22">
        <f>(IS!E64/IS!F64)-1</f>
        <v>0.15616190421303378</v>
      </c>
      <c r="F63" s="5"/>
    </row>
    <row r="64" spans="1:6" x14ac:dyDescent="0.25">
      <c r="A64" s="17" t="s">
        <v>138</v>
      </c>
      <c r="B64" s="22">
        <f>(IS!B65/IS!C65)-1</f>
        <v>-0.18058378856602009</v>
      </c>
      <c r="C64" s="22">
        <f>(IS!C65/IS!D65)-1</f>
        <v>-0.29107622175794601</v>
      </c>
      <c r="D64" s="22">
        <f>(IS!D65/IS!E65)-1</f>
        <v>0.10460784129232814</v>
      </c>
      <c r="E64" s="22">
        <f>(IS!E65/IS!F65)-1</f>
        <v>-0.13756248826852369</v>
      </c>
      <c r="F64" s="5"/>
    </row>
    <row r="65" spans="1:6" x14ac:dyDescent="0.25">
      <c r="A65" s="17" t="s">
        <v>106</v>
      </c>
      <c r="B65" s="22">
        <f>(IS!B66/IS!C66)-1</f>
        <v>0.14155175440728041</v>
      </c>
      <c r="C65" s="22">
        <f>(IS!C66/IS!D66)-1</f>
        <v>0.13454835473091387</v>
      </c>
      <c r="D65" s="22">
        <f>(IS!D66/IS!E66)-1</f>
        <v>4.3548875017853224</v>
      </c>
      <c r="E65" s="22">
        <f>(IS!E66/IS!F66)-1</f>
        <v>-0.81548096180271523</v>
      </c>
      <c r="F65" s="5"/>
    </row>
    <row r="66" spans="1:6" x14ac:dyDescent="0.25">
      <c r="A66" s="17" t="s">
        <v>160</v>
      </c>
      <c r="B66" s="22">
        <f>(IS!B67/IS!C67)-1</f>
        <v>-2.5014608045428433E-2</v>
      </c>
      <c r="C66" s="22">
        <f>(IS!C67/IS!D67)-1</f>
        <v>-4.4159712595070344E-2</v>
      </c>
      <c r="D66" s="22">
        <f>(IS!D67/IS!E67)-1</f>
        <v>5.1408895073568495E-2</v>
      </c>
      <c r="E66" s="22">
        <f>(IS!E67/IS!F67)-1</f>
        <v>-3.6900870226657334E-2</v>
      </c>
      <c r="F66" s="5"/>
    </row>
    <row r="67" spans="1:6" x14ac:dyDescent="0.25">
      <c r="A67" s="17" t="s">
        <v>148</v>
      </c>
      <c r="B67" s="22">
        <f>(IS!B68/IS!C68)-1</f>
        <v>-0.1401273175577491</v>
      </c>
      <c r="C67" s="22">
        <f>(IS!C68/IS!D68)-1</f>
        <v>0.21255206829327711</v>
      </c>
      <c r="D67" s="22">
        <f>(IS!D68/IS!E68)-1</f>
        <v>0.16113269859713131</v>
      </c>
      <c r="E67" s="22">
        <f>(IS!E68/IS!F68)-1</f>
        <v>0.48794831024183449</v>
      </c>
      <c r="F67" s="5"/>
    </row>
    <row r="68" spans="1:6" x14ac:dyDescent="0.25">
      <c r="A68" s="17" t="s">
        <v>161</v>
      </c>
      <c r="B68" s="22">
        <f>(IS!B69/IS!C69)-1</f>
        <v>2.5841121495327104</v>
      </c>
      <c r="C68" s="22">
        <f>(IS!C69/IS!D69)-1</f>
        <v>-0.57402830681427308</v>
      </c>
      <c r="D68" s="22">
        <f>(IS!D69/IS!E69)-1</f>
        <v>-0.11449034010228876</v>
      </c>
      <c r="E68" s="22">
        <f>(IS!E69/IS!F69)-1</f>
        <v>-0.50179668735111027</v>
      </c>
      <c r="F68" s="5"/>
    </row>
    <row r="69" spans="1:6" x14ac:dyDescent="0.25">
      <c r="A69" s="17" t="s">
        <v>162</v>
      </c>
      <c r="B69" s="22">
        <f>(IS!B70/IS!C70)-1</f>
        <v>-0.57295229714577678</v>
      </c>
      <c r="C69" s="22">
        <f>(IS!C70/IS!D70)-1</f>
        <v>0.26351757755828364</v>
      </c>
      <c r="D69" s="22">
        <f>(IS!D70/IS!E70)-1</f>
        <v>6.6501802603016191E-2</v>
      </c>
      <c r="E69" s="22">
        <f>(IS!E70/IS!F70)-1</f>
        <v>-0.19926029725942429</v>
      </c>
      <c r="F69" s="5"/>
    </row>
    <row r="70" spans="1:6" x14ac:dyDescent="0.25">
      <c r="A70" s="17" t="s">
        <v>113</v>
      </c>
      <c r="B70" s="22">
        <f>(IS!B71/IS!C71)-1</f>
        <v>-4.3838971821848483E-2</v>
      </c>
      <c r="C70" s="22">
        <f>(IS!C71/IS!D71)-1</f>
        <v>0.86992285584631679</v>
      </c>
      <c r="D70" s="22">
        <f>(IS!D71/IS!E71)-1</f>
        <v>5.287466157031373E-2</v>
      </c>
      <c r="E70" s="22">
        <f>(IS!E71/IS!F71)-1</f>
        <v>0</v>
      </c>
      <c r="F70" s="5"/>
    </row>
    <row r="71" spans="1:6" x14ac:dyDescent="0.25">
      <c r="A71" s="17" t="s">
        <v>149</v>
      </c>
      <c r="B71" s="22">
        <f>(IS!B72/IS!C72)-1</f>
        <v>0.40528838911117449</v>
      </c>
      <c r="C71" s="22">
        <f>(IS!C72/IS!D72)-1</f>
        <v>9.8411869626691795E-2</v>
      </c>
      <c r="D71" s="22">
        <f>(IS!D72/IS!E72)-1</f>
        <v>0.31873354027123191</v>
      </c>
      <c r="E71" s="22">
        <f>(IS!E72/IS!F72)-1</f>
        <v>0.14835829690403379</v>
      </c>
      <c r="F71" s="5"/>
    </row>
    <row r="72" spans="1:6" x14ac:dyDescent="0.25">
      <c r="A72" s="17" t="s">
        <v>163</v>
      </c>
      <c r="B72" s="22">
        <f>(IS!B73/IS!C73)-1</f>
        <v>0.6218639663150507</v>
      </c>
      <c r="C72" s="22">
        <f>(IS!C73/IS!D73)-1</f>
        <v>-0.7513282552649625</v>
      </c>
      <c r="D72" s="22">
        <f>(IS!D73/IS!E73)-1</f>
        <v>-5.9913104992261879E-3</v>
      </c>
      <c r="E72" s="22">
        <f>(IS!E73/IS!F73)-1</f>
        <v>-0.42355943467730961</v>
      </c>
      <c r="F72" s="5"/>
    </row>
    <row r="73" spans="1:6" x14ac:dyDescent="0.25">
      <c r="A73" s="17" t="s">
        <v>164</v>
      </c>
      <c r="B73" s="22">
        <f>(IS!B74/IS!C74)-1</f>
        <v>-0.26701026194339539</v>
      </c>
      <c r="C73" s="22">
        <f>(IS!C74/IS!D74)-1</f>
        <v>2.3237706655981385</v>
      </c>
      <c r="D73" s="22">
        <f>(IS!D74/IS!E74)-1</f>
        <v>-0.53465884562673893</v>
      </c>
      <c r="E73" s="22">
        <f>(IS!E74/IS!F74)-1</f>
        <v>0.29141886148638951</v>
      </c>
      <c r="F73" s="5"/>
    </row>
    <row r="74" spans="1:6" x14ac:dyDescent="0.25">
      <c r="A74" s="17" t="s">
        <v>165</v>
      </c>
      <c r="B74" s="22">
        <f>(IS!B75/IS!C75)-1</f>
        <v>-0.62814747333112231</v>
      </c>
      <c r="C74" s="22">
        <f>(IS!C75/IS!D75)-1</f>
        <v>-0.46447765556236265</v>
      </c>
      <c r="D74" s="22">
        <f>(IS!D75/IS!E75)-1</f>
        <v>3.1407750405189407</v>
      </c>
      <c r="E74" s="22">
        <f>(IS!E75/IS!F75)-1</f>
        <v>-0.65771693391275421</v>
      </c>
      <c r="F74" s="5"/>
    </row>
    <row r="75" spans="1:6" x14ac:dyDescent="0.25">
      <c r="A75" s="17" t="s">
        <v>151</v>
      </c>
      <c r="B75" s="22">
        <f>(IS!B76/IS!C76)-1</f>
        <v>0.3471634387286795</v>
      </c>
      <c r="C75" s="22">
        <f>(IS!C76/IS!D76)-1</f>
        <v>-0.42721881709725507</v>
      </c>
      <c r="D75" s="22">
        <f>(IS!D76/IS!E76)-1</f>
        <v>0.87706500787030417</v>
      </c>
      <c r="E75" s="22">
        <f>(IS!E76/IS!F76)-1</f>
        <v>-0.58953190792462795</v>
      </c>
      <c r="F75" s="5"/>
    </row>
    <row r="76" spans="1:6" x14ac:dyDescent="0.25">
      <c r="D76" s="4"/>
      <c r="E76" s="4"/>
    </row>
    <row r="77" spans="1:6" x14ac:dyDescent="0.25">
      <c r="A77" t="s">
        <v>41</v>
      </c>
      <c r="B77" s="22">
        <f>(IS!B78/IS!C78)-1</f>
        <v>0.12494222446321279</v>
      </c>
      <c r="C77" s="22">
        <f>(IS!C78/IS!D78)-1</f>
        <v>1.7062148099872942E-2</v>
      </c>
      <c r="D77" s="22">
        <f>(IS!D78/IS!E78)-1</f>
        <v>-0.39374566840901881</v>
      </c>
      <c r="E77" s="22">
        <f>(IS!E78/IS!F78)-1</f>
        <v>-0.97086929096953489</v>
      </c>
      <c r="F77" s="4"/>
    </row>
    <row r="78" spans="1:6" x14ac:dyDescent="0.25">
      <c r="A78" s="1" t="s">
        <v>42</v>
      </c>
      <c r="B78" s="22">
        <f>(IS!B79/IS!C79)-1</f>
        <v>4.1574990806594325E-2</v>
      </c>
      <c r="C78" s="22">
        <f>(IS!C79/IS!D79)-1</f>
        <v>0.10652631818458569</v>
      </c>
      <c r="D78" s="22">
        <f>(IS!D79/IS!E79)-1</f>
        <v>3.9433592946155782E-2</v>
      </c>
      <c r="E78" s="22">
        <f>(IS!E79/IS!F79)-1</f>
        <v>0.1394456772463426</v>
      </c>
      <c r="F78" s="6">
        <f>F15-F17</f>
        <v>0</v>
      </c>
    </row>
    <row r="79" spans="1:6" x14ac:dyDescent="0.25">
      <c r="B79" s="22"/>
      <c r="C79" s="22"/>
      <c r="D79" s="22"/>
      <c r="E79" s="22"/>
    </row>
    <row r="80" spans="1:6" x14ac:dyDescent="0.25">
      <c r="A80" t="s">
        <v>43</v>
      </c>
      <c r="B80" s="22">
        <f>(IS!B81/IS!C81)-1</f>
        <v>0.35322198090216839</v>
      </c>
      <c r="C80" s="22">
        <f>(IS!C81/IS!D81)-1</f>
        <v>0.30669527730219781</v>
      </c>
      <c r="D80" s="22">
        <f>(IS!D81/IS!E81)-1</f>
        <v>0.61680084671674384</v>
      </c>
      <c r="E80" s="22">
        <f>(IS!E81/IS!F81)-1</f>
        <v>0.66413567234700444</v>
      </c>
      <c r="F80" s="4">
        <f>SUM(F81:F92)</f>
        <v>0</v>
      </c>
    </row>
    <row r="81" spans="1:6" x14ac:dyDescent="0.25">
      <c r="A81" s="17" t="s">
        <v>166</v>
      </c>
      <c r="B81" s="22">
        <f>(IS!B82/IS!C82)-1</f>
        <v>0.56868042306733879</v>
      </c>
      <c r="C81" s="22">
        <f>(IS!C82/IS!D82)-1</f>
        <v>0.61644621048033255</v>
      </c>
      <c r="D81" s="22">
        <f>(IS!D82/IS!E82)-1</f>
        <v>0.60609895842920425</v>
      </c>
      <c r="E81" s="22">
        <f>(IS!E82/IS!F82)-1</f>
        <v>0.7629213600559861</v>
      </c>
      <c r="F81" s="4"/>
    </row>
    <row r="82" spans="1:6" x14ac:dyDescent="0.25">
      <c r="A82" s="17" t="s">
        <v>167</v>
      </c>
      <c r="B82" s="22">
        <f>(IS!B83/IS!C83)-1</f>
        <v>0.62238622949248312</v>
      </c>
      <c r="C82" s="22">
        <f>(IS!C83/IS!D83)-1</f>
        <v>1.6896301259230726</v>
      </c>
      <c r="D82" s="22">
        <f>(IS!D83/IS!E83)-1</f>
        <v>-0.24400036703734485</v>
      </c>
      <c r="E82" s="22">
        <f>(IS!E83/IS!F83)-1</f>
        <v>2.0717108620375013E-2</v>
      </c>
      <c r="F82" s="4"/>
    </row>
    <row r="83" spans="1:6" x14ac:dyDescent="0.25">
      <c r="A83" s="17" t="s">
        <v>168</v>
      </c>
      <c r="B83" s="22">
        <f>(IS!B84/IS!C84)-1</f>
        <v>0</v>
      </c>
      <c r="C83" s="22">
        <f>(IS!C84/IS!D84)-1</f>
        <v>1.5804548041540301E-2</v>
      </c>
      <c r="D83" s="22">
        <f>(IS!D84/IS!E84)-1</f>
        <v>9.9912984708963481E-2</v>
      </c>
      <c r="E83" s="22">
        <f>(IS!E84/IS!F84)-1</f>
        <v>-8.3773142330568762E-3</v>
      </c>
      <c r="F83" s="4"/>
    </row>
    <row r="84" spans="1:6" x14ac:dyDescent="0.25">
      <c r="A84" s="17" t="s">
        <v>169</v>
      </c>
      <c r="B84" s="22">
        <f>(IS!B85/IS!C85)-1</f>
        <v>5.3160860233488094E-2</v>
      </c>
      <c r="C84" s="22">
        <f>(IS!C85/IS!D85)-1</f>
        <v>0.12426490385926958</v>
      </c>
      <c r="D84" s="22">
        <f>(IS!D85/IS!E85)-1</f>
        <v>0.14539067733934719</v>
      </c>
      <c r="E84" s="22">
        <f>(IS!E85/IS!F85)-1</f>
        <v>0.56886423056933433</v>
      </c>
      <c r="F84" s="4"/>
    </row>
    <row r="85" spans="1:6" x14ac:dyDescent="0.25">
      <c r="A85" s="17" t="s">
        <v>170</v>
      </c>
      <c r="B85" s="22">
        <f>(IS!B86/IS!C86)-1</f>
        <v>-0.72200092436229191</v>
      </c>
      <c r="C85" s="22">
        <f>(IS!C86/IS!D86)-1</f>
        <v>0.42953544628590223</v>
      </c>
      <c r="D85" s="22">
        <f>(IS!D86/IS!E86)-1</f>
        <v>0.21545691346792117</v>
      </c>
      <c r="E85" s="22">
        <f>(IS!E86/IS!F86)-1</f>
        <v>1.26776476268514</v>
      </c>
      <c r="F85" s="4"/>
    </row>
    <row r="86" spans="1:6" x14ac:dyDescent="0.25">
      <c r="A86" s="17" t="s">
        <v>185</v>
      </c>
      <c r="B86" s="22">
        <f>(IS!B87/IS!C87)-1</f>
        <v>-1.01869776348559</v>
      </c>
      <c r="C86" s="22">
        <f>(IS!C87/IS!D87)-1</f>
        <v>-0.55560094071873989</v>
      </c>
      <c r="D86" s="22">
        <f>(IS!D87/IS!E87)-1</f>
        <v>0.99045388373884058</v>
      </c>
      <c r="E86" s="22">
        <f>(IS!E87/IS!F87)-1</f>
        <v>2.7422184049140714</v>
      </c>
      <c r="F86" s="4"/>
    </row>
    <row r="87" spans="1:6" x14ac:dyDescent="0.25">
      <c r="A87" s="17" t="s">
        <v>171</v>
      </c>
      <c r="B87" s="22">
        <f>(IS!B88/IS!C88)-1</f>
        <v>-1</v>
      </c>
      <c r="C87" s="22">
        <f>(IS!C88/IS!D88)-1</f>
        <v>-0.40074119640210903</v>
      </c>
      <c r="D87" s="22">
        <f>(IS!D88/IS!E88)-1</f>
        <v>0.18843062449057402</v>
      </c>
      <c r="E87" s="22">
        <f>(IS!E88/IS!F88)-1</f>
        <v>-2.0405500848102665E-2</v>
      </c>
      <c r="F87" s="4"/>
    </row>
    <row r="88" spans="1:6" x14ac:dyDescent="0.25">
      <c r="A88" s="17" t="s">
        <v>172</v>
      </c>
      <c r="B88" s="22">
        <f>(IS!B89/IS!C89)-1</f>
        <v>2.099287853734833</v>
      </c>
      <c r="C88" s="22">
        <f>(IS!C89/IS!D89)-1</f>
        <v>0.2701056692389987</v>
      </c>
      <c r="D88" s="22">
        <f>(IS!D89/IS!E89)-1</f>
        <v>-0.26658680566728143</v>
      </c>
      <c r="E88" s="22">
        <f>(IS!E89/IS!F89)-1</f>
        <v>2.3746372704423524</v>
      </c>
      <c r="F88" s="4"/>
    </row>
    <row r="89" spans="1:6" x14ac:dyDescent="0.25">
      <c r="A89" s="17" t="s">
        <v>173</v>
      </c>
      <c r="B89" s="22">
        <f>(IS!B90/IS!C90)-1</f>
        <v>-1.081318109509521</v>
      </c>
      <c r="C89" s="22">
        <f>(IS!C90/IS!D90)-1</f>
        <v>-0.65793734909707891</v>
      </c>
      <c r="D89" s="22">
        <f>(IS!D90/IS!E90)-1</f>
        <v>4.0952623504108097</v>
      </c>
      <c r="E89" s="22">
        <f>(IS!E90/IS!F90)-1</f>
        <v>4.2164805052928598</v>
      </c>
      <c r="F89" s="4"/>
    </row>
    <row r="90" spans="1:6" x14ac:dyDescent="0.25">
      <c r="A90" s="17" t="s">
        <v>190</v>
      </c>
      <c r="B90" s="22"/>
      <c r="C90" s="22"/>
      <c r="D90" s="22"/>
      <c r="E90" s="22">
        <f>(IS!E91/IS!F91)-1</f>
        <v>-1</v>
      </c>
      <c r="F90" s="4"/>
    </row>
    <row r="91" spans="1:6" x14ac:dyDescent="0.25">
      <c r="A91" s="17" t="s">
        <v>193</v>
      </c>
      <c r="B91" s="22"/>
      <c r="C91" s="22"/>
      <c r="D91" s="22"/>
      <c r="E91" s="22"/>
      <c r="F91" s="4"/>
    </row>
    <row r="92" spans="1:6" x14ac:dyDescent="0.25">
      <c r="A92" s="17" t="s">
        <v>174</v>
      </c>
      <c r="B92" s="22">
        <f>(IS!B93/IS!C93)-1</f>
        <v>0.51886883889243207</v>
      </c>
      <c r="C92" s="22">
        <f>(IS!C93/IS!D93)-1</f>
        <v>-0.12713579468566449</v>
      </c>
      <c r="D92" s="22">
        <f>(IS!D93/IS!E93)-1</f>
        <v>4.2528930941568843E-2</v>
      </c>
      <c r="E92" s="22">
        <f>(IS!E93/IS!F93)-1</f>
        <v>-0.38616682571553906</v>
      </c>
      <c r="F92" s="4"/>
    </row>
    <row r="93" spans="1:6" x14ac:dyDescent="0.25">
      <c r="D93" s="4"/>
      <c r="E93" s="4"/>
    </row>
    <row r="94" spans="1:6" x14ac:dyDescent="0.25">
      <c r="A94" s="1" t="s">
        <v>44</v>
      </c>
      <c r="B94" s="22">
        <f>(IS!B95/IS!C95)-1</f>
        <v>8.5337533093149842E-2</v>
      </c>
      <c r="C94" s="22">
        <f>(IS!C95/IS!D95)-1</f>
        <v>0.13085215825847052</v>
      </c>
      <c r="D94" s="22">
        <f>(IS!D95/IS!E95)-1</f>
        <v>8.6589061643500775E-2</v>
      </c>
      <c r="E94" s="22">
        <f>(IS!E95/IS!F95)-1</f>
        <v>0.16956308737956882</v>
      </c>
      <c r="F94" s="6">
        <f>F78+F80</f>
        <v>0</v>
      </c>
    </row>
    <row r="95" spans="1:6" x14ac:dyDescent="0.25">
      <c r="A95" s="1"/>
      <c r="B95" s="22"/>
      <c r="C95" s="22"/>
      <c r="D95" s="22"/>
      <c r="E95" s="22"/>
    </row>
    <row r="96" spans="1:6" x14ac:dyDescent="0.25">
      <c r="A96" t="s">
        <v>45</v>
      </c>
      <c r="B96" s="22">
        <f>(IS!B97/IS!C97)-1</f>
        <v>8.5043191544067476E-2</v>
      </c>
      <c r="C96" s="22">
        <f>(IS!C97/IS!D97)-1</f>
        <v>0.12954498576767848</v>
      </c>
      <c r="D96" s="22">
        <f>(IS!D97/IS!E97)-1</f>
        <v>8.4321193155499241E-2</v>
      </c>
      <c r="E96" s="22">
        <f>(IS!E97/IS!F97)-1</f>
        <v>0.18602741815237378</v>
      </c>
      <c r="F96" s="4"/>
    </row>
    <row r="97" spans="1:6" x14ac:dyDescent="0.25">
      <c r="A97" s="1" t="s">
        <v>46</v>
      </c>
      <c r="B97" s="22">
        <f>(IS!B98/IS!C98)-1</f>
        <v>8.5352417014205484E-2</v>
      </c>
      <c r="C97" s="22">
        <f>(IS!C98/IS!D98)-1</f>
        <v>0.1309183382032808</v>
      </c>
      <c r="D97" s="22">
        <f>(IS!D98/IS!E98)-1</f>
        <v>8.6704132339497253E-2</v>
      </c>
      <c r="E97" s="22">
        <f>(IS!E98/IS!F98)-1</f>
        <v>0.16873987084092845</v>
      </c>
      <c r="F97" s="6">
        <f>F94-F96</f>
        <v>0</v>
      </c>
    </row>
    <row r="98" spans="1:6" x14ac:dyDescent="0.25">
      <c r="B98" s="22"/>
      <c r="C98" s="22"/>
      <c r="D98" s="22"/>
      <c r="E98" s="22"/>
    </row>
    <row r="99" spans="1:6" x14ac:dyDescent="0.25">
      <c r="A99" t="s">
        <v>47</v>
      </c>
      <c r="B99" s="22">
        <f>(IS!B100/IS!C100)-1</f>
        <v>9.6473521049182276E-2</v>
      </c>
      <c r="C99" s="22">
        <f>(IS!C100/IS!D100)-1</f>
        <v>0.19103006227146335</v>
      </c>
      <c r="D99" s="22">
        <f>(IS!D100/IS!E100)-1</f>
        <v>0.1037577957522049</v>
      </c>
      <c r="E99" s="22">
        <f>(IS!E100/IS!F100)-1</f>
        <v>0.23415789272906751</v>
      </c>
      <c r="F99" s="4"/>
    </row>
    <row r="100" spans="1:6" x14ac:dyDescent="0.25">
      <c r="A100" t="s">
        <v>48</v>
      </c>
      <c r="B100" s="22">
        <f>(IS!B101/IS!C101)-1</f>
        <v>-1.3416481684411523</v>
      </c>
      <c r="C100" s="22">
        <f>(IS!C101/IS!D101)-1</f>
        <v>-0.37964522545423418</v>
      </c>
      <c r="D100" s="22">
        <f>(IS!D101/IS!E101)-1</f>
        <v>0.36346437060022163</v>
      </c>
      <c r="E100" s="22">
        <f>(IS!E101/IS!F101)-1</f>
        <v>-0.67091382156124713</v>
      </c>
      <c r="F100" s="4"/>
    </row>
    <row r="101" spans="1:6" x14ac:dyDescent="0.25">
      <c r="A101" s="1" t="s">
        <v>49</v>
      </c>
      <c r="B101" s="22">
        <f>(IS!B102/IS!C102)-1</f>
        <v>8.9370073565482322E-2</v>
      </c>
      <c r="C101" s="22">
        <f>(IS!C102/IS!D102)-1</f>
        <v>0.11722584134582203</v>
      </c>
      <c r="D101" s="22">
        <f>(IS!D102/IS!E102)-1</f>
        <v>7.9401284710014064E-2</v>
      </c>
      <c r="E101" s="22">
        <f>(IS!E102/IS!F102)-1</f>
        <v>0.17288663729228415</v>
      </c>
      <c r="F101" s="6">
        <f>F97-F99-F100</f>
        <v>0</v>
      </c>
    </row>
    <row r="102" spans="1:6" x14ac:dyDescent="0.25">
      <c r="B102" s="22"/>
      <c r="C102" s="22"/>
      <c r="D102" s="22"/>
      <c r="E102" s="22"/>
    </row>
    <row r="103" spans="1:6" x14ac:dyDescent="0.25">
      <c r="A103" t="s">
        <v>50</v>
      </c>
      <c r="B103" s="22">
        <f>(IS!B104/IS!C104)-1</f>
        <v>-0.37078917600795624</v>
      </c>
      <c r="C103" s="22">
        <f>(IS!C104/IS!D104)-1</f>
        <v>-0.16461367375029823</v>
      </c>
      <c r="D103" s="22">
        <f>(IS!D104/IS!E104)-1</f>
        <v>0.20103516704128732</v>
      </c>
      <c r="E103" s="22">
        <f>(IS!E104/IS!F104)-1</f>
        <v>1.3423998246349544E-2</v>
      </c>
      <c r="F103" s="4"/>
    </row>
    <row r="104" spans="1:6" x14ac:dyDescent="0.25">
      <c r="A104" s="13" t="s">
        <v>49</v>
      </c>
      <c r="B104" s="22">
        <f>(IS!B105/IS!C105)-1</f>
        <v>5.5484547176198218E-2</v>
      </c>
      <c r="C104" s="22">
        <f>(IS!C105/IS!D105)-1</f>
        <v>9.0142400885990792E-2</v>
      </c>
      <c r="D104" s="22">
        <f>(IS!D105/IS!E105)-1</f>
        <v>9.0009222573314895E-2</v>
      </c>
      <c r="E104" s="22">
        <f>(IS!E105/IS!F105)-1</f>
        <v>0.15700917954048155</v>
      </c>
      <c r="F104" s="7">
        <f>F101+F103</f>
        <v>0</v>
      </c>
    </row>
    <row r="105" spans="1:6" x14ac:dyDescent="0.25">
      <c r="B105" s="22"/>
      <c r="C105" s="22"/>
      <c r="D105" s="22"/>
      <c r="E105" s="22"/>
    </row>
    <row r="106" spans="1:6" x14ac:dyDescent="0.25">
      <c r="A106" t="s">
        <v>175</v>
      </c>
      <c r="B106" s="22">
        <f>(IS!B107/IS!C107)-1</f>
        <v>11.920485916517814</v>
      </c>
      <c r="C106" s="22">
        <f>(IS!C107/IS!D107)-1</f>
        <v>-0.88219816345892821</v>
      </c>
      <c r="D106" s="22">
        <f>(IS!D107/IS!E107)-1</f>
        <v>-2.225954959357245</v>
      </c>
      <c r="E106" s="22">
        <f>(IS!E107/IS!F107)-1</f>
        <v>-105.04596225162597</v>
      </c>
      <c r="F106" s="5">
        <f>SUM(F107:F108)</f>
        <v>0</v>
      </c>
    </row>
    <row r="107" spans="1:6" x14ac:dyDescent="0.25">
      <c r="A107" t="s">
        <v>51</v>
      </c>
      <c r="B107" s="22">
        <f>(IS!B108/IS!C108)-1</f>
        <v>11.813259070212933</v>
      </c>
      <c r="C107" s="22">
        <f>(IS!C108/IS!D108)-1</f>
        <v>-0.88452093486552696</v>
      </c>
      <c r="D107" s="22">
        <f>(IS!D108/IS!E108)-1</f>
        <v>-2.225954959357245</v>
      </c>
      <c r="E107" s="22">
        <f>(IS!E108/IS!F108)-1</f>
        <v>-105.04596225162597</v>
      </c>
      <c r="F107" s="4"/>
    </row>
    <row r="108" spans="1:6" x14ac:dyDescent="0.25">
      <c r="A108" t="s">
        <v>176</v>
      </c>
      <c r="B108" s="22">
        <f>(IS!B109/IS!C109)-1</f>
        <v>17.251383280515231</v>
      </c>
      <c r="C108" s="22"/>
      <c r="D108" s="22"/>
      <c r="E108" s="22"/>
    </row>
    <row r="109" spans="1:6" ht="15.75" x14ac:dyDescent="0.25">
      <c r="A109" s="8" t="s">
        <v>52</v>
      </c>
      <c r="B109" s="22">
        <f>(IS!B110/IS!C110)-1</f>
        <v>1.0653676557862646E-2</v>
      </c>
      <c r="C109" s="22">
        <f>(IS!C110/IS!D110)-1</f>
        <v>0.12523528527219518</v>
      </c>
      <c r="D109" s="22">
        <f>(IS!D110/IS!E110)-1</f>
        <v>2.0435754524947392E-2</v>
      </c>
      <c r="E109" s="22">
        <f>(IS!E110/IS!F110)-1</f>
        <v>0.19325413215573084</v>
      </c>
      <c r="F109" s="7">
        <f>F104+F106</f>
        <v>0</v>
      </c>
    </row>
    <row r="110" spans="1:6" x14ac:dyDescent="0.25">
      <c r="B110" s="22"/>
      <c r="C110" s="22"/>
      <c r="D110" s="22"/>
      <c r="E110" s="22"/>
    </row>
    <row r="111" spans="1:6" x14ac:dyDescent="0.25">
      <c r="A111" s="1" t="s">
        <v>53</v>
      </c>
      <c r="B111" s="22">
        <f>(IS!B112/IS!C112)-1</f>
        <v>5.5484547176198218E-2</v>
      </c>
      <c r="C111" s="22">
        <f>(IS!C112/IS!D112)-1</f>
        <v>9.0142400885990792E-2</v>
      </c>
      <c r="D111" s="22">
        <f>(IS!D112/IS!E112)-1</f>
        <v>9.0009222573314895E-2</v>
      </c>
      <c r="E111" s="22">
        <f>(IS!E112/IS!F112)-1</f>
        <v>0.15700917954048155</v>
      </c>
      <c r="F111" s="5">
        <f>SUM(F112:F113)</f>
        <v>0</v>
      </c>
    </row>
    <row r="112" spans="1:6" x14ac:dyDescent="0.25">
      <c r="A112" t="s">
        <v>54</v>
      </c>
      <c r="B112" s="22">
        <f>(IS!B113/IS!C113)-1</f>
        <v>5.6041837223459012E-2</v>
      </c>
      <c r="C112" s="22">
        <f>(IS!C113/IS!D113)-1</f>
        <v>9.0716165792652292E-2</v>
      </c>
      <c r="D112" s="22">
        <f>(IS!D113/IS!E113)-1</f>
        <v>8.9943495852132349E-2</v>
      </c>
      <c r="E112" s="22">
        <f>(IS!E113/IS!F113)-1</f>
        <v>0.15634768849402114</v>
      </c>
      <c r="F112" s="4"/>
    </row>
    <row r="113" spans="1:6" x14ac:dyDescent="0.25">
      <c r="A113" t="s">
        <v>20</v>
      </c>
      <c r="B113" s="22">
        <f>(IS!B114/IS!C114)-1</f>
        <v>-1</v>
      </c>
      <c r="C113" s="22">
        <f>(IS!C114/IS!D114)-1</f>
        <v>-0.45392023943235416</v>
      </c>
      <c r="D113" s="22">
        <f>(IS!D114/IS!E114)-1</f>
        <v>0.15611734512775621</v>
      </c>
      <c r="E113" s="22">
        <f>(IS!E114/IS!F114)-1</f>
        <v>1.7247566658447964</v>
      </c>
      <c r="F113" s="4"/>
    </row>
    <row r="114" spans="1:6" x14ac:dyDescent="0.25">
      <c r="B114" s="22"/>
      <c r="C114" s="22"/>
      <c r="D114" s="22"/>
      <c r="E114" s="22"/>
    </row>
    <row r="115" spans="1:6" x14ac:dyDescent="0.25">
      <c r="A115" s="1" t="s">
        <v>55</v>
      </c>
      <c r="B115" s="22">
        <f>(IS!B116/IS!C116)-1</f>
        <v>1.0653676557862646E-2</v>
      </c>
      <c r="C115" s="22">
        <f>(IS!C116/IS!D116)-1</f>
        <v>0.12523528527219518</v>
      </c>
      <c r="D115" s="22">
        <f>(IS!D116/IS!E116)-1</f>
        <v>2.0435754524947392E-2</v>
      </c>
      <c r="E115" s="22">
        <f>(IS!E116/IS!F116)-1</f>
        <v>0.19325413215573084</v>
      </c>
      <c r="F115" s="5">
        <f>SUM(F116:F117)</f>
        <v>0</v>
      </c>
    </row>
    <row r="116" spans="1:6" x14ac:dyDescent="0.25">
      <c r="A116" t="s">
        <v>54</v>
      </c>
      <c r="B116" s="22">
        <f>(IS!B117/IS!C117)-1</f>
        <v>1.1181182812708412E-2</v>
      </c>
      <c r="C116" s="22">
        <f>(IS!C117/IS!D117)-1</f>
        <v>0.12587717932218889</v>
      </c>
      <c r="D116" s="22">
        <f>(IS!D117/IS!E117)-1</f>
        <v>2.0304912108548567E-2</v>
      </c>
      <c r="E116" s="22">
        <f>(IS!E117/IS!F117)-1</f>
        <v>0.19260771147982281</v>
      </c>
      <c r="F116" s="4"/>
    </row>
    <row r="117" spans="1:6" x14ac:dyDescent="0.25">
      <c r="A117" t="s">
        <v>20</v>
      </c>
      <c r="B117" s="22">
        <f>(IS!B118/IS!C118)-1</f>
        <v>-1</v>
      </c>
      <c r="C117" s="22">
        <f>(IS!C118/IS!D118)-1</f>
        <v>-0.46220507390291865</v>
      </c>
      <c r="D117" s="22">
        <f>(IS!D118/IS!E118)-1</f>
        <v>0.15611734512775621</v>
      </c>
      <c r="E117" s="22">
        <f>(IS!E118/IS!F118)-1</f>
        <v>1.7247566658447964</v>
      </c>
      <c r="F117" s="4"/>
    </row>
    <row r="119" spans="1:6" x14ac:dyDescent="0.25">
      <c r="A119" s="1" t="s">
        <v>57</v>
      </c>
      <c r="B119" s="22">
        <f>(IS!B120/IS!C120)-1</f>
        <v>-1.3100436681222738E-2</v>
      </c>
      <c r="C119" s="22">
        <f>(IS!C120/IS!D120)-1</f>
        <v>1.9720101781170563E-2</v>
      </c>
      <c r="D119" s="22">
        <f>(IS!D120/IS!E120)-1</f>
        <v>8.9397089397089458E-2</v>
      </c>
      <c r="E119" s="22">
        <f>(IS!E120/IS!F120)-1</f>
        <v>7.6062639821029121E-2</v>
      </c>
    </row>
    <row r="120" spans="1:6" x14ac:dyDescent="0.25">
      <c r="A120" s="1" t="s">
        <v>58</v>
      </c>
      <c r="B120" s="22">
        <f>(IS!B121/IS!C121)-1</f>
        <v>6.9999999214203523E-2</v>
      </c>
      <c r="C120" s="22">
        <f>(IS!C121/IS!D121)-1</f>
        <v>6.9999999593160167E-2</v>
      </c>
      <c r="D120" s="22">
        <f>(IS!D121/IS!E121)-1</f>
        <v>0</v>
      </c>
      <c r="E120" s="22" t="e">
        <f>(IS!E121/IS!F121)-1</f>
        <v>#DIV/0!</v>
      </c>
    </row>
    <row r="121" spans="1:6" x14ac:dyDescent="0.25">
      <c r="D121" s="4"/>
      <c r="E121" s="4"/>
    </row>
    <row r="122" spans="1:6" x14ac:dyDescent="0.25">
      <c r="A122" s="1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I122"/>
  <sheetViews>
    <sheetView zoomScale="80" zoomScaleNormal="80" workbookViewId="0">
      <selection activeCell="I3" sqref="I3"/>
    </sheetView>
  </sheetViews>
  <sheetFormatPr defaultRowHeight="15" x14ac:dyDescent="0.25"/>
  <cols>
    <col min="1" max="1" width="64.7109375" bestFit="1" customWidth="1"/>
    <col min="2" max="3" width="17" bestFit="1" customWidth="1"/>
    <col min="4" max="4" width="19.5703125" bestFit="1" customWidth="1"/>
    <col min="5" max="5" width="20.140625" bestFit="1" customWidth="1"/>
    <col min="6" max="6" width="17" bestFit="1" customWidth="1"/>
  </cols>
  <sheetData>
    <row r="2" spans="1:9" x14ac:dyDescent="0.25">
      <c r="A2" t="s">
        <v>32</v>
      </c>
      <c r="B2" s="2">
        <v>2020</v>
      </c>
      <c r="C2" s="2">
        <v>2019</v>
      </c>
      <c r="D2" s="2">
        <v>2018</v>
      </c>
      <c r="E2" s="2">
        <v>2017</v>
      </c>
      <c r="F2" s="2">
        <v>2016</v>
      </c>
    </row>
    <row r="3" spans="1:9" x14ac:dyDescent="0.25">
      <c r="I3" t="s">
        <v>298</v>
      </c>
    </row>
    <row r="4" spans="1:9" x14ac:dyDescent="0.25">
      <c r="A4" t="s">
        <v>33</v>
      </c>
      <c r="B4" s="22">
        <f>IS!B4/IS!B$8</f>
        <v>1.1536686032180326</v>
      </c>
      <c r="C4" s="22">
        <f>IS!C4/IS!C$8</f>
        <v>1.1551821283080113</v>
      </c>
      <c r="D4" s="22">
        <f>IS!D4/IS!D$8</f>
        <v>1.1571885340590098</v>
      </c>
      <c r="E4" s="22">
        <f>IS!E4/IS!E$8</f>
        <v>1.157116640971346</v>
      </c>
      <c r="F4" s="22">
        <f>IS!F4/IS!F$8</f>
        <v>1.1587917280397249</v>
      </c>
    </row>
    <row r="5" spans="1:9" x14ac:dyDescent="0.25">
      <c r="A5" t="s">
        <v>122</v>
      </c>
      <c r="B5" s="22">
        <f>IS!B5/IS!B$8</f>
        <v>1.1536686032180326</v>
      </c>
      <c r="C5" s="22">
        <f>IS!C5/IS!C$8</f>
        <v>1.0127596114726225</v>
      </c>
      <c r="D5" s="22">
        <f>IS!D5/IS!D$8</f>
        <v>0.87188020377502562</v>
      </c>
      <c r="E5" s="22">
        <f>IS!E5/IS!E$8</f>
        <v>0.9112427674361937</v>
      </c>
      <c r="F5" s="22">
        <f>IS!F5/IS!F$8</f>
        <v>1.0162660852499323</v>
      </c>
    </row>
    <row r="6" spans="1:9" x14ac:dyDescent="0.25">
      <c r="A6" t="s">
        <v>123</v>
      </c>
      <c r="B6" s="22">
        <f>IS!B6/IS!B$8</f>
        <v>0</v>
      </c>
      <c r="C6" s="22">
        <f>IS!C6/IS!C$8</f>
        <v>0.14242251683538867</v>
      </c>
      <c r="D6" s="22">
        <f>IS!D6/IS!D$8</f>
        <v>0.28530833028398406</v>
      </c>
      <c r="E6" s="22">
        <f>IS!E6/IS!E$8</f>
        <v>0.24587387353515242</v>
      </c>
      <c r="F6" s="22">
        <f>IS!F6/IS!F$8</f>
        <v>0.14252564278979266</v>
      </c>
    </row>
    <row r="7" spans="1:9" x14ac:dyDescent="0.25">
      <c r="A7" t="s">
        <v>34</v>
      </c>
      <c r="B7" s="22">
        <f>IS!B7/IS!B$8</f>
        <v>0.15366860321803258</v>
      </c>
      <c r="C7" s="22">
        <f>IS!C7/IS!C$8</f>
        <v>0.15518212830801126</v>
      </c>
      <c r="D7" s="22">
        <f>IS!D7/IS!D$8</f>
        <v>0.1571885340590097</v>
      </c>
      <c r="E7" s="22">
        <f>IS!E7/IS!E$8</f>
        <v>0.15711664097134609</v>
      </c>
      <c r="F7" s="22">
        <f>IS!F7/IS!F$8</f>
        <v>0.15879172803972488</v>
      </c>
    </row>
    <row r="8" spans="1:9" x14ac:dyDescent="0.25">
      <c r="A8" s="1" t="s">
        <v>35</v>
      </c>
      <c r="B8" s="22">
        <f>IS!B8/IS!B$8</f>
        <v>1</v>
      </c>
      <c r="C8" s="22">
        <f>IS!C8/IS!C$8</f>
        <v>1</v>
      </c>
      <c r="D8" s="22">
        <f>IS!D8/IS!D$8</f>
        <v>1</v>
      </c>
      <c r="E8" s="22">
        <f>IS!E8/IS!E$8</f>
        <v>1</v>
      </c>
      <c r="F8" s="22">
        <f>IS!F8/IS!F$8</f>
        <v>1</v>
      </c>
    </row>
    <row r="9" spans="1:9" x14ac:dyDescent="0.25">
      <c r="A9" s="1"/>
      <c r="B9" s="11"/>
      <c r="C9" s="11"/>
      <c r="D9" s="11"/>
      <c r="E9" s="11"/>
    </row>
    <row r="10" spans="1:9" x14ac:dyDescent="0.25">
      <c r="A10" t="s">
        <v>36</v>
      </c>
      <c r="B10" s="22">
        <f>IS!B10/IS!B$8</f>
        <v>0.49124704569240485</v>
      </c>
      <c r="C10" s="22">
        <f>IS!C10/IS!C$8</f>
        <v>0.50169341499374032</v>
      </c>
      <c r="D10" s="22">
        <f>IS!D10/IS!D$8</f>
        <v>0.50662997957927625</v>
      </c>
      <c r="E10" s="22">
        <f>IS!E10/IS!E$8</f>
        <v>0.50008999940865673</v>
      </c>
      <c r="F10" s="22">
        <f>IS!F10/IS!F$8</f>
        <v>0.51649211827039043</v>
      </c>
    </row>
    <row r="11" spans="1:9" x14ac:dyDescent="0.25">
      <c r="A11" s="19" t="s">
        <v>124</v>
      </c>
      <c r="B11" s="22">
        <f>IS!B12/IS!B$8</f>
        <v>0.2137733086096083</v>
      </c>
      <c r="C11" s="22">
        <f>IS!C12/IS!C$8</f>
        <v>0.22836387082133894</v>
      </c>
      <c r="D11" s="22">
        <f>IS!D12/IS!D$8</f>
        <v>0.22760487602794516</v>
      </c>
      <c r="E11" s="22">
        <f>IS!E12/IS!E$8</f>
        <v>0.22919460855595253</v>
      </c>
      <c r="F11" s="22">
        <f>IS!F12/IS!F$8</f>
        <v>0.23745409902521683</v>
      </c>
    </row>
    <row r="12" spans="1:9" x14ac:dyDescent="0.25">
      <c r="A12" s="19" t="s">
        <v>125</v>
      </c>
      <c r="B12" s="22">
        <f>IS!B13/IS!B$8</f>
        <v>0.11569007327473671</v>
      </c>
      <c r="C12" s="22">
        <f>IS!C13/IS!C$8</f>
        <v>0.10724163518168862</v>
      </c>
      <c r="D12" s="22">
        <f>IS!D13/IS!D$8</f>
        <v>0.10362298046028739</v>
      </c>
      <c r="E12" s="22">
        <f>IS!E13/IS!E$8</f>
        <v>0.11279894511099242</v>
      </c>
      <c r="F12" s="22">
        <f>IS!F13/IS!F$8</f>
        <v>0.10435124056989863</v>
      </c>
      <c r="H12" t="s">
        <v>127</v>
      </c>
    </row>
    <row r="13" spans="1:9" x14ac:dyDescent="0.25">
      <c r="A13" s="19" t="s">
        <v>126</v>
      </c>
      <c r="B13" s="22">
        <f>IS!B14/IS!B$8</f>
        <v>0.14565699904453072</v>
      </c>
      <c r="C13" s="22">
        <f>IS!C14/IS!C$8</f>
        <v>0.14311166728830424</v>
      </c>
      <c r="D13" s="22">
        <f>IS!D14/IS!D$8</f>
        <v>0.15372881865868177</v>
      </c>
      <c r="E13" s="22">
        <f>IS!E14/IS!E$8</f>
        <v>0.1507738651636934</v>
      </c>
      <c r="F13" s="22">
        <f>IS!F14/IS!F$8</f>
        <v>0.1519091761900658</v>
      </c>
    </row>
    <row r="14" spans="1:9" x14ac:dyDescent="0.25">
      <c r="D14" s="4"/>
      <c r="E14" s="4"/>
    </row>
    <row r="15" spans="1:9" x14ac:dyDescent="0.25">
      <c r="A15" s="1" t="s">
        <v>37</v>
      </c>
      <c r="B15" s="22">
        <f>IS!B16/IS!B$8</f>
        <v>0.50875295430759515</v>
      </c>
      <c r="C15" s="22">
        <f>IS!C16/IS!C$8</f>
        <v>0.49830658500625974</v>
      </c>
      <c r="D15" s="22">
        <f>IS!D16/IS!D$8</f>
        <v>0.4933700204207237</v>
      </c>
      <c r="E15" s="22">
        <f>IS!E16/IS!E$8</f>
        <v>0.49991000059134327</v>
      </c>
      <c r="F15" s="22">
        <f>IS!F16/IS!F$8</f>
        <v>0.48350788172960957</v>
      </c>
    </row>
    <row r="17" spans="1:6" x14ac:dyDescent="0.25">
      <c r="A17" t="s">
        <v>38</v>
      </c>
      <c r="B17" s="22">
        <f>IS!B18/IS!B$8</f>
        <v>0.18766398750344809</v>
      </c>
      <c r="C17" s="22">
        <f>IS!C18/IS!C$8</f>
        <v>0.17713279156908282</v>
      </c>
      <c r="D17" s="22">
        <f>IS!D18/IS!D$8</f>
        <v>0.17105709198351038</v>
      </c>
      <c r="E17" s="22">
        <f>IS!E18/IS!E$8</f>
        <v>0.16342921220443846</v>
      </c>
      <c r="F17" s="22">
        <f>IS!F18/IS!F$8</f>
        <v>0.15722902443099901</v>
      </c>
    </row>
    <row r="18" spans="1:6" x14ac:dyDescent="0.25">
      <c r="A18" t="s">
        <v>39</v>
      </c>
      <c r="B18" s="22">
        <f>IS!B19/IS!B$8</f>
        <v>0.16092768622060313</v>
      </c>
      <c r="C18" s="22">
        <f>IS!C19/IS!C$8</f>
        <v>0.14997052970140795</v>
      </c>
      <c r="D18" s="22">
        <f>IS!D19/IS!D$8</f>
        <v>0.14504041698932479</v>
      </c>
      <c r="E18" s="22">
        <f>IS!E19/IS!E$8</f>
        <v>0.13838033380086343</v>
      </c>
      <c r="F18" s="22">
        <f>IS!F19/IS!F$8</f>
        <v>0.13151942566466251</v>
      </c>
    </row>
    <row r="19" spans="1:6" x14ac:dyDescent="0.25">
      <c r="A19" s="17" t="s">
        <v>128</v>
      </c>
      <c r="B19" s="22">
        <f>IS!B20/IS!B$8</f>
        <v>2.9068867963646227E-2</v>
      </c>
      <c r="C19" s="22">
        <f>IS!C20/IS!C$8</f>
        <v>2.7129423015647202E-2</v>
      </c>
      <c r="D19" s="22">
        <f>IS!D20/IS!D$8</f>
        <v>2.5783413777856218E-2</v>
      </c>
      <c r="E19" s="22">
        <f>IS!E20/IS!E$8</f>
        <v>2.5400119538375392E-2</v>
      </c>
      <c r="F19" s="22">
        <f>IS!F20/IS!F$8</f>
        <v>2.3829907557208277E-2</v>
      </c>
    </row>
    <row r="20" spans="1:6" x14ac:dyDescent="0.25">
      <c r="A20" s="17" t="s">
        <v>129</v>
      </c>
      <c r="B20" s="22">
        <f>IS!B21/IS!B$8</f>
        <v>2.6659306264938459E-3</v>
      </c>
      <c r="C20" s="22">
        <f>IS!C21/IS!C$8</f>
        <v>2.5069213984391602E-3</v>
      </c>
      <c r="D20" s="22">
        <f>IS!D21/IS!D$8</f>
        <v>2.4375531697010833E-3</v>
      </c>
      <c r="E20" s="22">
        <f>IS!E21/IS!E$8</f>
        <v>2.2793008963760122E-3</v>
      </c>
      <c r="F20" s="22">
        <f>IS!F21/IS!F$8</f>
        <v>2.2024897604679921E-3</v>
      </c>
    </row>
    <row r="21" spans="1:6" x14ac:dyDescent="0.25">
      <c r="A21" s="17" t="s">
        <v>130</v>
      </c>
      <c r="B21" s="22">
        <f>IS!B22/IS!B$8</f>
        <v>8.0616592901905688E-5</v>
      </c>
      <c r="C21" s="22">
        <f>IS!C22/IS!C$8</f>
        <v>7.4235298863380316E-5</v>
      </c>
      <c r="D21" s="22">
        <f>IS!D22/IS!D$8</f>
        <v>6.5781839793264523E-5</v>
      </c>
      <c r="E21" s="22">
        <f>IS!E22/IS!E$8</f>
        <v>6.3908738910385744E-5</v>
      </c>
      <c r="F21" s="22">
        <f>IS!F22/IS!F$8</f>
        <v>6.602046341983176E-5</v>
      </c>
    </row>
    <row r="22" spans="1:6" x14ac:dyDescent="0.25">
      <c r="A22" s="17" t="s">
        <v>131</v>
      </c>
      <c r="B22" s="22">
        <f>IS!B23/IS!B$8</f>
        <v>1.5212551050295885E-3</v>
      </c>
      <c r="C22" s="22">
        <f>IS!C23/IS!C$8</f>
        <v>1.4806872537863926E-3</v>
      </c>
      <c r="D22" s="22">
        <f>IS!D23/IS!D$8</f>
        <v>1.438266382947616E-3</v>
      </c>
      <c r="E22" s="22">
        <f>IS!E23/IS!E$8</f>
        <v>1.4382321236639051E-3</v>
      </c>
      <c r="F22" s="22">
        <f>IS!F23/IS!F$8</f>
        <v>1.383898389793302E-3</v>
      </c>
    </row>
    <row r="23" spans="1:6" x14ac:dyDescent="0.25">
      <c r="A23" s="17" t="s">
        <v>132</v>
      </c>
      <c r="B23" s="22">
        <f>IS!B24/IS!B$8</f>
        <v>1.7283689998502428E-3</v>
      </c>
      <c r="C23" s="22">
        <f>IS!C24/IS!C$8</f>
        <v>1.4235590371001999E-3</v>
      </c>
      <c r="D23" s="22">
        <f>IS!D24/IS!D$8</f>
        <v>1.0900440692489936E-3</v>
      </c>
      <c r="E23" s="22">
        <f>IS!E24/IS!E$8</f>
        <v>9.568434978103849E-4</v>
      </c>
      <c r="F23" s="22">
        <f>IS!F24/IS!F$8</f>
        <v>8.2327311829945478E-4</v>
      </c>
    </row>
    <row r="24" spans="1:6" x14ac:dyDescent="0.25">
      <c r="A24" s="17" t="s">
        <v>133</v>
      </c>
      <c r="B24" s="22">
        <f>IS!B25/IS!B$8</f>
        <v>5.7569213980652794E-4</v>
      </c>
      <c r="C24" s="22">
        <f>IS!C25/IS!C$8</f>
        <v>6.543406302550993E-4</v>
      </c>
      <c r="D24" s="22">
        <f>IS!D25/IS!D$8</f>
        <v>6.9660219098547629E-4</v>
      </c>
      <c r="E24" s="22">
        <f>IS!E25/IS!E$8</f>
        <v>6.8150164238105497E-4</v>
      </c>
      <c r="F24" s="22">
        <f>IS!F25/IS!F$8</f>
        <v>6.9557106909324336E-4</v>
      </c>
    </row>
    <row r="25" spans="1:6" x14ac:dyDescent="0.25">
      <c r="A25" s="17" t="s">
        <v>134</v>
      </c>
      <c r="B25" s="22">
        <f>IS!B26/IS!B$8</f>
        <v>6.0800270519351725E-4</v>
      </c>
      <c r="C25" s="22">
        <f>IS!C26/IS!C$8</f>
        <v>5.8088484915285387E-4</v>
      </c>
      <c r="D25" s="22">
        <f>IS!D26/IS!D$8</f>
        <v>6.0216256572587614E-4</v>
      </c>
      <c r="E25" s="22">
        <f>IS!E26/IS!E$8</f>
        <v>6.1317959909857125E-4</v>
      </c>
      <c r="F25" s="22">
        <f>IS!F26/IS!F$8</f>
        <v>6.2619235435638324E-4</v>
      </c>
    </row>
    <row r="26" spans="1:6" x14ac:dyDescent="0.25">
      <c r="A26" s="17" t="s">
        <v>135</v>
      </c>
      <c r="B26" s="22">
        <f>IS!B27/IS!B$8</f>
        <v>1.5265961461561418E-4</v>
      </c>
      <c r="C26" s="22">
        <f>IS!C27/IS!C$8</f>
        <v>1.1671668907915279E-4</v>
      </c>
      <c r="D26" s="22">
        <f>IS!D27/IS!D$8</f>
        <v>9.7723973697575516E-5</v>
      </c>
      <c r="E26" s="22">
        <f>IS!E27/IS!E$8</f>
        <v>9.5237518995489254E-5</v>
      </c>
      <c r="F26" s="22">
        <f>IS!F27/IS!F$8</f>
        <v>0</v>
      </c>
    </row>
    <row r="27" spans="1:6" x14ac:dyDescent="0.25">
      <c r="A27" s="17" t="s">
        <v>183</v>
      </c>
      <c r="B27" s="22">
        <f>IS!B28/IS!B$8</f>
        <v>2.1773431144637536E-4</v>
      </c>
      <c r="C27" s="22">
        <f>IS!C28/IS!C$8</f>
        <v>1.8841572215720761E-4</v>
      </c>
      <c r="D27" s="22">
        <f>IS!D28/IS!D$8</f>
        <v>0</v>
      </c>
      <c r="E27" s="22">
        <f>IS!E28/IS!E$8</f>
        <v>0</v>
      </c>
      <c r="F27" s="22">
        <f>IS!F28/IS!F$8</f>
        <v>0</v>
      </c>
    </row>
    <row r="28" spans="1:6" x14ac:dyDescent="0.25">
      <c r="A28" s="17" t="s">
        <v>136</v>
      </c>
      <c r="B28" s="22">
        <f>IS!B29/IS!B$8</f>
        <v>5.7122621000646684E-4</v>
      </c>
      <c r="C28" s="22">
        <f>IS!C29/IS!C$8</f>
        <v>5.4630737161151218E-4</v>
      </c>
      <c r="D28" s="22">
        <f>IS!D29/IS!D$8</f>
        <v>5.5094204261119128E-4</v>
      </c>
      <c r="E28" s="22">
        <f>IS!E29/IS!E$8</f>
        <v>5.6134532884961159E-4</v>
      </c>
      <c r="F28" s="22">
        <f>IS!F29/IS!F$8</f>
        <v>7.6496819721852589E-4</v>
      </c>
    </row>
    <row r="29" spans="1:6" x14ac:dyDescent="0.25">
      <c r="A29" s="17" t="s">
        <v>137</v>
      </c>
      <c r="B29" s="22">
        <f>IS!B30/IS!B$8</f>
        <v>5.7755124185463106E-5</v>
      </c>
      <c r="C29" s="22">
        <f>IS!C30/IS!C$8</f>
        <v>0</v>
      </c>
      <c r="D29" s="22">
        <f>IS!D30/IS!D$8</f>
        <v>7.0767436186692175E-5</v>
      </c>
      <c r="E29" s="22">
        <f>IS!E30/IS!E$8</f>
        <v>3.6347451153545379E-5</v>
      </c>
      <c r="F29" s="22">
        <f>IS!F30/IS!F$8</f>
        <v>4.4985812749083113E-5</v>
      </c>
    </row>
    <row r="30" spans="1:6" x14ac:dyDescent="0.25">
      <c r="A30" s="17" t="s">
        <v>138</v>
      </c>
      <c r="B30" s="22">
        <f>IS!B31/IS!B$8</f>
        <v>2.2914729159692414E-4</v>
      </c>
      <c r="C30" s="22">
        <f>IS!C31/IS!C$8</f>
        <v>2.8092630111861369E-4</v>
      </c>
      <c r="D30" s="22">
        <f>IS!D31/IS!D$8</f>
        <v>2.893437412238604E-4</v>
      </c>
      <c r="E30" s="22">
        <f>IS!E31/IS!E$8</f>
        <v>2.9777739319707054E-4</v>
      </c>
      <c r="F30" s="22">
        <f>IS!F31/IS!F$8</f>
        <v>4.0569208846965465E-4</v>
      </c>
    </row>
    <row r="31" spans="1:6" x14ac:dyDescent="0.25">
      <c r="A31" s="17" t="s">
        <v>139</v>
      </c>
      <c r="B31" s="22">
        <f>IS!B32/IS!B$8</f>
        <v>9.3353530148839788E-3</v>
      </c>
      <c r="C31" s="22">
        <f>IS!C32/IS!C$8</f>
        <v>8.9250784888468184E-3</v>
      </c>
      <c r="D31" s="22">
        <f>IS!D32/IS!D$8</f>
        <v>8.757578439587967E-3</v>
      </c>
      <c r="E31" s="22">
        <f>IS!E32/IS!E$8</f>
        <v>8.3379933994772396E-3</v>
      </c>
      <c r="F31" s="22">
        <f>IS!F32/IS!F$8</f>
        <v>7.997342256384524E-3</v>
      </c>
    </row>
    <row r="32" spans="1:6" x14ac:dyDescent="0.25">
      <c r="A32" s="17" t="s">
        <v>140</v>
      </c>
      <c r="B32" s="22">
        <f>IS!B33/IS!B$8</f>
        <v>9.231108350773754E-4</v>
      </c>
      <c r="C32" s="22">
        <f>IS!C33/IS!C$8</f>
        <v>8.1066972083044164E-4</v>
      </c>
      <c r="D32" s="22">
        <f>IS!D33/IS!D$8</f>
        <v>6.5859998696754442E-4</v>
      </c>
      <c r="E32" s="22">
        <f>IS!E33/IS!E$8</f>
        <v>5.8156036778324468E-4</v>
      </c>
      <c r="F32" s="22">
        <f>IS!F33/IS!F$8</f>
        <v>5.0389286587836644E-4</v>
      </c>
    </row>
    <row r="33" spans="1:6" x14ac:dyDescent="0.25">
      <c r="A33" s="17" t="s">
        <v>141</v>
      </c>
      <c r="B33" s="22">
        <f>IS!B34/IS!B$8</f>
        <v>4.3820919334177894E-2</v>
      </c>
      <c r="C33" s="22">
        <f>IS!C34/IS!C$8</f>
        <v>3.9680592983216433E-2</v>
      </c>
      <c r="D33" s="22">
        <f>IS!D34/IS!D$8</f>
        <v>3.847557688568809E-2</v>
      </c>
      <c r="E33" s="22">
        <f>IS!E34/IS!E$8</f>
        <v>3.6479932051080646E-2</v>
      </c>
      <c r="F33" s="22">
        <f>IS!F34/IS!F$8</f>
        <v>3.5209694660058445E-2</v>
      </c>
    </row>
    <row r="34" spans="1:6" x14ac:dyDescent="0.25">
      <c r="A34" s="17" t="s">
        <v>142</v>
      </c>
      <c r="B34" s="22">
        <f>IS!B35/IS!B$8</f>
        <v>1.6257335034473054E-2</v>
      </c>
      <c r="C34" s="22">
        <f>IS!C35/IS!C$8</f>
        <v>2.4837528610941011E-2</v>
      </c>
      <c r="D34" s="22">
        <f>IS!D35/IS!D$8</f>
        <v>2.5105015880634581E-2</v>
      </c>
      <c r="E34" s="22">
        <f>IS!E35/IS!E$8</f>
        <v>2.3453257725361169E-2</v>
      </c>
      <c r="F34" s="22">
        <f>IS!F35/IS!F$8</f>
        <v>2.3147575563213459E-2</v>
      </c>
    </row>
    <row r="35" spans="1:6" x14ac:dyDescent="0.25">
      <c r="A35" s="17" t="s">
        <v>143</v>
      </c>
      <c r="B35" s="22">
        <f>IS!B36/IS!B$8</f>
        <v>8.3772613118331045E-6</v>
      </c>
      <c r="C35" s="22">
        <f>IS!C36/IS!C$8</f>
        <v>1.5840164264866165E-5</v>
      </c>
      <c r="D35" s="22">
        <f>IS!D36/IS!D$8</f>
        <v>1.831021038845114E-5</v>
      </c>
      <c r="E35" s="22">
        <f>IS!E36/IS!E$8</f>
        <v>1.9689057861830152E-5</v>
      </c>
      <c r="F35" s="22">
        <f>IS!F36/IS!F$8</f>
        <v>3.6955700799102947E-5</v>
      </c>
    </row>
    <row r="36" spans="1:6" x14ac:dyDescent="0.25">
      <c r="A36" s="17" t="s">
        <v>144</v>
      </c>
      <c r="B36" s="22">
        <f>IS!B37/IS!B$8</f>
        <v>2.5468115329707196E-3</v>
      </c>
      <c r="C36" s="22">
        <f>IS!C37/IS!C$8</f>
        <v>2.4464860279734182E-3</v>
      </c>
      <c r="D36" s="22">
        <f>IS!D37/IS!D$8</f>
        <v>2.5004705700364684E-3</v>
      </c>
      <c r="E36" s="22">
        <f>IS!E37/IS!E$8</f>
        <v>2.5172956054998739E-3</v>
      </c>
      <c r="F36" s="22">
        <f>IS!F37/IS!F$8</f>
        <v>2.2719176682803252E-3</v>
      </c>
    </row>
    <row r="37" spans="1:6" x14ac:dyDescent="0.25">
      <c r="A37" s="17" t="s">
        <v>145</v>
      </c>
      <c r="B37" s="22">
        <f>IS!B38/IS!B$8</f>
        <v>3.370807547374872E-3</v>
      </c>
      <c r="C37" s="22">
        <f>IS!C38/IS!C$8</f>
        <v>3.077423956700302E-3</v>
      </c>
      <c r="D37" s="22">
        <f>IS!D38/IS!D$8</f>
        <v>3.1186728719927895E-3</v>
      </c>
      <c r="E37" s="22">
        <f>IS!E38/IS!E$8</f>
        <v>3.1209415958557527E-3</v>
      </c>
      <c r="F37" s="22">
        <f>IS!F38/IS!F$8</f>
        <v>3.1723458471434205E-3</v>
      </c>
    </row>
    <row r="38" spans="1:6" x14ac:dyDescent="0.25">
      <c r="A38" s="17" t="s">
        <v>146</v>
      </c>
      <c r="B38" s="22">
        <f>IS!B39/IS!B$8</f>
        <v>2.5206428204759747E-2</v>
      </c>
      <c r="C38" s="22">
        <f>IS!C39/IS!C$8</f>
        <v>2.1975631334187753E-2</v>
      </c>
      <c r="D38" s="22">
        <f>IS!D39/IS!D$8</f>
        <v>2.1112295418073364E-2</v>
      </c>
      <c r="E38" s="22">
        <f>IS!E39/IS!E$8</f>
        <v>1.9294961159734333E-2</v>
      </c>
      <c r="F38" s="22">
        <f>IS!F39/IS!F$8</f>
        <v>1.5701536445167443E-2</v>
      </c>
    </row>
    <row r="39" spans="1:6" x14ac:dyDescent="0.25">
      <c r="A39" s="17" t="s">
        <v>147</v>
      </c>
      <c r="B39" s="22">
        <f>IS!B40/IS!B$8</f>
        <v>4.9717910553738537E-3</v>
      </c>
      <c r="C39" s="22">
        <f>IS!C40/IS!C$8</f>
        <v>5.0069618068117492E-3</v>
      </c>
      <c r="D39" s="22">
        <f>IS!D40/IS!D$8</f>
        <v>5.0070820346584336E-3</v>
      </c>
      <c r="E39" s="22">
        <f>IS!E40/IS!E$8</f>
        <v>5.0076868180781728E-3</v>
      </c>
      <c r="F39" s="22">
        <f>IS!F40/IS!F$8</f>
        <v>5.2553374032449597E-3</v>
      </c>
    </row>
    <row r="40" spans="1:6" x14ac:dyDescent="0.25">
      <c r="A40" s="17" t="s">
        <v>148</v>
      </c>
      <c r="B40" s="22">
        <f>IS!B41/IS!B$8</f>
        <v>1.646306523457444E-3</v>
      </c>
      <c r="C40" s="22">
        <f>IS!C41/IS!C$8</f>
        <v>1.6484725416158223E-3</v>
      </c>
      <c r="D40" s="22">
        <f>IS!D41/IS!D$8</f>
        <v>1.7910892608909604E-3</v>
      </c>
      <c r="E40" s="22">
        <f>IS!E41/IS!E$8</f>
        <v>1.7447334798010858E-3</v>
      </c>
      <c r="F40" s="22">
        <f>IS!F41/IS!F$8</f>
        <v>1.7157791560008394E-3</v>
      </c>
    </row>
    <row r="41" spans="1:6" x14ac:dyDescent="0.25">
      <c r="A41" s="17" t="s">
        <v>149</v>
      </c>
      <c r="B41" s="22">
        <f>IS!B42/IS!B$8</f>
        <v>4.1591738423631839E-3</v>
      </c>
      <c r="C41" s="22">
        <f>IS!C42/IS!C$8</f>
        <v>4.4234208970828932E-3</v>
      </c>
      <c r="D41" s="22">
        <f>IS!D42/IS!D$8</f>
        <v>4.1551843843030539E-3</v>
      </c>
      <c r="E41" s="22">
        <f>IS!E42/IS!E$8</f>
        <v>4.2122663666422687E-3</v>
      </c>
      <c r="F41" s="22">
        <f>IS!F42/IS!F$8</f>
        <v>4.323246722692034E-3</v>
      </c>
    </row>
    <row r="42" spans="1:6" x14ac:dyDescent="0.25">
      <c r="A42" s="17" t="s">
        <v>150</v>
      </c>
      <c r="B42" s="22">
        <f>IS!B43/IS!B$8</f>
        <v>1.0412914296301647E-3</v>
      </c>
      <c r="C42" s="22">
        <f>IS!C43/IS!C$8</f>
        <v>8.4914546847484511E-4</v>
      </c>
      <c r="D42" s="22">
        <f>IS!D43/IS!D$8</f>
        <v>8.015482662598781E-4</v>
      </c>
      <c r="E42" s="22">
        <f>IS!E43/IS!E$8</f>
        <v>8.0616005944062375E-4</v>
      </c>
      <c r="F42" s="22">
        <f>IS!F43/IS!F$8</f>
        <v>9.6006203863257503E-4</v>
      </c>
    </row>
    <row r="43" spans="1:6" x14ac:dyDescent="0.25">
      <c r="A43" s="17" t="s">
        <v>106</v>
      </c>
      <c r="B43" s="22">
        <f>IS!B44/IS!B$8</f>
        <v>9.8383857382750649E-5</v>
      </c>
      <c r="C43" s="22">
        <f>IS!C44/IS!C$8</f>
        <v>9.3411254107993278E-5</v>
      </c>
      <c r="D43" s="22">
        <f>IS!D44/IS!D$8</f>
        <v>3.0481775658766164E-4</v>
      </c>
      <c r="E43" s="22">
        <f>IS!E44/IS!E$8</f>
        <v>3.4172887069301488E-4</v>
      </c>
      <c r="F43" s="22">
        <f>IS!F44/IS!F$8</f>
        <v>3.2879865524594631E-4</v>
      </c>
    </row>
    <row r="44" spans="1:6" x14ac:dyDescent="0.25">
      <c r="A44" s="17" t="s">
        <v>184</v>
      </c>
      <c r="B44" s="22">
        <f>IS!B45/IS!B$8</f>
        <v>1.0906025480177379E-3</v>
      </c>
      <c r="C44" s="22">
        <f>IS!C45/IS!C$8</f>
        <v>1.1796236413892443E-3</v>
      </c>
      <c r="D44" s="22">
        <f>IS!D45/IS!D$8</f>
        <v>0</v>
      </c>
      <c r="E44" s="22">
        <f>IS!E45/IS!E$8</f>
        <v>0</v>
      </c>
      <c r="F44" s="22">
        <f>IS!F45/IS!F$8</f>
        <v>0</v>
      </c>
    </row>
    <row r="45" spans="1:6" x14ac:dyDescent="0.25">
      <c r="A45" s="17" t="s">
        <v>192</v>
      </c>
      <c r="B45" s="22">
        <f>IS!B46/IS!B$8</f>
        <v>8.9737375145758184E-3</v>
      </c>
      <c r="C45" s="22">
        <f>IS!C46/IS!C$8</f>
        <v>0</v>
      </c>
      <c r="D45" s="22">
        <f>IS!D46/IS!D$8</f>
        <v>0</v>
      </c>
      <c r="E45" s="22">
        <f>IS!E46/IS!E$8</f>
        <v>0</v>
      </c>
      <c r="F45" s="22">
        <f>IS!F46/IS!F$8</f>
        <v>0</v>
      </c>
    </row>
    <row r="46" spans="1:6" x14ac:dyDescent="0.25">
      <c r="A46" s="17" t="s">
        <v>151</v>
      </c>
      <c r="B46" s="22">
        <f>IS!B47/IS!B$8</f>
        <v>0</v>
      </c>
      <c r="C46" s="22">
        <f>IS!C47/IS!C$8</f>
        <v>1.7825237753600146E-5</v>
      </c>
      <c r="D46" s="22">
        <f>IS!D47/IS!D$8</f>
        <v>1.1157383327769502E-4</v>
      </c>
      <c r="E46" s="22">
        <f>IS!E47/IS!E$8</f>
        <v>3.8333514742757391E-5</v>
      </c>
      <c r="F46" s="22">
        <f>IS!F47/IS!F$8</f>
        <v>5.1941870845324207E-5</v>
      </c>
    </row>
    <row r="47" spans="1:6" x14ac:dyDescent="0.25">
      <c r="A47" t="s">
        <v>40</v>
      </c>
      <c r="B47" s="22">
        <f>IS!B48/IS!B$8</f>
        <v>2.6733966969647121E-2</v>
      </c>
      <c r="C47" s="22">
        <f>IS!C48/IS!C$8</f>
        <v>2.7160099974804102E-2</v>
      </c>
      <c r="D47" s="22">
        <f>IS!D48/IS!D$8</f>
        <v>2.601431459176964E-2</v>
      </c>
      <c r="E47" s="22">
        <f>IS!E48/IS!E$8</f>
        <v>2.5044653561387083E-2</v>
      </c>
      <c r="F47" s="22">
        <f>IS!F48/IS!F$8</f>
        <v>2.5549354787171734E-2</v>
      </c>
    </row>
    <row r="48" spans="1:6" x14ac:dyDescent="0.25">
      <c r="A48" s="17" t="s">
        <v>152</v>
      </c>
      <c r="B48" s="22">
        <f>IS!B49/IS!B$8</f>
        <v>9.0462561615951304E-3</v>
      </c>
      <c r="C48" s="22">
        <f>IS!C49/IS!C$8</f>
        <v>8.6174679719121326E-3</v>
      </c>
      <c r="D48" s="22">
        <f>IS!D49/IS!D$8</f>
        <v>8.4082049130527955E-3</v>
      </c>
      <c r="E48" s="22">
        <f>IS!E49/IS!E$8</f>
        <v>8.3223731490459883E-3</v>
      </c>
      <c r="F48" s="22">
        <f>IS!F49/IS!F$8</f>
        <v>8.0355982024311063E-3</v>
      </c>
    </row>
    <row r="49" spans="1:6" x14ac:dyDescent="0.25">
      <c r="A49" s="17" t="s">
        <v>153</v>
      </c>
      <c r="B49" s="22">
        <f>IS!B50/IS!B$8</f>
        <v>1.2939005633528914E-3</v>
      </c>
      <c r="C49" s="22">
        <f>IS!C50/IS!C$8</f>
        <v>1.5884885533793687E-3</v>
      </c>
      <c r="D49" s="22">
        <f>IS!D50/IS!D$8</f>
        <v>1.8518076303534641E-3</v>
      </c>
      <c r="E49" s="22">
        <f>IS!E50/IS!E$8</f>
        <v>1.613992087951852E-3</v>
      </c>
      <c r="F49" s="22">
        <f>IS!F50/IS!F$8</f>
        <v>1.8694281790364046E-3</v>
      </c>
    </row>
    <row r="50" spans="1:6" x14ac:dyDescent="0.25">
      <c r="A50" s="17" t="s">
        <v>129</v>
      </c>
      <c r="B50" s="22">
        <f>IS!B51/IS!B$8</f>
        <v>2.4888699078634076E-3</v>
      </c>
      <c r="C50" s="22">
        <f>IS!C51/IS!C$8</f>
        <v>3.3192052490406262E-3</v>
      </c>
      <c r="D50" s="22">
        <f>IS!D51/IS!D$8</f>
        <v>3.1375238876228569E-3</v>
      </c>
      <c r="E50" s="22">
        <f>IS!E51/IS!E$8</f>
        <v>3.1251068919840677E-3</v>
      </c>
      <c r="F50" s="22">
        <f>IS!F51/IS!F$8</f>
        <v>3.1341936993931506E-3</v>
      </c>
    </row>
    <row r="51" spans="1:6" x14ac:dyDescent="0.25">
      <c r="A51" s="17" t="s">
        <v>130</v>
      </c>
      <c r="B51" s="22">
        <f>IS!B52/IS!B$8</f>
        <v>1.8423923850980793E-4</v>
      </c>
      <c r="C51" s="22">
        <f>IS!C52/IS!C$8</f>
        <v>2.352245317005769E-4</v>
      </c>
      <c r="D51" s="22">
        <f>IS!D52/IS!D$8</f>
        <v>2.2892098001699797E-4</v>
      </c>
      <c r="E51" s="22">
        <f>IS!E52/IS!E$8</f>
        <v>2.3149009569134043E-4</v>
      </c>
      <c r="F51" s="22">
        <f>IS!F52/IS!F$8</f>
        <v>2.6434453925997295E-4</v>
      </c>
    </row>
    <row r="52" spans="1:6" x14ac:dyDescent="0.25">
      <c r="A52" s="17" t="s">
        <v>131</v>
      </c>
      <c r="B52" s="22">
        <f>IS!B53/IS!B$8</f>
        <v>3.6935051487369327E-4</v>
      </c>
      <c r="C52" s="22">
        <f>IS!C53/IS!C$8</f>
        <v>3.6636828342277933E-4</v>
      </c>
      <c r="D52" s="22">
        <f>IS!D53/IS!D$8</f>
        <v>3.5979120833125073E-4</v>
      </c>
      <c r="E52" s="22">
        <f>IS!E53/IS!E$8</f>
        <v>3.5258913061728006E-4</v>
      </c>
      <c r="F52" s="22">
        <f>IS!F53/IS!F$8</f>
        <v>3.5914651961458846E-4</v>
      </c>
    </row>
    <row r="53" spans="1:6" x14ac:dyDescent="0.25">
      <c r="A53" s="17" t="s">
        <v>154</v>
      </c>
      <c r="B53" s="22">
        <f>IS!B54/IS!B$8</f>
        <v>2.2806601784419926E-4</v>
      </c>
      <c r="C53" s="22">
        <f>IS!C54/IS!C$8</f>
        <v>2.370038987980404E-4</v>
      </c>
      <c r="D53" s="22">
        <f>IS!D54/IS!D$8</f>
        <v>2.6325942711665076E-4</v>
      </c>
      <c r="E53" s="22">
        <f>IS!E54/IS!E$8</f>
        <v>2.6498883160864622E-4</v>
      </c>
      <c r="F53" s="22">
        <f>IS!F54/IS!F$8</f>
        <v>3.3093681549071352E-4</v>
      </c>
    </row>
    <row r="54" spans="1:6" x14ac:dyDescent="0.25">
      <c r="A54" s="17" t="s">
        <v>155</v>
      </c>
      <c r="B54" s="22">
        <f>IS!B55/IS!B$8</f>
        <v>4.5582170216521445E-4</v>
      </c>
      <c r="C54" s="22">
        <f>IS!C55/IS!C$8</f>
        <v>6.258879480997672E-4</v>
      </c>
      <c r="D54" s="22">
        <f>IS!D55/IS!D$8</f>
        <v>5.1095612108726632E-4</v>
      </c>
      <c r="E54" s="22">
        <f>IS!E55/IS!E$8</f>
        <v>5.2224628055065581E-4</v>
      </c>
      <c r="F54" s="22">
        <f>IS!F55/IS!F$8</f>
        <v>6.3000815872266515E-4</v>
      </c>
    </row>
    <row r="55" spans="1:6" x14ac:dyDescent="0.25">
      <c r="A55" s="17" t="s">
        <v>134</v>
      </c>
      <c r="B55" s="22">
        <f>IS!B56/IS!B$8</f>
        <v>1.3589802082562634E-3</v>
      </c>
      <c r="C55" s="22">
        <f>IS!C56/IS!C$8</f>
        <v>1.3533748460538633E-3</v>
      </c>
      <c r="D55" s="22">
        <f>IS!D56/IS!D$8</f>
        <v>1.303611804072491E-3</v>
      </c>
      <c r="E55" s="22">
        <f>IS!E56/IS!E$8</f>
        <v>1.2472339779174204E-3</v>
      </c>
      <c r="F55" s="22">
        <f>IS!F56/IS!F$8</f>
        <v>1.2315024447048235E-3</v>
      </c>
    </row>
    <row r="56" spans="1:6" x14ac:dyDescent="0.25">
      <c r="A56" s="17" t="s">
        <v>135</v>
      </c>
      <c r="B56" s="22">
        <f>IS!B57/IS!B$8</f>
        <v>5.8928711099014337E-5</v>
      </c>
      <c r="C56" s="22">
        <f>IS!C57/IS!C$8</f>
        <v>5.3965429823105204E-5</v>
      </c>
      <c r="D56" s="22">
        <f>IS!D57/IS!D$8</f>
        <v>5.2356226731201012E-5</v>
      </c>
      <c r="E56" s="22">
        <f>IS!E57/IS!E$8</f>
        <v>5.19932056875441E-5</v>
      </c>
      <c r="F56" s="22">
        <f>IS!F57/IS!F$8</f>
        <v>0</v>
      </c>
    </row>
    <row r="57" spans="1:6" x14ac:dyDescent="0.25">
      <c r="A57" s="17" t="s">
        <v>105</v>
      </c>
      <c r="B57" s="22">
        <f>IS!B58/IS!B$8</f>
        <v>3.3346016063754552E-4</v>
      </c>
      <c r="C57" s="22">
        <f>IS!C58/IS!C$8</f>
        <v>4.3602501403153032E-4</v>
      </c>
      <c r="D57" s="22">
        <f>IS!D58/IS!D$8</f>
        <v>3.8633015694048225E-4</v>
      </c>
      <c r="E57" s="22">
        <f>IS!E58/IS!E$8</f>
        <v>4.0077229153045243E-4</v>
      </c>
      <c r="F57" s="22">
        <f>IS!F58/IS!F$8</f>
        <v>4.8802472778570853E-4</v>
      </c>
    </row>
    <row r="58" spans="1:6" x14ac:dyDescent="0.25">
      <c r="A58" s="17" t="s">
        <v>137</v>
      </c>
      <c r="B58" s="22">
        <f>IS!B59/IS!B$8</f>
        <v>7.3756493483776009E-5</v>
      </c>
      <c r="C58" s="22">
        <f>IS!C59/IS!C$8</f>
        <v>0</v>
      </c>
      <c r="D58" s="22">
        <f>IS!D59/IS!D$8</f>
        <v>8.7529725542937709E-5</v>
      </c>
      <c r="E58" s="22">
        <f>IS!E59/IS!E$8</f>
        <v>0</v>
      </c>
      <c r="F58" s="22">
        <f>IS!F59/IS!F$8</f>
        <v>0</v>
      </c>
    </row>
    <row r="59" spans="1:6" x14ac:dyDescent="0.25">
      <c r="A59" s="17" t="s">
        <v>156</v>
      </c>
      <c r="B59" s="22">
        <f>IS!B60/IS!B$8</f>
        <v>1.323749146549597E-4</v>
      </c>
      <c r="C59" s="22">
        <f>IS!C60/IS!C$8</f>
        <v>1.1693949603485544E-4</v>
      </c>
      <c r="D59" s="22">
        <f>IS!D60/IS!D$8</f>
        <v>6.0630963028955403E-5</v>
      </c>
      <c r="E59" s="22">
        <f>IS!E60/IS!E$8</f>
        <v>6.0731672033723502E-5</v>
      </c>
      <c r="F59" s="22">
        <f>IS!F60/IS!F$8</f>
        <v>6.1609353298791846E-5</v>
      </c>
    </row>
    <row r="60" spans="1:6" x14ac:dyDescent="0.25">
      <c r="A60" s="17" t="s">
        <v>157</v>
      </c>
      <c r="B60" s="22">
        <f>IS!B61/IS!B$8</f>
        <v>1.3471530940460832E-5</v>
      </c>
      <c r="C60" s="22">
        <f>IS!C61/IS!C$8</f>
        <v>1.3715674620688439E-5</v>
      </c>
      <c r="D60" s="22">
        <f>IS!D61/IS!D$8</f>
        <v>8.2400864305601363E-6</v>
      </c>
      <c r="E60" s="22">
        <f>IS!E61/IS!E$8</f>
        <v>7.7255539392917868E-6</v>
      </c>
      <c r="F60" s="22">
        <f>IS!F61/IS!F$8</f>
        <v>1.6417758084023177E-5</v>
      </c>
    </row>
    <row r="61" spans="1:6" x14ac:dyDescent="0.25">
      <c r="A61" s="17" t="s">
        <v>158</v>
      </c>
      <c r="B61" s="22">
        <f>IS!B62/IS!B$8</f>
        <v>1.5781679233919935E-4</v>
      </c>
      <c r="C61" s="22">
        <f>IS!C62/IS!C$8</f>
        <v>2.3869106364903027E-4</v>
      </c>
      <c r="D61" s="22">
        <f>IS!D62/IS!D$8</f>
        <v>1.557567514883289E-4</v>
      </c>
      <c r="E61" s="22">
        <f>IS!E62/IS!E$8</f>
        <v>1.5095243550496869E-4</v>
      </c>
      <c r="F61" s="22">
        <f>IS!F62/IS!F$8</f>
        <v>2.0444351906339972E-4</v>
      </c>
    </row>
    <row r="62" spans="1:6" x14ac:dyDescent="0.25">
      <c r="A62" s="17" t="s">
        <v>143</v>
      </c>
      <c r="B62" s="22">
        <f>IS!B63/IS!B$8</f>
        <v>1.8136037575262854E-4</v>
      </c>
      <c r="C62" s="22">
        <f>IS!C63/IS!C$8</f>
        <v>1.2323588752292274E-4</v>
      </c>
      <c r="D62" s="22">
        <f>IS!D63/IS!D$8</f>
        <v>5.7462719386149222E-5</v>
      </c>
      <c r="E62" s="22">
        <f>IS!E63/IS!E$8</f>
        <v>5.247901506102717E-5</v>
      </c>
      <c r="F62" s="22">
        <f>IS!F63/IS!F$8</f>
        <v>7.4165379369548639E-5</v>
      </c>
    </row>
    <row r="63" spans="1:6" x14ac:dyDescent="0.25">
      <c r="A63" s="17" t="s">
        <v>159</v>
      </c>
      <c r="B63" s="22">
        <f>IS!B64/IS!B$8</f>
        <v>4.0632176358299139E-3</v>
      </c>
      <c r="C63" s="22">
        <f>IS!C64/IS!C$8</f>
        <v>3.6370766723824422E-3</v>
      </c>
      <c r="D63" s="22">
        <f>IS!D64/IS!D$8</f>
        <v>3.5499052975527237E-3</v>
      </c>
      <c r="E63" s="22">
        <f>IS!E64/IS!E$8</f>
        <v>3.3224021703615334E-3</v>
      </c>
      <c r="F63" s="22">
        <f>IS!F64/IS!F$8</f>
        <v>3.1750884744839833E-3</v>
      </c>
    </row>
    <row r="64" spans="1:6" x14ac:dyDescent="0.25">
      <c r="A64" s="17" t="s">
        <v>138</v>
      </c>
      <c r="B64" s="22">
        <f>IS!B65/IS!B$8</f>
        <v>3.0622477011439442E-4</v>
      </c>
      <c r="C64" s="22">
        <f>IS!C65/IS!C$8</f>
        <v>3.8935076072223895E-4</v>
      </c>
      <c r="D64" s="22">
        <f>IS!D65/IS!D$8</f>
        <v>6.0987503605640847E-4</v>
      </c>
      <c r="E64" s="22">
        <f>IS!E65/IS!E$8</f>
        <v>5.9911753441257488E-4</v>
      </c>
      <c r="F64" s="22">
        <f>IS!F65/IS!F$8</f>
        <v>7.6755000220602072E-4</v>
      </c>
    </row>
    <row r="65" spans="1:6" x14ac:dyDescent="0.25">
      <c r="A65" s="17" t="s">
        <v>106</v>
      </c>
      <c r="B65" s="22">
        <f>IS!B66/IS!B$8</f>
        <v>3.4611497622739462E-4</v>
      </c>
      <c r="C65" s="22">
        <f>IS!C66/IS!C$8</f>
        <v>3.158857593953461E-4</v>
      </c>
      <c r="D65" s="22">
        <f>IS!D66/IS!D$8</f>
        <v>3.0917645265461045E-4</v>
      </c>
      <c r="E65" s="22">
        <f>IS!E66/IS!E$8</f>
        <v>6.2652059821867575E-5</v>
      </c>
      <c r="F65" s="22">
        <f>IS!F66/IS!F$8</f>
        <v>3.7515993903954417E-4</v>
      </c>
    </row>
    <row r="66" spans="1:6" x14ac:dyDescent="0.25">
      <c r="A66" s="17" t="s">
        <v>160</v>
      </c>
      <c r="B66" s="22">
        <f>IS!B67/IS!B$8</f>
        <v>2.0444184842000857E-4</v>
      </c>
      <c r="C66" s="22">
        <f>IS!C67/IS!C$8</f>
        <v>2.1846252665027783E-4</v>
      </c>
      <c r="D66" s="22">
        <f>IS!D67/IS!D$8</f>
        <v>2.537996350989601E-4</v>
      </c>
      <c r="E66" s="22">
        <f>IS!E67/IS!E$8</f>
        <v>2.6193808118937133E-4</v>
      </c>
      <c r="F66" s="22">
        <f>IS!F67/IS!F$8</f>
        <v>3.0050377786232466E-4</v>
      </c>
    </row>
    <row r="67" spans="1:6" x14ac:dyDescent="0.25">
      <c r="A67" s="17" t="s">
        <v>148</v>
      </c>
      <c r="B67" s="22">
        <f>IS!B68/IS!B$8</f>
        <v>8.5613671049661528E-4</v>
      </c>
      <c r="C67" s="22">
        <f>IS!C68/IS!C$8</f>
        <v>1.0373235313932974E-3</v>
      </c>
      <c r="D67" s="22">
        <f>IS!D68/IS!D$8</f>
        <v>9.4997725172920905E-4</v>
      </c>
      <c r="E67" s="22">
        <f>IS!E68/IS!E$8</f>
        <v>8.8779081124102017E-4</v>
      </c>
      <c r="F67" s="22">
        <f>IS!F68/IS!F$8</f>
        <v>6.5924233056396931E-4</v>
      </c>
    </row>
    <row r="68" spans="1:6" x14ac:dyDescent="0.25">
      <c r="A68" s="17" t="s">
        <v>161</v>
      </c>
      <c r="B68" s="22">
        <f>IS!B69/IS!B$8</f>
        <v>2.0898522536538631E-5</v>
      </c>
      <c r="C68" s="22">
        <f>IS!C69/IS!C$8</f>
        <v>6.0749017073142641E-6</v>
      </c>
      <c r="D68" s="22">
        <f>IS!D69/IS!D$8</f>
        <v>1.5836451965923385E-5</v>
      </c>
      <c r="E68" s="22">
        <f>IS!E69/IS!E$8</f>
        <v>1.9406350903149725E-5</v>
      </c>
      <c r="F68" s="22">
        <f>IS!F69/IS!F$8</f>
        <v>4.3038740541802336E-5</v>
      </c>
    </row>
    <row r="69" spans="1:6" x14ac:dyDescent="0.25">
      <c r="A69" s="17" t="s">
        <v>162</v>
      </c>
      <c r="B69" s="22">
        <f>IS!B70/IS!B$8</f>
        <v>3.2792969770046547E-5</v>
      </c>
      <c r="C69" s="22">
        <f>IS!C70/IS!C$8</f>
        <v>8.000361674621329E-5</v>
      </c>
      <c r="D69" s="22">
        <f>IS!D70/IS!D$8</f>
        <v>7.0311717300180256E-5</v>
      </c>
      <c r="E69" s="22">
        <f>IS!E70/IS!E$8</f>
        <v>7.1539418682051452E-5</v>
      </c>
      <c r="F69" s="22">
        <f>IS!F70/IS!F$8</f>
        <v>9.8713449681436485E-5</v>
      </c>
    </row>
    <row r="70" spans="1:6" x14ac:dyDescent="0.25">
      <c r="A70" s="17" t="s">
        <v>113</v>
      </c>
      <c r="B70" s="22">
        <f>IS!B71/IS!B$8</f>
        <v>1.2882557716015175E-5</v>
      </c>
      <c r="C70" s="22">
        <f>IS!C71/IS!C$8</f>
        <v>1.4037065308396518E-5</v>
      </c>
      <c r="D70" s="22">
        <f>IS!D71/IS!D$8</f>
        <v>8.3358905393454122E-6</v>
      </c>
      <c r="E70" s="22">
        <f>IS!E71/IS!E$8</f>
        <v>8.5912157272016336E-6</v>
      </c>
      <c r="F70" s="22">
        <f>IS!F71/IS!F$8</f>
        <v>9.4924192039349688E-6</v>
      </c>
    </row>
    <row r="71" spans="1:6" x14ac:dyDescent="0.25">
      <c r="A71" s="17" t="s">
        <v>149</v>
      </c>
      <c r="B71" s="22">
        <f>IS!B72/IS!B$8</f>
        <v>3.3670085392911372E-3</v>
      </c>
      <c r="C71" s="22">
        <f>IS!C72/IS!C$8</f>
        <v>2.4962266872753454E-3</v>
      </c>
      <c r="D71" s="22">
        <f>IS!D72/IS!D$8</f>
        <v>2.5235863942112396E-3</v>
      </c>
      <c r="E71" s="22">
        <f>IS!E72/IS!E$8</f>
        <v>2.0765405704021795E-3</v>
      </c>
      <c r="F71" s="22">
        <f>IS!F72/IS!F$8</f>
        <v>1.9979531162217668E-3</v>
      </c>
    </row>
    <row r="72" spans="1:6" x14ac:dyDescent="0.25">
      <c r="A72" s="17" t="s">
        <v>163</v>
      </c>
      <c r="B72" s="22">
        <f>IS!B73/IS!B$8</f>
        <v>2.5792885672146699E-5</v>
      </c>
      <c r="C72" s="22">
        <f>IS!C73/IS!C$8</f>
        <v>1.6568789111137085E-5</v>
      </c>
      <c r="D72" s="22">
        <f>IS!D73/IS!D$8</f>
        <v>7.3988411177608384E-5</v>
      </c>
      <c r="E72" s="22">
        <f>IS!E73/IS!E$8</f>
        <v>8.0770508266074737E-5</v>
      </c>
      <c r="F72" s="22">
        <f>IS!F73/IS!F$8</f>
        <v>1.5481768360912955E-4</v>
      </c>
    </row>
    <row r="73" spans="1:6" x14ac:dyDescent="0.25">
      <c r="A73" s="17" t="s">
        <v>164</v>
      </c>
      <c r="B73" s="22">
        <f>IS!B74/IS!B$8</f>
        <v>1.0456801738570295E-3</v>
      </c>
      <c r="C73" s="22">
        <f>IS!C74/IS!C$8</f>
        <v>1.4862991912088274E-3</v>
      </c>
      <c r="D73" s="22">
        <f>IS!D74/IS!D$8</f>
        <v>4.9656323706006244E-4</v>
      </c>
      <c r="E73" s="22">
        <f>IS!E74/IS!E$8</f>
        <v>1.1579302401835035E-3</v>
      </c>
      <c r="F73" s="22">
        <f>IS!F74/IS!F$8</f>
        <v>9.9068949019783686E-4</v>
      </c>
    </row>
    <row r="74" spans="1:6" x14ac:dyDescent="0.25">
      <c r="A74" s="17" t="s">
        <v>165</v>
      </c>
      <c r="B74" s="22">
        <f>IS!B75/IS!B$8</f>
        <v>3.8614540679460872E-5</v>
      </c>
      <c r="C74" s="22">
        <f>IS!C75/IS!C$8</f>
        <v>1.0818957097424677E-4</v>
      </c>
      <c r="D74" s="22">
        <f>IS!D75/IS!D$8</f>
        <v>2.2434023731202489E-4</v>
      </c>
      <c r="E74" s="22">
        <f>IS!E75/IS!E$8</f>
        <v>5.8790185894486359E-5</v>
      </c>
      <c r="F74" s="22">
        <f>IS!F75/IS!F$8</f>
        <v>1.8977618182656052E-4</v>
      </c>
    </row>
    <row r="75" spans="1:6" x14ac:dyDescent="0.25">
      <c r="A75" s="17" t="s">
        <v>151</v>
      </c>
      <c r="B75" s="22">
        <f>IS!B76/IS!B$8</f>
        <v>3.7507545668229458E-5</v>
      </c>
      <c r="C75" s="22">
        <f>IS!C76/IS!C$8</f>
        <v>2.9007053839733113E-5</v>
      </c>
      <c r="D75" s="22">
        <f>IS!D76/IS!D$8</f>
        <v>5.6235977908955283E-5</v>
      </c>
      <c r="E75" s="22">
        <f>IS!E76/IS!E$8</f>
        <v>3.2509795177807975E-5</v>
      </c>
      <c r="F75" s="22">
        <f>IS!F76/IS!F$8</f>
        <v>8.7509885478528763E-5</v>
      </c>
    </row>
    <row r="76" spans="1:6" x14ac:dyDescent="0.25">
      <c r="D76" s="4"/>
      <c r="E76" s="4"/>
    </row>
    <row r="77" spans="1:6" x14ac:dyDescent="0.25">
      <c r="A77" t="s">
        <v>41</v>
      </c>
      <c r="B77" s="22">
        <f>IS!B78/IS!B$8</f>
        <v>2.3343131978492015E-6</v>
      </c>
      <c r="C77" s="22">
        <f>IS!C78/IS!C$8</f>
        <v>2.1618928707644436E-6</v>
      </c>
      <c r="D77" s="22">
        <f>IS!D78/IS!D$8</f>
        <v>2.3604024159497542E-6</v>
      </c>
      <c r="E77" s="22">
        <f>IS!E78/IS!E$8</f>
        <v>4.2248421879500978E-6</v>
      </c>
      <c r="F77" s="22">
        <f>IS!F78/IS!F$8</f>
        <v>1.6024397916476518E-4</v>
      </c>
    </row>
    <row r="78" spans="1:6" x14ac:dyDescent="0.25">
      <c r="A78" s="1" t="s">
        <v>42</v>
      </c>
      <c r="B78" s="22">
        <f>IS!B79/IS!B$8</f>
        <v>0.32108896680414706</v>
      </c>
      <c r="C78" s="22">
        <f>IS!C79/IS!C$8</f>
        <v>0.32117379343717689</v>
      </c>
      <c r="D78" s="22">
        <f>IS!D79/IS!D$8</f>
        <v>0.32231292843721332</v>
      </c>
      <c r="E78" s="22">
        <f>IS!E79/IS!E$8</f>
        <v>0.33648078838690482</v>
      </c>
      <c r="F78" s="22">
        <f>IS!F79/IS!F$8</f>
        <v>0.32627885729861056</v>
      </c>
    </row>
    <row r="80" spans="1:6" x14ac:dyDescent="0.25">
      <c r="A80" t="s">
        <v>43</v>
      </c>
      <c r="B80" s="22">
        <f>IS!B81/IS!B$8</f>
        <v>6.8148911739783449E-2</v>
      </c>
      <c r="C80" s="22">
        <f>IS!C81/IS!C$8</f>
        <v>5.2468076559070445E-2</v>
      </c>
      <c r="D80" s="22">
        <f>IS!D81/IS!D$8</f>
        <v>4.4588226104880301E-2</v>
      </c>
      <c r="E80" s="22">
        <f>IS!E81/IS!E$8</f>
        <v>2.992560657972702E-2</v>
      </c>
      <c r="F80" s="22">
        <f>IS!F81/IS!F$8</f>
        <v>1.9869023196483215E-2</v>
      </c>
    </row>
    <row r="81" spans="1:6" x14ac:dyDescent="0.25">
      <c r="A81" s="17" t="s">
        <v>166</v>
      </c>
      <c r="B81" s="22">
        <f>IS!B82/IS!B$8</f>
        <v>5.6999473064336698E-2</v>
      </c>
      <c r="C81" s="22">
        <f>IS!C82/IS!C$8</f>
        <v>3.7856601747122985E-2</v>
      </c>
      <c r="D81" s="22">
        <f>IS!D82/IS!D$8</f>
        <v>2.6006370264904186E-2</v>
      </c>
      <c r="E81" s="22">
        <f>IS!E82/IS!E$8</f>
        <v>1.7570605841137784E-2</v>
      </c>
      <c r="F81" s="22">
        <f>IS!F82/IS!F$8</f>
        <v>1.101225048803017E-2</v>
      </c>
    </row>
    <row r="82" spans="1:6" x14ac:dyDescent="0.25">
      <c r="A82" s="17" t="s">
        <v>167</v>
      </c>
      <c r="B82" s="22">
        <f>IS!B83/IS!B$8</f>
        <v>6.5051715540215913E-3</v>
      </c>
      <c r="C82" s="22">
        <f>IS!C83/IS!C$8</f>
        <v>4.1774356137917173E-3</v>
      </c>
      <c r="D82" s="22">
        <f>IS!D83/IS!D$8</f>
        <v>1.7247119679214289E-3</v>
      </c>
      <c r="E82" s="22">
        <f>IS!E83/IS!E$8</f>
        <v>2.4755647362977055E-3</v>
      </c>
      <c r="F82" s="22">
        <f>IS!F83/IS!F$8</f>
        <v>2.6797308642015284E-3</v>
      </c>
    </row>
    <row r="83" spans="1:6" x14ac:dyDescent="0.25">
      <c r="A83" s="17" t="s">
        <v>168</v>
      </c>
      <c r="B83" s="22">
        <f>IS!B84/IS!B$8</f>
        <v>2.882838653409538E-5</v>
      </c>
      <c r="C83" s="22">
        <f>IS!C84/IS!C$8</f>
        <v>3.0034859078871911E-5</v>
      </c>
      <c r="D83" s="22">
        <f>IS!D84/IS!D$8</f>
        <v>3.2833321427438901E-5</v>
      </c>
      <c r="E83" s="22">
        <f>IS!E84/IS!E$8</f>
        <v>3.2391852385056773E-5</v>
      </c>
      <c r="F83" s="22">
        <f>IS!F84/IS!F$8</f>
        <v>3.609205543474175E-5</v>
      </c>
    </row>
    <row r="84" spans="1:6" x14ac:dyDescent="0.25">
      <c r="A84" s="17" t="s">
        <v>169</v>
      </c>
      <c r="B84" s="22">
        <f>IS!B85/IS!B$8</f>
        <v>6.9629927352728594E-4</v>
      </c>
      <c r="C84" s="22">
        <f>IS!C85/IS!C$8</f>
        <v>6.8882118188807909E-4</v>
      </c>
      <c r="D84" s="22">
        <f>IS!D85/IS!D$8</f>
        <v>6.8035755652289638E-4</v>
      </c>
      <c r="E84" s="22">
        <f>IS!E85/IS!E$8</f>
        <v>6.4455927792950239E-4</v>
      </c>
      <c r="F84" s="22">
        <f>IS!F85/IS!F$8</f>
        <v>4.5394139463869615E-4</v>
      </c>
    </row>
    <row r="85" spans="1:6" x14ac:dyDescent="0.25">
      <c r="A85" s="17" t="s">
        <v>170</v>
      </c>
      <c r="B85" s="22">
        <f>IS!B86/IS!B$8</f>
        <v>1.1263540946486574E-3</v>
      </c>
      <c r="C85" s="22">
        <f>IS!C86/IS!C$8</f>
        <v>4.2212089709537668E-3</v>
      </c>
      <c r="D85" s="22">
        <f>IS!D86/IS!D$8</f>
        <v>3.2789990936310438E-3</v>
      </c>
      <c r="E85" s="22">
        <f>IS!E86/IS!E$8</f>
        <v>2.9273929577397109E-3</v>
      </c>
      <c r="F85" s="22">
        <f>IS!F86/IS!F$8</f>
        <v>1.4262816862723462E-3</v>
      </c>
    </row>
    <row r="86" spans="1:6" x14ac:dyDescent="0.25">
      <c r="A86" s="17" t="s">
        <v>185</v>
      </c>
      <c r="B86" s="22">
        <f>IS!B87/IS!B$8</f>
        <v>-1.5206691398845275E-5</v>
      </c>
      <c r="C86" s="22">
        <f>IS!C87/IS!C$8</f>
        <v>8.4732560960263715E-4</v>
      </c>
      <c r="D86" s="22">
        <f>IS!D87/IS!D$8</f>
        <v>2.1172716111384224E-3</v>
      </c>
      <c r="E86" s="22">
        <f>IS!E87/IS!E$8</f>
        <v>1.1542602764198263E-3</v>
      </c>
      <c r="F86" s="22">
        <f>IS!F87/IS!F$8</f>
        <v>3.4079789552393208E-4</v>
      </c>
    </row>
    <row r="87" spans="1:6" x14ac:dyDescent="0.25">
      <c r="A87" s="17" t="s">
        <v>171</v>
      </c>
      <c r="B87" s="22">
        <f>IS!B88/IS!B$8</f>
        <v>0</v>
      </c>
      <c r="C87" s="22">
        <f>IS!C88/IS!C$8</f>
        <v>1.161616701622335E-3</v>
      </c>
      <c r="D87" s="22">
        <f>IS!D88/IS!D$8</f>
        <v>2.1525229838874923E-3</v>
      </c>
      <c r="E87" s="22">
        <f>IS!E88/IS!E$8</f>
        <v>1.9654104379554275E-3</v>
      </c>
      <c r="F87" s="22">
        <f>IS!F88/IS!F$8</f>
        <v>2.2168137439463349E-3</v>
      </c>
    </row>
    <row r="88" spans="1:6" x14ac:dyDescent="0.25">
      <c r="A88" s="17" t="s">
        <v>172</v>
      </c>
      <c r="B88" s="22">
        <f>IS!B89/IS!B$8</f>
        <v>2.3586401679655672E-3</v>
      </c>
      <c r="C88" s="22">
        <f>IS!C89/IS!C$8</f>
        <v>7.9287557294763526E-4</v>
      </c>
      <c r="D88" s="22">
        <f>IS!D89/IS!D$8</f>
        <v>6.9320958062620204E-4</v>
      </c>
      <c r="E88" s="22">
        <f>IS!E89/IS!E$8</f>
        <v>1.0256404318644242E-3</v>
      </c>
      <c r="F88" s="22">
        <f>IS!F89/IS!F$8</f>
        <v>3.3580744396519E-4</v>
      </c>
    </row>
    <row r="89" spans="1:6" x14ac:dyDescent="0.25">
      <c r="A89" s="17" t="s">
        <v>173</v>
      </c>
      <c r="B89" s="22">
        <f>IS!B90/IS!B$8</f>
        <v>-1.7700716173878539E-4</v>
      </c>
      <c r="C89" s="22">
        <f>IS!C90/IS!C$8</f>
        <v>2.2678212838385331E-3</v>
      </c>
      <c r="D89" s="22">
        <f>IS!D90/IS!D$8</f>
        <v>7.362114074248494E-3</v>
      </c>
      <c r="E89" s="22">
        <f>IS!E90/IS!E$8</f>
        <v>1.5678889070234187E-3</v>
      </c>
      <c r="F89" s="22">
        <f>IS!F90/IS!F$8</f>
        <v>3.320932004719962E-4</v>
      </c>
    </row>
    <row r="90" spans="1:6" x14ac:dyDescent="0.25">
      <c r="A90" s="17" t="s">
        <v>190</v>
      </c>
      <c r="B90" s="22">
        <f>IS!B91/IS!B$8</f>
        <v>0</v>
      </c>
      <c r="C90" s="22">
        <f>IS!C91/IS!C$8</f>
        <v>0</v>
      </c>
      <c r="D90" s="22">
        <f>IS!D91/IS!D$8</f>
        <v>0</v>
      </c>
      <c r="E90" s="22">
        <f>IS!E91/IS!E$8</f>
        <v>0</v>
      </c>
      <c r="F90" s="22">
        <f>IS!F91/IS!F$8</f>
        <v>2.3810416063382027E-5</v>
      </c>
    </row>
    <row r="91" spans="1:6" x14ac:dyDescent="0.25">
      <c r="A91" s="17" t="s">
        <v>193</v>
      </c>
      <c r="B91" s="22">
        <f>IS!B92/IS!B$8</f>
        <v>7.7391561241046755E-6</v>
      </c>
      <c r="C91" s="22">
        <f>IS!C92/IS!C$8</f>
        <v>0</v>
      </c>
      <c r="D91" s="22">
        <f>IS!D92/IS!D$8</f>
        <v>0</v>
      </c>
      <c r="E91" s="22">
        <f>IS!E92/IS!E$8</f>
        <v>0</v>
      </c>
      <c r="F91" s="22">
        <f>IS!F92/IS!F$8</f>
        <v>0</v>
      </c>
    </row>
    <row r="92" spans="1:6" x14ac:dyDescent="0.25">
      <c r="A92" s="17" t="s">
        <v>174</v>
      </c>
      <c r="B92" s="22">
        <f>IS!B93/IS!B$8</f>
        <v>6.1861989576308669E-4</v>
      </c>
      <c r="C92" s="22">
        <f>IS!C93/IS!C$8</f>
        <v>4.2433501822388493E-4</v>
      </c>
      <c r="D92" s="22">
        <f>IS!D93/IS!D$8</f>
        <v>5.3983565057269891E-4</v>
      </c>
      <c r="E92" s="22">
        <f>IS!E93/IS!E$8</f>
        <v>5.6189186097416535E-4</v>
      </c>
      <c r="F92" s="22">
        <f>IS!F93/IS!F$8</f>
        <v>1.0114040079348978E-3</v>
      </c>
    </row>
    <row r="93" spans="1:6" x14ac:dyDescent="0.25">
      <c r="D93" s="4"/>
      <c r="E93" s="4"/>
    </row>
    <row r="94" spans="1:6" x14ac:dyDescent="0.25">
      <c r="A94" s="1" t="s">
        <v>44</v>
      </c>
      <c r="B94" s="22">
        <f>IS!B95/IS!B$8</f>
        <v>0.38923787854393049</v>
      </c>
      <c r="C94" s="22">
        <f>IS!C95/IS!C$8</f>
        <v>0.37364186999624732</v>
      </c>
      <c r="D94" s="22">
        <f>IS!D95/IS!D$8</f>
        <v>0.36690115454209365</v>
      </c>
      <c r="E94" s="22">
        <f>IS!E95/IS!E$8</f>
        <v>0.3664063949666318</v>
      </c>
      <c r="F94" s="22">
        <f>IS!F95/IS!F$8</f>
        <v>0.34614788049509376</v>
      </c>
    </row>
    <row r="95" spans="1:6" x14ac:dyDescent="0.25">
      <c r="A95" s="1"/>
      <c r="B95" s="6"/>
      <c r="C95" s="6"/>
      <c r="D95" s="6"/>
      <c r="E95" s="6"/>
    </row>
    <row r="96" spans="1:6" x14ac:dyDescent="0.25">
      <c r="A96" t="s">
        <v>45</v>
      </c>
      <c r="B96" s="22">
        <f>IS!B97/IS!B$8</f>
        <v>1.8730069996875327E-2</v>
      </c>
      <c r="C96" s="22">
        <f>IS!C97/IS!C$8</f>
        <v>1.7984469693375242E-2</v>
      </c>
      <c r="D96" s="22">
        <f>IS!D97/IS!D$8</f>
        <v>1.7680456617668761E-2</v>
      </c>
      <c r="E96" s="22">
        <f>IS!E97/IS!E$8</f>
        <v>1.7693543825858544E-2</v>
      </c>
      <c r="F96" s="22">
        <f>IS!F97/IS!F$8</f>
        <v>1.6483232404528276E-2</v>
      </c>
    </row>
    <row r="97" spans="1:6" x14ac:dyDescent="0.25">
      <c r="A97" s="1" t="s">
        <v>46</v>
      </c>
      <c r="B97" s="22">
        <f>IS!B98/IS!B$8</f>
        <v>0.37050780854705517</v>
      </c>
      <c r="C97" s="22">
        <f>IS!C98/IS!C$8</f>
        <v>0.35565740030287213</v>
      </c>
      <c r="D97" s="22">
        <f>IS!D98/IS!D$8</f>
        <v>0.34922069792442489</v>
      </c>
      <c r="E97" s="22">
        <f>IS!E98/IS!E$8</f>
        <v>0.34871285114077327</v>
      </c>
      <c r="F97" s="22">
        <f>IS!F98/IS!F$8</f>
        <v>0.3296646480905655</v>
      </c>
    </row>
    <row r="99" spans="1:6" x14ac:dyDescent="0.25">
      <c r="A99" t="s">
        <v>47</v>
      </c>
      <c r="B99" s="22">
        <f>IS!B100/IS!B$8</f>
        <v>9.2662036500106265E-2</v>
      </c>
      <c r="C99" s="22">
        <f>IS!C100/IS!C$8</f>
        <v>8.8045862994538746E-2</v>
      </c>
      <c r="D99" s="22">
        <f>IS!D100/IS!D$8</f>
        <v>8.2089120711366856E-2</v>
      </c>
      <c r="E99" s="22">
        <f>IS!E100/IS!E$8</f>
        <v>8.0703266836004067E-2</v>
      </c>
      <c r="F99" s="22">
        <f>IS!F100/IS!F$8</f>
        <v>7.2250802469164099E-2</v>
      </c>
    </row>
    <row r="100" spans="1:6" x14ac:dyDescent="0.25">
      <c r="A100" t="s">
        <v>48</v>
      </c>
      <c r="B100" s="22">
        <f>IS!B101/IS!B$8</f>
        <v>-4.7076119764306586E-4</v>
      </c>
      <c r="C100" s="22">
        <f>IS!C101/IS!C$8</f>
        <v>1.4355780995461219E-3</v>
      </c>
      <c r="D100" s="22">
        <f>IS!D101/IS!D$8</f>
        <v>2.5697215575594106E-3</v>
      </c>
      <c r="E100" s="22">
        <f>IS!E101/IS!E$8</f>
        <v>2.0451330614505458E-3</v>
      </c>
      <c r="F100" s="22">
        <f>IS!F101/IS!F$8</f>
        <v>6.8664808317038329E-3</v>
      </c>
    </row>
    <row r="101" spans="1:6" x14ac:dyDescent="0.25">
      <c r="A101" s="1" t="s">
        <v>49</v>
      </c>
      <c r="B101" s="22">
        <f>IS!B102/IS!B$8</f>
        <v>0.27831653324459199</v>
      </c>
      <c r="C101" s="22">
        <f>IS!C102/IS!C$8</f>
        <v>0.26617595920878723</v>
      </c>
      <c r="D101" s="22">
        <f>IS!D102/IS!D$8</f>
        <v>0.26456185565549861</v>
      </c>
      <c r="E101" s="22">
        <f>IS!E102/IS!E$8</f>
        <v>0.26596445124331869</v>
      </c>
      <c r="F101" s="22">
        <f>IS!F102/IS!F$8</f>
        <v>0.25054736478969758</v>
      </c>
    </row>
    <row r="103" spans="1:6" x14ac:dyDescent="0.25">
      <c r="A103" t="s">
        <v>50</v>
      </c>
      <c r="B103" s="22">
        <f>IS!B104/IS!B$8</f>
        <v>1.2778663231581142E-2</v>
      </c>
      <c r="C103" s="22">
        <f>IS!C104/IS!C$8</f>
        <v>2.1158968989664521E-2</v>
      </c>
      <c r="D103" s="22">
        <f>IS!D104/IS!D$8</f>
        <v>2.812590544040177E-2</v>
      </c>
      <c r="E103" s="22">
        <f>IS!E104/IS!E$8</f>
        <v>2.5411487253322575E-2</v>
      </c>
      <c r="F103" s="22">
        <f>IS!F104/IS!F$8</f>
        <v>2.7705193275655064E-2</v>
      </c>
    </row>
    <row r="104" spans="1:6" x14ac:dyDescent="0.25">
      <c r="A104" s="13" t="s">
        <v>49</v>
      </c>
      <c r="B104" s="22">
        <f>IS!B105/IS!B$8</f>
        <v>0.2910951964761731</v>
      </c>
      <c r="C104" s="22">
        <f>IS!C105/IS!C$8</f>
        <v>0.28733492819845174</v>
      </c>
      <c r="D104" s="22">
        <f>IS!D105/IS!D$8</f>
        <v>0.29268776109590039</v>
      </c>
      <c r="E104" s="22">
        <f>IS!E105/IS!E$8</f>
        <v>0.29137593849664123</v>
      </c>
      <c r="F104" s="22">
        <f>IS!F105/IS!F$8</f>
        <v>0.2782525580653526</v>
      </c>
    </row>
    <row r="106" spans="1:6" x14ac:dyDescent="0.25">
      <c r="A106" t="s">
        <v>175</v>
      </c>
      <c r="B106" s="22">
        <f>IS!B107/IS!B$8</f>
        <v>-1.3413235059511785E-2</v>
      </c>
      <c r="C106" s="22">
        <f>IS!C107/IS!C$8</f>
        <v>-1.081583244050539E-3</v>
      </c>
      <c r="D106" s="22">
        <f>IS!D107/IS!D$8</f>
        <v>-1.0195470255958119E-2</v>
      </c>
      <c r="E106" s="22">
        <f>IS!E107/IS!E$8</f>
        <v>9.0242692073923443E-3</v>
      </c>
      <c r="F106" s="22">
        <f>IS!F107/IS!F$8</f>
        <v>-9.5831678804716481E-5</v>
      </c>
    </row>
    <row r="107" spans="1:6" x14ac:dyDescent="0.25">
      <c r="A107" t="s">
        <v>51</v>
      </c>
      <c r="B107" s="22">
        <f>IS!B108/IS!B$8</f>
        <v>-1.3039636765986448E-2</v>
      </c>
      <c r="C107" s="22">
        <f>IS!C108/IS!C$8</f>
        <v>-1.0602570007006659E-3</v>
      </c>
      <c r="D107" s="22">
        <f>IS!D108/IS!D$8</f>
        <v>-1.0195470255958119E-2</v>
      </c>
      <c r="E107" s="22">
        <f>IS!E108/IS!E$8</f>
        <v>9.0242692073923443E-3</v>
      </c>
      <c r="F107" s="22">
        <f>IS!F108/IS!F$8</f>
        <v>-9.5831678804716481E-5</v>
      </c>
    </row>
    <row r="108" spans="1:6" x14ac:dyDescent="0.25">
      <c r="A108" t="s">
        <v>176</v>
      </c>
      <c r="B108" s="22">
        <f>IS!B109/IS!B$8</f>
        <v>-3.7359829352533647E-4</v>
      </c>
      <c r="C108" s="22">
        <f>IS!C109/IS!C$8</f>
        <v>-2.1326243349872976E-5</v>
      </c>
      <c r="D108" s="22">
        <f>IS!D109/IS!D$8</f>
        <v>0</v>
      </c>
      <c r="E108" s="22">
        <f>IS!E109/IS!E$8</f>
        <v>0</v>
      </c>
      <c r="F108" s="22">
        <f>IS!F109/IS!F$8</f>
        <v>0</v>
      </c>
    </row>
    <row r="109" spans="1:6" ht="15.75" x14ac:dyDescent="0.25">
      <c r="A109" s="8" t="s">
        <v>52</v>
      </c>
      <c r="B109" s="22">
        <f>IS!B110/IS!B$8</f>
        <v>0.27768196141666135</v>
      </c>
      <c r="C109" s="22">
        <f>IS!C110/IS!C$8</f>
        <v>0.28625334495440125</v>
      </c>
      <c r="D109" s="22">
        <f>IS!D110/IS!D$8</f>
        <v>0.28249229083994226</v>
      </c>
      <c r="E109" s="22">
        <f>IS!E110/IS!E$8</f>
        <v>0.30040020770403358</v>
      </c>
      <c r="F109" s="22">
        <f>IS!F110/IS!F$8</f>
        <v>0.27815672638654793</v>
      </c>
    </row>
    <row r="111" spans="1:6" x14ac:dyDescent="0.25">
      <c r="A111" s="1" t="s">
        <v>53</v>
      </c>
      <c r="B111" s="22">
        <f>IS!B112/IS!B$8</f>
        <v>0.2910951964761731</v>
      </c>
      <c r="C111" s="22">
        <f>IS!C112/IS!C$8</f>
        <v>0.28733492819845174</v>
      </c>
      <c r="D111" s="22">
        <f>IS!D112/IS!D$8</f>
        <v>0.29268776109590039</v>
      </c>
      <c r="E111" s="22">
        <f>IS!E112/IS!E$8</f>
        <v>0.29137593849664123</v>
      </c>
      <c r="F111" s="22">
        <f>IS!F112/IS!F$8</f>
        <v>0.2782525580653526</v>
      </c>
    </row>
    <row r="112" spans="1:6" x14ac:dyDescent="0.25">
      <c r="A112" t="s">
        <v>54</v>
      </c>
      <c r="B112" s="22">
        <f>IS!B113/IS!B$8</f>
        <v>0.2910951964761731</v>
      </c>
      <c r="C112" s="22">
        <f>IS!C113/IS!C$8</f>
        <v>0.28718329699401357</v>
      </c>
      <c r="D112" s="22">
        <f>IS!D113/IS!D$8</f>
        <v>0.29237941966973963</v>
      </c>
      <c r="E112" s="22">
        <f>IS!E113/IS!E$8</f>
        <v>0.2910865313474657</v>
      </c>
      <c r="F112" s="22">
        <f>IS!F113/IS!F$8</f>
        <v>0.27813520246584195</v>
      </c>
    </row>
    <row r="113" spans="1:6" x14ac:dyDescent="0.25">
      <c r="A113" t="s">
        <v>20</v>
      </c>
      <c r="B113" s="22">
        <f>IS!B114/IS!B$8</f>
        <v>0</v>
      </c>
      <c r="C113" s="22">
        <f>IS!C114/IS!C$8</f>
        <v>1.5163120443820752E-4</v>
      </c>
      <c r="D113" s="22">
        <f>IS!D114/IS!D$8</f>
        <v>3.0834142616077047E-4</v>
      </c>
      <c r="E113" s="22">
        <f>IS!E114/IS!E$8</f>
        <v>2.8940714917554544E-4</v>
      </c>
      <c r="F113" s="22">
        <f>IS!F114/IS!F$8</f>
        <v>1.1735559951068754E-4</v>
      </c>
    </row>
    <row r="115" spans="1:6" x14ac:dyDescent="0.25">
      <c r="A115" s="1" t="s">
        <v>55</v>
      </c>
      <c r="B115" s="22">
        <f>IS!B116/IS!B$8</f>
        <v>0.27768196141666135</v>
      </c>
      <c r="C115" s="22">
        <f>IS!C116/IS!C$8</f>
        <v>0.28625334495440125</v>
      </c>
      <c r="D115" s="22">
        <f>IS!D116/IS!D$8</f>
        <v>0.28249229083994226</v>
      </c>
      <c r="E115" s="22">
        <f>IS!E116/IS!E$8</f>
        <v>0.30040020770403358</v>
      </c>
      <c r="F115" s="22">
        <f>IS!F116/IS!F$8</f>
        <v>0.27815672638654793</v>
      </c>
    </row>
    <row r="116" spans="1:6" x14ac:dyDescent="0.25">
      <c r="A116" t="s">
        <v>54</v>
      </c>
      <c r="B116" s="22">
        <f>IS!B117/IS!B$8</f>
        <v>0.27768196141666135</v>
      </c>
      <c r="C116" s="22">
        <f>IS!C117/IS!C$8</f>
        <v>0.28610401421872245</v>
      </c>
      <c r="D116" s="22">
        <f>IS!D117/IS!D$8</f>
        <v>0.2821839494137815</v>
      </c>
      <c r="E116" s="22">
        <f>IS!E117/IS!E$8</f>
        <v>0.30011080055485806</v>
      </c>
      <c r="F116" s="22">
        <f>IS!F117/IS!F$8</f>
        <v>0.27803937078703722</v>
      </c>
    </row>
    <row r="117" spans="1:6" x14ac:dyDescent="0.25">
      <c r="A117" t="s">
        <v>20</v>
      </c>
      <c r="B117" s="22">
        <f>IS!B118/IS!B$8</f>
        <v>0</v>
      </c>
      <c r="C117" s="22">
        <f>IS!C118/IS!C$8</f>
        <v>1.4933073567877754E-4</v>
      </c>
      <c r="D117" s="22">
        <f>IS!D118/IS!D$8</f>
        <v>3.0834142616077047E-4</v>
      </c>
      <c r="E117" s="22">
        <f>IS!E118/IS!E$8</f>
        <v>2.8940714917554544E-4</v>
      </c>
      <c r="F117" s="22">
        <f>IS!F118/IS!F$8</f>
        <v>1.1735559951068754E-4</v>
      </c>
    </row>
    <row r="119" spans="1:6" x14ac:dyDescent="0.25">
      <c r="A119" s="1" t="s">
        <v>57</v>
      </c>
    </row>
    <row r="120" spans="1:6" x14ac:dyDescent="0.25">
      <c r="A120" s="1" t="s">
        <v>58</v>
      </c>
      <c r="B120" s="4"/>
      <c r="C120" s="4"/>
      <c r="D120" s="4"/>
      <c r="E120" s="4"/>
    </row>
    <row r="121" spans="1:6" x14ac:dyDescent="0.25">
      <c r="D121" s="4"/>
      <c r="E121" s="4"/>
    </row>
    <row r="122" spans="1:6" x14ac:dyDescent="0.25">
      <c r="A122" s="14"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T58"/>
  <sheetViews>
    <sheetView zoomScale="80" zoomScaleNormal="80" workbookViewId="0">
      <selection activeCell="J44" sqref="J44"/>
    </sheetView>
  </sheetViews>
  <sheetFormatPr defaultRowHeight="15" x14ac:dyDescent="0.25"/>
  <cols>
    <col min="1" max="1" width="65.85546875" bestFit="1" customWidth="1"/>
    <col min="2" max="6" width="16.28515625" bestFit="1" customWidth="1"/>
    <col min="9" max="9" width="40.5703125" bestFit="1" customWidth="1"/>
    <col min="10" max="10" width="14.85546875" bestFit="1" customWidth="1"/>
    <col min="11" max="11" width="13.5703125" bestFit="1" customWidth="1"/>
  </cols>
  <sheetData>
    <row r="2" spans="1:11" x14ac:dyDescent="0.25">
      <c r="A2" t="s">
        <v>61</v>
      </c>
    </row>
    <row r="3" spans="1:11" x14ac:dyDescent="0.25">
      <c r="A3" t="s">
        <v>60</v>
      </c>
    </row>
    <row r="5" spans="1:11" x14ac:dyDescent="0.25">
      <c r="B5" s="2">
        <v>2020</v>
      </c>
      <c r="C5" s="2">
        <v>2019</v>
      </c>
      <c r="D5" s="2">
        <v>2018</v>
      </c>
      <c r="E5" s="2">
        <v>2017</v>
      </c>
      <c r="F5" s="2">
        <v>2016</v>
      </c>
    </row>
    <row r="6" spans="1:11" x14ac:dyDescent="0.25">
      <c r="A6" s="1" t="s">
        <v>62</v>
      </c>
    </row>
    <row r="7" spans="1:11" ht="15.75" x14ac:dyDescent="0.25">
      <c r="A7" s="1" t="s">
        <v>63</v>
      </c>
      <c r="B7" s="5">
        <f>SUM(B8:B10)</f>
        <v>52944903655</v>
      </c>
      <c r="C7" s="5">
        <f t="shared" ref="C7:E7" si="0">SUM(C8:C10)</f>
        <v>51161723791</v>
      </c>
      <c r="D7" s="5">
        <f t="shared" si="0"/>
        <v>46420785922</v>
      </c>
      <c r="E7" s="5">
        <f t="shared" si="0"/>
        <v>41656629503</v>
      </c>
      <c r="F7" s="5">
        <f>SUM(F8:F10)</f>
        <v>38043324639</v>
      </c>
      <c r="I7" s="15" t="s">
        <v>301</v>
      </c>
      <c r="J7" s="42">
        <v>2020</v>
      </c>
      <c r="K7" t="s">
        <v>300</v>
      </c>
    </row>
    <row r="8" spans="1:11" x14ac:dyDescent="0.25">
      <c r="A8" t="s">
        <v>64</v>
      </c>
      <c r="B8" s="4">
        <v>52909065970</v>
      </c>
      <c r="C8" s="4">
        <v>51074051570</v>
      </c>
      <c r="D8" s="4">
        <v>46195703039</v>
      </c>
      <c r="E8" s="4">
        <v>41454805384</v>
      </c>
      <c r="F8" s="4">
        <v>37930633639</v>
      </c>
      <c r="I8" t="s">
        <v>299</v>
      </c>
      <c r="J8" s="4">
        <f>(BS!B19+IS!B4)-BS!C19</f>
        <v>52884700825</v>
      </c>
      <c r="K8" s="4">
        <f>B8-J8</f>
        <v>24365145</v>
      </c>
    </row>
    <row r="9" spans="1:11" x14ac:dyDescent="0.25">
      <c r="A9" t="s">
        <v>65</v>
      </c>
      <c r="B9" s="4">
        <v>2216358</v>
      </c>
      <c r="C9" s="4">
        <v>4868172</v>
      </c>
      <c r="D9" s="4">
        <v>83957932</v>
      </c>
      <c r="E9" s="4">
        <v>42180295</v>
      </c>
      <c r="F9" s="4">
        <v>0</v>
      </c>
      <c r="I9" t="s">
        <v>67</v>
      </c>
    </row>
    <row r="10" spans="1:11" x14ac:dyDescent="0.25">
      <c r="A10" t="s">
        <v>23</v>
      </c>
      <c r="B10" s="4">
        <v>33621327</v>
      </c>
      <c r="C10" s="4">
        <v>82804049</v>
      </c>
      <c r="D10" s="4">
        <v>141124951</v>
      </c>
      <c r="E10" s="4">
        <v>159643824</v>
      </c>
      <c r="F10" s="4">
        <v>112691000</v>
      </c>
      <c r="I10" t="s">
        <v>68</v>
      </c>
    </row>
    <row r="11" spans="1:11" x14ac:dyDescent="0.25">
      <c r="I11" t="s">
        <v>357</v>
      </c>
      <c r="J11" s="22">
        <f>B21/IS!B4</f>
        <v>0.20331646980382601</v>
      </c>
    </row>
    <row r="12" spans="1:11" x14ac:dyDescent="0.25">
      <c r="A12" s="1" t="s">
        <v>66</v>
      </c>
      <c r="B12" s="4">
        <f t="shared" ref="B12:E12" si="1">SUM(B13:B19)</f>
        <v>42184131718</v>
      </c>
      <c r="C12" s="4">
        <f t="shared" si="1"/>
        <v>38769930520</v>
      </c>
      <c r="D12" s="4">
        <f>SUM(D13:D19)</f>
        <v>36413773813</v>
      </c>
      <c r="E12" s="4">
        <f t="shared" si="1"/>
        <v>32114143561</v>
      </c>
      <c r="F12" s="4">
        <f>SUM(F13:F19)</f>
        <v>28428043662</v>
      </c>
    </row>
    <row r="13" spans="1:11" x14ac:dyDescent="0.25">
      <c r="A13" t="s">
        <v>67</v>
      </c>
      <c r="B13" s="4">
        <v>17024316320</v>
      </c>
      <c r="C13" s="4">
        <v>15619769171</v>
      </c>
      <c r="D13" s="4">
        <v>14895596440</v>
      </c>
      <c r="E13" s="4">
        <v>12451066459</v>
      </c>
      <c r="F13" s="4">
        <v>12055106675</v>
      </c>
      <c r="I13" t="s">
        <v>355</v>
      </c>
      <c r="J13" s="22">
        <f>B8/IS!B4</f>
        <v>0.99967591327255378</v>
      </c>
    </row>
    <row r="14" spans="1:11" x14ac:dyDescent="0.25">
      <c r="A14" t="s">
        <v>68</v>
      </c>
      <c r="B14" s="4">
        <v>13446602730</v>
      </c>
      <c r="C14" s="4">
        <v>11773729181</v>
      </c>
      <c r="D14" s="4">
        <v>11222587267</v>
      </c>
      <c r="E14" s="4">
        <v>9708309353</v>
      </c>
      <c r="F14" s="4">
        <v>8466672238</v>
      </c>
      <c r="I14" t="s">
        <v>356</v>
      </c>
      <c r="J14" s="22">
        <f>BS!B19/IS!B4</f>
        <v>2.8724899976514295E-2</v>
      </c>
    </row>
    <row r="15" spans="1:11" x14ac:dyDescent="0.25">
      <c r="A15" t="s">
        <v>69</v>
      </c>
      <c r="B15" s="4">
        <v>7049769814</v>
      </c>
      <c r="C15" s="4">
        <v>6833233083</v>
      </c>
      <c r="D15" s="4">
        <v>6233127665</v>
      </c>
      <c r="E15" s="4">
        <v>5741535424</v>
      </c>
      <c r="F15" s="4">
        <v>5251839594</v>
      </c>
    </row>
    <row r="16" spans="1:11" x14ac:dyDescent="0.25">
      <c r="A16" t="s">
        <v>41</v>
      </c>
      <c r="B16" s="4">
        <v>107090</v>
      </c>
      <c r="C16" s="4">
        <v>95196</v>
      </c>
      <c r="D16" s="4">
        <v>93599</v>
      </c>
      <c r="E16" s="4">
        <v>154389</v>
      </c>
      <c r="F16" s="4">
        <v>5299871</v>
      </c>
    </row>
    <row r="17" spans="1:10" x14ac:dyDescent="0.25">
      <c r="A17" t="s">
        <v>70</v>
      </c>
      <c r="B17" s="4">
        <v>3830869094</v>
      </c>
      <c r="C17" s="4">
        <v>3565244457</v>
      </c>
      <c r="D17" s="4">
        <v>3480574440</v>
      </c>
      <c r="E17" s="4">
        <v>3596322058</v>
      </c>
      <c r="F17" s="4">
        <v>2047639860</v>
      </c>
    </row>
    <row r="18" spans="1:10" x14ac:dyDescent="0.25">
      <c r="A18" t="s">
        <v>71</v>
      </c>
      <c r="B18" s="4">
        <v>802781404</v>
      </c>
      <c r="C18" s="4">
        <v>867481244</v>
      </c>
      <c r="D18" s="4">
        <v>526322070</v>
      </c>
      <c r="E18" s="4">
        <v>616755878</v>
      </c>
      <c r="F18" s="4">
        <v>510064512</v>
      </c>
    </row>
    <row r="19" spans="1:10" x14ac:dyDescent="0.25">
      <c r="A19" t="s">
        <v>23</v>
      </c>
      <c r="B19" s="4">
        <v>29685266</v>
      </c>
      <c r="C19" s="4">
        <v>110378188</v>
      </c>
      <c r="D19" s="4">
        <v>55472332</v>
      </c>
      <c r="E19" s="4">
        <v>0</v>
      </c>
      <c r="F19" s="4">
        <v>91420912</v>
      </c>
    </row>
    <row r="21" spans="1:10" x14ac:dyDescent="0.25">
      <c r="A21" s="1" t="s">
        <v>72</v>
      </c>
      <c r="B21" s="6">
        <f t="shared" ref="B21:E21" si="2">B7-B12</f>
        <v>10760771937</v>
      </c>
      <c r="C21" s="6">
        <f t="shared" si="2"/>
        <v>12391793271</v>
      </c>
      <c r="D21" s="6">
        <f>D7-D12</f>
        <v>10007012109</v>
      </c>
      <c r="E21" s="6">
        <f t="shared" si="2"/>
        <v>9542485942</v>
      </c>
      <c r="F21" s="6">
        <f>F7-F12</f>
        <v>9615280977</v>
      </c>
      <c r="I21" s="22"/>
    </row>
    <row r="23" spans="1:10" x14ac:dyDescent="0.25">
      <c r="A23" s="1" t="s">
        <v>80</v>
      </c>
    </row>
    <row r="24" spans="1:10" x14ac:dyDescent="0.25">
      <c r="A24" t="s">
        <v>73</v>
      </c>
      <c r="B24" s="4">
        <f>-2042104801</f>
        <v>-2042104801</v>
      </c>
      <c r="C24" s="4">
        <v>-2048539921</v>
      </c>
      <c r="D24" s="4">
        <v>-3167173807</v>
      </c>
      <c r="E24" s="4">
        <v>-2576915168</v>
      </c>
      <c r="F24" s="4">
        <f>-2657669483</f>
        <v>-2657669483</v>
      </c>
    </row>
    <row r="25" spans="1:10" x14ac:dyDescent="0.25">
      <c r="A25" t="s">
        <v>74</v>
      </c>
      <c r="B25" s="4">
        <v>60742370</v>
      </c>
      <c r="C25" s="4">
        <v>66594884</v>
      </c>
      <c r="D25" s="4">
        <v>49109965</v>
      </c>
      <c r="E25" s="4">
        <v>46769925</v>
      </c>
      <c r="F25" s="4">
        <v>66788805</v>
      </c>
    </row>
    <row r="26" spans="1:10" x14ac:dyDescent="0.25">
      <c r="A26" t="s">
        <v>187</v>
      </c>
      <c r="B26" s="4">
        <f>-774363</f>
        <v>-774363</v>
      </c>
      <c r="C26" s="4"/>
      <c r="D26" s="4"/>
      <c r="E26" s="4"/>
      <c r="F26" s="4"/>
      <c r="J26" s="4"/>
    </row>
    <row r="27" spans="1:10" x14ac:dyDescent="0.25">
      <c r="A27" t="s">
        <v>75</v>
      </c>
      <c r="B27" s="4">
        <f>-2413257573</f>
        <v>-2413257573</v>
      </c>
      <c r="C27" s="4">
        <v>116427551</v>
      </c>
      <c r="D27" s="4">
        <v>-1709234747</v>
      </c>
      <c r="E27" s="4">
        <v>-569633173</v>
      </c>
      <c r="F27" s="4">
        <f>-80310552</f>
        <v>-80310552</v>
      </c>
    </row>
    <row r="28" spans="1:10" x14ac:dyDescent="0.25">
      <c r="A28" t="s">
        <v>177</v>
      </c>
      <c r="C28" s="4">
        <v>-209054502</v>
      </c>
      <c r="D28" s="4"/>
      <c r="E28" s="4"/>
    </row>
    <row r="29" spans="1:10" x14ac:dyDescent="0.25">
      <c r="A29" t="s">
        <v>76</v>
      </c>
      <c r="B29" s="4">
        <f>-409767691</f>
        <v>-409767691</v>
      </c>
      <c r="C29" s="4">
        <v>376808344</v>
      </c>
      <c r="D29" s="4">
        <v>-3110589073</v>
      </c>
      <c r="E29" s="4">
        <v>2357543668</v>
      </c>
      <c r="F29" s="4">
        <f>-1281324584</f>
        <v>-1281324584</v>
      </c>
    </row>
    <row r="30" spans="1:10" x14ac:dyDescent="0.25">
      <c r="A30" t="s">
        <v>77</v>
      </c>
      <c r="B30" s="4">
        <f>-8120460</f>
        <v>-8120460</v>
      </c>
      <c r="C30" s="4">
        <v>99860413</v>
      </c>
      <c r="D30" s="4">
        <v>291936032</v>
      </c>
      <c r="E30" s="4">
        <v>57295584</v>
      </c>
      <c r="F30" s="4">
        <v>10983571</v>
      </c>
    </row>
    <row r="31" spans="1:10" x14ac:dyDescent="0.25">
      <c r="A31" t="s">
        <v>78</v>
      </c>
      <c r="B31" s="4">
        <v>2712143496</v>
      </c>
      <c r="C31" s="4">
        <v>1407175500</v>
      </c>
      <c r="D31" s="4">
        <v>955580148</v>
      </c>
      <c r="E31" s="4">
        <v>587461554</v>
      </c>
      <c r="F31" s="4">
        <v>253117331</v>
      </c>
    </row>
    <row r="32" spans="1:10" x14ac:dyDescent="0.25">
      <c r="A32" t="s">
        <v>79</v>
      </c>
      <c r="B32" s="4">
        <v>234546484</v>
      </c>
      <c r="C32" s="4">
        <v>360040347</v>
      </c>
      <c r="D32" s="4">
        <v>295896484</v>
      </c>
      <c r="E32" s="4">
        <v>295466575</v>
      </c>
      <c r="F32" s="4">
        <v>47172498</v>
      </c>
    </row>
    <row r="33" spans="1:6" x14ac:dyDescent="0.25">
      <c r="D33" s="4"/>
      <c r="E33" s="4"/>
    </row>
    <row r="34" spans="1:6" x14ac:dyDescent="0.25">
      <c r="A34" s="1" t="s">
        <v>81</v>
      </c>
      <c r="B34" s="5">
        <f>SUM(B24:B32)</f>
        <v>-1866592538</v>
      </c>
      <c r="C34" s="5">
        <f>SUM(C24:C32)</f>
        <v>169312616</v>
      </c>
      <c r="D34" s="5">
        <f>SUM(D24:D32)</f>
        <v>-6394474998</v>
      </c>
      <c r="E34" s="5">
        <f>SUM(E24:E32)</f>
        <v>197988965</v>
      </c>
      <c r="F34" s="5">
        <f>SUM(F24:F32)</f>
        <v>-3641242414</v>
      </c>
    </row>
    <row r="36" spans="1:6" x14ac:dyDescent="0.25">
      <c r="A36" s="1" t="s">
        <v>82</v>
      </c>
    </row>
    <row r="37" spans="1:6" x14ac:dyDescent="0.25">
      <c r="A37" t="s">
        <v>188</v>
      </c>
      <c r="E37">
        <v>0</v>
      </c>
      <c r="F37" s="4">
        <f>-309810998</f>
        <v>-309810998</v>
      </c>
    </row>
    <row r="38" spans="1:6" x14ac:dyDescent="0.25">
      <c r="A38" t="s">
        <v>189</v>
      </c>
      <c r="F38" s="4">
        <f>-2297884</f>
        <v>-2297884</v>
      </c>
    </row>
    <row r="39" spans="1:6" x14ac:dyDescent="0.25">
      <c r="A39" t="s">
        <v>83</v>
      </c>
      <c r="B39" s="4">
        <v>-3313835557</v>
      </c>
      <c r="C39" s="4">
        <v>-2654607924</v>
      </c>
      <c r="D39" s="4">
        <v>-2400808200</v>
      </c>
      <c r="E39" s="4">
        <v>-2494346184</v>
      </c>
      <c r="F39" s="4">
        <f>-1662897456</f>
        <v>-1662897456</v>
      </c>
    </row>
    <row r="40" spans="1:6" x14ac:dyDescent="0.25">
      <c r="A40" s="1"/>
    </row>
    <row r="41" spans="1:6" x14ac:dyDescent="0.25">
      <c r="A41" s="1" t="s">
        <v>84</v>
      </c>
      <c r="B41" s="5">
        <f>SUM(B37:B39)</f>
        <v>-3313835557</v>
      </c>
      <c r="C41" s="5">
        <f>SUM(C37:C39)</f>
        <v>-2654607924</v>
      </c>
      <c r="D41" s="5">
        <f>SUM(D37:D39)</f>
        <v>-2400808200</v>
      </c>
      <c r="E41" s="5">
        <f>SUM(E37:E39)</f>
        <v>-2494346184</v>
      </c>
      <c r="F41" s="5">
        <f>SUM(F37:F39)</f>
        <v>-1975006338</v>
      </c>
    </row>
    <row r="43" spans="1:6" x14ac:dyDescent="0.25">
      <c r="A43" s="1" t="s">
        <v>178</v>
      </c>
      <c r="B43" s="6">
        <f>SUM(B21+B34+B41)</f>
        <v>5580343842</v>
      </c>
      <c r="C43" s="6">
        <f>SUM(C21+C34+C41)</f>
        <v>9906497963</v>
      </c>
      <c r="D43" s="6">
        <f>SUM(D21+D34+D41)</f>
        <v>1211728911</v>
      </c>
      <c r="E43" s="6">
        <f>SUM(E21+E34+E41)</f>
        <v>7246128723</v>
      </c>
      <c r="F43" s="6">
        <f>SUM(F21+F34+F41)</f>
        <v>3999032225</v>
      </c>
    </row>
    <row r="44" spans="1:6" x14ac:dyDescent="0.25">
      <c r="A44" s="1" t="s">
        <v>179</v>
      </c>
      <c r="B44" s="6">
        <f>-20053350</f>
        <v>-20053350</v>
      </c>
      <c r="C44" s="6">
        <v>32442654</v>
      </c>
      <c r="D44" s="6">
        <v>74115795</v>
      </c>
      <c r="E44" s="6"/>
      <c r="F44" s="6"/>
    </row>
    <row r="45" spans="1:6" x14ac:dyDescent="0.25">
      <c r="A45" t="s">
        <v>85</v>
      </c>
      <c r="B45" s="4">
        <v>27004038946</v>
      </c>
      <c r="C45" s="4">
        <v>16980412765</v>
      </c>
      <c r="D45" s="4">
        <v>15768683854</v>
      </c>
      <c r="E45" s="4">
        <v>8522555131</v>
      </c>
      <c r="F45" s="4">
        <v>4523522906</v>
      </c>
    </row>
    <row r="46" spans="1:6" x14ac:dyDescent="0.25">
      <c r="A46" t="s">
        <v>180</v>
      </c>
      <c r="C46" s="4">
        <v>84685564</v>
      </c>
      <c r="D46" s="4"/>
      <c r="E46" s="4"/>
    </row>
    <row r="47" spans="1:6" x14ac:dyDescent="0.25">
      <c r="A47" t="s">
        <v>86</v>
      </c>
      <c r="B47" s="6">
        <f>SUM(B43:B46)</f>
        <v>32564329438</v>
      </c>
      <c r="C47" s="6">
        <f>SUM(C43:C46)</f>
        <v>27004038946</v>
      </c>
      <c r="D47" s="6">
        <f>SUM(D43:D46)</f>
        <v>17054528560</v>
      </c>
      <c r="E47" s="6">
        <f>SUM(E43:E46)</f>
        <v>15768683854</v>
      </c>
      <c r="F47" s="6">
        <f>SUM(F43:F46)</f>
        <v>8522555131</v>
      </c>
    </row>
    <row r="49" spans="1:20" x14ac:dyDescent="0.25">
      <c r="A49" s="1" t="s">
        <v>87</v>
      </c>
      <c r="B49">
        <v>12.75</v>
      </c>
      <c r="C49" s="16">
        <f>C21/C50</f>
        <v>14.678062041284994</v>
      </c>
      <c r="D49" s="16">
        <f>D21/D50</f>
        <v>12.683022477226499</v>
      </c>
      <c r="E49" s="16">
        <f>E21/E50</f>
        <v>12.94087502738879</v>
      </c>
    </row>
    <row r="50" spans="1:20" x14ac:dyDescent="0.25">
      <c r="A50" s="1" t="s">
        <v>88</v>
      </c>
      <c r="B50" s="4">
        <v>844239058</v>
      </c>
      <c r="C50" s="4">
        <v>844239058</v>
      </c>
      <c r="D50" s="4">
        <v>789008466</v>
      </c>
      <c r="E50" s="4">
        <v>737391090</v>
      </c>
      <c r="F50" s="4"/>
    </row>
    <row r="53" spans="1:20" ht="15.75" thickBot="1" x14ac:dyDescent="0.3"/>
    <row r="54" spans="1:20" x14ac:dyDescent="0.25">
      <c r="A54" s="61" t="s">
        <v>367</v>
      </c>
      <c r="B54" s="55"/>
      <c r="C54" s="55"/>
      <c r="D54" s="55"/>
      <c r="E54" s="55"/>
      <c r="F54" s="55"/>
      <c r="G54" s="55"/>
      <c r="H54" s="55"/>
      <c r="I54" s="55"/>
      <c r="J54" s="55"/>
      <c r="K54" s="55"/>
      <c r="L54" s="55"/>
      <c r="M54" s="55"/>
      <c r="N54" s="55"/>
      <c r="O54" s="55"/>
      <c r="P54" s="55"/>
      <c r="Q54" s="55"/>
      <c r="R54" s="55"/>
      <c r="S54" s="55"/>
      <c r="T54" s="56"/>
    </row>
    <row r="55" spans="1:20" x14ac:dyDescent="0.25">
      <c r="A55" s="50" t="s">
        <v>363</v>
      </c>
      <c r="B55" s="62" t="s">
        <v>368</v>
      </c>
      <c r="C55" s="43"/>
      <c r="D55" s="43"/>
      <c r="E55" s="43"/>
      <c r="F55" s="43"/>
      <c r="G55" s="43"/>
      <c r="H55" s="43"/>
      <c r="I55" s="43"/>
      <c r="J55" s="43"/>
      <c r="K55" s="43"/>
      <c r="L55" s="43"/>
      <c r="M55" s="43"/>
      <c r="N55" s="43"/>
      <c r="O55" s="43"/>
      <c r="P55" s="43"/>
      <c r="Q55" s="43"/>
      <c r="R55" s="43"/>
      <c r="S55" s="43"/>
      <c r="T55" s="51"/>
    </row>
    <row r="56" spans="1:20" x14ac:dyDescent="0.25">
      <c r="A56" s="50" t="s">
        <v>364</v>
      </c>
      <c r="B56" s="62" t="s">
        <v>368</v>
      </c>
      <c r="C56" s="43"/>
      <c r="D56" s="43"/>
      <c r="E56" s="43"/>
      <c r="F56" s="43"/>
      <c r="G56" s="43"/>
      <c r="H56" s="43"/>
      <c r="I56" s="43"/>
      <c r="J56" s="43"/>
      <c r="K56" s="43"/>
      <c r="L56" s="43"/>
      <c r="M56" s="43"/>
      <c r="N56" s="43"/>
      <c r="O56" s="43"/>
      <c r="P56" s="43"/>
      <c r="Q56" s="43"/>
      <c r="R56" s="43"/>
      <c r="S56" s="43"/>
      <c r="T56" s="51"/>
    </row>
    <row r="57" spans="1:20" x14ac:dyDescent="0.25">
      <c r="A57" s="50" t="s">
        <v>365</v>
      </c>
      <c r="B57" s="62" t="s">
        <v>368</v>
      </c>
      <c r="C57" s="43"/>
      <c r="D57" s="43"/>
      <c r="E57" s="43"/>
      <c r="F57" s="43"/>
      <c r="G57" s="43"/>
      <c r="H57" s="43"/>
      <c r="I57" s="43"/>
      <c r="J57" s="43"/>
      <c r="K57" s="43"/>
      <c r="L57" s="43"/>
      <c r="M57" s="43"/>
      <c r="N57" s="43"/>
      <c r="O57" s="43"/>
      <c r="P57" s="43"/>
      <c r="Q57" s="43"/>
      <c r="R57" s="43"/>
      <c r="S57" s="43"/>
      <c r="T57" s="51"/>
    </row>
    <row r="58" spans="1:20" ht="15.75" thickBot="1" x14ac:dyDescent="0.3">
      <c r="A58" s="52" t="s">
        <v>366</v>
      </c>
      <c r="B58" s="57"/>
      <c r="C58" s="57"/>
      <c r="D58" s="57"/>
      <c r="E58" s="57"/>
      <c r="F58" s="57"/>
      <c r="G58" s="57"/>
      <c r="H58" s="57"/>
      <c r="I58" s="57"/>
      <c r="J58" s="57"/>
      <c r="K58" s="57"/>
      <c r="L58" s="57"/>
      <c r="M58" s="57"/>
      <c r="N58" s="57"/>
      <c r="O58" s="57"/>
      <c r="P58" s="57"/>
      <c r="Q58" s="57"/>
      <c r="R58" s="57"/>
      <c r="S58" s="57"/>
      <c r="T58" s="53"/>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H51"/>
  <sheetViews>
    <sheetView zoomScale="80" zoomScaleNormal="80" workbookViewId="0">
      <selection activeCell="B21" sqref="B21:E21"/>
    </sheetView>
  </sheetViews>
  <sheetFormatPr defaultRowHeight="15" x14ac:dyDescent="0.25"/>
  <cols>
    <col min="1" max="1" width="65.85546875" bestFit="1" customWidth="1"/>
    <col min="2" max="6" width="16.28515625" bestFit="1" customWidth="1"/>
  </cols>
  <sheetData>
    <row r="2" spans="1:6" x14ac:dyDescent="0.25">
      <c r="A2" t="s">
        <v>61</v>
      </c>
    </row>
    <row r="3" spans="1:6" x14ac:dyDescent="0.25">
      <c r="A3" t="s">
        <v>60</v>
      </c>
    </row>
    <row r="5" spans="1:6" x14ac:dyDescent="0.25">
      <c r="B5" s="2">
        <v>2020</v>
      </c>
      <c r="C5" s="2">
        <v>2019</v>
      </c>
      <c r="D5" s="2">
        <v>2018</v>
      </c>
      <c r="E5" s="2">
        <v>2017</v>
      </c>
      <c r="F5" s="2">
        <v>2016</v>
      </c>
    </row>
    <row r="6" spans="1:6" x14ac:dyDescent="0.25">
      <c r="A6" s="1" t="s">
        <v>62</v>
      </c>
    </row>
    <row r="7" spans="1:6" x14ac:dyDescent="0.25">
      <c r="A7" s="1" t="s">
        <v>63</v>
      </c>
      <c r="B7" s="22">
        <f>(CF!B7/CF!C7)-1</f>
        <v>3.4853787790349644E-2</v>
      </c>
      <c r="C7" s="22">
        <f>(CF!C7/CF!D7)-1</f>
        <v>0.10212963384476326</v>
      </c>
      <c r="D7" s="22">
        <f>(CF!D7/CF!E7)-1</f>
        <v>0.11436730421641284</v>
      </c>
      <c r="E7" s="22">
        <f>(CF!E7/CF!F7)-1</f>
        <v>9.4978682811959869E-2</v>
      </c>
    </row>
    <row r="8" spans="1:6" x14ac:dyDescent="0.25">
      <c r="A8" t="s">
        <v>64</v>
      </c>
      <c r="B8" s="22">
        <f>(CF!B8/CF!C8)-1</f>
        <v>3.5928506621116574E-2</v>
      </c>
      <c r="C8" s="22">
        <f>(CF!C8/CF!D8)-1</f>
        <v>0.10560178133627551</v>
      </c>
      <c r="D8" s="22">
        <f>(CF!D8/CF!E8)-1</f>
        <v>0.11436304213913417</v>
      </c>
      <c r="E8" s="22">
        <f>(CF!E8/CF!F8)-1</f>
        <v>9.2910964223293924E-2</v>
      </c>
      <c r="F8" s="5"/>
    </row>
    <row r="9" spans="1:6" x14ac:dyDescent="0.25">
      <c r="A9" t="s">
        <v>65</v>
      </c>
      <c r="B9" s="22">
        <f>(CF!B9/CF!C9)-1</f>
        <v>-0.54472479608362234</v>
      </c>
      <c r="C9" s="22">
        <f>(CF!C9/CF!D9)-1</f>
        <v>-0.9420165327559521</v>
      </c>
      <c r="D9" s="22">
        <f>(CF!D9/CF!E9)-1</f>
        <v>0.99045388373884058</v>
      </c>
      <c r="E9" s="22"/>
      <c r="F9" s="4"/>
    </row>
    <row r="10" spans="1:6" x14ac:dyDescent="0.25">
      <c r="A10" t="s">
        <v>23</v>
      </c>
      <c r="B10" s="22">
        <f>(CF!B10/CF!C10)-1</f>
        <v>-0.59396518158188139</v>
      </c>
      <c r="C10" s="22">
        <f>(CF!C10/CF!D10)-1</f>
        <v>-0.4132571992885935</v>
      </c>
      <c r="D10" s="22">
        <f>(CF!D10/CF!E10)-1</f>
        <v>-0.11600118649124813</v>
      </c>
      <c r="E10" s="22">
        <f>(CF!E10/CF!F10)-1</f>
        <v>0.41665105465387664</v>
      </c>
      <c r="F10" s="4"/>
    </row>
    <row r="11" spans="1:6" x14ac:dyDescent="0.25">
      <c r="B11" s="22"/>
      <c r="C11" s="22"/>
      <c r="D11" s="22"/>
      <c r="E11" s="22"/>
      <c r="F11" s="4"/>
    </row>
    <row r="12" spans="1:6" x14ac:dyDescent="0.25">
      <c r="A12" s="1" t="s">
        <v>66</v>
      </c>
      <c r="B12" s="22">
        <f>(CF!B12/CF!C12)-1</f>
        <v>8.8063123977968782E-2</v>
      </c>
      <c r="C12" s="22">
        <f>(CF!C12/CF!D12)-1</f>
        <v>6.4705095360339637E-2</v>
      </c>
      <c r="D12" s="22">
        <f>(CF!D12/CF!E12)-1</f>
        <v>0.13388587629101689</v>
      </c>
      <c r="E12" s="22">
        <f>(CF!E12/CF!F12)-1</f>
        <v>0.12966421266361139</v>
      </c>
    </row>
    <row r="13" spans="1:6" x14ac:dyDescent="0.25">
      <c r="A13" t="s">
        <v>67</v>
      </c>
      <c r="B13" s="22">
        <f>(CF!B13/CF!C13)-1</f>
        <v>8.9921120704377078E-2</v>
      </c>
      <c r="C13" s="22">
        <f>(CF!C13/CF!D13)-1</f>
        <v>4.8616564896678982E-2</v>
      </c>
      <c r="D13" s="22">
        <f>(CF!D13/CF!E13)-1</f>
        <v>0.19633097205364458</v>
      </c>
      <c r="E13" s="22">
        <f>(CF!E13/CF!F13)-1</f>
        <v>3.2845813369793309E-2</v>
      </c>
      <c r="F13" s="4"/>
    </row>
    <row r="14" spans="1:6" x14ac:dyDescent="0.25">
      <c r="A14" t="s">
        <v>68</v>
      </c>
      <c r="B14" s="22">
        <f>(CF!B14/CF!C14)-1</f>
        <v>0.1420852750460424</v>
      </c>
      <c r="C14" s="22">
        <f>(CF!C14/CF!D14)-1</f>
        <v>4.911005821452874E-2</v>
      </c>
      <c r="D14" s="22">
        <f>(CF!D14/CF!E14)-1</f>
        <v>0.15597750946533928</v>
      </c>
      <c r="E14" s="22">
        <f>(CF!E14/CF!F14)-1</f>
        <v>0.1466499564524657</v>
      </c>
      <c r="F14" s="4"/>
    </row>
    <row r="15" spans="1:6" x14ac:dyDescent="0.25">
      <c r="A15" t="s">
        <v>69</v>
      </c>
      <c r="B15" s="22">
        <f>(CF!B15/CF!C15)-1</f>
        <v>3.168876699650558E-2</v>
      </c>
      <c r="C15" s="22">
        <f>(CF!C15/CF!D15)-1</f>
        <v>9.6276773114994496E-2</v>
      </c>
      <c r="D15" s="22">
        <f>(CF!D15/CF!E15)-1</f>
        <v>8.5620344506647461E-2</v>
      </c>
      <c r="E15" s="22">
        <f>(CF!E15/CF!F15)-1</f>
        <v>9.3242724046533443E-2</v>
      </c>
      <c r="F15" s="4"/>
    </row>
    <row r="16" spans="1:6" x14ac:dyDescent="0.25">
      <c r="A16" t="s">
        <v>41</v>
      </c>
      <c r="B16" s="22">
        <f>(CF!B16/CF!C16)-1</f>
        <v>0.12494222446321279</v>
      </c>
      <c r="C16" s="22">
        <f>(CF!C16/CF!D16)-1</f>
        <v>1.7062148099872942E-2</v>
      </c>
      <c r="D16" s="22">
        <f>(CF!D16/CF!E16)-1</f>
        <v>-0.39374566840901881</v>
      </c>
      <c r="E16" s="22">
        <f>(CF!E16/CF!F16)-1</f>
        <v>-0.97086929096953489</v>
      </c>
      <c r="F16" s="4"/>
    </row>
    <row r="17" spans="1:8" x14ac:dyDescent="0.25">
      <c r="A17" t="s">
        <v>70</v>
      </c>
      <c r="B17" s="22">
        <f>(CF!B17/CF!C17)-1</f>
        <v>7.4503905749989441E-2</v>
      </c>
      <c r="C17" s="22">
        <f>(CF!C17/CF!D17)-1</f>
        <v>2.4326449113382553E-2</v>
      </c>
      <c r="D17" s="22">
        <f>(CF!D17/CF!E17)-1</f>
        <v>-3.2184997932129034E-2</v>
      </c>
      <c r="E17" s="22">
        <f>(CF!E17/CF!F17)-1</f>
        <v>0.75632547903223557</v>
      </c>
      <c r="F17" s="4"/>
    </row>
    <row r="18" spans="1:8" x14ac:dyDescent="0.25">
      <c r="A18" t="s">
        <v>71</v>
      </c>
      <c r="B18" s="22">
        <f>(CF!B18/CF!C18)-1</f>
        <v>-7.4583560679266969E-2</v>
      </c>
      <c r="C18" s="22">
        <f>(CF!C18/CF!D18)-1</f>
        <v>0.64819469569269628</v>
      </c>
      <c r="D18" s="22">
        <f>(CF!D18/CF!E18)-1</f>
        <v>-0.14662820611172189</v>
      </c>
      <c r="E18" s="22">
        <f>(CF!E18/CF!F18)-1</f>
        <v>0.20917229779749902</v>
      </c>
      <c r="F18" s="4"/>
    </row>
    <row r="19" spans="1:8" x14ac:dyDescent="0.25">
      <c r="A19" t="s">
        <v>23</v>
      </c>
      <c r="B19" s="22">
        <f>(CF!B19/CF!C19)-1</f>
        <v>-0.73105858559663983</v>
      </c>
      <c r="C19" s="22">
        <f>(CF!C19/CF!D19)-1</f>
        <v>0.98978813438021684</v>
      </c>
      <c r="D19" s="22"/>
      <c r="E19" s="22">
        <f>(CF!E19/CF!F19)-1</f>
        <v>-1</v>
      </c>
      <c r="F19" s="4"/>
    </row>
    <row r="20" spans="1:8" x14ac:dyDescent="0.25">
      <c r="B20" s="22"/>
      <c r="C20" s="22"/>
      <c r="D20" s="22"/>
      <c r="E20" s="22"/>
      <c r="F20" s="4"/>
    </row>
    <row r="21" spans="1:8" x14ac:dyDescent="0.25">
      <c r="A21" s="1" t="s">
        <v>72</v>
      </c>
      <c r="B21" s="22">
        <f>(CF!B21/CF!C21)-1</f>
        <v>-0.13162108972694142</v>
      </c>
      <c r="C21" s="22">
        <f>(CF!C21/CF!D21)-1</f>
        <v>0.23831100992225251</v>
      </c>
      <c r="D21" s="22">
        <f>(CF!D21/CF!E21)-1</f>
        <v>4.867978531206929E-2</v>
      </c>
      <c r="E21" s="22">
        <f>(CF!E21/CF!F21)-1</f>
        <v>-7.5707652406754589E-3</v>
      </c>
    </row>
    <row r="22" spans="1:8" x14ac:dyDescent="0.25">
      <c r="B22" s="22"/>
      <c r="C22" s="22"/>
      <c r="D22" s="22"/>
      <c r="E22" s="22"/>
      <c r="F22" s="6"/>
    </row>
    <row r="23" spans="1:8" x14ac:dyDescent="0.25">
      <c r="A23" s="1" t="s">
        <v>80</v>
      </c>
      <c r="B23" s="22"/>
      <c r="C23" s="22"/>
      <c r="D23" s="22"/>
      <c r="E23" s="22"/>
    </row>
    <row r="24" spans="1:8" x14ac:dyDescent="0.25">
      <c r="A24" t="s">
        <v>73</v>
      </c>
      <c r="B24" s="22">
        <f>(CF!B24/CF!C24)-1</f>
        <v>-3.141320280865556E-3</v>
      </c>
      <c r="C24" s="22">
        <f>(CF!C24/CF!D24)-1</f>
        <v>-0.35319624187584098</v>
      </c>
      <c r="D24" s="22">
        <f>(CF!D24/CF!E24)-1</f>
        <v>0.22905629425826723</v>
      </c>
      <c r="E24" s="22">
        <f>(CF!E24/CF!F24)-1</f>
        <v>-3.0385386714394502E-2</v>
      </c>
    </row>
    <row r="25" spans="1:8" x14ac:dyDescent="0.25">
      <c r="A25" t="s">
        <v>74</v>
      </c>
      <c r="B25" s="22">
        <f>(CF!B25/CF!C25)-1</f>
        <v>-8.7882336426924335E-2</v>
      </c>
      <c r="C25" s="22">
        <f>(CF!C25/CF!D25)-1</f>
        <v>0.35603607129428827</v>
      </c>
      <c r="D25" s="22">
        <f>(CF!D25/CF!E25)-1</f>
        <v>5.0033007322547451E-2</v>
      </c>
      <c r="E25" s="22">
        <f>(CF!E25/CF!F25)-1</f>
        <v>-0.29973406471339026</v>
      </c>
      <c r="F25" s="4"/>
    </row>
    <row r="26" spans="1:8" x14ac:dyDescent="0.25">
      <c r="A26" t="s">
        <v>187</v>
      </c>
      <c r="B26" s="22"/>
      <c r="C26" s="22"/>
      <c r="D26" s="22"/>
      <c r="E26" s="22"/>
      <c r="F26" s="4"/>
    </row>
    <row r="27" spans="1:8" x14ac:dyDescent="0.25">
      <c r="A27" t="s">
        <v>75</v>
      </c>
      <c r="B27" s="22">
        <f>(CF!B27/CF!C27)-1</f>
        <v>-21.72754732254052</v>
      </c>
      <c r="C27" s="22">
        <f>(CF!C27/CF!D27)-1</f>
        <v>-1.0681167705046661</v>
      </c>
      <c r="D27" s="22">
        <f>(CF!D27/CF!E27)-1</f>
        <v>2.0005884980297663</v>
      </c>
      <c r="E27" s="22">
        <f>(CF!E27/CF!F27)-1</f>
        <v>6.0928808084895243</v>
      </c>
      <c r="F27" s="4"/>
      <c r="H27" s="4"/>
    </row>
    <row r="28" spans="1:8" x14ac:dyDescent="0.25">
      <c r="A28" t="s">
        <v>177</v>
      </c>
      <c r="B28" s="22">
        <f>(CF!B28/CF!C28)-1</f>
        <v>-1</v>
      </c>
      <c r="C28" s="22"/>
      <c r="D28" s="22"/>
      <c r="E28" s="22"/>
      <c r="F28" s="4"/>
    </row>
    <row r="29" spans="1:8" x14ac:dyDescent="0.25">
      <c r="A29" t="s">
        <v>76</v>
      </c>
      <c r="B29" s="22">
        <f>(CF!B29/CF!C29)-1</f>
        <v>-2.0874697907432749</v>
      </c>
      <c r="C29" s="22">
        <f>(CF!C29/CF!D29)-1</f>
        <v>-1.1211372943056692</v>
      </c>
      <c r="D29" s="22">
        <f>(CF!D29/CF!E29)-1</f>
        <v>-2.3194194937813553</v>
      </c>
      <c r="E29" s="22">
        <f>(CF!E29/CF!F29)-1</f>
        <v>-2.8399269766918014</v>
      </c>
    </row>
    <row r="30" spans="1:8" x14ac:dyDescent="0.25">
      <c r="A30" t="s">
        <v>77</v>
      </c>
      <c r="B30" s="22">
        <f>(CF!B30/CF!C30)-1</f>
        <v>-1.081318109509521</v>
      </c>
      <c r="C30" s="22">
        <f>(CF!C30/CF!D30)-1</f>
        <v>-0.65793734909707891</v>
      </c>
      <c r="D30" s="22">
        <f>(CF!D30/CF!E30)-1</f>
        <v>4.0952623504108097</v>
      </c>
      <c r="E30" s="22">
        <f>(CF!E30/CF!F30)-1</f>
        <v>4.2164805052928598</v>
      </c>
      <c r="F30" s="4"/>
    </row>
    <row r="31" spans="1:8" x14ac:dyDescent="0.25">
      <c r="A31" t="s">
        <v>78</v>
      </c>
      <c r="B31" s="22">
        <f>(CF!B31/CF!C31)-1</f>
        <v>0.92736691052395392</v>
      </c>
      <c r="C31" s="22">
        <f>(CF!C31/CF!D31)-1</f>
        <v>0.47258762432975954</v>
      </c>
      <c r="D31" s="22">
        <f>(CF!D31/CF!E31)-1</f>
        <v>0.62662584724650761</v>
      </c>
      <c r="E31" s="22">
        <f>(CF!E31/CF!F31)-1</f>
        <v>1.3209060860396002</v>
      </c>
      <c r="F31" s="4"/>
    </row>
    <row r="32" spans="1:8" x14ac:dyDescent="0.25">
      <c r="A32" t="s">
        <v>79</v>
      </c>
      <c r="B32" s="22">
        <f>(CF!B32/CF!C32)-1</f>
        <v>-0.34855499958731018</v>
      </c>
      <c r="C32" s="22">
        <f>(CF!C32/CF!D32)-1</f>
        <v>0.21677805066450206</v>
      </c>
      <c r="D32" s="22">
        <f>(CF!D32/CF!E32)-1</f>
        <v>1.4550173737926109E-3</v>
      </c>
      <c r="E32" s="22">
        <f>(CF!E32/CF!F32)-1</f>
        <v>5.2635346340997247</v>
      </c>
      <c r="F32" s="4"/>
    </row>
    <row r="33" spans="1:6" x14ac:dyDescent="0.25">
      <c r="B33" s="22"/>
      <c r="C33" s="22"/>
      <c r="D33" s="22"/>
      <c r="E33" s="22"/>
      <c r="F33" s="4"/>
    </row>
    <row r="34" spans="1:6" x14ac:dyDescent="0.25">
      <c r="A34" s="1" t="s">
        <v>81</v>
      </c>
      <c r="B34" s="22">
        <f>(CF!B34/CF!C34)-1</f>
        <v>-12.02453309208807</v>
      </c>
      <c r="C34" s="22">
        <f>(CF!C34/CF!D34)-1</f>
        <v>-1.026477954179656</v>
      </c>
      <c r="D34" s="22">
        <f>(CF!D34/CF!E34)-1</f>
        <v>-33.297128266719312</v>
      </c>
      <c r="E34" s="22">
        <f>(CF!E34/CF!F34)-1</f>
        <v>-1.0543740137264039</v>
      </c>
    </row>
    <row r="35" spans="1:6" x14ac:dyDescent="0.25">
      <c r="B35" s="22"/>
      <c r="C35" s="22"/>
      <c r="D35" s="22"/>
      <c r="E35" s="22"/>
      <c r="F35" s="5"/>
    </row>
    <row r="36" spans="1:6" x14ac:dyDescent="0.25">
      <c r="B36" s="22"/>
      <c r="C36" s="22"/>
      <c r="D36" s="22"/>
      <c r="E36" s="22"/>
    </row>
    <row r="37" spans="1:6" x14ac:dyDescent="0.25">
      <c r="A37" s="1" t="s">
        <v>82</v>
      </c>
      <c r="B37" s="22"/>
      <c r="C37" s="22"/>
      <c r="D37" s="22"/>
    </row>
    <row r="38" spans="1:6" x14ac:dyDescent="0.25">
      <c r="A38" t="s">
        <v>188</v>
      </c>
      <c r="B38" s="22"/>
      <c r="C38" s="22"/>
      <c r="D38" s="22"/>
      <c r="E38" s="22">
        <f>(CF!E37/CF!F37)-1</f>
        <v>-1</v>
      </c>
      <c r="F38" s="4"/>
    </row>
    <row r="39" spans="1:6" x14ac:dyDescent="0.25">
      <c r="A39" t="s">
        <v>189</v>
      </c>
      <c r="B39" s="22"/>
      <c r="C39" s="22"/>
      <c r="D39" s="22"/>
      <c r="E39" s="22">
        <f>(CF!E38/CF!F38)-1</f>
        <v>-1</v>
      </c>
      <c r="F39" s="4"/>
    </row>
    <row r="40" spans="1:6" x14ac:dyDescent="0.25">
      <c r="A40" t="s">
        <v>83</v>
      </c>
      <c r="B40" s="22">
        <f>(CF!B39/CF!C39)-1</f>
        <v>0.24833333278334635</v>
      </c>
      <c r="C40" s="22">
        <f>(CF!C39/CF!D39)-1</f>
        <v>0.10571428571428565</v>
      </c>
      <c r="D40" s="22">
        <f>(CF!D39/CF!E39)-1</f>
        <v>-3.7500000841903969E-2</v>
      </c>
      <c r="E40" s="22">
        <f>(CF!E39/CF!F39)-1</f>
        <v>0.5</v>
      </c>
      <c r="F40" s="4"/>
    </row>
    <row r="41" spans="1:6" x14ac:dyDescent="0.25">
      <c r="A41" s="1"/>
    </row>
    <row r="42" spans="1:6" x14ac:dyDescent="0.25">
      <c r="A42" s="1" t="s">
        <v>84</v>
      </c>
      <c r="B42" s="22">
        <f>(CF!B41/CF!C41)-1</f>
        <v>0.24833333278334635</v>
      </c>
      <c r="C42" s="22">
        <f>(CF!C41/CF!D41)-1</f>
        <v>0.10571428571428565</v>
      </c>
      <c r="D42" s="22">
        <f>(CF!D41/CF!E41)-1</f>
        <v>-3.7500000841903969E-2</v>
      </c>
      <c r="E42" s="22">
        <f>(CF!E41/CF!F41)-1</f>
        <v>0.26295604019474283</v>
      </c>
      <c r="F42" s="5"/>
    </row>
    <row r="43" spans="1:6" x14ac:dyDescent="0.25">
      <c r="B43" s="22"/>
      <c r="C43" s="22"/>
      <c r="D43" s="22"/>
      <c r="E43" s="22"/>
    </row>
    <row r="44" spans="1:6" x14ac:dyDescent="0.25">
      <c r="A44" s="1" t="s">
        <v>178</v>
      </c>
      <c r="B44" s="22">
        <f>(CF!B43/CF!C43)-1</f>
        <v>-0.43669863327664826</v>
      </c>
      <c r="C44" s="22">
        <f>(CF!C43/CF!D43)-1</f>
        <v>7.1755068093774312</v>
      </c>
      <c r="D44" s="22">
        <f>(CF!D43/CF!E43)-1</f>
        <v>-0.83277568515256417</v>
      </c>
      <c r="E44" s="22">
        <f>(CF!E43/CF!F43)-1</f>
        <v>0.81197057570597586</v>
      </c>
      <c r="F44" s="6"/>
    </row>
    <row r="45" spans="1:6" x14ac:dyDescent="0.25">
      <c r="A45" s="1" t="s">
        <v>179</v>
      </c>
      <c r="B45" s="22">
        <f>(CF!B44/CF!C44)-1</f>
        <v>-1.6181168162136181</v>
      </c>
      <c r="C45" s="22">
        <f>(CF!C44/CF!D44)-1</f>
        <v>-0.5622707143598743</v>
      </c>
      <c r="D45" s="22"/>
      <c r="E45" s="22"/>
      <c r="F45" s="6"/>
    </row>
    <row r="46" spans="1:6" x14ac:dyDescent="0.25">
      <c r="A46" t="s">
        <v>85</v>
      </c>
      <c r="B46" s="22">
        <f>(CF!B45/CF!C45)-1</f>
        <v>0.59030521340804398</v>
      </c>
      <c r="C46" s="22">
        <f>(CF!C45/CF!D45)-1</f>
        <v>7.6844010712576072E-2</v>
      </c>
      <c r="D46" s="22">
        <f>(CF!D45/CF!E45)-1</f>
        <v>0.85022960973791561</v>
      </c>
      <c r="E46" s="22">
        <f>(CF!E45/CF!F45)-1</f>
        <v>0.88405260857542789</v>
      </c>
      <c r="F46" s="4"/>
    </row>
    <row r="47" spans="1:6" x14ac:dyDescent="0.25">
      <c r="A47" t="s">
        <v>180</v>
      </c>
      <c r="B47" s="22">
        <f>(CF!B46/CF!C46)-1</f>
        <v>-1</v>
      </c>
      <c r="C47" s="22"/>
      <c r="D47" s="22"/>
      <c r="E47" s="22"/>
    </row>
    <row r="48" spans="1:6" x14ac:dyDescent="0.25">
      <c r="A48" t="s">
        <v>86</v>
      </c>
      <c r="B48" s="22">
        <f>(CF!B47/CF!C47)-1</f>
        <v>0.20590588330578696</v>
      </c>
      <c r="C48" s="22">
        <f>(CF!C47/CF!D47)-1</f>
        <v>0.58339404405090156</v>
      </c>
      <c r="D48" s="22">
        <f>(CF!D47/CF!E47)-1</f>
        <v>8.1544199750940072E-2</v>
      </c>
      <c r="E48" s="22">
        <f>(CF!E47/CF!F47)-1</f>
        <v>0.85022960973791561</v>
      </c>
      <c r="F48" s="6"/>
    </row>
    <row r="49" spans="1:6" x14ac:dyDescent="0.25">
      <c r="B49" s="22"/>
      <c r="C49" s="22"/>
      <c r="D49" s="22"/>
      <c r="E49" s="22"/>
    </row>
    <row r="50" spans="1:6" x14ac:dyDescent="0.25">
      <c r="A50" s="1" t="s">
        <v>87</v>
      </c>
      <c r="B50" s="22">
        <f>(CF!B49/CF!C49)-1</f>
        <v>-0.13135671697407547</v>
      </c>
      <c r="C50" s="22">
        <f>(CF!B49/CF!C49)-1</f>
        <v>-0.13135671697407547</v>
      </c>
      <c r="D50" s="22">
        <f>(CF!C49/CF!D49)-1</f>
        <v>0.15730001012304173</v>
      </c>
      <c r="E50" s="22">
        <f>(CF!D49/CF!E49)-1</f>
        <v>-1.992543391513768E-2</v>
      </c>
    </row>
    <row r="51" spans="1:6" x14ac:dyDescent="0.25">
      <c r="A51" s="1" t="s">
        <v>88</v>
      </c>
      <c r="B51" s="22">
        <f>(CF!B50/CF!C50)-1</f>
        <v>0</v>
      </c>
      <c r="C51" s="22">
        <f>(CF!B50/CF!C50)-1</f>
        <v>0</v>
      </c>
      <c r="D51" s="22">
        <f>(CF!C50/CF!D50)-1</f>
        <v>6.9999999214203523E-2</v>
      </c>
      <c r="E51" s="22">
        <f>(CF!D50/CF!E50)-1</f>
        <v>6.9999999593160167E-2</v>
      </c>
      <c r="F5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Greetings</vt:lpstr>
      <vt:lpstr>BS</vt:lpstr>
      <vt:lpstr>BS-HA</vt:lpstr>
      <vt:lpstr>BS-VA</vt:lpstr>
      <vt:lpstr>IS</vt:lpstr>
      <vt:lpstr>IS-HA</vt:lpstr>
      <vt:lpstr>IS-VA</vt:lpstr>
      <vt:lpstr>CF</vt:lpstr>
      <vt:lpstr>CF-HA</vt:lpstr>
      <vt:lpstr>CF-VA####</vt:lpstr>
      <vt:lpstr>Changes in Equity</vt:lpstr>
      <vt:lpstr>Changes in Equity-HA</vt:lpstr>
      <vt:lpstr>Changes in Equity-VA</vt:lpstr>
      <vt:lpstr>PPE</vt:lpstr>
      <vt:lpstr>PPE-HA</vt:lpstr>
      <vt:lpstr>PPE-VA</vt:lpstr>
      <vt:lpstr>BS &amp; PL-HA</vt:lpstr>
      <vt:lpstr>BS &amp; PL-VA</vt:lpstr>
      <vt:lpstr>Analysis</vt:lpstr>
      <vt:lpstr>Leverage</vt:lpstr>
      <vt:lpstr>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2006-09-16T00:00:00Z</dcterms:created>
  <dcterms:modified xsi:type="dcterms:W3CDTF">2023-08-27T05:27:32Z</dcterms:modified>
</cp:coreProperties>
</file>