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行业统计" sheetId="2" r:id="rId1"/>
    <sheet name="长江统计" sheetId="4" r:id="rId2"/>
  </sheets>
  <calcPr calcId="144525"/>
</workbook>
</file>

<file path=xl/sharedStrings.xml><?xml version="1.0" encoding="utf-8"?>
<sst xmlns="http://schemas.openxmlformats.org/spreadsheetml/2006/main" count="153" uniqueCount="84">
  <si>
    <t>同业机构养老金产品概况</t>
  </si>
  <si>
    <t>养老金产品规模及数量排名</t>
  </si>
  <si>
    <t>产品类型</t>
  </si>
  <si>
    <t>规模（亿元）</t>
  </si>
  <si>
    <t>数量（个）</t>
  </si>
  <si>
    <t>今年以来加权收益率</t>
  </si>
  <si>
    <t>今年以来增长</t>
  </si>
  <si>
    <t>2020年末规模</t>
  </si>
  <si>
    <t>增速</t>
  </si>
  <si>
    <t>投管人</t>
  </si>
  <si>
    <t>规模(亿)</t>
  </si>
  <si>
    <t>规模排名</t>
  </si>
  <si>
    <t>数量排名</t>
  </si>
  <si>
    <t>存款型</t>
  </si>
  <si>
    <t>泰康资产</t>
  </si>
  <si>
    <t>港股股票型</t>
  </si>
  <si>
    <t>国寿养老</t>
  </si>
  <si>
    <t>股票型</t>
  </si>
  <si>
    <t>平安养老</t>
  </si>
  <si>
    <t>股权型</t>
  </si>
  <si>
    <t>易方达</t>
  </si>
  <si>
    <t>固定收益型</t>
  </si>
  <si>
    <t>工银瑞信</t>
  </si>
  <si>
    <t>混合型</t>
  </si>
  <si>
    <t>太平养老</t>
  </si>
  <si>
    <t>货币型</t>
  </si>
  <si>
    <t>人保养老</t>
  </si>
  <si>
    <t>信托型</t>
  </si>
  <si>
    <t>中信证券</t>
  </si>
  <si>
    <t>优先股型</t>
  </si>
  <si>
    <t>富国</t>
  </si>
  <si>
    <t>债权计划型</t>
  </si>
  <si>
    <t>华夏</t>
  </si>
  <si>
    <t>债券型</t>
  </si>
  <si>
    <t>长江养老</t>
  </si>
  <si>
    <t>总计</t>
  </si>
  <si>
    <t>中金</t>
  </si>
  <si>
    <t>南方</t>
  </si>
  <si>
    <t>银华</t>
  </si>
  <si>
    <t>招商</t>
  </si>
  <si>
    <t>博时</t>
  </si>
  <si>
    <t>海富通</t>
  </si>
  <si>
    <t>华泰资产</t>
  </si>
  <si>
    <t>嘉实</t>
  </si>
  <si>
    <t>建信养老</t>
  </si>
  <si>
    <t>国泰</t>
  </si>
  <si>
    <t>新华养老</t>
  </si>
  <si>
    <t>人社部行业统计--产品类型需业务老师提供wind和长江的映射关系，根据映射关系的类型进行排名</t>
  </si>
  <si>
    <t>固收-普通型</t>
  </si>
  <si>
    <t>固收-债券型</t>
  </si>
  <si>
    <t>固收-存款型</t>
  </si>
  <si>
    <t>固收-信托型</t>
  </si>
  <si>
    <t>固收-债权计划型</t>
  </si>
  <si>
    <t>普通股票型</t>
  </si>
  <si>
    <t>长江养老养老金产品概况</t>
  </si>
  <si>
    <t>按产品类型分类</t>
  </si>
  <si>
    <t>占比</t>
  </si>
  <si>
    <t>主动管理</t>
  </si>
  <si>
    <t>资产驱动（含存款）</t>
  </si>
  <si>
    <t>事务管理</t>
  </si>
  <si>
    <t>企年</t>
  </si>
  <si>
    <t>产品化率</t>
  </si>
  <si>
    <t>职年</t>
  </si>
  <si>
    <t>按资产类型需要业务老师提供产品类型和资产类型的映射关系</t>
  </si>
  <si>
    <t>固收型</t>
  </si>
  <si>
    <t>这个表不需要展示</t>
  </si>
  <si>
    <t>类别</t>
  </si>
  <si>
    <t>产品数量（个）</t>
  </si>
  <si>
    <t>产品规模（亿元）</t>
  </si>
  <si>
    <t>产品业绩</t>
  </si>
  <si>
    <t>已备案</t>
  </si>
  <si>
    <t>实际运作</t>
  </si>
  <si>
    <t>2020年</t>
  </si>
  <si>
    <t>权益类资产</t>
  </si>
  <si>
    <t>-</t>
  </si>
  <si>
    <t>固定收益类</t>
  </si>
  <si>
    <t>普通</t>
  </si>
  <si>
    <t>存款</t>
  </si>
  <si>
    <t>信托产品</t>
  </si>
  <si>
    <t>债权计划</t>
  </si>
  <si>
    <t>流动性资产</t>
  </si>
  <si>
    <t>合计</t>
  </si>
  <si>
    <t>固收-债权型</t>
  </si>
  <si>
    <t>产品数量（右轴）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</si>
</sst>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8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color theme="0"/>
      <name val="华文中宋"/>
      <charset val="134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rgb="FFFFFFFF"/>
      <name val="微软雅黑"/>
      <charset val="134"/>
    </font>
    <font>
      <b/>
      <sz val="12"/>
      <color theme="0"/>
      <name val="微软雅黑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name val="Arial"/>
      <charset val="134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b/>
      <sz val="10"/>
      <name val="宋体"/>
      <charset val="134"/>
      <scheme val="minor"/>
    </font>
    <font>
      <sz val="1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890133365886"/>
        <bgColor theme="4" tint="0.799890133365886"/>
      </patternFill>
    </fill>
    <fill>
      <patternFill patternType="solid">
        <fgColor rgb="FFFFFF00"/>
        <bgColor indexed="64"/>
      </patternFill>
    </fill>
    <fill>
      <patternFill patternType="solid">
        <fgColor rgb="FF005DA2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2" borderId="15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31" fillId="16" borderId="18" applyNumberFormat="0" applyAlignment="0" applyProtection="0">
      <alignment vertical="center"/>
    </xf>
    <xf numFmtId="0" fontId="32" fillId="16" borderId="14" applyNumberFormat="0" applyAlignment="0" applyProtection="0">
      <alignment vertical="center"/>
    </xf>
    <xf numFmtId="0" fontId="33" fillId="17" borderId="19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76" fontId="0" fillId="0" borderId="2" xfId="0" applyNumberFormat="1" applyBorder="1">
      <alignment vertical="center"/>
    </xf>
    <xf numFmtId="0" fontId="0" fillId="0" borderId="2" xfId="0" applyBorder="1">
      <alignment vertical="center"/>
    </xf>
    <xf numFmtId="10" fontId="0" fillId="0" borderId="2" xfId="11" applyNumberFormat="1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/>
    </xf>
    <xf numFmtId="2" fontId="3" fillId="0" borderId="2" xfId="0" applyNumberFormat="1" applyFont="1" applyBorder="1">
      <alignment vertical="center"/>
    </xf>
    <xf numFmtId="0" fontId="3" fillId="0" borderId="2" xfId="0" applyFont="1" applyBorder="1">
      <alignment vertical="center"/>
    </xf>
    <xf numFmtId="176" fontId="3" fillId="0" borderId="2" xfId="0" applyNumberFormat="1" applyFont="1" applyBorder="1">
      <alignment vertical="center"/>
    </xf>
    <xf numFmtId="10" fontId="3" fillId="0" borderId="2" xfId="11" applyNumberFormat="1" applyFont="1" applyBorder="1" applyAlignment="1">
      <alignment horizontal="left" vertical="center" indent="1"/>
    </xf>
    <xf numFmtId="10" fontId="3" fillId="0" borderId="0" xfId="11" applyNumberFormat="1" applyFont="1">
      <alignment vertical="center"/>
    </xf>
    <xf numFmtId="9" fontId="0" fillId="0" borderId="0" xfId="11" applyFont="1" applyAlignment="1">
      <alignment horizontal="left" vertical="center" indent="1"/>
    </xf>
    <xf numFmtId="2" fontId="0" fillId="0" borderId="2" xfId="0" applyNumberFormat="1" applyBorder="1">
      <alignment vertical="center"/>
    </xf>
    <xf numFmtId="1" fontId="0" fillId="0" borderId="2" xfId="0" applyNumberFormat="1" applyBorder="1">
      <alignment vertical="center"/>
    </xf>
    <xf numFmtId="10" fontId="0" fillId="0" borderId="2" xfId="11" applyNumberFormat="1" applyFont="1" applyBorder="1">
      <alignment vertical="center"/>
    </xf>
    <xf numFmtId="0" fontId="4" fillId="0" borderId="2" xfId="0" applyFont="1" applyBorder="1">
      <alignment vertical="center"/>
    </xf>
    <xf numFmtId="10" fontId="5" fillId="0" borderId="2" xfId="11" applyNumberFormat="1" applyFont="1" applyBorder="1">
      <alignment vertical="center"/>
    </xf>
    <xf numFmtId="0" fontId="0" fillId="4" borderId="0" xfId="0" applyFont="1" applyFill="1">
      <alignment vertical="center"/>
    </xf>
    <xf numFmtId="0" fontId="6" fillId="5" borderId="3" xfId="0" applyFont="1" applyFill="1" applyBorder="1" applyAlignment="1">
      <alignment horizontal="center" vertical="center" wrapText="1" readingOrder="1"/>
    </xf>
    <xf numFmtId="0" fontId="6" fillId="5" borderId="4" xfId="0" applyFont="1" applyFill="1" applyBorder="1" applyAlignment="1">
      <alignment horizontal="center" vertical="center" wrapText="1" readingOrder="1"/>
    </xf>
    <xf numFmtId="0" fontId="6" fillId="5" borderId="5" xfId="0" applyFont="1" applyFill="1" applyBorder="1" applyAlignment="1">
      <alignment horizontal="center" vertical="center" wrapText="1" readingOrder="1"/>
    </xf>
    <xf numFmtId="0" fontId="7" fillId="5" borderId="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 readingOrder="1"/>
    </xf>
    <xf numFmtId="0" fontId="6" fillId="5" borderId="9" xfId="0" applyFont="1" applyFill="1" applyBorder="1" applyAlignment="1">
      <alignment horizontal="center" vertical="center" wrapText="1" readingOrder="1"/>
    </xf>
    <xf numFmtId="0" fontId="6" fillId="5" borderId="10" xfId="0" applyFont="1" applyFill="1" applyBorder="1" applyAlignment="1">
      <alignment horizontal="center" vertical="center" wrapText="1" readingOrder="1"/>
    </xf>
    <xf numFmtId="0" fontId="6" fillId="5" borderId="11" xfId="0" applyFont="1" applyFill="1" applyBorder="1" applyAlignment="1">
      <alignment horizontal="center" vertical="center" wrapText="1" readingOrder="1"/>
    </xf>
    <xf numFmtId="57" fontId="6" fillId="5" borderId="11" xfId="0" applyNumberFormat="1" applyFont="1" applyFill="1" applyBorder="1" applyAlignment="1">
      <alignment horizontal="center" vertical="center" wrapText="1" readingOrder="1"/>
    </xf>
    <xf numFmtId="0" fontId="8" fillId="0" borderId="3" xfId="0" applyFont="1" applyBorder="1" applyAlignment="1">
      <alignment horizontal="center" vertical="center" wrapText="1" readingOrder="1"/>
    </xf>
    <xf numFmtId="0" fontId="9" fillId="0" borderId="6" xfId="0" applyFont="1" applyBorder="1" applyAlignment="1">
      <alignment horizontal="left" vertical="center" wrapText="1" readingOrder="1"/>
    </xf>
    <xf numFmtId="0" fontId="9" fillId="0" borderId="7" xfId="0" applyFont="1" applyBorder="1" applyAlignment="1">
      <alignment horizontal="left" vertical="center" wrapText="1" readingOrder="1"/>
    </xf>
    <xf numFmtId="0" fontId="9" fillId="0" borderId="11" xfId="0" applyFont="1" applyBorder="1" applyAlignment="1">
      <alignment horizontal="center" vertical="center" wrapText="1" readingOrder="1"/>
    </xf>
    <xf numFmtId="43" fontId="9" fillId="0" borderId="11" xfId="0" applyNumberFormat="1" applyFont="1" applyBorder="1" applyAlignment="1">
      <alignment horizontal="center" vertical="center" wrapText="1" readingOrder="1"/>
    </xf>
    <xf numFmtId="10" fontId="9" fillId="0" borderId="11" xfId="0" applyNumberFormat="1" applyFont="1" applyBorder="1" applyAlignment="1">
      <alignment horizontal="center" vertical="center" wrapText="1" readingOrder="1"/>
    </xf>
    <xf numFmtId="0" fontId="8" fillId="0" borderId="12" xfId="0" applyFont="1" applyBorder="1" applyAlignment="1">
      <alignment horizontal="center" vertical="center" wrapText="1" readingOrder="1"/>
    </xf>
    <xf numFmtId="0" fontId="8" fillId="0" borderId="8" xfId="0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left" vertical="center" wrapText="1" readingOrder="1"/>
    </xf>
    <xf numFmtId="0" fontId="9" fillId="0" borderId="11" xfId="0" applyFont="1" applyBorder="1" applyAlignment="1">
      <alignment horizontal="left" vertical="center" wrapText="1" readingOrder="1"/>
    </xf>
    <xf numFmtId="0" fontId="9" fillId="0" borderId="12" xfId="0" applyFont="1" applyBorder="1" applyAlignment="1">
      <alignment horizontal="left" vertical="center" wrapText="1" readingOrder="1"/>
    </xf>
    <xf numFmtId="0" fontId="9" fillId="0" borderId="8" xfId="0" applyFont="1" applyBorder="1" applyAlignment="1">
      <alignment horizontal="left" vertical="center" wrapText="1" readingOrder="1"/>
    </xf>
    <xf numFmtId="0" fontId="8" fillId="0" borderId="11" xfId="0" applyFont="1" applyBorder="1" applyAlignment="1">
      <alignment horizontal="center" vertical="center" wrapText="1" readingOrder="1"/>
    </xf>
    <xf numFmtId="0" fontId="8" fillId="0" borderId="6" xfId="0" applyFont="1" applyBorder="1" applyAlignment="1">
      <alignment horizontal="center" vertical="center" wrapText="1" readingOrder="1"/>
    </xf>
    <xf numFmtId="0" fontId="8" fillId="0" borderId="13" xfId="0" applyFont="1" applyBorder="1" applyAlignment="1">
      <alignment horizontal="center" vertical="center" wrapText="1" readingOrder="1"/>
    </xf>
    <xf numFmtId="0" fontId="8" fillId="0" borderId="7" xfId="0" applyFont="1" applyBorder="1" applyAlignment="1">
      <alignment horizontal="center" vertical="center" wrapText="1" readingOrder="1"/>
    </xf>
    <xf numFmtId="43" fontId="8" fillId="0" borderId="11" xfId="0" applyNumberFormat="1" applyFont="1" applyBorder="1" applyAlignment="1">
      <alignment horizontal="center" vertical="center" wrapText="1" readingOrder="1"/>
    </xf>
    <xf numFmtId="0" fontId="10" fillId="0" borderId="11" xfId="0" applyFont="1" applyBorder="1" applyAlignment="1">
      <alignment horizontal="center" vertical="center" wrapText="1"/>
    </xf>
    <xf numFmtId="0" fontId="11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2" fontId="12" fillId="0" borderId="0" xfId="0" applyNumberFormat="1" applyFont="1" applyBorder="1">
      <alignment vertical="center"/>
    </xf>
    <xf numFmtId="176" fontId="12" fillId="0" borderId="0" xfId="0" applyNumberFormat="1" applyFont="1" applyBorder="1">
      <alignment vertical="center"/>
    </xf>
    <xf numFmtId="10" fontId="12" fillId="0" borderId="0" xfId="11" applyNumberFormat="1" applyFont="1" applyBorder="1" applyAlignment="1">
      <alignment horizontal="left" vertical="center" indent="1"/>
    </xf>
    <xf numFmtId="0" fontId="13" fillId="0" borderId="0" xfId="0" applyFont="1" applyBorder="1" applyAlignment="1">
      <alignment horizontal="left" vertical="center"/>
    </xf>
    <xf numFmtId="2" fontId="13" fillId="0" borderId="0" xfId="0" applyNumberFormat="1" applyFont="1" applyBorder="1">
      <alignment vertical="center"/>
    </xf>
    <xf numFmtId="0" fontId="13" fillId="0" borderId="0" xfId="0" applyFont="1" applyBorder="1">
      <alignment vertical="center"/>
    </xf>
    <xf numFmtId="176" fontId="13" fillId="0" borderId="0" xfId="0" applyNumberFormat="1" applyFont="1" applyBorder="1">
      <alignment vertical="center"/>
    </xf>
    <xf numFmtId="10" fontId="13" fillId="0" borderId="0" xfId="11" applyNumberFormat="1" applyFont="1" applyBorder="1" applyAlignment="1">
      <alignment horizontal="left" vertical="center" indent="1"/>
    </xf>
    <xf numFmtId="0" fontId="0" fillId="0" borderId="0" xfId="0" applyFont="1">
      <alignment vertical="center"/>
    </xf>
    <xf numFmtId="0" fontId="14" fillId="0" borderId="0" xfId="0" applyFont="1">
      <alignment vertical="center"/>
    </xf>
    <xf numFmtId="14" fontId="15" fillId="0" borderId="2" xfId="0" applyNumberFormat="1" applyFont="1" applyFill="1" applyBorder="1" applyAlignment="1">
      <alignment horizontal="center" vertical="center"/>
    </xf>
    <xf numFmtId="14" fontId="16" fillId="0" borderId="2" xfId="0" applyNumberFormat="1" applyFont="1" applyFill="1" applyBorder="1" applyAlignment="1">
      <alignment horizontal="center" vertical="center"/>
    </xf>
    <xf numFmtId="1" fontId="14" fillId="0" borderId="0" xfId="0" applyNumberFormat="1" applyFont="1">
      <alignment vertical="center"/>
    </xf>
    <xf numFmtId="2" fontId="14" fillId="0" borderId="0" xfId="0" applyNumberFormat="1" applyFont="1">
      <alignment vertical="center"/>
    </xf>
    <xf numFmtId="2" fontId="0" fillId="0" borderId="0" xfId="0" applyNumberFormat="1">
      <alignment vertical="center"/>
    </xf>
    <xf numFmtId="10" fontId="0" fillId="0" borderId="0" xfId="11" applyNumberFormat="1" applyFont="1">
      <alignment vertical="center"/>
    </xf>
    <xf numFmtId="0" fontId="1" fillId="0" borderId="0" xfId="0" applyFont="1">
      <alignment vertical="center"/>
    </xf>
    <xf numFmtId="0" fontId="17" fillId="0" borderId="0" xfId="0" applyFont="1" applyFill="1" applyBorder="1" applyAlignment="1">
      <alignment horizontal="left" vertical="center"/>
    </xf>
    <xf numFmtId="2" fontId="17" fillId="0" borderId="0" xfId="0" applyNumberFormat="1" applyFont="1" applyFill="1" applyBorder="1">
      <alignment vertical="center"/>
    </xf>
    <xf numFmtId="1" fontId="17" fillId="0" borderId="0" xfId="0" applyNumberFormat="1" applyFont="1" applyFill="1" applyBorder="1">
      <alignment vertical="center"/>
    </xf>
    <xf numFmtId="10" fontId="17" fillId="0" borderId="0" xfId="11" applyNumberFormat="1" applyFont="1" applyFill="1" applyBorder="1" applyAlignment="1">
      <alignment horizontal="left" vertical="center" indent="1"/>
    </xf>
    <xf numFmtId="0" fontId="17" fillId="0" borderId="0" xfId="0" applyFont="1" applyFill="1" applyBorder="1">
      <alignment vertical="center"/>
    </xf>
    <xf numFmtId="0" fontId="18" fillId="0" borderId="0" xfId="0" applyFont="1" applyFill="1" applyBorder="1" applyAlignment="1">
      <alignment horizontal="left" vertical="center"/>
    </xf>
    <xf numFmtId="2" fontId="18" fillId="0" borderId="0" xfId="0" applyNumberFormat="1" applyFont="1" applyFill="1" applyBorder="1">
      <alignment vertical="center"/>
    </xf>
    <xf numFmtId="1" fontId="18" fillId="0" borderId="0" xfId="0" applyNumberFormat="1" applyFont="1" applyFill="1" applyBorder="1">
      <alignment vertical="center"/>
    </xf>
    <xf numFmtId="10" fontId="18" fillId="0" borderId="0" xfId="11" applyNumberFormat="1" applyFont="1" applyFill="1" applyBorder="1" applyAlignment="1">
      <alignment horizontal="left" vertical="center" indent="1"/>
    </xf>
    <xf numFmtId="0" fontId="2" fillId="2" borderId="0" xfId="0" applyFont="1" applyFill="1" applyAlignment="1">
      <alignment horizontal="center" vertical="center"/>
    </xf>
    <xf numFmtId="0" fontId="0" fillId="6" borderId="2" xfId="0" applyFill="1" applyBorder="1">
      <alignment vertical="center"/>
    </xf>
    <xf numFmtId="176" fontId="0" fillId="6" borderId="2" xfId="0" applyNumberFormat="1" applyFill="1" applyBorder="1">
      <alignment vertical="center"/>
    </xf>
    <xf numFmtId="10" fontId="9" fillId="0" borderId="11" xfId="0" applyNumberFormat="1" applyFont="1" applyBorder="1" applyAlignment="1" quotePrefix="1">
      <alignment horizontal="center" vertical="center" wrapText="1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5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行业统计!$J$2</c:f>
              <c:strCache>
                <c:ptCount val="1"/>
                <c:pt idx="0">
                  <c:v>规模(亿)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Pt>
            <c:idx val="1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行业统计!$I$3:$I$24</c:f>
              <c:strCache>
                <c:ptCount val="22"/>
                <c:pt idx="0">
                  <c:v>泰康资产</c:v>
                </c:pt>
                <c:pt idx="1">
                  <c:v>国寿养老</c:v>
                </c:pt>
                <c:pt idx="2">
                  <c:v>平安养老</c:v>
                </c:pt>
                <c:pt idx="3">
                  <c:v>易方达</c:v>
                </c:pt>
                <c:pt idx="4">
                  <c:v>工银瑞信</c:v>
                </c:pt>
                <c:pt idx="5">
                  <c:v>太平养老</c:v>
                </c:pt>
                <c:pt idx="6">
                  <c:v>人保养老</c:v>
                </c:pt>
                <c:pt idx="7">
                  <c:v>中信证券</c:v>
                </c:pt>
                <c:pt idx="8">
                  <c:v>富国</c:v>
                </c:pt>
                <c:pt idx="9">
                  <c:v>华夏</c:v>
                </c:pt>
                <c:pt idx="10">
                  <c:v>长江养老</c:v>
                </c:pt>
                <c:pt idx="11">
                  <c:v>中金</c:v>
                </c:pt>
                <c:pt idx="12">
                  <c:v>南方</c:v>
                </c:pt>
                <c:pt idx="13">
                  <c:v>银华</c:v>
                </c:pt>
                <c:pt idx="14">
                  <c:v>招商</c:v>
                </c:pt>
                <c:pt idx="15">
                  <c:v>博时</c:v>
                </c:pt>
                <c:pt idx="16">
                  <c:v>海富通</c:v>
                </c:pt>
                <c:pt idx="17">
                  <c:v>华泰资产</c:v>
                </c:pt>
                <c:pt idx="18">
                  <c:v>嘉实</c:v>
                </c:pt>
                <c:pt idx="19">
                  <c:v>建信养老</c:v>
                </c:pt>
                <c:pt idx="20">
                  <c:v>国泰</c:v>
                </c:pt>
                <c:pt idx="21">
                  <c:v>新华养老</c:v>
                </c:pt>
              </c:strCache>
            </c:strRef>
          </c:cat>
          <c:val>
            <c:numRef>
              <c:f>行业统计!$J$3:$J$24</c:f>
              <c:numCache>
                <c:formatCode>0.00_ </c:formatCode>
                <c:ptCount val="22"/>
                <c:pt idx="0">
                  <c:v>2532.478558228</c:v>
                </c:pt>
                <c:pt idx="1">
                  <c:v>2158.529189749</c:v>
                </c:pt>
                <c:pt idx="2">
                  <c:v>2080.03762740234</c:v>
                </c:pt>
                <c:pt idx="3">
                  <c:v>1447.950328054</c:v>
                </c:pt>
                <c:pt idx="4">
                  <c:v>1302.51796380724</c:v>
                </c:pt>
                <c:pt idx="5">
                  <c:v>1116.016382259</c:v>
                </c:pt>
                <c:pt idx="6">
                  <c:v>934.791226501</c:v>
                </c:pt>
                <c:pt idx="7">
                  <c:v>902.79760963</c:v>
                </c:pt>
                <c:pt idx="8">
                  <c:v>819.0060581</c:v>
                </c:pt>
                <c:pt idx="9">
                  <c:v>745.582598175</c:v>
                </c:pt>
                <c:pt idx="10">
                  <c:v>710.103548534</c:v>
                </c:pt>
                <c:pt idx="11">
                  <c:v>609.799688687</c:v>
                </c:pt>
                <c:pt idx="12">
                  <c:v>565.65016346</c:v>
                </c:pt>
                <c:pt idx="13">
                  <c:v>449.54870142</c:v>
                </c:pt>
                <c:pt idx="14">
                  <c:v>444.429459239</c:v>
                </c:pt>
                <c:pt idx="15">
                  <c:v>383.192662485</c:v>
                </c:pt>
                <c:pt idx="16">
                  <c:v>381.08613511</c:v>
                </c:pt>
                <c:pt idx="17">
                  <c:v>344.50220529</c:v>
                </c:pt>
                <c:pt idx="18">
                  <c:v>317.4766605</c:v>
                </c:pt>
                <c:pt idx="19">
                  <c:v>183.03724272</c:v>
                </c:pt>
                <c:pt idx="20">
                  <c:v>163.6146241</c:v>
                </c:pt>
                <c:pt idx="21">
                  <c:v>33.145833225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4582607"/>
        <c:axId val="2014581775"/>
      </c:barChart>
      <c:scatterChart>
        <c:scatterStyle val="marker"/>
        <c:varyColors val="0"/>
        <c:ser>
          <c:idx val="1"/>
          <c:order val="1"/>
          <c:tx>
            <c:strRef>
              <c:f>行业统计!$K$2</c:f>
              <c:strCache>
                <c:ptCount val="1"/>
                <c:pt idx="0">
                  <c:v>数量（个）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strRef>
              <c:f>行业统计!$I$3:$I$24</c:f>
              <c:strCache>
                <c:ptCount val="22"/>
                <c:pt idx="0">
                  <c:v>泰康资产</c:v>
                </c:pt>
                <c:pt idx="1">
                  <c:v>国寿养老</c:v>
                </c:pt>
                <c:pt idx="2">
                  <c:v>平安养老</c:v>
                </c:pt>
                <c:pt idx="3">
                  <c:v>易方达</c:v>
                </c:pt>
                <c:pt idx="4">
                  <c:v>工银瑞信</c:v>
                </c:pt>
                <c:pt idx="5">
                  <c:v>太平养老</c:v>
                </c:pt>
                <c:pt idx="6">
                  <c:v>人保养老</c:v>
                </c:pt>
                <c:pt idx="7">
                  <c:v>中信证券</c:v>
                </c:pt>
                <c:pt idx="8">
                  <c:v>富国</c:v>
                </c:pt>
                <c:pt idx="9">
                  <c:v>华夏</c:v>
                </c:pt>
                <c:pt idx="10">
                  <c:v>长江养老</c:v>
                </c:pt>
                <c:pt idx="11">
                  <c:v>中金</c:v>
                </c:pt>
                <c:pt idx="12">
                  <c:v>南方</c:v>
                </c:pt>
                <c:pt idx="13">
                  <c:v>银华</c:v>
                </c:pt>
                <c:pt idx="14">
                  <c:v>招商</c:v>
                </c:pt>
                <c:pt idx="15">
                  <c:v>博时</c:v>
                </c:pt>
                <c:pt idx="16">
                  <c:v>海富通</c:v>
                </c:pt>
                <c:pt idx="17">
                  <c:v>华泰资产</c:v>
                </c:pt>
                <c:pt idx="18">
                  <c:v>嘉实</c:v>
                </c:pt>
                <c:pt idx="19">
                  <c:v>建信养老</c:v>
                </c:pt>
                <c:pt idx="20">
                  <c:v>国泰</c:v>
                </c:pt>
                <c:pt idx="21">
                  <c:v>新华养老</c:v>
                </c:pt>
              </c:strCache>
            </c:strRef>
          </c:xVal>
          <c:yVal>
            <c:numRef>
              <c:f>行业统计!$K$3:$K$24</c:f>
              <c:numCache>
                <c:formatCode>General</c:formatCode>
                <c:ptCount val="22"/>
                <c:pt idx="0">
                  <c:v>109</c:v>
                </c:pt>
                <c:pt idx="1">
                  <c:v>101</c:v>
                </c:pt>
                <c:pt idx="2">
                  <c:v>112</c:v>
                </c:pt>
                <c:pt idx="3">
                  <c:v>30</c:v>
                </c:pt>
                <c:pt idx="4">
                  <c:v>44</c:v>
                </c:pt>
                <c:pt idx="5">
                  <c:v>65</c:v>
                </c:pt>
                <c:pt idx="6">
                  <c:v>57</c:v>
                </c:pt>
                <c:pt idx="7">
                  <c:v>29</c:v>
                </c:pt>
                <c:pt idx="8">
                  <c:v>28</c:v>
                </c:pt>
                <c:pt idx="9">
                  <c:v>41</c:v>
                </c:pt>
                <c:pt idx="10">
                  <c:v>56</c:v>
                </c:pt>
                <c:pt idx="11">
                  <c:v>62</c:v>
                </c:pt>
                <c:pt idx="12">
                  <c:v>19</c:v>
                </c:pt>
                <c:pt idx="13">
                  <c:v>15</c:v>
                </c:pt>
                <c:pt idx="14">
                  <c:v>43</c:v>
                </c:pt>
                <c:pt idx="15">
                  <c:v>23</c:v>
                </c:pt>
                <c:pt idx="16">
                  <c:v>16</c:v>
                </c:pt>
                <c:pt idx="17">
                  <c:v>36</c:v>
                </c:pt>
                <c:pt idx="18">
                  <c:v>43</c:v>
                </c:pt>
                <c:pt idx="19">
                  <c:v>11</c:v>
                </c:pt>
                <c:pt idx="20">
                  <c:v>14</c:v>
                </c:pt>
                <c:pt idx="21">
                  <c:v>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974287"/>
        <c:axId val="1996971791"/>
      </c:scatterChart>
      <c:catAx>
        <c:axId val="2014582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2014581775"/>
        <c:crosses val="autoZero"/>
        <c:auto val="1"/>
        <c:lblAlgn val="ctr"/>
        <c:lblOffset val="100"/>
        <c:noMultiLvlLbl val="0"/>
      </c:catAx>
      <c:valAx>
        <c:axId val="201458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2014582607"/>
        <c:crosses val="autoZero"/>
        <c:crossBetween val="between"/>
      </c:valAx>
      <c:valAx>
        <c:axId val="1996974287"/>
        <c:scaling>
          <c:orientation val="minMax"/>
        </c:scaling>
        <c:delete val="1"/>
        <c:axPos val="t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1996971791"/>
        <c:crosses val="max"/>
        <c:crossBetween val="midCat"/>
      </c:valAx>
      <c:valAx>
        <c:axId val="19969717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1996974287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>
          <a:latin typeface="微软雅黑" panose="020B0503020204020204" pitchFamily="34" charset="-122"/>
          <a:ea typeface="微软雅黑" panose="020B0503020204020204" pitchFamily="3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doughnutChart>
        <c:varyColors val="1"/>
        <c:ser>
          <c:idx val="0"/>
          <c:order val="0"/>
          <c:tx>
            <c:strRef>
              <c:f>长江统计!$B$2</c:f>
              <c:strCache>
                <c:ptCount val="1"/>
                <c:pt idx="0">
                  <c:v>规模（亿元）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0667342126698772"/>
                  <c:y val="-0.11788216128156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314825347376043"/>
                      <c:h val="0.211434518960992"/>
                    </c:manualLayout>
                  </c15:layout>
                </c:ext>
              </c:extLst>
            </c:dLbl>
            <c:dLbl>
              <c:idx val="1"/>
              <c:layout>
                <c:manualLayout>
                  <c:x val="0.116666666666667"/>
                  <c:y val="-0.041666666666666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1"/>
                  <c:y val="0.083333333333333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870840418994812"/>
                  <c:y val="0.115644854737985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145040036964526"/>
                  <c:y val="0.0735414969680514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cfc27599-1ed0-478f-baba-4b0b8390f1c0}" type="CATEGORYNAME">
                      <a:t>[CATEGORY NAME]</a:t>
                    </a:fld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0.133333333333333"/>
                  <c:y val="0.060185185185185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0.141666666666667"/>
                  <c:y val="0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0.136111111111111"/>
                  <c:y val="-0.097222222222222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0.108892921960073"/>
                  <c:y val="-0.091954022988505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长江统计!$A$3:$A$11</c:f>
              <c:strCache>
                <c:ptCount val="9"/>
                <c:pt idx="0">
                  <c:v>存款型</c:v>
                </c:pt>
                <c:pt idx="1">
                  <c:v>港股股票型</c:v>
                </c:pt>
                <c:pt idx="2">
                  <c:v>股票型</c:v>
                </c:pt>
                <c:pt idx="3">
                  <c:v>股权型</c:v>
                </c:pt>
                <c:pt idx="4">
                  <c:v>固定收益型</c:v>
                </c:pt>
                <c:pt idx="5">
                  <c:v>混合型</c:v>
                </c:pt>
                <c:pt idx="6">
                  <c:v>货币型</c:v>
                </c:pt>
                <c:pt idx="7">
                  <c:v>信托型</c:v>
                </c:pt>
                <c:pt idx="8">
                  <c:v>债权计划型</c:v>
                </c:pt>
              </c:strCache>
            </c:strRef>
          </c:cat>
          <c:val>
            <c:numRef>
              <c:f>长江统计!$B$3:$B$11</c:f>
              <c:numCache>
                <c:formatCode>0.00_ </c:formatCode>
                <c:ptCount val="9"/>
                <c:pt idx="0">
                  <c:v>226.2099146</c:v>
                </c:pt>
                <c:pt idx="1">
                  <c:v>0.9147428</c:v>
                </c:pt>
                <c:pt idx="2">
                  <c:v>44.30102281</c:v>
                </c:pt>
                <c:pt idx="3">
                  <c:v>50.6928635</c:v>
                </c:pt>
                <c:pt idx="4">
                  <c:v>67.486641934</c:v>
                </c:pt>
                <c:pt idx="5">
                  <c:v>65.0943211</c:v>
                </c:pt>
                <c:pt idx="6">
                  <c:v>75.5363776</c:v>
                </c:pt>
                <c:pt idx="7">
                  <c:v>66.26840091</c:v>
                </c:pt>
                <c:pt idx="8">
                  <c:v>113.59926328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round/>
    </a:ln>
    <a:effectLst/>
  </c:spPr>
  <c:txPr>
    <a:bodyPr/>
    <a:lstStyle/>
    <a:p>
      <a:pPr>
        <a:defRPr lang="zh-CN" sz="1050">
          <a:latin typeface="微软雅黑" panose="020B0503020204020204" pitchFamily="34" charset="-122"/>
          <a:ea typeface="微软雅黑" panose="020B0503020204020204" pitchFamily="3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长江统计!$B$14</c:f>
              <c:strCache>
                <c:ptCount val="1"/>
                <c:pt idx="0">
                  <c:v>规模（亿元）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explosion val="9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0559135203075359"/>
                  <c:y val="-0.025195233646958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长江统计!$A$15:$A$17</c:f>
              <c:strCache>
                <c:ptCount val="3"/>
                <c:pt idx="0">
                  <c:v>主动管理</c:v>
                </c:pt>
                <c:pt idx="1">
                  <c:v>资产驱动（含存款）</c:v>
                </c:pt>
                <c:pt idx="2">
                  <c:v>事务管理</c:v>
                </c:pt>
              </c:strCache>
            </c:strRef>
          </c:cat>
          <c:val>
            <c:numRef>
              <c:f>长江统计!$B$15:$B$17</c:f>
              <c:numCache>
                <c:formatCode>0.00</c:formatCode>
                <c:ptCount val="3"/>
                <c:pt idx="0">
                  <c:v>253.333106244</c:v>
                </c:pt>
                <c:pt idx="1">
                  <c:v>406.07757879</c:v>
                </c:pt>
                <c:pt idx="2">
                  <c:v>50.6928635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704350708414"/>
          <c:y val="0.186170189186114"/>
          <c:w val="0.810868680274819"/>
          <c:h val="0.513169735541367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长江统计!$A$68</c:f>
              <c:strCache>
                <c:ptCount val="1"/>
                <c:pt idx="0">
                  <c:v>产品规模（亿元）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layout>
                <c:manualLayout>
                  <c:x val="-0.00731744136155881"/>
                  <c:y val="-0.031372549019607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000" b="1" i="0" u="none" strike="noStrike" kern="1200" baseline="0">
                    <a:solidFill>
                      <a:srgbClr val="C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长江统计!$B$66:$I$66</c:f>
              <c:numCache>
                <c:formatCode>yyyy/m/d</c:formatCode>
                <c:ptCount val="8"/>
                <c:pt idx="0" c:formatCode="yyyy/m/d">
                  <c:v>43830</c:v>
                </c:pt>
                <c:pt idx="1" c:formatCode="yyyy/m/d">
                  <c:v>43921</c:v>
                </c:pt>
                <c:pt idx="2" c:formatCode="yyyy/m/d">
                  <c:v>44012</c:v>
                </c:pt>
                <c:pt idx="3" c:formatCode="yyyy/m/d">
                  <c:v>44104</c:v>
                </c:pt>
                <c:pt idx="4" c:formatCode="yyyy/m/d">
                  <c:v>44195</c:v>
                </c:pt>
                <c:pt idx="5" c:formatCode="yyyy/m/d">
                  <c:v>44286</c:v>
                </c:pt>
                <c:pt idx="6" c:formatCode="yyyy/m/d">
                  <c:v>44377</c:v>
                </c:pt>
                <c:pt idx="7" c:formatCode="yyyy/m/d">
                  <c:v>44469</c:v>
                </c:pt>
              </c:numCache>
            </c:numRef>
          </c:cat>
          <c:val>
            <c:numRef>
              <c:f>长江统计!$B$68:$I$68</c:f>
              <c:numCache>
                <c:formatCode>0.00</c:formatCode>
                <c:ptCount val="8"/>
                <c:pt idx="0">
                  <c:v>330.721594</c:v>
                </c:pt>
                <c:pt idx="1">
                  <c:v>422.853856</c:v>
                </c:pt>
                <c:pt idx="2">
                  <c:v>476.489692</c:v>
                </c:pt>
                <c:pt idx="3">
                  <c:v>545.131407</c:v>
                </c:pt>
                <c:pt idx="4">
                  <c:v>621.2118338682</c:v>
                </c:pt>
                <c:pt idx="5">
                  <c:v>659.6747563389</c:v>
                </c:pt>
                <c:pt idx="6">
                  <c:v>709.13</c:v>
                </c:pt>
                <c:pt idx="7">
                  <c:v>707.22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2"/>
        <c:overlap val="-27"/>
        <c:axId val="1602375584"/>
        <c:axId val="1602388096"/>
      </c:barChart>
      <c:lineChart>
        <c:grouping val="stacked"/>
        <c:varyColors val="0"/>
        <c:ser>
          <c:idx val="0"/>
          <c:order val="0"/>
          <c:tx>
            <c:strRef>
              <c:f>长江统计!$A$67</c:f>
              <c:strCache>
                <c:ptCount val="1"/>
                <c:pt idx="0">
                  <c:v>产品数量（右轴）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长江统计!$B$66:$I$66</c:f>
              <c:numCache>
                <c:formatCode>yyyy/m/d</c:formatCode>
                <c:ptCount val="8"/>
                <c:pt idx="0" c:formatCode="yyyy/m/d">
                  <c:v>43830</c:v>
                </c:pt>
                <c:pt idx="1" c:formatCode="yyyy/m/d">
                  <c:v>43921</c:v>
                </c:pt>
                <c:pt idx="2" c:formatCode="yyyy/m/d">
                  <c:v>44012</c:v>
                </c:pt>
                <c:pt idx="3" c:formatCode="yyyy/m/d">
                  <c:v>44104</c:v>
                </c:pt>
                <c:pt idx="4" c:formatCode="yyyy/m/d">
                  <c:v>44195</c:v>
                </c:pt>
                <c:pt idx="5" c:formatCode="yyyy/m/d">
                  <c:v>44286</c:v>
                </c:pt>
                <c:pt idx="6" c:formatCode="yyyy/m/d">
                  <c:v>44377</c:v>
                </c:pt>
                <c:pt idx="7" c:formatCode="yyyy/m/d">
                  <c:v>44469</c:v>
                </c:pt>
              </c:numCache>
            </c:numRef>
          </c:cat>
          <c:val>
            <c:numRef>
              <c:f>长江统计!$B$67:$I$67</c:f>
              <c:numCache>
                <c:formatCode>0</c:formatCode>
                <c:ptCount val="8"/>
                <c:pt idx="0">
                  <c:v>29</c:v>
                </c:pt>
                <c:pt idx="1">
                  <c:v>38</c:v>
                </c:pt>
                <c:pt idx="2">
                  <c:v>43</c:v>
                </c:pt>
                <c:pt idx="3">
                  <c:v>46</c:v>
                </c:pt>
                <c:pt idx="4">
                  <c:v>48</c:v>
                </c:pt>
                <c:pt idx="5">
                  <c:v>52</c:v>
                </c:pt>
                <c:pt idx="6">
                  <c:v>55</c:v>
                </c:pt>
                <c:pt idx="7">
                  <c:v>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2382656"/>
        <c:axId val="1602385376"/>
      </c:lineChart>
      <c:dateAx>
        <c:axId val="1602375584"/>
        <c:scaling>
          <c:orientation val="minMax"/>
          <c:min val="43830"/>
        </c:scaling>
        <c:delete val="0"/>
        <c:axPos val="b"/>
        <c:numFmt formatCode="yyyy&quot;年&quot;m&quot;月&quot;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1602388096"/>
        <c:crosses val="autoZero"/>
        <c:auto val="1"/>
        <c:lblOffset val="100"/>
        <c:baseTimeUnit val="months"/>
        <c:majorUnit val="3"/>
        <c:majorTimeUnit val="months"/>
      </c:dateAx>
      <c:valAx>
        <c:axId val="1602388096"/>
        <c:scaling>
          <c:orientation val="minMax"/>
        </c:scaling>
        <c:delete val="0"/>
        <c:axPos val="l"/>
        <c:numFmt formatCode="#,##0_);[Red]\(#,##0\)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1602375584"/>
        <c:crossesAt val="43830"/>
        <c:crossBetween val="between"/>
      </c:valAx>
      <c:dateAx>
        <c:axId val="1602382656"/>
        <c:scaling>
          <c:orientation val="minMax"/>
        </c:scaling>
        <c:delete val="1"/>
        <c:axPos val="b"/>
        <c:numFmt formatCode="m\/d\/yyyy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1602385376"/>
        <c:crosses val="autoZero"/>
        <c:auto val="1"/>
        <c:lblOffset val="100"/>
        <c:baseTimeUnit val="months"/>
      </c:dateAx>
      <c:valAx>
        <c:axId val="1602385376"/>
        <c:scaling>
          <c:orientation val="minMax"/>
        </c:scaling>
        <c:delete val="0"/>
        <c:axPos val="r"/>
        <c:numFmt formatCode="#,##0_);[Red]\(#,##0\)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1602382656"/>
        <c:crosses val="max"/>
        <c:crossBetween val="between"/>
      </c:valAx>
      <c:spPr>
        <a:pattFill prst="ltUpDiag">
          <a:fgClr>
            <a:schemeClr val="bg1">
              <a:lumMod val="85000"/>
            </a:schemeClr>
          </a:fgClr>
          <a:bgClr>
            <a:schemeClr val="bg1"/>
          </a:bgClr>
        </a:patt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076545821372002"/>
          <c:y val="0.0179794666999331"/>
          <c:w val="0.871464435146443"/>
          <c:h val="0.08222769028871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>
          <a:latin typeface="微软雅黑" panose="020B0503020204020204" pitchFamily="34" charset="-122"/>
          <a:ea typeface="微软雅黑" panose="020B0503020204020204" pitchFamily="3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14287</xdr:colOff>
      <xdr:row>24</xdr:row>
      <xdr:rowOff>85725</xdr:rowOff>
    </xdr:from>
    <xdr:to>
      <xdr:col>14</xdr:col>
      <xdr:colOff>276225</xdr:colOff>
      <xdr:row>40</xdr:row>
      <xdr:rowOff>85725</xdr:rowOff>
    </xdr:to>
    <xdr:graphicFrame>
      <xdr:nvGraphicFramePr>
        <xdr:cNvPr id="2" name="图表 1"/>
        <xdr:cNvGraphicFramePr/>
      </xdr:nvGraphicFramePr>
      <xdr:xfrm>
        <a:off x="6915150" y="4210050"/>
        <a:ext cx="65786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714375</xdr:colOff>
      <xdr:row>1</xdr:row>
      <xdr:rowOff>28575</xdr:rowOff>
    </xdr:from>
    <xdr:to>
      <xdr:col>13</xdr:col>
      <xdr:colOff>542925</xdr:colOff>
      <xdr:row>14</xdr:row>
      <xdr:rowOff>104775</xdr:rowOff>
    </xdr:to>
    <xdr:graphicFrame>
      <xdr:nvGraphicFramePr>
        <xdr:cNvPr id="2" name="图表 1"/>
        <xdr:cNvGraphicFramePr/>
      </xdr:nvGraphicFramePr>
      <xdr:xfrm>
        <a:off x="8550275" y="209550"/>
        <a:ext cx="4637405" cy="23050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847725</xdr:colOff>
      <xdr:row>16</xdr:row>
      <xdr:rowOff>47625</xdr:rowOff>
    </xdr:from>
    <xdr:to>
      <xdr:col>13</xdr:col>
      <xdr:colOff>50165</xdr:colOff>
      <xdr:row>26</xdr:row>
      <xdr:rowOff>130175</xdr:rowOff>
    </xdr:to>
    <xdr:graphicFrame>
      <xdr:nvGraphicFramePr>
        <xdr:cNvPr id="3" name="图表 2"/>
        <xdr:cNvGraphicFramePr/>
      </xdr:nvGraphicFramePr>
      <xdr:xfrm>
        <a:off x="8683625" y="2800350"/>
        <a:ext cx="4011295" cy="17970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61</xdr:row>
      <xdr:rowOff>128905</xdr:rowOff>
    </xdr:from>
    <xdr:to>
      <xdr:col>17</xdr:col>
      <xdr:colOff>406138</xdr:colOff>
      <xdr:row>75</xdr:row>
      <xdr:rowOff>157480</xdr:rowOff>
    </xdr:to>
    <xdr:graphicFrame>
      <xdr:nvGraphicFramePr>
        <xdr:cNvPr id="4" name="图表 3"/>
        <xdr:cNvGraphicFramePr/>
      </xdr:nvGraphicFramePr>
      <xdr:xfrm>
        <a:off x="10587355" y="11854180"/>
        <a:ext cx="5206365" cy="24288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表4" displayName="表4" ref="A46:G58" totalsRowShown="0">
  <autoFilter ref="A46:G58"/>
  <tableColumns count="7">
    <tableColumn id="1" name="产品类型"/>
    <tableColumn id="2" name="规模（亿元）"/>
    <tableColumn id="3" name="数量（个）" dataDxfId="0"/>
    <tableColumn id="4" name="今年以来加权收益率" dataDxfId="1"/>
    <tableColumn id="5" name="今年以来增长" dataDxfId="2"/>
    <tableColumn id="6" name="2020年末规模" dataDxfId="3"/>
    <tableColumn id="7" name="增速" dataDxfId="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表1" displayName="表1" ref="A47:G57" totalsRowShown="0">
  <autoFilter ref="A47:G57"/>
  <tableColumns count="7">
    <tableColumn id="1" name="产品类型"/>
    <tableColumn id="2" name="规模（亿元）"/>
    <tableColumn id="3" name="数量（个）"/>
    <tableColumn id="4" name="今年以来加权收益率"/>
    <tableColumn id="5" name="今年以来增长"/>
    <tableColumn id="6" name="2020年末规模"/>
    <tableColumn id="7" name="增速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自定义 1">
    <a:dk1>
      <a:srgbClr val="404040"/>
    </a:dk1>
    <a:lt1>
      <a:srgbClr val="FFFFFF"/>
    </a:lt1>
    <a:dk2>
      <a:srgbClr val="404040"/>
    </a:dk2>
    <a:lt2>
      <a:srgbClr val="FFFFFF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2_IB Standard Onscreen">
    <a:majorFont>
      <a:latin typeface="宋体"/>
      <a:ea typeface="宋体"/>
      <a:cs typeface="宋体"/>
    </a:majorFont>
    <a:minorFont>
      <a:latin typeface="宋体"/>
      <a:ea typeface="宋体"/>
      <a:cs typeface="宋体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tabColor rgb="FFC00000"/>
  </sheetPr>
  <dimension ref="A1:M58"/>
  <sheetViews>
    <sheetView tabSelected="1" workbookViewId="0">
      <selection activeCell="E7" sqref="E7"/>
    </sheetView>
  </sheetViews>
  <sheetFormatPr defaultColWidth="9" defaultRowHeight="13.5"/>
  <cols>
    <col min="1" max="1" width="12.3666666666667" customWidth="1"/>
    <col min="2" max="2" width="14.7333333333333" customWidth="1"/>
    <col min="3" max="3" width="12.7333333333333" customWidth="1"/>
    <col min="4" max="4" width="20.7333333333333" customWidth="1"/>
    <col min="5" max="5" width="14.7333333333333" customWidth="1"/>
    <col min="6" max="6" width="15.2666666666667" customWidth="1"/>
    <col min="7" max="7" width="14" customWidth="1"/>
    <col min="10" max="10" width="14.8916666666667"/>
  </cols>
  <sheetData>
    <row r="1" ht="14.25" spans="1:13">
      <c r="A1" s="2" t="s">
        <v>0</v>
      </c>
      <c r="B1" s="2"/>
      <c r="C1" s="2"/>
      <c r="D1" s="2"/>
      <c r="E1" s="2"/>
      <c r="F1" s="2"/>
      <c r="G1" s="2"/>
      <c r="I1" s="79" t="s">
        <v>1</v>
      </c>
      <c r="J1" s="79"/>
      <c r="K1" s="79"/>
      <c r="L1" s="79"/>
      <c r="M1" s="79"/>
    </row>
    <row r="2" spans="1:13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4" t="s">
        <v>8</v>
      </c>
      <c r="I2" s="3" t="s">
        <v>9</v>
      </c>
      <c r="J2" s="3" t="s">
        <v>10</v>
      </c>
      <c r="K2" s="3" t="s">
        <v>4</v>
      </c>
      <c r="L2" s="3" t="s">
        <v>11</v>
      </c>
      <c r="M2" s="3" t="s">
        <v>12</v>
      </c>
    </row>
    <row r="3" spans="1:13">
      <c r="A3" s="5" t="s">
        <v>13</v>
      </c>
      <c r="B3" s="6">
        <v>1447.632087103</v>
      </c>
      <c r="C3" s="7">
        <v>149</v>
      </c>
      <c r="D3" s="6">
        <v>3.43104117611915</v>
      </c>
      <c r="E3" s="16">
        <f t="shared" ref="E3:E13" si="0">B3-F3</f>
        <v>285.271154334</v>
      </c>
      <c r="F3" s="16">
        <v>1162.360932769</v>
      </c>
      <c r="G3" s="8">
        <f t="shared" ref="G3:G14" si="1">E3/F3</f>
        <v>0.245423900865647</v>
      </c>
      <c r="I3" s="7" t="s">
        <v>14</v>
      </c>
      <c r="J3" s="6">
        <v>2532.478558228</v>
      </c>
      <c r="K3" s="7">
        <v>109</v>
      </c>
      <c r="L3" s="7">
        <f t="shared" ref="L3:L24" si="2">RANK(J3,$J$3:$J$24)</f>
        <v>1</v>
      </c>
      <c r="M3" s="7">
        <f t="shared" ref="M3:M24" si="3">RANK(K3,$K$3:$K$24)</f>
        <v>2</v>
      </c>
    </row>
    <row r="4" spans="1:13">
      <c r="A4" s="5" t="s">
        <v>15</v>
      </c>
      <c r="B4" s="6">
        <v>58.996817192</v>
      </c>
      <c r="C4" s="7">
        <v>12</v>
      </c>
      <c r="D4" s="6">
        <v>-14.199664833911</v>
      </c>
      <c r="E4" s="16">
        <f t="shared" si="0"/>
        <v>58.996817192</v>
      </c>
      <c r="F4" s="7">
        <v>0</v>
      </c>
      <c r="G4" s="8"/>
      <c r="I4" s="7" t="s">
        <v>16</v>
      </c>
      <c r="J4" s="6">
        <v>2158.529189749</v>
      </c>
      <c r="K4" s="7">
        <v>101</v>
      </c>
      <c r="L4" s="7">
        <f t="shared" si="2"/>
        <v>2</v>
      </c>
      <c r="M4" s="7">
        <f t="shared" si="3"/>
        <v>3</v>
      </c>
    </row>
    <row r="5" spans="1:13">
      <c r="A5" s="5" t="s">
        <v>17</v>
      </c>
      <c r="B5" s="6">
        <v>1418.038093478</v>
      </c>
      <c r="C5" s="7">
        <v>180</v>
      </c>
      <c r="D5" s="6">
        <v>8.09634910581562</v>
      </c>
      <c r="E5" s="16">
        <f t="shared" si="0"/>
        <v>272.9576213924</v>
      </c>
      <c r="F5" s="16">
        <v>1145.0804720856</v>
      </c>
      <c r="G5" s="8">
        <f t="shared" si="1"/>
        <v>0.23837418246706</v>
      </c>
      <c r="I5" s="7" t="s">
        <v>18</v>
      </c>
      <c r="J5" s="6">
        <v>2080.03762740234</v>
      </c>
      <c r="K5" s="7">
        <v>112</v>
      </c>
      <c r="L5" s="7">
        <f t="shared" si="2"/>
        <v>3</v>
      </c>
      <c r="M5" s="7">
        <f t="shared" si="3"/>
        <v>1</v>
      </c>
    </row>
    <row r="6" spans="1:13">
      <c r="A6" s="5" t="s">
        <v>19</v>
      </c>
      <c r="B6" s="6">
        <v>61.62207274</v>
      </c>
      <c r="C6" s="7">
        <v>4</v>
      </c>
      <c r="D6" s="6">
        <v>3.43442540899672</v>
      </c>
      <c r="E6" s="16">
        <f t="shared" si="0"/>
        <v>0.569326449999998</v>
      </c>
      <c r="F6" s="16">
        <v>61.05274629</v>
      </c>
      <c r="G6" s="8">
        <f t="shared" si="1"/>
        <v>0.00932515709114382</v>
      </c>
      <c r="I6" s="7" t="s">
        <v>20</v>
      </c>
      <c r="J6" s="6">
        <v>1447.950328054</v>
      </c>
      <c r="K6" s="7">
        <v>30</v>
      </c>
      <c r="L6" s="7">
        <f t="shared" si="2"/>
        <v>4</v>
      </c>
      <c r="M6" s="7">
        <f t="shared" si="3"/>
        <v>13</v>
      </c>
    </row>
    <row r="7" spans="1:13">
      <c r="A7" s="5" t="s">
        <v>21</v>
      </c>
      <c r="B7" s="6">
        <v>7218.803543954</v>
      </c>
      <c r="C7" s="7">
        <v>132</v>
      </c>
      <c r="D7" s="6">
        <v>4.14498478366019</v>
      </c>
      <c r="E7" s="16">
        <f t="shared" si="0"/>
        <v>2069.352790546</v>
      </c>
      <c r="F7" s="16">
        <v>5149.450753408</v>
      </c>
      <c r="G7" s="8">
        <f t="shared" si="1"/>
        <v>0.401858934018636</v>
      </c>
      <c r="I7" s="7" t="s">
        <v>22</v>
      </c>
      <c r="J7" s="6">
        <v>1302.51796380724</v>
      </c>
      <c r="K7" s="7">
        <v>44</v>
      </c>
      <c r="L7" s="7">
        <f t="shared" si="2"/>
        <v>5</v>
      </c>
      <c r="M7" s="7">
        <f t="shared" si="3"/>
        <v>8</v>
      </c>
    </row>
    <row r="8" spans="1:13">
      <c r="A8" s="5" t="s">
        <v>23</v>
      </c>
      <c r="B8" s="6">
        <v>3637.93357078</v>
      </c>
      <c r="C8" s="7">
        <v>138</v>
      </c>
      <c r="D8" s="6">
        <v>4.65199099167463</v>
      </c>
      <c r="E8" s="16">
        <f t="shared" si="0"/>
        <v>678.67623372</v>
      </c>
      <c r="F8" s="16">
        <v>2959.25733706</v>
      </c>
      <c r="G8" s="8">
        <f t="shared" si="1"/>
        <v>0.229340052728993</v>
      </c>
      <c r="I8" s="7" t="s">
        <v>24</v>
      </c>
      <c r="J8" s="6">
        <v>1116.016382259</v>
      </c>
      <c r="K8" s="7">
        <v>65</v>
      </c>
      <c r="L8" s="7">
        <f t="shared" si="2"/>
        <v>6</v>
      </c>
      <c r="M8" s="7">
        <f t="shared" si="3"/>
        <v>4</v>
      </c>
    </row>
    <row r="9" spans="1:13">
      <c r="A9" s="5" t="s">
        <v>25</v>
      </c>
      <c r="B9" s="6">
        <v>1230.28327276</v>
      </c>
      <c r="C9" s="7">
        <v>36</v>
      </c>
      <c r="D9" s="6">
        <v>2.24565395628138</v>
      </c>
      <c r="E9" s="16">
        <f t="shared" si="0"/>
        <v>-262.65241287</v>
      </c>
      <c r="F9" s="16">
        <v>1492.93568563</v>
      </c>
      <c r="G9" s="8">
        <f t="shared" si="1"/>
        <v>-0.175930159214571</v>
      </c>
      <c r="I9" s="7" t="s">
        <v>26</v>
      </c>
      <c r="J9" s="6">
        <v>934.791226501</v>
      </c>
      <c r="K9" s="7">
        <v>57</v>
      </c>
      <c r="L9" s="7">
        <f t="shared" si="2"/>
        <v>7</v>
      </c>
      <c r="M9" s="7">
        <f t="shared" si="3"/>
        <v>6</v>
      </c>
    </row>
    <row r="10" spans="1:13">
      <c r="A10" s="5" t="s">
        <v>27</v>
      </c>
      <c r="B10" s="6">
        <v>1456.71303555558</v>
      </c>
      <c r="C10" s="7">
        <v>133</v>
      </c>
      <c r="D10" s="6">
        <v>4.01484139249463</v>
      </c>
      <c r="E10" s="16">
        <f t="shared" si="0"/>
        <v>-90.41975478942</v>
      </c>
      <c r="F10" s="16">
        <v>1547.132790345</v>
      </c>
      <c r="G10" s="8">
        <f t="shared" si="1"/>
        <v>-0.0584434350779011</v>
      </c>
      <c r="I10" s="7" t="s">
        <v>28</v>
      </c>
      <c r="J10" s="6">
        <v>902.79760963</v>
      </c>
      <c r="K10" s="7">
        <v>29</v>
      </c>
      <c r="L10" s="7">
        <f t="shared" si="2"/>
        <v>8</v>
      </c>
      <c r="M10" s="7">
        <f t="shared" si="3"/>
        <v>14</v>
      </c>
    </row>
    <row r="11" spans="1:13">
      <c r="A11" s="5" t="s">
        <v>29</v>
      </c>
      <c r="B11" s="6">
        <v>21.79995247</v>
      </c>
      <c r="C11" s="7">
        <v>3</v>
      </c>
      <c r="D11" s="6">
        <v>2.48480279232462</v>
      </c>
      <c r="E11" s="16">
        <f t="shared" si="0"/>
        <v>-15.835771867</v>
      </c>
      <c r="F11" s="16">
        <v>37.635724337</v>
      </c>
      <c r="G11" s="8">
        <f t="shared" si="1"/>
        <v>-0.420764370713379</v>
      </c>
      <c r="I11" s="7" t="s">
        <v>30</v>
      </c>
      <c r="J11" s="6">
        <v>819.0060581</v>
      </c>
      <c r="K11" s="7">
        <v>28</v>
      </c>
      <c r="L11" s="7">
        <f t="shared" si="2"/>
        <v>9</v>
      </c>
      <c r="M11" s="7">
        <f t="shared" si="3"/>
        <v>15</v>
      </c>
    </row>
    <row r="12" spans="1:13">
      <c r="A12" s="5" t="s">
        <v>31</v>
      </c>
      <c r="B12" s="6">
        <v>1613.962651043</v>
      </c>
      <c r="C12" s="7">
        <v>176</v>
      </c>
      <c r="D12" s="6">
        <v>3.31224181404224</v>
      </c>
      <c r="E12" s="16">
        <f t="shared" si="0"/>
        <v>344.257135731</v>
      </c>
      <c r="F12" s="16">
        <v>1269.705515312</v>
      </c>
      <c r="G12" s="8">
        <f t="shared" si="1"/>
        <v>0.271131480157749</v>
      </c>
      <c r="I12" s="7" t="s">
        <v>32</v>
      </c>
      <c r="J12" s="6">
        <v>745.582598175</v>
      </c>
      <c r="K12" s="7">
        <v>41</v>
      </c>
      <c r="L12" s="7">
        <f t="shared" si="2"/>
        <v>10</v>
      </c>
      <c r="M12" s="7">
        <f t="shared" si="3"/>
        <v>11</v>
      </c>
    </row>
    <row r="13" spans="1:13">
      <c r="A13" s="5" t="s">
        <v>33</v>
      </c>
      <c r="B13" s="6">
        <v>459.5093696</v>
      </c>
      <c r="C13" s="7">
        <v>7</v>
      </c>
      <c r="D13" s="6">
        <v>4.05558168009334</v>
      </c>
      <c r="E13" s="16">
        <f t="shared" si="0"/>
        <v>119.1174493</v>
      </c>
      <c r="F13" s="16">
        <v>340.3919203</v>
      </c>
      <c r="G13" s="8">
        <f t="shared" si="1"/>
        <v>0.349942058539513</v>
      </c>
      <c r="I13" s="80" t="s">
        <v>34</v>
      </c>
      <c r="J13" s="81">
        <v>710.103548534</v>
      </c>
      <c r="K13" s="80">
        <v>56</v>
      </c>
      <c r="L13" s="80">
        <f t="shared" si="2"/>
        <v>11</v>
      </c>
      <c r="M13" s="80">
        <f t="shared" si="3"/>
        <v>7</v>
      </c>
    </row>
    <row r="14" spans="1:13">
      <c r="A14" s="9" t="s">
        <v>35</v>
      </c>
      <c r="B14" s="10">
        <f t="shared" ref="B14:F14" si="4">SUM(B3:B13)</f>
        <v>18625.2944666756</v>
      </c>
      <c r="C14" s="11">
        <f t="shared" si="4"/>
        <v>970</v>
      </c>
      <c r="D14" s="11"/>
      <c r="E14" s="10">
        <f t="shared" si="4"/>
        <v>3460.29058913898</v>
      </c>
      <c r="F14" s="10">
        <f t="shared" si="4"/>
        <v>15165.0038775366</v>
      </c>
      <c r="G14" s="13">
        <f t="shared" si="1"/>
        <v>0.228176043809958</v>
      </c>
      <c r="I14" s="7" t="s">
        <v>36</v>
      </c>
      <c r="J14" s="6">
        <v>609.799688687</v>
      </c>
      <c r="K14" s="7">
        <v>62</v>
      </c>
      <c r="L14" s="7">
        <f t="shared" si="2"/>
        <v>12</v>
      </c>
      <c r="M14" s="7">
        <f t="shared" si="3"/>
        <v>5</v>
      </c>
    </row>
    <row r="15" spans="9:13">
      <c r="I15" s="7" t="s">
        <v>37</v>
      </c>
      <c r="J15" s="6">
        <v>565.65016346</v>
      </c>
      <c r="K15" s="7">
        <v>19</v>
      </c>
      <c r="L15" s="7">
        <f t="shared" si="2"/>
        <v>13</v>
      </c>
      <c r="M15" s="7">
        <f t="shared" si="3"/>
        <v>17</v>
      </c>
    </row>
    <row r="16" spans="9:13">
      <c r="I16" s="7" t="s">
        <v>38</v>
      </c>
      <c r="J16" s="6">
        <v>449.54870142</v>
      </c>
      <c r="K16" s="7">
        <v>15</v>
      </c>
      <c r="L16" s="7">
        <f t="shared" si="2"/>
        <v>14</v>
      </c>
      <c r="M16" s="7">
        <f t="shared" si="3"/>
        <v>20</v>
      </c>
    </row>
    <row r="17" spans="9:13">
      <c r="I17" s="7" t="s">
        <v>39</v>
      </c>
      <c r="J17" s="6">
        <v>444.429459239</v>
      </c>
      <c r="K17" s="7">
        <v>43</v>
      </c>
      <c r="L17" s="7">
        <f t="shared" si="2"/>
        <v>15</v>
      </c>
      <c r="M17" s="7">
        <f t="shared" si="3"/>
        <v>9</v>
      </c>
    </row>
    <row r="18" spans="9:13">
      <c r="I18" s="7" t="s">
        <v>40</v>
      </c>
      <c r="J18" s="6">
        <v>383.192662485</v>
      </c>
      <c r="K18" s="7">
        <v>23</v>
      </c>
      <c r="L18" s="7">
        <f t="shared" si="2"/>
        <v>16</v>
      </c>
      <c r="M18" s="7">
        <f t="shared" si="3"/>
        <v>16</v>
      </c>
    </row>
    <row r="19" spans="9:13">
      <c r="I19" s="7" t="s">
        <v>41</v>
      </c>
      <c r="J19" s="6">
        <v>381.08613511</v>
      </c>
      <c r="K19" s="7">
        <v>16</v>
      </c>
      <c r="L19" s="7">
        <f t="shared" si="2"/>
        <v>17</v>
      </c>
      <c r="M19" s="7">
        <f t="shared" si="3"/>
        <v>18</v>
      </c>
    </row>
    <row r="20" spans="9:13">
      <c r="I20" s="7" t="s">
        <v>42</v>
      </c>
      <c r="J20" s="6">
        <v>344.50220529</v>
      </c>
      <c r="K20" s="7">
        <v>36</v>
      </c>
      <c r="L20" s="7">
        <f t="shared" si="2"/>
        <v>18</v>
      </c>
      <c r="M20" s="7">
        <f t="shared" si="3"/>
        <v>12</v>
      </c>
    </row>
    <row r="21" spans="9:13">
      <c r="I21" s="7" t="s">
        <v>43</v>
      </c>
      <c r="J21" s="6">
        <v>317.4766605</v>
      </c>
      <c r="K21" s="7">
        <v>43</v>
      </c>
      <c r="L21" s="7">
        <f t="shared" si="2"/>
        <v>19</v>
      </c>
      <c r="M21" s="7">
        <f t="shared" si="3"/>
        <v>9</v>
      </c>
    </row>
    <row r="22" spans="9:13">
      <c r="I22" s="7" t="s">
        <v>44</v>
      </c>
      <c r="J22" s="6">
        <v>183.03724272</v>
      </c>
      <c r="K22" s="7">
        <v>11</v>
      </c>
      <c r="L22" s="7">
        <f t="shared" si="2"/>
        <v>20</v>
      </c>
      <c r="M22" s="7">
        <f t="shared" si="3"/>
        <v>22</v>
      </c>
    </row>
    <row r="23" spans="9:13">
      <c r="I23" s="7" t="s">
        <v>45</v>
      </c>
      <c r="J23" s="6">
        <v>163.6146241</v>
      </c>
      <c r="K23" s="7">
        <v>14</v>
      </c>
      <c r="L23" s="7">
        <f t="shared" si="2"/>
        <v>21</v>
      </c>
      <c r="M23" s="7">
        <f t="shared" si="3"/>
        <v>21</v>
      </c>
    </row>
    <row r="24" spans="9:13">
      <c r="I24" s="7" t="s">
        <v>46</v>
      </c>
      <c r="J24" s="6">
        <v>33.145833225</v>
      </c>
      <c r="K24" s="7">
        <v>16</v>
      </c>
      <c r="L24" s="7">
        <f t="shared" si="2"/>
        <v>22</v>
      </c>
      <c r="M24" s="7">
        <f t="shared" si="3"/>
        <v>18</v>
      </c>
    </row>
    <row r="45" spans="1:1">
      <c r="A45" s="61" t="s">
        <v>47</v>
      </c>
    </row>
    <row r="46" s="69" customFormat="1" ht="15" spans="1:7">
      <c r="A46" s="50" t="s">
        <v>2</v>
      </c>
      <c r="B46" s="50" t="s">
        <v>3</v>
      </c>
      <c r="C46" s="50" t="s">
        <v>4</v>
      </c>
      <c r="D46" s="50" t="s">
        <v>5</v>
      </c>
      <c r="E46" s="50" t="s">
        <v>6</v>
      </c>
      <c r="F46" s="51" t="s">
        <v>7</v>
      </c>
      <c r="G46" s="51" t="s">
        <v>8</v>
      </c>
    </row>
    <row r="47" ht="16.5" spans="1:7">
      <c r="A47" s="70" t="s">
        <v>25</v>
      </c>
      <c r="B47" s="71">
        <f>B9</f>
        <v>1230.28327276</v>
      </c>
      <c r="C47" s="72">
        <f>C9</f>
        <v>36</v>
      </c>
      <c r="D47" s="71">
        <f>D9</f>
        <v>2.24565395628138</v>
      </c>
      <c r="E47" s="71">
        <f t="shared" ref="E47:E57" si="5">B47-F47</f>
        <v>-262.65241287</v>
      </c>
      <c r="F47" s="71">
        <v>1492.93568563</v>
      </c>
      <c r="G47" s="73">
        <f t="shared" ref="G47:G54" si="6">E47/F47</f>
        <v>-0.175930159214571</v>
      </c>
    </row>
    <row r="48" ht="16.5" spans="1:7">
      <c r="A48" s="70" t="s">
        <v>48</v>
      </c>
      <c r="B48" s="71">
        <f>B7</f>
        <v>7218.803543954</v>
      </c>
      <c r="C48" s="72">
        <f>C7</f>
        <v>132</v>
      </c>
      <c r="D48" s="71">
        <f>D7</f>
        <v>4.14498478366019</v>
      </c>
      <c r="E48" s="71">
        <f t="shared" si="5"/>
        <v>2069.352790546</v>
      </c>
      <c r="F48" s="71">
        <v>5149.450753408</v>
      </c>
      <c r="G48" s="73">
        <f t="shared" si="6"/>
        <v>0.401858934018636</v>
      </c>
    </row>
    <row r="49" ht="16.5" spans="1:7">
      <c r="A49" s="70" t="s">
        <v>49</v>
      </c>
      <c r="B49" s="71">
        <f>B13</f>
        <v>459.5093696</v>
      </c>
      <c r="C49" s="72">
        <f>C13</f>
        <v>7</v>
      </c>
      <c r="D49" s="71">
        <f>D13</f>
        <v>4.05558168009334</v>
      </c>
      <c r="E49" s="71">
        <f t="shared" si="5"/>
        <v>119.1174493</v>
      </c>
      <c r="F49" s="71">
        <v>340.3919203</v>
      </c>
      <c r="G49" s="73">
        <f t="shared" si="6"/>
        <v>0.349942058539514</v>
      </c>
    </row>
    <row r="50" ht="16.5" spans="1:7">
      <c r="A50" s="70" t="s">
        <v>50</v>
      </c>
      <c r="B50" s="71">
        <f>B3</f>
        <v>1447.632087103</v>
      </c>
      <c r="C50" s="72">
        <f>C3</f>
        <v>149</v>
      </c>
      <c r="D50" s="71">
        <f>D3</f>
        <v>3.43104117611915</v>
      </c>
      <c r="E50" s="71">
        <f t="shared" si="5"/>
        <v>285.271154334</v>
      </c>
      <c r="F50" s="71">
        <v>1162.360932769</v>
      </c>
      <c r="G50" s="73">
        <f t="shared" si="6"/>
        <v>0.245423900865647</v>
      </c>
    </row>
    <row r="51" ht="16.5" spans="1:7">
      <c r="A51" s="70" t="s">
        <v>51</v>
      </c>
      <c r="B51" s="71">
        <f>B10</f>
        <v>1456.71303555558</v>
      </c>
      <c r="C51" s="72">
        <f>C10</f>
        <v>133</v>
      </c>
      <c r="D51" s="71">
        <f>D10</f>
        <v>4.01484139249463</v>
      </c>
      <c r="E51" s="71">
        <f t="shared" si="5"/>
        <v>-90.41975478942</v>
      </c>
      <c r="F51" s="71">
        <v>1547.132790345</v>
      </c>
      <c r="G51" s="73">
        <f t="shared" si="6"/>
        <v>-0.0584434350779011</v>
      </c>
    </row>
    <row r="52" ht="16.5" spans="1:7">
      <c r="A52" s="70" t="s">
        <v>52</v>
      </c>
      <c r="B52" s="71">
        <f>B12</f>
        <v>1613.962651043</v>
      </c>
      <c r="C52" s="72">
        <f>C12</f>
        <v>176</v>
      </c>
      <c r="D52" s="71">
        <f>D12</f>
        <v>3.31224181404224</v>
      </c>
      <c r="E52" s="71">
        <f t="shared" si="5"/>
        <v>344.257135731</v>
      </c>
      <c r="F52" s="71">
        <v>1269.705515312</v>
      </c>
      <c r="G52" s="73">
        <f t="shared" si="6"/>
        <v>0.271131480157749</v>
      </c>
    </row>
    <row r="53" ht="16.5" spans="1:7">
      <c r="A53" s="70" t="s">
        <v>23</v>
      </c>
      <c r="B53" s="71">
        <f>B8</f>
        <v>3637.93357078</v>
      </c>
      <c r="C53" s="72">
        <f>C8</f>
        <v>138</v>
      </c>
      <c r="D53" s="71">
        <f>D8</f>
        <v>4.65199099167463</v>
      </c>
      <c r="E53" s="71">
        <f t="shared" si="5"/>
        <v>678.67623372</v>
      </c>
      <c r="F53" s="71">
        <v>2959.25733706</v>
      </c>
      <c r="G53" s="73">
        <f t="shared" si="6"/>
        <v>0.229340052728993</v>
      </c>
    </row>
    <row r="54" ht="16.5" spans="1:7">
      <c r="A54" s="70" t="s">
        <v>53</v>
      </c>
      <c r="B54" s="71">
        <f>B5</f>
        <v>1418.038093478</v>
      </c>
      <c r="C54" s="72">
        <f>C5</f>
        <v>180</v>
      </c>
      <c r="D54" s="71">
        <f>D5</f>
        <v>8.09634910581562</v>
      </c>
      <c r="E54" s="71">
        <f t="shared" si="5"/>
        <v>272.9576213924</v>
      </c>
      <c r="F54" s="71">
        <v>1145.0804720856</v>
      </c>
      <c r="G54" s="73">
        <f t="shared" si="6"/>
        <v>0.23837418246706</v>
      </c>
    </row>
    <row r="55" ht="16.5" spans="1:7">
      <c r="A55" s="70" t="s">
        <v>15</v>
      </c>
      <c r="B55" s="71">
        <f>B4</f>
        <v>58.996817192</v>
      </c>
      <c r="C55" s="72">
        <f>C4</f>
        <v>12</v>
      </c>
      <c r="D55" s="71">
        <f>D4</f>
        <v>-14.199664833911</v>
      </c>
      <c r="E55" s="71">
        <f t="shared" si="5"/>
        <v>58.996817192</v>
      </c>
      <c r="F55" s="74">
        <v>0</v>
      </c>
      <c r="G55" s="73"/>
    </row>
    <row r="56" ht="16.5" spans="1:7">
      <c r="A56" s="70" t="s">
        <v>19</v>
      </c>
      <c r="B56" s="71">
        <f>B6</f>
        <v>61.62207274</v>
      </c>
      <c r="C56" s="72">
        <f>C6</f>
        <v>4</v>
      </c>
      <c r="D56" s="71">
        <f>D6</f>
        <v>3.43442540899672</v>
      </c>
      <c r="E56" s="71">
        <f t="shared" si="5"/>
        <v>0.569326449999998</v>
      </c>
      <c r="F56" s="71">
        <v>61.05274629</v>
      </c>
      <c r="G56" s="73">
        <f t="shared" ref="G56:G58" si="7">E56/F56</f>
        <v>0.00932515709114383</v>
      </c>
    </row>
    <row r="57" ht="16.5" spans="1:7">
      <c r="A57" s="70" t="s">
        <v>29</v>
      </c>
      <c r="B57" s="71">
        <f>B11</f>
        <v>21.79995247</v>
      </c>
      <c r="C57" s="72">
        <f>C11</f>
        <v>3</v>
      </c>
      <c r="D57" s="71">
        <f>D11</f>
        <v>2.48480279232462</v>
      </c>
      <c r="E57" s="71">
        <f t="shared" si="5"/>
        <v>-15.835771867</v>
      </c>
      <c r="F57" s="71">
        <v>37.635724337</v>
      </c>
      <c r="G57" s="73">
        <f t="shared" si="7"/>
        <v>-0.420764370713379</v>
      </c>
    </row>
    <row r="58" ht="15" spans="1:7">
      <c r="A58" s="75" t="s">
        <v>35</v>
      </c>
      <c r="B58" s="76">
        <f t="shared" ref="B58:F58" si="8">SUM(B47:B57)</f>
        <v>18625.2944666756</v>
      </c>
      <c r="C58" s="77">
        <f t="shared" si="8"/>
        <v>970</v>
      </c>
      <c r="D58" s="76"/>
      <c r="E58" s="76">
        <f t="shared" si="8"/>
        <v>3460.29058913898</v>
      </c>
      <c r="F58" s="76">
        <f t="shared" si="8"/>
        <v>15165.0038775366</v>
      </c>
      <c r="G58" s="78">
        <f t="shared" si="7"/>
        <v>0.228176043809958</v>
      </c>
    </row>
  </sheetData>
  <mergeCells count="2">
    <mergeCell ref="A1:G1"/>
    <mergeCell ref="I1:M1"/>
  </mergeCells>
  <conditionalFormatting sqref="E3:E1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{e51f551b-a3c2-42ca-80b0-0c3e921d0b71}</x14:id>
        </ext>
      </extLst>
    </cfRule>
  </conditionalFormatting>
  <conditionalFormatting sqref="E47:E5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{33b9bffa-f8f5-4c0a-8ba1-50f52da80dde}</x14:id>
        </ext>
      </extLst>
    </cfRule>
  </conditionalFormatting>
  <pageMargins left="0.7" right="0.7" top="0.75" bottom="0.75" header="0.3" footer="0.3"/>
  <headerFooter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51f551b-a3c2-42ca-80b0-0c3e921d0b7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E3:E13</xm:sqref>
        </x14:conditionalFormatting>
        <x14:conditionalFormatting xmlns:xm="http://schemas.microsoft.com/office/excel/2006/main">
          <x14:cfRule type="dataBar" id="{33b9bffa-f8f5-4c0a-8ba1-50f52da80dd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E47:E57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>
    <tabColor rgb="FFC00000"/>
  </sheetPr>
  <dimension ref="A1:P69"/>
  <sheetViews>
    <sheetView workbookViewId="0">
      <selection activeCell="A28" sqref="$A28:$XFD41"/>
    </sheetView>
  </sheetViews>
  <sheetFormatPr defaultColWidth="9" defaultRowHeight="13.5"/>
  <cols>
    <col min="1" max="1" width="13.3666666666667" customWidth="1"/>
    <col min="2" max="2" width="14" customWidth="1"/>
    <col min="3" max="3" width="12.1083333333333" customWidth="1"/>
    <col min="4" max="4" width="21.3666666666667" customWidth="1"/>
    <col min="5" max="5" width="14.3666666666667" customWidth="1"/>
    <col min="6" max="6" width="14.7333333333333" customWidth="1"/>
    <col min="7" max="7" width="12.8916666666667" customWidth="1"/>
    <col min="8" max="8" width="11.2666666666667" customWidth="1"/>
    <col min="9" max="9" width="13.3666666666667" customWidth="1"/>
    <col min="10" max="10" width="11.475"/>
  </cols>
  <sheetData>
    <row r="1" ht="14.25" spans="1:7">
      <c r="A1" s="2" t="s">
        <v>54</v>
      </c>
      <c r="B1" s="2"/>
      <c r="C1" s="2"/>
      <c r="D1" s="2"/>
      <c r="E1" s="2"/>
      <c r="F1" s="2"/>
      <c r="G1" s="2"/>
    </row>
    <row r="2" spans="1:7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4" t="s">
        <v>8</v>
      </c>
    </row>
    <row r="3" spans="1:7">
      <c r="A3" s="5" t="s">
        <v>13</v>
      </c>
      <c r="B3" s="6">
        <v>226.2099146</v>
      </c>
      <c r="C3" s="7">
        <v>9</v>
      </c>
      <c r="D3" s="6">
        <v>3.61202160975485</v>
      </c>
      <c r="E3" s="6">
        <f t="shared" ref="E3:E12" si="0">B3-F3</f>
        <v>56.32358997</v>
      </c>
      <c r="F3" s="6">
        <v>169.88632463</v>
      </c>
      <c r="G3" s="8">
        <f t="shared" ref="G3:G12" si="1">E3/F3</f>
        <v>0.331536926781297</v>
      </c>
    </row>
    <row r="4" spans="1:7">
      <c r="A4" s="5" t="s">
        <v>15</v>
      </c>
      <c r="B4" s="6">
        <v>0.9147428</v>
      </c>
      <c r="C4" s="7">
        <v>1</v>
      </c>
      <c r="D4" s="6">
        <v>-13.32</v>
      </c>
      <c r="E4" s="6">
        <f t="shared" si="0"/>
        <v>0.9147428</v>
      </c>
      <c r="F4" s="6"/>
      <c r="G4" s="8"/>
    </row>
    <row r="5" spans="1:16">
      <c r="A5" s="5" t="s">
        <v>17</v>
      </c>
      <c r="B5" s="6">
        <v>44.30102281</v>
      </c>
      <c r="C5" s="7">
        <v>4</v>
      </c>
      <c r="D5" s="6">
        <v>-0.140621447742145</v>
      </c>
      <c r="E5" s="6">
        <f t="shared" si="0"/>
        <v>11.55495176</v>
      </c>
      <c r="F5" s="6">
        <v>32.74607105</v>
      </c>
      <c r="G5" s="8">
        <f t="shared" si="1"/>
        <v>0.352865287025022</v>
      </c>
      <c r="P5" s="61" t="s">
        <v>55</v>
      </c>
    </row>
    <row r="6" spans="1:7">
      <c r="A6" s="5" t="s">
        <v>19</v>
      </c>
      <c r="B6" s="6">
        <v>50.6928635</v>
      </c>
      <c r="C6" s="7">
        <v>1</v>
      </c>
      <c r="D6" s="6">
        <v>3.41</v>
      </c>
      <c r="E6" s="6">
        <f t="shared" si="0"/>
        <v>0.170825999999998</v>
      </c>
      <c r="F6" s="6">
        <v>50.5220375</v>
      </c>
      <c r="G6" s="8">
        <f t="shared" si="1"/>
        <v>0.0033812175528352</v>
      </c>
    </row>
    <row r="7" spans="1:7">
      <c r="A7" s="5" t="s">
        <v>21</v>
      </c>
      <c r="B7" s="6">
        <v>67.486641934</v>
      </c>
      <c r="C7" s="7">
        <v>3</v>
      </c>
      <c r="D7" s="6">
        <v>4.14110966073691</v>
      </c>
      <c r="E7" s="6">
        <f t="shared" si="0"/>
        <v>13.049300476</v>
      </c>
      <c r="F7" s="6">
        <v>54.437341458</v>
      </c>
      <c r="G7" s="8">
        <f t="shared" si="1"/>
        <v>0.239712302741087</v>
      </c>
    </row>
    <row r="8" spans="1:7">
      <c r="A8" s="5" t="s">
        <v>23</v>
      </c>
      <c r="B8" s="6">
        <v>65.0943211</v>
      </c>
      <c r="C8" s="7">
        <v>6</v>
      </c>
      <c r="D8" s="6">
        <v>-0.16998680540813</v>
      </c>
      <c r="E8" s="6">
        <f t="shared" si="0"/>
        <v>-5.30548619</v>
      </c>
      <c r="F8" s="6">
        <v>70.39980729</v>
      </c>
      <c r="G8" s="8">
        <f t="shared" si="1"/>
        <v>-0.075362226037707</v>
      </c>
    </row>
    <row r="9" spans="1:7">
      <c r="A9" s="5" t="s">
        <v>25</v>
      </c>
      <c r="B9" s="6">
        <v>75.5363776</v>
      </c>
      <c r="C9" s="7">
        <v>2</v>
      </c>
      <c r="D9" s="6">
        <v>2.92961652749416</v>
      </c>
      <c r="E9" s="6">
        <f t="shared" si="0"/>
        <v>-2.02842927</v>
      </c>
      <c r="F9" s="6">
        <v>77.56480687</v>
      </c>
      <c r="G9" s="8">
        <f t="shared" si="1"/>
        <v>-0.0261514126296954</v>
      </c>
    </row>
    <row r="10" spans="1:7">
      <c r="A10" s="5" t="s">
        <v>27</v>
      </c>
      <c r="B10" s="6">
        <v>66.26840091</v>
      </c>
      <c r="C10" s="7">
        <v>11</v>
      </c>
      <c r="D10" s="6">
        <v>4.65470465166684</v>
      </c>
      <c r="E10" s="6">
        <f t="shared" si="0"/>
        <v>-15.42724299</v>
      </c>
      <c r="F10" s="6">
        <v>81.6956439</v>
      </c>
      <c r="G10" s="8">
        <f t="shared" si="1"/>
        <v>-0.18883801208402</v>
      </c>
    </row>
    <row r="11" spans="1:7">
      <c r="A11" s="5" t="s">
        <v>31</v>
      </c>
      <c r="B11" s="6">
        <v>113.59926328</v>
      </c>
      <c r="C11" s="7">
        <v>19</v>
      </c>
      <c r="D11" s="6">
        <v>3.8492466860926</v>
      </c>
      <c r="E11" s="6">
        <f t="shared" si="0"/>
        <v>29.64511468</v>
      </c>
      <c r="F11" s="6">
        <v>83.9541486</v>
      </c>
      <c r="G11" s="8">
        <f t="shared" si="1"/>
        <v>0.353110777422618</v>
      </c>
    </row>
    <row r="12" spans="1:7">
      <c r="A12" s="9" t="s">
        <v>35</v>
      </c>
      <c r="B12" s="10">
        <f t="shared" ref="B12:F12" si="2">SUM(B3:B11)</f>
        <v>710.103548534</v>
      </c>
      <c r="C12" s="11">
        <f t="shared" si="2"/>
        <v>56</v>
      </c>
      <c r="D12" s="10">
        <v>3.10793006461974</v>
      </c>
      <c r="E12" s="12">
        <f t="shared" si="0"/>
        <v>88.897367236</v>
      </c>
      <c r="F12" s="12">
        <f t="shared" si="2"/>
        <v>621.206181298</v>
      </c>
      <c r="G12" s="13">
        <f t="shared" si="1"/>
        <v>0.143104447303229</v>
      </c>
    </row>
    <row r="13" spans="5:7">
      <c r="E13" s="14"/>
      <c r="G13" s="15"/>
    </row>
    <row r="14" spans="1:7">
      <c r="A14" s="3" t="s">
        <v>2</v>
      </c>
      <c r="B14" s="3" t="s">
        <v>3</v>
      </c>
      <c r="C14" s="3" t="s">
        <v>4</v>
      </c>
      <c r="D14" s="3" t="s">
        <v>56</v>
      </c>
      <c r="E14" s="3" t="s">
        <v>6</v>
      </c>
      <c r="F14" s="4" t="s">
        <v>7</v>
      </c>
      <c r="G14" s="4" t="s">
        <v>8</v>
      </c>
    </row>
    <row r="15" spans="1:7">
      <c r="A15" s="7" t="s">
        <v>57</v>
      </c>
      <c r="B15" s="16">
        <f t="shared" ref="B15:F15" si="3">SUM(B4:B5,B7:B9)</f>
        <v>253.333106244</v>
      </c>
      <c r="C15" s="17">
        <f t="shared" si="3"/>
        <v>16</v>
      </c>
      <c r="D15" s="18">
        <f t="shared" ref="D15:D17" si="4">B15/$B$12</f>
        <v>0.356755161647908</v>
      </c>
      <c r="E15" s="16">
        <f t="shared" si="3"/>
        <v>18.185079576</v>
      </c>
      <c r="F15" s="16">
        <f t="shared" si="3"/>
        <v>235.148026668</v>
      </c>
      <c r="G15" s="8">
        <f t="shared" ref="G15:G17" si="5">E15/F15</f>
        <v>0.0773346042221953</v>
      </c>
    </row>
    <row r="16" spans="1:7">
      <c r="A16" s="7" t="s">
        <v>58</v>
      </c>
      <c r="B16" s="16">
        <f t="shared" ref="B16:F16" si="6">SUM(B10:B11)+B3</f>
        <v>406.07757879</v>
      </c>
      <c r="C16" s="17">
        <f t="shared" si="6"/>
        <v>39</v>
      </c>
      <c r="D16" s="18">
        <f t="shared" si="4"/>
        <v>0.571856850495033</v>
      </c>
      <c r="E16" s="16">
        <f t="shared" si="6"/>
        <v>70.54146166</v>
      </c>
      <c r="F16" s="16">
        <f t="shared" si="6"/>
        <v>335.53611713</v>
      </c>
      <c r="G16" s="8">
        <f t="shared" si="5"/>
        <v>0.210235077711975</v>
      </c>
    </row>
    <row r="17" spans="1:7">
      <c r="A17" s="7" t="s">
        <v>59</v>
      </c>
      <c r="B17" s="16">
        <f t="shared" ref="B17:F17" si="7">SUM(B6)</f>
        <v>50.6928635</v>
      </c>
      <c r="C17" s="17">
        <f t="shared" si="7"/>
        <v>1</v>
      </c>
      <c r="D17" s="18">
        <f t="shared" si="4"/>
        <v>0.0713879878570594</v>
      </c>
      <c r="E17" s="16">
        <f t="shared" si="7"/>
        <v>0.170825999999998</v>
      </c>
      <c r="F17" s="16">
        <f t="shared" si="7"/>
        <v>50.5220375</v>
      </c>
      <c r="G17" s="8">
        <f t="shared" si="5"/>
        <v>0.0033812175528352</v>
      </c>
    </row>
    <row r="19" spans="1:4">
      <c r="A19" s="7" t="s">
        <v>60</v>
      </c>
      <c r="B19" s="16">
        <v>1069.63</v>
      </c>
      <c r="C19" s="7"/>
      <c r="D19" s="19" t="s">
        <v>61</v>
      </c>
    </row>
    <row r="20" spans="1:4">
      <c r="A20" s="7" t="s">
        <v>62</v>
      </c>
      <c r="B20" s="16">
        <v>695.38</v>
      </c>
      <c r="C20" s="11">
        <f>SUM(B19:B20)</f>
        <v>1765.01</v>
      </c>
      <c r="D20" s="20">
        <f>B12/C20</f>
        <v>0.402322677227891</v>
      </c>
    </row>
    <row r="21" spans="16:16">
      <c r="P21" s="61" t="s">
        <v>63</v>
      </c>
    </row>
    <row r="22" spans="1:3">
      <c r="A22" s="7" t="s">
        <v>25</v>
      </c>
      <c r="B22" s="16">
        <f>B9</f>
        <v>75.5363776</v>
      </c>
      <c r="C22" s="18">
        <f t="shared" ref="C22:C26" si="8">B22/$B$12</f>
        <v>0.106373750357879</v>
      </c>
    </row>
    <row r="23" spans="1:3">
      <c r="A23" s="7" t="s">
        <v>64</v>
      </c>
      <c r="B23" s="16">
        <f>B3+B7+B10+B11</f>
        <v>473.564220724</v>
      </c>
      <c r="C23" s="18">
        <f t="shared" si="8"/>
        <v>0.666894598261996</v>
      </c>
    </row>
    <row r="24" spans="1:3">
      <c r="A24" s="7" t="s">
        <v>23</v>
      </c>
      <c r="B24" s="16">
        <f>B8</f>
        <v>65.0943211</v>
      </c>
      <c r="C24" s="18">
        <f t="shared" si="8"/>
        <v>0.091668773144968</v>
      </c>
    </row>
    <row r="25" spans="1:3">
      <c r="A25" s="7" t="s">
        <v>17</v>
      </c>
      <c r="B25" s="16">
        <f>B5+B4</f>
        <v>45.21576561</v>
      </c>
      <c r="C25" s="18">
        <f t="shared" si="8"/>
        <v>0.0636748903780968</v>
      </c>
    </row>
    <row r="26" spans="1:3">
      <c r="A26" s="7" t="s">
        <v>19</v>
      </c>
      <c r="B26" s="6">
        <f>B6</f>
        <v>50.6928635</v>
      </c>
      <c r="C26" s="18">
        <f t="shared" si="8"/>
        <v>0.0713879878570594</v>
      </c>
    </row>
    <row r="28" ht="14.25" spans="1:1">
      <c r="A28" s="21" t="s">
        <v>65</v>
      </c>
    </row>
    <row r="29" ht="23.25" customHeight="1" spans="1:9">
      <c r="A29" s="22" t="s">
        <v>66</v>
      </c>
      <c r="B29" s="23" t="s">
        <v>2</v>
      </c>
      <c r="C29" s="24"/>
      <c r="D29" s="25" t="s">
        <v>67</v>
      </c>
      <c r="E29" s="26"/>
      <c r="F29" s="25" t="s">
        <v>68</v>
      </c>
      <c r="G29" s="26"/>
      <c r="H29" s="25" t="s">
        <v>69</v>
      </c>
      <c r="I29" s="26"/>
    </row>
    <row r="30" ht="18.75" spans="1:9">
      <c r="A30" s="27"/>
      <c r="B30" s="28"/>
      <c r="C30" s="29"/>
      <c r="D30" s="30" t="s">
        <v>70</v>
      </c>
      <c r="E30" s="30" t="s">
        <v>71</v>
      </c>
      <c r="F30" s="30" t="s">
        <v>72</v>
      </c>
      <c r="G30" s="31">
        <v>44470</v>
      </c>
      <c r="H30" s="30" t="s">
        <v>72</v>
      </c>
      <c r="I30" s="31">
        <v>44470</v>
      </c>
    </row>
    <row r="31" ht="18" spans="1:9">
      <c r="A31" s="32" t="s">
        <v>73</v>
      </c>
      <c r="B31" s="33" t="s">
        <v>53</v>
      </c>
      <c r="C31" s="34"/>
      <c r="D31" s="35">
        <v>4</v>
      </c>
      <c r="E31" s="35">
        <v>4</v>
      </c>
      <c r="F31" s="36">
        <f>F5</f>
        <v>32.74607105</v>
      </c>
      <c r="G31" s="36">
        <f>B5</f>
        <v>44.30102281</v>
      </c>
      <c r="H31" s="37">
        <v>0.7665</v>
      </c>
      <c r="I31" s="37">
        <f>D5/100</f>
        <v>-0.00140621447742145</v>
      </c>
    </row>
    <row r="32" ht="18" spans="1:9">
      <c r="A32" s="38"/>
      <c r="B32" s="33" t="s">
        <v>15</v>
      </c>
      <c r="C32" s="34"/>
      <c r="D32" s="35">
        <v>1</v>
      </c>
      <c r="E32" s="35">
        <v>1</v>
      </c>
      <c r="F32" s="36">
        <f>F4</f>
        <v>0</v>
      </c>
      <c r="G32" s="36">
        <f>B4</f>
        <v>0.9147428</v>
      </c>
      <c r="H32" s="82" t="s">
        <v>74</v>
      </c>
      <c r="I32" s="37">
        <f>D4/100</f>
        <v>-0.1332</v>
      </c>
    </row>
    <row r="33" ht="18" spans="1:9">
      <c r="A33" s="38"/>
      <c r="B33" s="33" t="s">
        <v>19</v>
      </c>
      <c r="C33" s="34"/>
      <c r="D33" s="35">
        <v>1</v>
      </c>
      <c r="E33" s="35">
        <v>1</v>
      </c>
      <c r="F33" s="36">
        <f>F6</f>
        <v>50.5220375</v>
      </c>
      <c r="G33" s="36">
        <f>B6</f>
        <v>50.6928635</v>
      </c>
      <c r="H33" s="37">
        <v>0.0093</v>
      </c>
      <c r="I33" s="37">
        <f>D6/100</f>
        <v>0.0341</v>
      </c>
    </row>
    <row r="34" ht="18" spans="1:9">
      <c r="A34" s="39"/>
      <c r="B34" s="33" t="s">
        <v>29</v>
      </c>
      <c r="C34" s="34"/>
      <c r="D34" s="35">
        <v>1</v>
      </c>
      <c r="E34" s="35">
        <v>0</v>
      </c>
      <c r="F34" s="36">
        <v>0</v>
      </c>
      <c r="G34" s="36">
        <v>0</v>
      </c>
      <c r="H34" s="82" t="s">
        <v>74</v>
      </c>
      <c r="I34" s="82" t="s">
        <v>74</v>
      </c>
    </row>
    <row r="35" ht="18" spans="1:9">
      <c r="A35" s="32" t="s">
        <v>75</v>
      </c>
      <c r="B35" s="33" t="s">
        <v>23</v>
      </c>
      <c r="C35" s="34"/>
      <c r="D35" s="35">
        <v>6</v>
      </c>
      <c r="E35" s="35">
        <v>6</v>
      </c>
      <c r="F35" s="36">
        <f>F8</f>
        <v>70.39980729</v>
      </c>
      <c r="G35" s="36">
        <f>B8</f>
        <v>65.0943211</v>
      </c>
      <c r="H35" s="37">
        <v>0.1204</v>
      </c>
      <c r="I35" s="37">
        <f>D8/100</f>
        <v>-0.0016998680540813</v>
      </c>
    </row>
    <row r="36" ht="18" spans="1:9">
      <c r="A36" s="38"/>
      <c r="B36" s="40" t="s">
        <v>64</v>
      </c>
      <c r="C36" s="41" t="s">
        <v>76</v>
      </c>
      <c r="D36" s="35">
        <v>3</v>
      </c>
      <c r="E36" s="35">
        <v>3</v>
      </c>
      <c r="F36" s="36">
        <f>F7</f>
        <v>54.437341458</v>
      </c>
      <c r="G36" s="36">
        <f>B7</f>
        <v>67.486641934</v>
      </c>
      <c r="H36" s="37">
        <v>0.0431</v>
      </c>
      <c r="I36" s="37">
        <f>D7/100</f>
        <v>0.0414110966073691</v>
      </c>
    </row>
    <row r="37" ht="18" spans="1:9">
      <c r="A37" s="38"/>
      <c r="B37" s="42"/>
      <c r="C37" s="41" t="s">
        <v>77</v>
      </c>
      <c r="D37" s="35">
        <v>1</v>
      </c>
      <c r="E37" s="35">
        <v>1</v>
      </c>
      <c r="F37" s="36">
        <f>F3</f>
        <v>169.88632463</v>
      </c>
      <c r="G37" s="36">
        <f>B3</f>
        <v>226.2099146</v>
      </c>
      <c r="H37" s="37">
        <v>0.0452</v>
      </c>
      <c r="I37" s="37">
        <f>D3/100</f>
        <v>0.0361202160975485</v>
      </c>
    </row>
    <row r="38" ht="18" spans="1:9">
      <c r="A38" s="38"/>
      <c r="B38" s="42"/>
      <c r="C38" s="41" t="s">
        <v>78</v>
      </c>
      <c r="D38" s="35">
        <v>5</v>
      </c>
      <c r="E38" s="35">
        <v>3</v>
      </c>
      <c r="F38" s="36">
        <f>F10</f>
        <v>81.6956439</v>
      </c>
      <c r="G38" s="36">
        <f>B10</f>
        <v>66.26840091</v>
      </c>
      <c r="H38" s="37">
        <v>0.0523</v>
      </c>
      <c r="I38" s="37">
        <f>D10/100</f>
        <v>0.0465470465166684</v>
      </c>
    </row>
    <row r="39" ht="18" spans="1:9">
      <c r="A39" s="39"/>
      <c r="B39" s="43"/>
      <c r="C39" s="41" t="s">
        <v>79</v>
      </c>
      <c r="D39" s="35">
        <v>2</v>
      </c>
      <c r="E39" s="35">
        <v>1</v>
      </c>
      <c r="F39" s="36">
        <f>F11</f>
        <v>83.9541486</v>
      </c>
      <c r="G39" s="36">
        <f>B11</f>
        <v>113.59926328</v>
      </c>
      <c r="H39" s="37">
        <v>0.0362</v>
      </c>
      <c r="I39" s="37">
        <f>D11/100</f>
        <v>0.038492466860926</v>
      </c>
    </row>
    <row r="40" ht="18.75" spans="1:9">
      <c r="A40" s="44" t="s">
        <v>80</v>
      </c>
      <c r="B40" s="33" t="s">
        <v>25</v>
      </c>
      <c r="C40" s="34"/>
      <c r="D40" s="35">
        <v>2</v>
      </c>
      <c r="E40" s="35">
        <v>2</v>
      </c>
      <c r="F40" s="36">
        <f>F9</f>
        <v>77.56480687</v>
      </c>
      <c r="G40" s="36">
        <f>B9</f>
        <v>75.5363776</v>
      </c>
      <c r="H40" s="37">
        <v>0.0362</v>
      </c>
      <c r="I40" s="37">
        <f>D9/100</f>
        <v>0.0292961652749416</v>
      </c>
    </row>
    <row r="41" ht="18.75" spans="1:9">
      <c r="A41" s="45" t="s">
        <v>81</v>
      </c>
      <c r="B41" s="46"/>
      <c r="C41" s="47"/>
      <c r="D41" s="44">
        <f t="shared" ref="D41:G41" si="9">SUM(D31:D40)</f>
        <v>26</v>
      </c>
      <c r="E41" s="44">
        <f t="shared" si="9"/>
        <v>22</v>
      </c>
      <c r="F41" s="48">
        <f t="shared" si="9"/>
        <v>621.206181298</v>
      </c>
      <c r="G41" s="48">
        <f t="shared" si="9"/>
        <v>710.103548534</v>
      </c>
      <c r="H41" s="49"/>
      <c r="I41" s="49"/>
    </row>
    <row r="47" s="1" customFormat="1" ht="17.25" customHeight="1" spans="1:7">
      <c r="A47" s="50" t="s">
        <v>2</v>
      </c>
      <c r="B47" s="50" t="s">
        <v>3</v>
      </c>
      <c r="C47" s="50" t="s">
        <v>4</v>
      </c>
      <c r="D47" s="50" t="s">
        <v>5</v>
      </c>
      <c r="E47" s="50" t="s">
        <v>6</v>
      </c>
      <c r="F47" s="51" t="s">
        <v>7</v>
      </c>
      <c r="G47" s="51" t="s">
        <v>8</v>
      </c>
    </row>
    <row r="48" ht="16.5" spans="1:7">
      <c r="A48" s="52" t="s">
        <v>25</v>
      </c>
      <c r="B48" s="53">
        <f>B9</f>
        <v>75.5363776</v>
      </c>
      <c r="C48" s="53">
        <f>C9</f>
        <v>2</v>
      </c>
      <c r="D48" s="53">
        <f>D9</f>
        <v>2.92961652749416</v>
      </c>
      <c r="E48" s="54">
        <f t="shared" ref="E48:E57" si="10">B48-F48</f>
        <v>-2.02842927</v>
      </c>
      <c r="F48" s="54">
        <v>77.56480687</v>
      </c>
      <c r="G48" s="55">
        <f t="shared" ref="G48:G54" si="11">E48/F48</f>
        <v>-0.0261514126296954</v>
      </c>
    </row>
    <row r="49" ht="16.5" spans="1:7">
      <c r="A49" s="52" t="s">
        <v>48</v>
      </c>
      <c r="B49" s="53">
        <f>B7</f>
        <v>67.486641934</v>
      </c>
      <c r="C49" s="53">
        <f>C7</f>
        <v>3</v>
      </c>
      <c r="D49" s="53">
        <f>D7</f>
        <v>4.14110966073691</v>
      </c>
      <c r="E49" s="54">
        <f t="shared" si="10"/>
        <v>13.049300476</v>
      </c>
      <c r="F49" s="54">
        <v>54.437341458</v>
      </c>
      <c r="G49" s="55">
        <f t="shared" si="11"/>
        <v>0.239712302741087</v>
      </c>
    </row>
    <row r="50" ht="16.5" spans="1:7">
      <c r="A50" s="52" t="s">
        <v>50</v>
      </c>
      <c r="B50" s="53">
        <f>B3</f>
        <v>226.2099146</v>
      </c>
      <c r="C50" s="53">
        <f>C3</f>
        <v>9</v>
      </c>
      <c r="D50" s="53">
        <f>D3</f>
        <v>3.61202160975485</v>
      </c>
      <c r="E50" s="54">
        <f t="shared" si="10"/>
        <v>56.32358997</v>
      </c>
      <c r="F50" s="54">
        <v>169.88632463</v>
      </c>
      <c r="G50" s="55">
        <f t="shared" si="11"/>
        <v>0.331536926781297</v>
      </c>
    </row>
    <row r="51" ht="16.5" spans="1:7">
      <c r="A51" s="52" t="s">
        <v>51</v>
      </c>
      <c r="B51" s="53">
        <f t="shared" ref="B51:D52" si="12">B10</f>
        <v>66.26840091</v>
      </c>
      <c r="C51" s="53">
        <f t="shared" si="12"/>
        <v>11</v>
      </c>
      <c r="D51" s="53">
        <f t="shared" si="12"/>
        <v>4.65470465166684</v>
      </c>
      <c r="E51" s="54">
        <f t="shared" si="10"/>
        <v>-15.42724299</v>
      </c>
      <c r="F51" s="54">
        <v>81.6956439</v>
      </c>
      <c r="G51" s="55">
        <f t="shared" si="11"/>
        <v>-0.18883801208402</v>
      </c>
    </row>
    <row r="52" ht="16.5" spans="1:7">
      <c r="A52" s="52" t="s">
        <v>82</v>
      </c>
      <c r="B52" s="53">
        <f t="shared" si="12"/>
        <v>113.59926328</v>
      </c>
      <c r="C52" s="53">
        <f t="shared" si="12"/>
        <v>19</v>
      </c>
      <c r="D52" s="53">
        <f t="shared" si="12"/>
        <v>3.8492466860926</v>
      </c>
      <c r="E52" s="54">
        <f t="shared" si="10"/>
        <v>29.64511468</v>
      </c>
      <c r="F52" s="54">
        <v>83.9541486</v>
      </c>
      <c r="G52" s="55">
        <f t="shared" si="11"/>
        <v>0.353110777422618</v>
      </c>
    </row>
    <row r="53" ht="16.5" spans="1:7">
      <c r="A53" s="52" t="s">
        <v>23</v>
      </c>
      <c r="B53" s="53">
        <f>B8</f>
        <v>65.0943211</v>
      </c>
      <c r="C53" s="53">
        <f>C8</f>
        <v>6</v>
      </c>
      <c r="D53" s="53">
        <f>D8</f>
        <v>-0.16998680540813</v>
      </c>
      <c r="E53" s="54">
        <f t="shared" si="10"/>
        <v>-5.30548619</v>
      </c>
      <c r="F53" s="54">
        <v>70.39980729</v>
      </c>
      <c r="G53" s="55">
        <f t="shared" si="11"/>
        <v>-0.075362226037707</v>
      </c>
    </row>
    <row r="54" ht="16.5" spans="1:7">
      <c r="A54" s="52" t="s">
        <v>53</v>
      </c>
      <c r="B54" s="53">
        <f>B5</f>
        <v>44.30102281</v>
      </c>
      <c r="C54" s="53">
        <f>C5</f>
        <v>4</v>
      </c>
      <c r="D54" s="53">
        <f>D5</f>
        <v>-0.140621447742145</v>
      </c>
      <c r="E54" s="54">
        <f t="shared" si="10"/>
        <v>11.55495176</v>
      </c>
      <c r="F54" s="54">
        <v>32.74607105</v>
      </c>
      <c r="G54" s="55">
        <f t="shared" si="11"/>
        <v>0.352865287025022</v>
      </c>
    </row>
    <row r="55" ht="16.5" spans="1:7">
      <c r="A55" s="52" t="s">
        <v>15</v>
      </c>
      <c r="B55" s="53">
        <f>B4</f>
        <v>0.9147428</v>
      </c>
      <c r="C55" s="53">
        <f>C4</f>
        <v>1</v>
      </c>
      <c r="D55" s="53">
        <f>D4</f>
        <v>-13.32</v>
      </c>
      <c r="E55" s="54">
        <f t="shared" si="10"/>
        <v>0.9147428</v>
      </c>
      <c r="F55" s="54"/>
      <c r="G55" s="55"/>
    </row>
    <row r="56" ht="16.5" spans="1:7">
      <c r="A56" s="52" t="s">
        <v>19</v>
      </c>
      <c r="B56" s="53">
        <f>B6</f>
        <v>50.6928635</v>
      </c>
      <c r="C56" s="53">
        <f>C6</f>
        <v>1</v>
      </c>
      <c r="D56" s="53">
        <f>D6</f>
        <v>3.41</v>
      </c>
      <c r="E56" s="54">
        <f t="shared" si="10"/>
        <v>0.170825999999998</v>
      </c>
      <c r="F56" s="54">
        <v>50.5220375</v>
      </c>
      <c r="G56" s="55">
        <f>E56/F56</f>
        <v>0.0033812175528352</v>
      </c>
    </row>
    <row r="57" ht="15" spans="1:7">
      <c r="A57" s="56" t="s">
        <v>35</v>
      </c>
      <c r="B57" s="57">
        <f t="shared" ref="B57:F57" si="13">SUM(B48:B56)</f>
        <v>710.103548534</v>
      </c>
      <c r="C57" s="58">
        <f t="shared" si="13"/>
        <v>56</v>
      </c>
      <c r="D57" s="57">
        <v>2.66</v>
      </c>
      <c r="E57" s="59">
        <f t="shared" si="10"/>
        <v>88.897367236</v>
      </c>
      <c r="F57" s="59">
        <f t="shared" si="13"/>
        <v>621.206181298</v>
      </c>
      <c r="G57" s="60">
        <f>E57/F57</f>
        <v>0.143104447303229</v>
      </c>
    </row>
    <row r="66" spans="1:10">
      <c r="A66" s="62"/>
      <c r="B66" s="63">
        <v>43830</v>
      </c>
      <c r="C66" s="64">
        <v>43921</v>
      </c>
      <c r="D66" s="64">
        <v>44012</v>
      </c>
      <c r="E66" s="64">
        <v>44104</v>
      </c>
      <c r="F66" s="64">
        <v>44195</v>
      </c>
      <c r="G66" s="64">
        <v>44286</v>
      </c>
      <c r="H66" s="64">
        <v>44377</v>
      </c>
      <c r="I66" s="64">
        <v>44469</v>
      </c>
      <c r="J66" s="64">
        <v>44499</v>
      </c>
    </row>
    <row r="67" spans="1:10">
      <c r="A67" s="62" t="s">
        <v>83</v>
      </c>
      <c r="B67" s="65">
        <v>29</v>
      </c>
      <c r="C67" s="65">
        <v>38</v>
      </c>
      <c r="D67" s="65">
        <v>43</v>
      </c>
      <c r="E67" s="65">
        <v>46</v>
      </c>
      <c r="F67" s="65">
        <v>48</v>
      </c>
      <c r="G67" s="65">
        <v>52</v>
      </c>
      <c r="H67" s="65">
        <v>55</v>
      </c>
      <c r="I67" s="65">
        <v>56</v>
      </c>
      <c r="J67">
        <v>56</v>
      </c>
    </row>
    <row r="68" spans="1:10">
      <c r="A68" s="62" t="s">
        <v>68</v>
      </c>
      <c r="B68" s="66">
        <v>330.721594</v>
      </c>
      <c r="C68" s="66">
        <v>422.853856</v>
      </c>
      <c r="D68" s="66">
        <v>476.489692</v>
      </c>
      <c r="E68" s="66">
        <v>545.131407</v>
      </c>
      <c r="F68" s="66">
        <v>621.2118338682</v>
      </c>
      <c r="G68" s="66">
        <v>659.6747563389</v>
      </c>
      <c r="H68" s="67">
        <v>709.13</v>
      </c>
      <c r="I68" s="66">
        <v>707.22</v>
      </c>
      <c r="J68">
        <v>710.1</v>
      </c>
    </row>
    <row r="69" spans="3:9">
      <c r="C69" s="68">
        <f t="shared" ref="C69:I69" si="14">C68/B68-1</f>
        <v>0.278579517247973</v>
      </c>
      <c r="D69" s="68">
        <f t="shared" si="14"/>
        <v>0.126842489997301</v>
      </c>
      <c r="E69" s="68">
        <f t="shared" si="14"/>
        <v>0.144057082771058</v>
      </c>
      <c r="F69" s="68">
        <f t="shared" si="14"/>
        <v>0.139563462848142</v>
      </c>
      <c r="G69" s="68">
        <f t="shared" si="14"/>
        <v>0.061915952616673</v>
      </c>
      <c r="H69" s="68">
        <f t="shared" si="14"/>
        <v>0.0749691316605314</v>
      </c>
      <c r="I69" s="68">
        <f t="shared" si="14"/>
        <v>-0.0026934412590075</v>
      </c>
    </row>
  </sheetData>
  <mergeCells count="16">
    <mergeCell ref="A1:G1"/>
    <mergeCell ref="D29:E29"/>
    <mergeCell ref="F29:G29"/>
    <mergeCell ref="H29:I29"/>
    <mergeCell ref="B31:C31"/>
    <mergeCell ref="B32:C32"/>
    <mergeCell ref="B33:C33"/>
    <mergeCell ref="B34:C34"/>
    <mergeCell ref="B35:C35"/>
    <mergeCell ref="B40:C40"/>
    <mergeCell ref="A41:C41"/>
    <mergeCell ref="A29:A30"/>
    <mergeCell ref="A31:A34"/>
    <mergeCell ref="A35:A39"/>
    <mergeCell ref="B36:B39"/>
    <mergeCell ref="B29:C30"/>
  </mergeCells>
  <conditionalFormatting sqref="E3:E1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{187a6df7-1a7e-49d0-8bd1-91d3383c7738}</x14:id>
        </ext>
      </extLst>
    </cfRule>
  </conditionalFormatting>
  <conditionalFormatting sqref="E48:E5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{736ce6e5-da28-49c6-b370-3506780a1731}</x14:id>
        </ext>
      </extLst>
    </cfRule>
  </conditionalFormatting>
  <pageMargins left="0.75" right="0.75" top="1" bottom="1" header="0.5" footer="0.5"/>
  <pageSetup paperSize="9" orientation="portrait"/>
  <headerFooter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87a6df7-1a7e-49d0-8bd1-91d3383c773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E3:E12</xm:sqref>
        </x14:conditionalFormatting>
        <x14:conditionalFormatting xmlns:xm="http://schemas.microsoft.com/office/excel/2006/main">
          <x14:cfRule type="dataBar" id="{736ce6e5-da28-49c6-b370-3506780a173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E48:E57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行业统计</vt:lpstr>
      <vt:lpstr>长江统计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pе qoou 9</cp:lastModifiedBy>
  <dcterms:created xsi:type="dcterms:W3CDTF">2021-11-09T05:11:00Z</dcterms:created>
  <dcterms:modified xsi:type="dcterms:W3CDTF">2022-07-08T06:45:48Z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3EA4AE22D3C7441C9DF16C113F64A405</vt:lpwstr>
  </property>
</Properties>
</file>