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6040C563-E570-4913-9C57-65AADD864456}" xr6:coauthVersionLast="47" xr6:coauthVersionMax="47" xr10:uidLastSave="{00000000-0000-0000-0000-000000000000}"/>
  <bookViews>
    <workbookView xWindow="5415" yWindow="2925" windowWidth="21600" windowHeight="11385" tabRatio="733" activeTab="1" xr2:uid="{00000000-000D-0000-FFFF-FFFF00000000}"/>
  </bookViews>
  <sheets>
    <sheet name="PLStatus" sheetId="2" r:id="rId1"/>
    <sheet name="PLMesh" sheetId="3" r:id="rId2"/>
    <sheet name="EnmStatus" sheetId="12" r:id="rId3"/>
    <sheet name="EnmMesh" sheetId="13" r:id="rId4"/>
    <sheet name="EnmDrop" sheetId="14" r:id="rId5"/>
    <sheet name="ItemData" sheetId="16" r:id="rId6"/>
    <sheet name="EquipmentData" sheetId="17" r:id="rId7"/>
    <sheet name="Chara_Reference" sheetId="19" r:id="rId8"/>
    <sheet name="Item_Reference" sheetId="18" r:id="rId9"/>
  </sheets>
  <definedNames>
    <definedName name="アイテム名" comment="アイテム名のプルダウン用">EquipmentData!$A$3:$A$4</definedName>
    <definedName name="アイテム名_ID">EquipmentData!$A$3:$B$4</definedName>
    <definedName name="プレイヤー名" comment="プレイヤーの名前のプルダウン用">Chara_Reference!$B$16:$B$17</definedName>
    <definedName name="プレイヤー名_ID" comment="プレイヤー名からIDを引くよう">Chara_Reference!$B$16:$C$17</definedName>
    <definedName name="モーション名" comment="モーション名プルダウン用">Chara_Reference!$H$16:$H$26</definedName>
    <definedName name="モーション名_ID" comment="モーション名からIDを引くよう">Chara_Reference!$H$16:$I$26</definedName>
    <definedName name="効果" comment="効果のプルダウン用">Item_Reference!$B$3:$B$7</definedName>
    <definedName name="効果_ID" comment="効果名からIDを引くよう">Item_Reference!$B$3:$C$7</definedName>
    <definedName name="効果割合" comment="効果割合のプルダウン用">Item_Reference!$K$3:$K$4</definedName>
    <definedName name="効果割合_ID" comment="効果割合名からIDを引くよう">Item_Reference!$K$3:$L$4</definedName>
    <definedName name="効果範囲" comment="効果範囲のプルダウン用">Item_Reference!$H$3:$H$6</definedName>
    <definedName name="効果範囲_ID" comment="効果範囲名からIDを引くよう">Item_Reference!$H$3:$I$6</definedName>
    <definedName name="装備可能" comment="装備可能のプルダウン用">Item_Reference!$B$13:$B$14</definedName>
    <definedName name="装備種類" comment="装備種類のプルダウン用">Item_Reference!$E$13:$E$14</definedName>
    <definedName name="装備種類_ID" comment="装備種類名からIDを引くよう">Item_Reference!$E$13:$F$14</definedName>
    <definedName name="対象" comment="対象のプルダウン用">Item_Reference!$E$3:$E$4</definedName>
    <definedName name="対象_ID" comment="対象名からIDを引くよう">Item_Reference!$E$3:$F$4</definedName>
    <definedName name="敵名" comment="敵の名前のプルダウン用">Chara_Reference!$E$16:$E$17</definedName>
    <definedName name="敵名_ID" comment="敵名からIDを引くよう">Chara_Reference!$E$16:$F$17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2" i="14"/>
  <c r="B4" i="17"/>
  <c r="B5" i="16"/>
  <c r="B4" i="16"/>
  <c r="K4" i="16"/>
  <c r="K5" i="16"/>
  <c r="K3" i="16"/>
  <c r="I4" i="16"/>
  <c r="I5" i="16"/>
  <c r="I3" i="16"/>
  <c r="G4" i="16"/>
  <c r="G5" i="16"/>
  <c r="G3" i="16"/>
  <c r="E4" i="16"/>
  <c r="E5" i="16"/>
  <c r="E3" i="16"/>
  <c r="E4" i="17"/>
  <c r="E3" i="17"/>
  <c r="B3" i="14"/>
  <c r="B2" i="14"/>
  <c r="D4" i="13"/>
  <c r="D5" i="13"/>
  <c r="D6" i="13"/>
  <c r="D7" i="13"/>
  <c r="D8" i="13"/>
  <c r="D9" i="13"/>
  <c r="D10" i="13"/>
  <c r="D11" i="13"/>
  <c r="D12" i="13"/>
  <c r="D13" i="13"/>
  <c r="D14" i="13"/>
  <c r="D3" i="13"/>
  <c r="B14" i="13"/>
  <c r="B4" i="13"/>
  <c r="B5" i="13"/>
  <c r="B6" i="13"/>
  <c r="B7" i="13"/>
  <c r="B8" i="13"/>
  <c r="B9" i="13"/>
  <c r="B10" i="13"/>
  <c r="B11" i="13"/>
  <c r="B12" i="13"/>
  <c r="B13" i="13"/>
  <c r="B3" i="13"/>
  <c r="B3" i="12"/>
  <c r="B2" i="12"/>
  <c r="D4" i="3"/>
  <c r="D5" i="3"/>
  <c r="D6" i="3"/>
  <c r="D7" i="3"/>
  <c r="D8" i="3"/>
  <c r="D9" i="3"/>
  <c r="D10" i="3"/>
  <c r="D11" i="3"/>
  <c r="D12" i="3"/>
  <c r="D3" i="3"/>
  <c r="B4" i="3"/>
  <c r="B5" i="3"/>
  <c r="B6" i="3"/>
  <c r="B7" i="3"/>
  <c r="B8" i="3"/>
  <c r="B9" i="3"/>
  <c r="B10" i="3"/>
  <c r="B11" i="3"/>
  <c r="B12" i="3"/>
  <c r="B3" i="3"/>
  <c r="B3" i="2"/>
  <c r="B2" i="2"/>
  <c r="C19" i="19"/>
  <c r="C18" i="19"/>
  <c r="I17" i="19"/>
  <c r="I18" i="19" s="1"/>
  <c r="I19" i="19" s="1"/>
  <c r="I20" i="19" s="1"/>
  <c r="I21" i="19" s="1"/>
  <c r="I22" i="19" s="1"/>
  <c r="I23" i="19" s="1"/>
  <c r="I24" i="19" s="1"/>
  <c r="I25" i="19" s="1"/>
  <c r="I26" i="19" s="1"/>
  <c r="F17" i="19"/>
  <c r="C17" i="19"/>
  <c r="A31" i="17"/>
  <c r="K31" i="16"/>
  <c r="I31" i="16"/>
  <c r="G31" i="16"/>
  <c r="E31" i="16"/>
  <c r="A31" i="16"/>
  <c r="K30" i="16"/>
  <c r="I30" i="16"/>
  <c r="G30" i="16"/>
  <c r="E30" i="16"/>
  <c r="A30" i="16"/>
  <c r="K29" i="16"/>
  <c r="I29" i="16"/>
  <c r="G29" i="16"/>
  <c r="E29" i="16"/>
  <c r="A29" i="16"/>
  <c r="K28" i="16"/>
  <c r="I28" i="16"/>
  <c r="G28" i="16"/>
  <c r="E28" i="16"/>
  <c r="A28" i="16"/>
  <c r="K27" i="16"/>
  <c r="I27" i="16"/>
  <c r="G27" i="16"/>
  <c r="E27" i="16"/>
  <c r="A27" i="16"/>
  <c r="K26" i="16"/>
  <c r="I26" i="16"/>
  <c r="G26" i="16"/>
  <c r="E26" i="16"/>
  <c r="A26" i="16"/>
  <c r="K25" i="16"/>
  <c r="I25" i="16"/>
  <c r="G25" i="16"/>
  <c r="E25" i="16"/>
  <c r="A25" i="16"/>
  <c r="K24" i="16"/>
  <c r="I24" i="16"/>
  <c r="G24" i="16"/>
  <c r="E24" i="16"/>
  <c r="A24" i="16"/>
  <c r="K23" i="16"/>
  <c r="I23" i="16"/>
  <c r="G23" i="16"/>
  <c r="E23" i="16"/>
  <c r="A23" i="16"/>
  <c r="K22" i="16"/>
  <c r="I22" i="16"/>
  <c r="G22" i="16"/>
  <c r="E22" i="16"/>
  <c r="A22" i="16"/>
  <c r="K21" i="16"/>
  <c r="I21" i="16"/>
  <c r="G21" i="16"/>
  <c r="E21" i="16"/>
  <c r="A21" i="16"/>
  <c r="K20" i="16"/>
  <c r="I20" i="16"/>
  <c r="G20" i="16"/>
  <c r="E20" i="16"/>
  <c r="A20" i="16"/>
  <c r="K19" i="16"/>
  <c r="I19" i="16"/>
  <c r="G19" i="16"/>
  <c r="E19" i="16"/>
  <c r="A19" i="16"/>
  <c r="K18" i="16"/>
  <c r="I18" i="16"/>
  <c r="G18" i="16"/>
  <c r="E18" i="16"/>
  <c r="A18" i="16"/>
  <c r="K17" i="16"/>
  <c r="I17" i="16"/>
  <c r="G17" i="16"/>
  <c r="E17" i="16"/>
  <c r="A17" i="16"/>
  <c r="K16" i="16"/>
  <c r="I16" i="16"/>
  <c r="G16" i="16"/>
  <c r="E16" i="16"/>
  <c r="A16" i="16"/>
  <c r="K15" i="16"/>
  <c r="I15" i="16"/>
  <c r="G15" i="16"/>
  <c r="E15" i="16"/>
  <c r="A15" i="16"/>
  <c r="K14" i="16"/>
  <c r="I14" i="16"/>
  <c r="G14" i="16"/>
  <c r="E14" i="16"/>
  <c r="A14" i="16"/>
  <c r="K13" i="16"/>
  <c r="I13" i="16"/>
  <c r="G13" i="16"/>
  <c r="E13" i="16"/>
  <c r="A13" i="16"/>
  <c r="K12" i="16"/>
  <c r="I12" i="16"/>
  <c r="G12" i="16"/>
  <c r="E12" i="16"/>
  <c r="A12" i="16"/>
  <c r="K11" i="16"/>
  <c r="I11" i="16"/>
  <c r="G11" i="16"/>
  <c r="E11" i="16"/>
  <c r="A11" i="16"/>
  <c r="K10" i="16"/>
  <c r="I10" i="16"/>
  <c r="G10" i="16"/>
  <c r="E10" i="16"/>
  <c r="A10" i="16"/>
  <c r="K9" i="16"/>
  <c r="I9" i="16"/>
  <c r="G9" i="16"/>
  <c r="E9" i="16"/>
  <c r="A9" i="16"/>
  <c r="K8" i="16"/>
  <c r="I8" i="16"/>
  <c r="G8" i="16"/>
  <c r="E8" i="16"/>
  <c r="A8" i="16"/>
  <c r="K7" i="16"/>
  <c r="I7" i="16"/>
  <c r="G7" i="16"/>
  <c r="E7" i="16"/>
  <c r="A7" i="16"/>
  <c r="K6" i="16"/>
  <c r="I6" i="16"/>
  <c r="G6" i="16"/>
  <c r="E6" i="16"/>
  <c r="A6" i="16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</calcChain>
</file>

<file path=xl/sharedStrings.xml><?xml version="1.0" encoding="utf-8"?>
<sst xmlns="http://schemas.openxmlformats.org/spreadsheetml/2006/main" count="224" uniqueCount="143">
  <si>
    <t>プレイヤーB</t>
  </si>
  <si>
    <t>プレイヤーA</t>
  </si>
  <si>
    <t>#AGI</t>
    <phoneticPr fontId="9"/>
  </si>
  <si>
    <t>#VIT</t>
    <phoneticPr fontId="9"/>
  </si>
  <si>
    <t>#STR</t>
    <phoneticPr fontId="9"/>
  </si>
  <si>
    <t>#MP</t>
    <phoneticPr fontId="9"/>
  </si>
  <si>
    <t>#HP</t>
    <phoneticPr fontId="9"/>
  </si>
  <si>
    <t>#名前</t>
    <rPh sb="1" eb="3">
      <t>ナマエ</t>
    </rPh>
    <phoneticPr fontId="9"/>
  </si>
  <si>
    <t>#名前ID</t>
    <rPh sb="1" eb="3">
      <t>ナマエ</t>
    </rPh>
    <phoneticPr fontId="9"/>
  </si>
  <si>
    <t>PlayerB/UseItem.fbx</t>
    <phoneticPr fontId="9"/>
  </si>
  <si>
    <t>USEITEM</t>
  </si>
  <si>
    <t>PlayerB/Attack.fbx</t>
    <phoneticPr fontId="9"/>
  </si>
  <si>
    <t>ATTACK</t>
  </si>
  <si>
    <t>PlayerB/Run.fbx</t>
    <phoneticPr fontId="9"/>
  </si>
  <si>
    <t>RUN</t>
  </si>
  <si>
    <t>PlayerB/Idle.fbx</t>
    <phoneticPr fontId="9"/>
  </si>
  <si>
    <t>IDLE</t>
  </si>
  <si>
    <t>PlayerB/PlayerB.fbx</t>
    <phoneticPr fontId="9"/>
  </si>
  <si>
    <t>DEFAULT</t>
  </si>
  <si>
    <t>PlayerA/UseItem.fbx</t>
    <phoneticPr fontId="9"/>
  </si>
  <si>
    <t>PlayerA/Attack.fbx</t>
    <phoneticPr fontId="9"/>
  </si>
  <si>
    <t>PlayerA/Run.fbx</t>
    <phoneticPr fontId="9"/>
  </si>
  <si>
    <t>PlayerA/Idle.fbx</t>
    <phoneticPr fontId="9"/>
  </si>
  <si>
    <t>PlayerA/PlayerA.fbx</t>
    <phoneticPr fontId="9"/>
  </si>
  <si>
    <t>ファイル名</t>
    <rPh sb="4" eb="5">
      <t>メイ</t>
    </rPh>
    <phoneticPr fontId="9"/>
  </si>
  <si>
    <t>ID</t>
    <phoneticPr fontId="9"/>
  </si>
  <si>
    <t>種類</t>
    <rPh sb="0" eb="2">
      <t>シュルイ</t>
    </rPh>
    <phoneticPr fontId="9"/>
  </si>
  <si>
    <t>名前</t>
    <rPh sb="0" eb="2">
      <t>ナマエ</t>
    </rPh>
    <phoneticPr fontId="9"/>
  </si>
  <si>
    <t>モーション関連</t>
    <rPh sb="5" eb="7">
      <t>カンレン</t>
    </rPh>
    <phoneticPr fontId="9"/>
  </si>
  <si>
    <t>UNIQUE3</t>
  </si>
  <si>
    <t>UNIQUE2</t>
    <phoneticPr fontId="9"/>
  </si>
  <si>
    <t>UNIQUE1</t>
    <phoneticPr fontId="9"/>
  </si>
  <si>
    <t>USEITEM</t>
    <phoneticPr fontId="9"/>
  </si>
  <si>
    <t>DAMAGE</t>
    <phoneticPr fontId="9"/>
  </si>
  <si>
    <t>DIE</t>
    <phoneticPr fontId="9"/>
  </si>
  <si>
    <t>ATTACK</t>
    <phoneticPr fontId="9"/>
  </si>
  <si>
    <t>RUN</t>
    <phoneticPr fontId="9"/>
  </si>
  <si>
    <t>WALK</t>
    <phoneticPr fontId="9"/>
  </si>
  <si>
    <t>IDLE</t>
    <phoneticPr fontId="9"/>
  </si>
  <si>
    <t>プレイヤーB</t>
    <phoneticPr fontId="9"/>
  </si>
  <si>
    <t>DEFAULT</t>
    <phoneticPr fontId="9"/>
  </si>
  <si>
    <t>プレイヤーA</t>
    <phoneticPr fontId="9"/>
  </si>
  <si>
    <r>
      <t>I</t>
    </r>
    <r>
      <rPr>
        <sz val="11"/>
        <color theme="1"/>
        <rFont val="Yu Gothic"/>
        <family val="2"/>
        <scheme val="minor"/>
      </rPr>
      <t>D</t>
    </r>
    <phoneticPr fontId="9"/>
  </si>
  <si>
    <t>モーション種類</t>
    <rPh sb="5" eb="7">
      <t>シュルイ</t>
    </rPh>
    <phoneticPr fontId="9"/>
  </si>
  <si>
    <t>キャラ種類</t>
    <rPh sb="3" eb="5">
      <t>シュルイ</t>
    </rPh>
    <phoneticPr fontId="9"/>
  </si>
  <si>
    <t>モンスターA</t>
  </si>
  <si>
    <t>モンスターB</t>
  </si>
  <si>
    <t>モーション関係</t>
    <rPh sb="5" eb="7">
      <t>カンケイ</t>
    </rPh>
    <phoneticPr fontId="9"/>
  </si>
  <si>
    <t>#Name</t>
    <phoneticPr fontId="9"/>
  </si>
  <si>
    <t>#NameID</t>
    <phoneticPr fontId="9"/>
  </si>
  <si>
    <r>
      <t>#</t>
    </r>
    <r>
      <rPr>
        <sz val="11"/>
        <color theme="1"/>
        <rFont val="Yu Gothic"/>
        <family val="2"/>
        <scheme val="minor"/>
      </rPr>
      <t>Type</t>
    </r>
    <phoneticPr fontId="9"/>
  </si>
  <si>
    <t>#TypeID</t>
    <phoneticPr fontId="9"/>
  </si>
  <si>
    <t>#Filepath</t>
    <phoneticPr fontId="9"/>
  </si>
  <si>
    <t>MonsterA/MonsterA.fbx</t>
    <phoneticPr fontId="9"/>
  </si>
  <si>
    <t>MonsterA/Idle.fbx</t>
    <phoneticPr fontId="9"/>
  </si>
  <si>
    <t>MonsterA/Run.fbx</t>
    <phoneticPr fontId="9"/>
  </si>
  <si>
    <t>MonsterA/Attack.fbx</t>
    <phoneticPr fontId="9"/>
  </si>
  <si>
    <t>WALK</t>
  </si>
  <si>
    <t>MonsterA/Walk.fbx</t>
    <phoneticPr fontId="9"/>
  </si>
  <si>
    <t>DIE</t>
  </si>
  <si>
    <t>MonsterA/Die.fbx</t>
    <phoneticPr fontId="9"/>
  </si>
  <si>
    <t>MonsterB/MonsterB.fbx</t>
    <phoneticPr fontId="9"/>
  </si>
  <si>
    <t>MonsterB/Idle.fbx</t>
    <phoneticPr fontId="9"/>
  </si>
  <si>
    <t>MonsterB/Walk.fbx</t>
    <phoneticPr fontId="9"/>
  </si>
  <si>
    <t>MonsterB/Run.fbx</t>
    <phoneticPr fontId="9"/>
  </si>
  <si>
    <t>MonsterB/Attack.fbx</t>
    <phoneticPr fontId="9"/>
  </si>
  <si>
    <t>MonsterB/Die.fbx</t>
  </si>
  <si>
    <t>#ドロップ1</t>
    <phoneticPr fontId="9"/>
  </si>
  <si>
    <t>#ドロップ1ID</t>
    <phoneticPr fontId="9"/>
  </si>
  <si>
    <t>#ドロップ率(%)</t>
    <rPh sb="5" eb="6">
      <t>リツ</t>
    </rPh>
    <phoneticPr fontId="9"/>
  </si>
  <si>
    <t>#ドロップ2</t>
    <phoneticPr fontId="9"/>
  </si>
  <si>
    <t>#ドロップ2ID</t>
    <phoneticPr fontId="9"/>
  </si>
  <si>
    <t>#ドロップ3</t>
    <phoneticPr fontId="9"/>
  </si>
  <si>
    <t>#ドロップ3ID</t>
    <phoneticPr fontId="9"/>
  </si>
  <si>
    <t>敵種類</t>
    <rPh sb="0" eb="3">
      <t>テキシュルイ</t>
    </rPh>
    <phoneticPr fontId="9"/>
  </si>
  <si>
    <t>モンスターA</t>
    <phoneticPr fontId="9"/>
  </si>
  <si>
    <t>モンスターB</t>
    <phoneticPr fontId="9"/>
  </si>
  <si>
    <t>#を先頭に付けたらそのセルは無視</t>
    <rPh sb="2" eb="4">
      <t>セントウ</t>
    </rPh>
    <rPh sb="5" eb="6">
      <t>ツ</t>
    </rPh>
    <rPh sb="14" eb="16">
      <t>ムシ</t>
    </rPh>
    <phoneticPr fontId="9"/>
  </si>
  <si>
    <t>#効果量</t>
    <rPh sb="1" eb="4">
      <t>コウカリョウ</t>
    </rPh>
    <phoneticPr fontId="9"/>
  </si>
  <si>
    <t>#アイテム名</t>
    <phoneticPr fontId="9"/>
  </si>
  <si>
    <t>#ファイル名</t>
    <phoneticPr fontId="9"/>
  </si>
  <si>
    <t>#効果</t>
    <rPh sb="1" eb="3">
      <t>コウカ</t>
    </rPh>
    <phoneticPr fontId="9"/>
  </si>
  <si>
    <t>#効果ID</t>
    <rPh sb="1" eb="3">
      <t>コウカ</t>
    </rPh>
    <phoneticPr fontId="9"/>
  </si>
  <si>
    <t>#対象</t>
    <rPh sb="1" eb="3">
      <t>タイショウ</t>
    </rPh>
    <phoneticPr fontId="9"/>
  </si>
  <si>
    <t>#対象ID</t>
    <rPh sb="1" eb="3">
      <t>タイショウ</t>
    </rPh>
    <phoneticPr fontId="9"/>
  </si>
  <si>
    <t>#効果範囲</t>
    <rPh sb="1" eb="3">
      <t>コウカ</t>
    </rPh>
    <rPh sb="3" eb="5">
      <t>ハンイ</t>
    </rPh>
    <phoneticPr fontId="9"/>
  </si>
  <si>
    <t>#効果範囲ID</t>
    <rPh sb="1" eb="3">
      <t>コウカ</t>
    </rPh>
    <rPh sb="3" eb="5">
      <t>ハンイ</t>
    </rPh>
    <phoneticPr fontId="9"/>
  </si>
  <si>
    <t>#効果割合</t>
    <rPh sb="1" eb="3">
      <t>コウカ</t>
    </rPh>
    <rPh sb="3" eb="5">
      <t>ワリアイ</t>
    </rPh>
    <phoneticPr fontId="9"/>
  </si>
  <si>
    <t>#効果割合ID</t>
    <rPh sb="1" eb="3">
      <t>コウカ</t>
    </rPh>
    <rPh sb="3" eb="5">
      <t>ワリアイ</t>
    </rPh>
    <phoneticPr fontId="9"/>
  </si>
  <si>
    <t>#ATK</t>
    <phoneticPr fontId="9"/>
  </si>
  <si>
    <t>#DEF</t>
    <phoneticPr fontId="9"/>
  </si>
  <si>
    <t>#説明文</t>
    <rPh sb="1" eb="4">
      <t>セツメイブン</t>
    </rPh>
    <phoneticPr fontId="9"/>
  </si>
  <si>
    <t>potion.png</t>
    <phoneticPr fontId="9"/>
  </si>
  <si>
    <t>#回復</t>
    <rPh sb="1" eb="3">
      <t>カイフク</t>
    </rPh>
    <phoneticPr fontId="9"/>
  </si>
  <si>
    <t>#味方</t>
  </si>
  <si>
    <t>#単体</t>
    <rPh sb="1" eb="3">
      <t>タンタイ</t>
    </rPh>
    <phoneticPr fontId="9"/>
  </si>
  <si>
    <t>#固定値</t>
    <rPh sb="1" eb="4">
      <t>コテイチ</t>
    </rPh>
    <phoneticPr fontId="9"/>
  </si>
  <si>
    <t>HPを回復する薬</t>
    <phoneticPr fontId="9"/>
  </si>
  <si>
    <t>magic_potion.png</t>
    <phoneticPr fontId="9"/>
  </si>
  <si>
    <t>MPを回復する薬</t>
    <phoneticPr fontId="9"/>
  </si>
  <si>
    <t>bomb.png</t>
    <phoneticPr fontId="9"/>
  </si>
  <si>
    <t>#ダメージ</t>
  </si>
  <si>
    <t>#敵</t>
    <rPh sb="1" eb="2">
      <t>テキ</t>
    </rPh>
    <phoneticPr fontId="9"/>
  </si>
  <si>
    <t>敵にダメージを与える</t>
    <rPh sb="0" eb="1">
      <t>テキ</t>
    </rPh>
    <rPh sb="7" eb="8">
      <t>アタ</t>
    </rPh>
    <phoneticPr fontId="9"/>
  </si>
  <si>
    <t>o</t>
  </si>
  <si>
    <t>#防具</t>
    <rPh sb="1" eb="3">
      <t>ボウグ</t>
    </rPh>
    <phoneticPr fontId="9"/>
  </si>
  <si>
    <t>beginners_armor.png</t>
    <phoneticPr fontId="9"/>
  </si>
  <si>
    <t>初心者用の鎧</t>
    <rPh sb="0" eb="4">
      <t>ショシンシャヨウ</t>
    </rPh>
    <rPh sb="5" eb="6">
      <t>ヨロイ</t>
    </rPh>
    <phoneticPr fontId="9"/>
  </si>
  <si>
    <t>o</t>
    <phoneticPr fontId="9"/>
  </si>
  <si>
    <t>#武器</t>
    <rPh sb="1" eb="3">
      <t>ブキ</t>
    </rPh>
    <phoneticPr fontId="9"/>
  </si>
  <si>
    <t>beginners_sword.png</t>
    <phoneticPr fontId="9"/>
  </si>
  <si>
    <t>初心者用の剣</t>
    <rPh sb="0" eb="4">
      <t>ショシンシャヨウ</t>
    </rPh>
    <rPh sb="5" eb="6">
      <t>ケン</t>
    </rPh>
    <phoneticPr fontId="9"/>
  </si>
  <si>
    <t>#プレイヤーB</t>
    <phoneticPr fontId="9"/>
  </si>
  <si>
    <t>#プレイヤーA</t>
    <phoneticPr fontId="9"/>
  </si>
  <si>
    <t>#素早さ</t>
    <rPh sb="1" eb="3">
      <t>スバヤ</t>
    </rPh>
    <phoneticPr fontId="9"/>
  </si>
  <si>
    <t>#防御力</t>
    <rPh sb="1" eb="3">
      <t>ボウギョ</t>
    </rPh>
    <rPh sb="3" eb="4">
      <t>リョク</t>
    </rPh>
    <phoneticPr fontId="9"/>
  </si>
  <si>
    <t>#攻撃力</t>
    <rPh sb="1" eb="3">
      <t>コウゲキ</t>
    </rPh>
    <rPh sb="3" eb="4">
      <t>リョク</t>
    </rPh>
    <phoneticPr fontId="9"/>
  </si>
  <si>
    <t>#装備種類ID</t>
    <rPh sb="1" eb="5">
      <t>ソウビシュルイ</t>
    </rPh>
    <phoneticPr fontId="9"/>
  </si>
  <si>
    <t>#装備種類</t>
    <rPh sb="1" eb="5">
      <t>ソウビシュルイ</t>
    </rPh>
    <phoneticPr fontId="9"/>
  </si>
  <si>
    <t>#アイコンファイル名</t>
    <rPh sb="9" eb="10">
      <t>メイ</t>
    </rPh>
    <phoneticPr fontId="9"/>
  </si>
  <si>
    <t>#装備可能</t>
    <rPh sb="1" eb="5">
      <t>ソウビカノウ</t>
    </rPh>
    <phoneticPr fontId="9"/>
  </si>
  <si>
    <t>効果</t>
    <rPh sb="0" eb="2">
      <t>コウカ</t>
    </rPh>
    <phoneticPr fontId="9"/>
  </si>
  <si>
    <t>対象</t>
    <rPh sb="0" eb="2">
      <t>タイショウ</t>
    </rPh>
    <phoneticPr fontId="9"/>
  </si>
  <si>
    <t>効果範囲</t>
    <rPh sb="0" eb="2">
      <t>コウカ</t>
    </rPh>
    <rPh sb="2" eb="4">
      <t>ハンイ</t>
    </rPh>
    <phoneticPr fontId="9"/>
  </si>
  <si>
    <t>効果割合</t>
    <rPh sb="0" eb="2">
      <t>コウカ</t>
    </rPh>
    <rPh sb="2" eb="4">
      <t>ワリアイ</t>
    </rPh>
    <phoneticPr fontId="9"/>
  </si>
  <si>
    <t>#味方</t>
    <phoneticPr fontId="9"/>
  </si>
  <si>
    <t>#ダメージ</t>
    <phoneticPr fontId="9"/>
  </si>
  <si>
    <t>#グループ</t>
    <phoneticPr fontId="9"/>
  </si>
  <si>
    <t>#割合(%)</t>
    <rPh sb="1" eb="3">
      <t>ワリアイ</t>
    </rPh>
    <phoneticPr fontId="9"/>
  </si>
  <si>
    <t>#バフ</t>
    <phoneticPr fontId="9"/>
  </si>
  <si>
    <t>#全体</t>
    <rPh sb="1" eb="3">
      <t>ゼンタイ</t>
    </rPh>
    <phoneticPr fontId="9"/>
  </si>
  <si>
    <t>#デバフ</t>
    <phoneticPr fontId="9"/>
  </si>
  <si>
    <t>#範囲</t>
    <rPh sb="1" eb="3">
      <t>ハンイ</t>
    </rPh>
    <phoneticPr fontId="9"/>
  </si>
  <si>
    <t>#装備</t>
    <rPh sb="1" eb="3">
      <t>ソウビ</t>
    </rPh>
    <phoneticPr fontId="9"/>
  </si>
  <si>
    <t>装備可能</t>
    <rPh sb="0" eb="4">
      <t>ソウビカノウ</t>
    </rPh>
    <phoneticPr fontId="9"/>
  </si>
  <si>
    <t>装備種類</t>
    <rPh sb="0" eb="4">
      <t>ソウビシュルイ</t>
    </rPh>
    <phoneticPr fontId="9"/>
  </si>
  <si>
    <t>x</t>
    <phoneticPr fontId="9"/>
  </si>
  <si>
    <t>#アイテム名ID</t>
    <phoneticPr fontId="9"/>
  </si>
  <si>
    <t>回復薬</t>
    <rPh sb="0" eb="3">
      <t>カイフクヤク</t>
    </rPh>
    <phoneticPr fontId="8"/>
  </si>
  <si>
    <t>魔法薬</t>
    <rPh sb="0" eb="3">
      <t>マホウヤク</t>
    </rPh>
    <phoneticPr fontId="8"/>
  </si>
  <si>
    <t>爆弾</t>
    <rPh sb="0" eb="2">
      <t>バクダン</t>
    </rPh>
    <phoneticPr fontId="8"/>
  </si>
  <si>
    <t>初心者用の剣</t>
    <phoneticPr fontId="8"/>
  </si>
  <si>
    <t>初心者用の鎧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</si>
</sst>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3F3F3F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8" tint="-0.249977111117893"/>
      <name val="Yu Gothic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55">
    <xf numFmtId="0" fontId="0" fillId="0" borderId="0" xfId="0"/>
    <xf numFmtId="0" fontId="2" fillId="0" borderId="0" xfId="12">
      <alignment vertical="center"/>
    </xf>
    <xf numFmtId="0" fontId="2" fillId="14" borderId="4" xfId="12" applyFill="1" applyBorder="1">
      <alignment vertical="center"/>
    </xf>
    <xf numFmtId="0" fontId="2" fillId="15" borderId="4" xfId="12" applyFill="1" applyBorder="1">
      <alignment vertical="center"/>
    </xf>
    <xf numFmtId="0" fontId="2" fillId="16" borderId="4" xfId="12" applyFill="1" applyBorder="1">
      <alignment vertical="center"/>
    </xf>
    <xf numFmtId="0" fontId="2" fillId="17" borderId="4" xfId="12" applyFill="1" applyBorder="1" applyAlignment="1">
      <alignment horizontal="center" vertical="center"/>
    </xf>
    <xf numFmtId="0" fontId="11" fillId="6" borderId="2" xfId="5" applyFont="1">
      <alignment vertical="center"/>
    </xf>
    <xf numFmtId="0" fontId="0" fillId="4" borderId="2" xfId="3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20" borderId="4" xfId="12" applyFill="1" applyBorder="1">
      <alignment vertical="center"/>
    </xf>
    <xf numFmtId="0" fontId="0" fillId="4" borderId="4" xfId="3" applyFont="1" applyBorder="1" applyAlignment="1">
      <alignment horizontal="center" vertical="center"/>
    </xf>
    <xf numFmtId="0" fontId="12" fillId="4" borderId="4" xfId="3" applyFont="1" applyBorder="1" applyAlignment="1">
      <alignment horizontal="center" vertical="center"/>
    </xf>
    <xf numFmtId="0" fontId="2" fillId="16" borderId="4" xfId="12" applyFill="1" applyBorder="1" applyAlignment="1">
      <alignment horizontal="left" vertical="center"/>
    </xf>
    <xf numFmtId="0" fontId="2" fillId="8" borderId="4" xfId="6" applyBorder="1" applyAlignment="1">
      <alignment horizontal="center" vertical="center"/>
    </xf>
    <xf numFmtId="0" fontId="2" fillId="9" borderId="4" xfId="7" applyBorder="1" applyAlignment="1">
      <alignment horizontal="center" vertical="center"/>
    </xf>
    <xf numFmtId="0" fontId="2" fillId="12" borderId="4" xfId="10" applyBorder="1" applyAlignment="1">
      <alignment horizontal="center" vertical="center"/>
    </xf>
    <xf numFmtId="0" fontId="2" fillId="0" borderId="4" xfId="12" applyBorder="1">
      <alignment vertical="center"/>
    </xf>
    <xf numFmtId="0" fontId="11" fillId="17" borderId="2" xfId="5" applyFont="1" applyFill="1" applyAlignment="1">
      <alignment horizontal="center" vertical="center"/>
    </xf>
    <xf numFmtId="0" fontId="2" fillId="22" borderId="0" xfId="12" applyFill="1" applyAlignment="1">
      <alignment horizontal="center" vertical="center"/>
    </xf>
    <xf numFmtId="0" fontId="2" fillId="23" borderId="0" xfId="12" applyFill="1" applyAlignment="1">
      <alignment horizontal="center" vertical="center"/>
    </xf>
    <xf numFmtId="0" fontId="2" fillId="17" borderId="0" xfId="12" applyFill="1" applyAlignment="1">
      <alignment horizontal="center" vertical="center"/>
    </xf>
    <xf numFmtId="0" fontId="2" fillId="21" borderId="0" xfId="12" applyFill="1" applyAlignment="1">
      <alignment horizontal="center" vertical="center"/>
    </xf>
    <xf numFmtId="0" fontId="0" fillId="24" borderId="0" xfId="13" applyFont="1" applyFill="1" applyBorder="1" applyAlignment="1">
      <alignment horizontal="center" vertical="center"/>
    </xf>
    <xf numFmtId="0" fontId="14" fillId="5" borderId="0" xfId="4" applyFont="1" applyBorder="1">
      <alignment vertical="center"/>
    </xf>
    <xf numFmtId="0" fontId="14" fillId="25" borderId="0" xfId="4" applyFont="1" applyFill="1" applyBorder="1" applyAlignment="1">
      <alignment horizontal="center" vertical="center"/>
    </xf>
    <xf numFmtId="0" fontId="2" fillId="0" borderId="0" xfId="12" applyAlignment="1">
      <alignment horizontal="center" vertical="center"/>
    </xf>
    <xf numFmtId="0" fontId="2" fillId="0" borderId="4" xfId="12" applyBorder="1" applyAlignment="1">
      <alignment horizontal="left" vertical="center"/>
    </xf>
    <xf numFmtId="0" fontId="2" fillId="26" borderId="4" xfId="12" applyFill="1" applyBorder="1" applyAlignment="1">
      <alignment horizontal="left" vertical="center"/>
    </xf>
    <xf numFmtId="0" fontId="2" fillId="26" borderId="4" xfId="12" applyFill="1" applyBorder="1">
      <alignment vertical="center"/>
    </xf>
    <xf numFmtId="0" fontId="2" fillId="0" borderId="6" xfId="12" applyBorder="1" applyAlignment="1">
      <alignment horizontal="left" vertical="center"/>
    </xf>
    <xf numFmtId="0" fontId="2" fillId="0" borderId="0" xfId="12" applyAlignment="1">
      <alignment horizontal="left" vertical="center"/>
    </xf>
    <xf numFmtId="0" fontId="2" fillId="0" borderId="4" xfId="12" applyBorder="1" applyAlignment="1">
      <alignment horizontal="center" vertical="center"/>
    </xf>
    <xf numFmtId="0" fontId="2" fillId="27" borderId="0" xfId="12" applyFill="1" applyAlignment="1">
      <alignment horizontal="center" vertical="center"/>
    </xf>
    <xf numFmtId="0" fontId="2" fillId="11" borderId="0" xfId="9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0" fillId="7" borderId="4" xfId="13" applyFont="1" applyBorder="1" applyAlignment="1">
      <alignment horizontal="center" vertical="center"/>
    </xf>
    <xf numFmtId="0" fontId="15" fillId="13" borderId="4" xfId="11" applyFont="1" applyBorder="1" applyAlignment="1">
      <alignment horizontal="center" vertical="center"/>
    </xf>
    <xf numFmtId="0" fontId="6" fillId="0" borderId="0" xfId="4" applyFill="1" applyBorder="1" applyAlignment="1">
      <alignment vertical="center"/>
    </xf>
    <xf numFmtId="0" fontId="2" fillId="10" borderId="4" xfId="8" applyBorder="1" applyAlignment="1">
      <alignment horizontal="center" vertical="center"/>
    </xf>
    <xf numFmtId="0" fontId="10" fillId="18" borderId="4" xfId="12" applyFont="1" applyFill="1" applyBorder="1" applyAlignment="1">
      <alignment horizontal="center" vertical="center"/>
    </xf>
    <xf numFmtId="0" fontId="2" fillId="18" borderId="4" xfId="12" applyFill="1" applyBorder="1" applyAlignment="1">
      <alignment horizontal="center" vertical="center"/>
    </xf>
    <xf numFmtId="0" fontId="10" fillId="19" borderId="4" xfId="12" applyFont="1" applyFill="1" applyBorder="1" applyAlignment="1">
      <alignment horizontal="center" vertical="center"/>
    </xf>
    <xf numFmtId="0" fontId="10" fillId="5" borderId="1" xfId="4" applyFont="1" applyAlignment="1">
      <alignment horizontal="center" vertical="center"/>
    </xf>
    <xf numFmtId="0" fontId="10" fillId="18" borderId="5" xfId="12" applyFont="1" applyFill="1" applyBorder="1" applyAlignment="1">
      <alignment horizontal="center" vertical="center"/>
    </xf>
    <xf numFmtId="0" fontId="10" fillId="18" borderId="0" xfId="12" applyFont="1" applyFill="1" applyAlignment="1">
      <alignment horizontal="center" vertical="center"/>
    </xf>
    <xf numFmtId="0" fontId="13" fillId="21" borderId="0" xfId="12" applyFont="1" applyFill="1" applyAlignment="1">
      <alignment horizontal="center" vertical="center"/>
    </xf>
    <xf numFmtId="0" fontId="2" fillId="21" borderId="0" xfId="12" applyFill="1" applyAlignment="1">
      <alignment horizontal="center" vertical="center"/>
    </xf>
    <xf numFmtId="0" fontId="2" fillId="18" borderId="0" xfId="12" applyFill="1" applyAlignment="1">
      <alignment horizontal="center" vertical="center"/>
    </xf>
    <xf numFmtId="0" fontId="2" fillId="20" borderId="0" xfId="12" applyFill="1" applyAlignment="1">
      <alignment horizontal="center" vertical="center"/>
    </xf>
    <xf numFmtId="0" fontId="1" fillId="17" borderId="4" xfId="12" applyFont="1" applyFill="1" applyBorder="1" applyAlignment="1">
      <alignment horizontal="center" vertical="center"/>
    </xf>
    <xf numFmtId="0" fontId="1" fillId="28" borderId="2" xfId="14" applyBorder="1">
      <alignment vertical="center"/>
    </xf>
    <xf numFmtId="0" fontId="1" fillId="22" borderId="0" xfId="12" applyFont="1" applyFill="1" applyAlignment="1">
      <alignment horizontal="center" vertical="center"/>
    </xf>
    <xf numFmtId="0" fontId="1" fillId="0" borderId="4" xfId="12" applyFont="1" applyBorder="1" applyAlignment="1">
      <alignment horizontal="left" vertical="center"/>
    </xf>
  </cellXfs>
  <cellStyles count="15">
    <cellStyle name="20% - アクセント 1" xfId="6" builtinId="30"/>
    <cellStyle name="20% - アクセント 2" xfId="7" builtinId="34"/>
    <cellStyle name="20% - アクセント 3" xfId="10" builtinId="38"/>
    <cellStyle name="20% - アクセント 5" xfId="14" builtinId="46"/>
    <cellStyle name="40% - アクセント 2" xfId="8" builtinId="35"/>
    <cellStyle name="40% - アクセント 5" xfId="11" builtinId="47"/>
    <cellStyle name="60% - アクセント 2" xfId="9" builtinId="36"/>
    <cellStyle name="どちらでもない" xfId="3" builtinId="28"/>
    <cellStyle name="メモ 2" xfId="13" xr:uid="{6A082A9C-AEF4-4DFF-B068-CA5EBD2AB72E}"/>
    <cellStyle name="悪い" xfId="2" builtinId="27"/>
    <cellStyle name="出力" xfId="5" builtinId="21"/>
    <cellStyle name="入力" xfId="4" builtinId="20"/>
    <cellStyle name="標準" xfId="0" builtinId="0"/>
    <cellStyle name="標準 2" xfId="12" xr:uid="{2CCFD3B5-C39E-4B7E-B0AC-4702062E96C9}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6EE9-9C43-4510-9C50-71EE1ECE0F23}">
  <dimension ref="A1:G3"/>
  <sheetViews>
    <sheetView workbookViewId="0">
      <selection activeCell="E14" sqref="E14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7</v>
      </c>
      <c r="B1" s="5" t="s">
        <v>8</v>
      </c>
      <c r="C1" s="5" t="s">
        <v>6</v>
      </c>
      <c r="D1" s="5" t="s">
        <v>5</v>
      </c>
      <c r="E1" s="5" t="s">
        <v>4</v>
      </c>
      <c r="F1" s="5" t="s">
        <v>3</v>
      </c>
      <c r="G1" s="5" t="s">
        <v>2</v>
      </c>
    </row>
    <row r="2" spans="1:7">
      <c r="A2" s="4" t="s">
        <v>1</v>
      </c>
      <c r="B2" s="3">
        <f>IF(A2="","",VLOOKUP(A2, プレイヤー名_ID, 2, FALSE))</f>
        <v>10000</v>
      </c>
      <c r="C2" s="4">
        <v>15</v>
      </c>
      <c r="D2" s="4">
        <v>10</v>
      </c>
      <c r="E2" s="4">
        <v>5</v>
      </c>
      <c r="F2" s="4">
        <v>5</v>
      </c>
      <c r="G2" s="4">
        <v>5</v>
      </c>
    </row>
    <row r="3" spans="1:7">
      <c r="A3" s="4" t="s">
        <v>0</v>
      </c>
      <c r="B3" s="3">
        <f>IF(A3="","",VLOOKUP(A3, プレイヤー名_ID, 2, FALSE))</f>
        <v>10001</v>
      </c>
      <c r="C3" s="2">
        <v>10</v>
      </c>
      <c r="D3" s="2">
        <v>15</v>
      </c>
      <c r="E3" s="2">
        <v>10</v>
      </c>
      <c r="F3" s="2">
        <v>2</v>
      </c>
      <c r="G3" s="2">
        <v>8</v>
      </c>
    </row>
  </sheetData>
  <phoneticPr fontId="8"/>
  <dataValidations count="1">
    <dataValidation type="list" allowBlank="1" showInputMessage="1" showErrorMessage="1" sqref="A2:A3" xr:uid="{4F5AF7EA-F856-449A-9B09-15C2C1D85FF1}">
      <formula1>プレイヤー名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96D3-F458-4B37-A156-D9EA4900D69D}">
  <dimension ref="A1:E12"/>
  <sheetViews>
    <sheetView tabSelected="1" workbookViewId="0">
      <selection activeCell="B3" sqref="B3"/>
    </sheetView>
  </sheetViews>
  <sheetFormatPr defaultRowHeight="18.75"/>
  <cols>
    <col min="1" max="1" width="12.125" style="1" customWidth="1"/>
    <col min="2" max="2" width="9" style="1"/>
    <col min="3" max="3" width="10.625" style="1" customWidth="1"/>
    <col min="4" max="4" width="9" style="1"/>
    <col min="5" max="5" width="28.25" style="1" customWidth="1"/>
    <col min="6" max="16384" width="9" style="1"/>
  </cols>
  <sheetData>
    <row r="1" spans="1:5">
      <c r="C1" s="41" t="s">
        <v>28</v>
      </c>
      <c r="D1" s="42"/>
      <c r="E1" s="42"/>
    </row>
    <row r="2" spans="1:5">
      <c r="A2" s="5" t="s">
        <v>27</v>
      </c>
      <c r="B2" s="5" t="s">
        <v>25</v>
      </c>
      <c r="C2" s="5" t="s">
        <v>26</v>
      </c>
      <c r="D2" s="5" t="s">
        <v>25</v>
      </c>
      <c r="E2" s="5" t="s">
        <v>24</v>
      </c>
    </row>
    <row r="3" spans="1:5">
      <c r="A3" s="4" t="s">
        <v>1</v>
      </c>
      <c r="B3" s="3">
        <f>IF(A3="","",VLOOKUP(A3, プレイヤー名_ID, 2, FALSE))</f>
        <v>10000</v>
      </c>
      <c r="C3" s="4" t="s">
        <v>18</v>
      </c>
      <c r="D3" s="3">
        <f>IF(C3="","",VLOOKUP(C3, モーション名_ID, 2, FALSE))</f>
        <v>0</v>
      </c>
      <c r="E3" s="4" t="s">
        <v>23</v>
      </c>
    </row>
    <row r="4" spans="1:5">
      <c r="A4" s="4" t="s">
        <v>1</v>
      </c>
      <c r="B4" s="3">
        <f>IF(A4="","",VLOOKUP(A4, プレイヤー名_ID, 2, FALSE))</f>
        <v>10000</v>
      </c>
      <c r="C4" s="4" t="s">
        <v>16</v>
      </c>
      <c r="D4" s="3">
        <f>IF(C4="","",VLOOKUP(C4, モーション名_ID, 2, FALSE))</f>
        <v>1</v>
      </c>
      <c r="E4" s="4" t="s">
        <v>22</v>
      </c>
    </row>
    <row r="5" spans="1:5">
      <c r="A5" s="4" t="s">
        <v>1</v>
      </c>
      <c r="B5" s="3">
        <f>IF(A5="","",VLOOKUP(A5, プレイヤー名_ID, 2, FALSE))</f>
        <v>10000</v>
      </c>
      <c r="C5" s="4" t="s">
        <v>14</v>
      </c>
      <c r="D5" s="3">
        <f>IF(C5="","",VLOOKUP(C5, モーション名_ID, 2, FALSE))</f>
        <v>3</v>
      </c>
      <c r="E5" s="4" t="s">
        <v>21</v>
      </c>
    </row>
    <row r="6" spans="1:5">
      <c r="A6" s="4" t="s">
        <v>1</v>
      </c>
      <c r="B6" s="3">
        <f>IF(A6="","",VLOOKUP(A6, プレイヤー名_ID, 2, FALSE))</f>
        <v>10000</v>
      </c>
      <c r="C6" s="4" t="s">
        <v>12</v>
      </c>
      <c r="D6" s="3">
        <f>IF(C6="","",VLOOKUP(C6, モーション名_ID, 2, FALSE))</f>
        <v>4</v>
      </c>
      <c r="E6" s="4" t="s">
        <v>20</v>
      </c>
    </row>
    <row r="7" spans="1:5">
      <c r="A7" s="4" t="s">
        <v>1</v>
      </c>
      <c r="B7" s="3">
        <f>IF(A7="","",VLOOKUP(A7, プレイヤー名_ID, 2, FALSE))</f>
        <v>10000</v>
      </c>
      <c r="C7" s="4" t="s">
        <v>10</v>
      </c>
      <c r="D7" s="3">
        <f>IF(C7="","",VLOOKUP(C7, モーション名_ID, 2, FALSE))</f>
        <v>7</v>
      </c>
      <c r="E7" s="4" t="s">
        <v>19</v>
      </c>
    </row>
    <row r="8" spans="1:5">
      <c r="A8" s="4" t="s">
        <v>0</v>
      </c>
      <c r="B8" s="3">
        <f>IF(A8="","",VLOOKUP(A8, プレイヤー名_ID, 2, FALSE))</f>
        <v>10001</v>
      </c>
      <c r="C8" s="4" t="s">
        <v>18</v>
      </c>
      <c r="D8" s="3">
        <f>IF(C8="","",VLOOKUP(C8, モーション名_ID, 2, FALSE))</f>
        <v>0</v>
      </c>
      <c r="E8" s="4" t="s">
        <v>17</v>
      </c>
    </row>
    <row r="9" spans="1:5">
      <c r="A9" s="4" t="s">
        <v>0</v>
      </c>
      <c r="B9" s="3">
        <f>IF(A9="","",VLOOKUP(A9, プレイヤー名_ID, 2, FALSE))</f>
        <v>10001</v>
      </c>
      <c r="C9" s="4" t="s">
        <v>16</v>
      </c>
      <c r="D9" s="3">
        <f>IF(C9="","",VLOOKUP(C9, モーション名_ID, 2, FALSE))</f>
        <v>1</v>
      </c>
      <c r="E9" s="4" t="s">
        <v>15</v>
      </c>
    </row>
    <row r="10" spans="1:5">
      <c r="A10" s="4" t="s">
        <v>0</v>
      </c>
      <c r="B10" s="3">
        <f>IF(A10="","",VLOOKUP(A10, プレイヤー名_ID, 2, FALSE))</f>
        <v>10001</v>
      </c>
      <c r="C10" s="4" t="s">
        <v>14</v>
      </c>
      <c r="D10" s="3">
        <f>IF(C10="","",VLOOKUP(C10, モーション名_ID, 2, FALSE))</f>
        <v>3</v>
      </c>
      <c r="E10" s="4" t="s">
        <v>13</v>
      </c>
    </row>
    <row r="11" spans="1:5">
      <c r="A11" s="4" t="s">
        <v>0</v>
      </c>
      <c r="B11" s="3">
        <f>IF(A11="","",VLOOKUP(A11, プレイヤー名_ID, 2, FALSE))</f>
        <v>10001</v>
      </c>
      <c r="C11" s="4" t="s">
        <v>12</v>
      </c>
      <c r="D11" s="3">
        <f>IF(C11="","",VLOOKUP(C11, モーション名_ID, 2, FALSE))</f>
        <v>4</v>
      </c>
      <c r="E11" s="4" t="s">
        <v>11</v>
      </c>
    </row>
    <row r="12" spans="1:5">
      <c r="A12" s="4" t="s">
        <v>0</v>
      </c>
      <c r="B12" s="3">
        <f>IF(A12="","",VLOOKUP(A12, プレイヤー名_ID, 2, FALSE))</f>
        <v>10001</v>
      </c>
      <c r="C12" s="4" t="s">
        <v>10</v>
      </c>
      <c r="D12" s="3">
        <f>IF(C12="","",VLOOKUP(C12, モーション名_ID, 2, FALSE))</f>
        <v>7</v>
      </c>
      <c r="E12" s="4" t="s">
        <v>9</v>
      </c>
    </row>
  </sheetData>
  <mergeCells count="1">
    <mergeCell ref="C1:E1"/>
  </mergeCells>
  <phoneticPr fontId="8"/>
  <dataValidations count="2">
    <dataValidation type="list" allowBlank="1" showInputMessage="1" showErrorMessage="1" sqref="A3:A12" xr:uid="{A898687A-7F8E-42CE-8B82-0C0F92AF266D}">
      <formula1>プレイヤー名</formula1>
    </dataValidation>
    <dataValidation type="list" allowBlank="1" showInputMessage="1" showErrorMessage="1" sqref="C3:C12" xr:uid="{56C45EDE-057D-45A2-B4F5-01BD6B4C623E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029A-3396-4846-9653-5606D3AE68B8}">
  <dimension ref="A1:G3"/>
  <sheetViews>
    <sheetView workbookViewId="0">
      <selection activeCell="D7" sqref="D7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7</v>
      </c>
      <c r="B1" s="5" t="s">
        <v>8</v>
      </c>
      <c r="C1" s="5" t="s">
        <v>6</v>
      </c>
      <c r="D1" s="5" t="s">
        <v>5</v>
      </c>
      <c r="E1" s="5" t="s">
        <v>4</v>
      </c>
      <c r="F1" s="5" t="s">
        <v>3</v>
      </c>
      <c r="G1" s="5" t="s">
        <v>2</v>
      </c>
    </row>
    <row r="2" spans="1:7">
      <c r="A2" s="4" t="s">
        <v>45</v>
      </c>
      <c r="B2" s="9">
        <f>IF(A2="","",VLOOKUP(A2, 敵名_ID,2,))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  <row r="3" spans="1:7">
      <c r="A3" s="4" t="s">
        <v>46</v>
      </c>
      <c r="B3" s="9">
        <f>IF(A3="","",VLOOKUP(A3, 敵名_ID,2,))</f>
        <v>20001</v>
      </c>
      <c r="C3" s="4">
        <v>10</v>
      </c>
      <c r="D3" s="4">
        <v>5</v>
      </c>
      <c r="E3" s="4">
        <v>3</v>
      </c>
      <c r="F3" s="4">
        <v>1</v>
      </c>
      <c r="G3" s="4">
        <v>5</v>
      </c>
    </row>
  </sheetData>
  <phoneticPr fontId="8"/>
  <dataValidations count="1">
    <dataValidation type="list" allowBlank="1" showInputMessage="1" showErrorMessage="1" sqref="A2:A3" xr:uid="{A68B21EC-39DD-4797-ABB7-AC107A142AEA}">
      <formula1>敵名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F152-9396-4FC3-9F33-A606A2509458}">
  <dimension ref="A1:E14"/>
  <sheetViews>
    <sheetView workbookViewId="0">
      <selection activeCell="F7" sqref="F7"/>
    </sheetView>
  </sheetViews>
  <sheetFormatPr defaultRowHeight="18.75"/>
  <cols>
    <col min="1" max="1" width="16.625" style="1" customWidth="1"/>
    <col min="2" max="2" width="9" style="1"/>
    <col min="3" max="3" width="11" style="1" customWidth="1"/>
    <col min="4" max="4" width="8.75" style="1" customWidth="1"/>
    <col min="5" max="5" width="26.5" style="1" customWidth="1"/>
    <col min="6" max="16384" width="9" style="1"/>
  </cols>
  <sheetData>
    <row r="1" spans="1:5">
      <c r="C1" s="45" t="s">
        <v>47</v>
      </c>
      <c r="D1" s="46"/>
      <c r="E1" s="46"/>
    </row>
    <row r="2" spans="1:5">
      <c r="A2" s="10" t="s">
        <v>48</v>
      </c>
      <c r="B2" s="10" t="s">
        <v>49</v>
      </c>
      <c r="C2" s="10" t="s">
        <v>50</v>
      </c>
      <c r="D2" s="11" t="s">
        <v>51</v>
      </c>
      <c r="E2" s="11" t="s">
        <v>52</v>
      </c>
    </row>
    <row r="3" spans="1:5">
      <c r="A3" s="4" t="s">
        <v>45</v>
      </c>
      <c r="B3" s="9">
        <f>IF(A3="","",VLOOKUP(A3, 敵名_ID,2,))</f>
        <v>20000</v>
      </c>
      <c r="C3" s="4" t="s">
        <v>18</v>
      </c>
      <c r="D3" s="9">
        <f>IF(C3="","",VLOOKUP(C3, モーション名_ID,2,FALSE))</f>
        <v>0</v>
      </c>
      <c r="E3" s="12" t="s">
        <v>53</v>
      </c>
    </row>
    <row r="4" spans="1:5">
      <c r="A4" s="4" t="s">
        <v>45</v>
      </c>
      <c r="B4" s="9">
        <f>IF(A4="","",VLOOKUP(A4, 敵名_ID,2,))</f>
        <v>20000</v>
      </c>
      <c r="C4" s="4" t="s">
        <v>16</v>
      </c>
      <c r="D4" s="9">
        <f>IF(C4="","",VLOOKUP(C4, モーション名_ID,2,FALSE))</f>
        <v>1</v>
      </c>
      <c r="E4" s="12" t="s">
        <v>54</v>
      </c>
    </row>
    <row r="5" spans="1:5">
      <c r="A5" s="4" t="s">
        <v>45</v>
      </c>
      <c r="B5" s="9">
        <f>IF(A5="","",VLOOKUP(A5, 敵名_ID,2,))</f>
        <v>20000</v>
      </c>
      <c r="C5" s="4" t="s">
        <v>14</v>
      </c>
      <c r="D5" s="9">
        <f>IF(C5="","",VLOOKUP(C5, モーション名_ID,2,FALSE))</f>
        <v>3</v>
      </c>
      <c r="E5" s="12" t="s">
        <v>55</v>
      </c>
    </row>
    <row r="6" spans="1:5">
      <c r="A6" s="4" t="s">
        <v>45</v>
      </c>
      <c r="B6" s="9">
        <f>IF(A6="","",VLOOKUP(A6, 敵名_ID,2,))</f>
        <v>20000</v>
      </c>
      <c r="C6" s="4" t="s">
        <v>12</v>
      </c>
      <c r="D6" s="9">
        <f>IF(C6="","",VLOOKUP(C6, モーション名_ID,2,FALSE))</f>
        <v>4</v>
      </c>
      <c r="E6" s="12" t="s">
        <v>56</v>
      </c>
    </row>
    <row r="7" spans="1:5">
      <c r="A7" s="4" t="s">
        <v>45</v>
      </c>
      <c r="B7" s="9">
        <f>IF(A7="","",VLOOKUP(A7, 敵名_ID,2,))</f>
        <v>20000</v>
      </c>
      <c r="C7" s="4" t="s">
        <v>57</v>
      </c>
      <c r="D7" s="9">
        <f>IF(C7="","",VLOOKUP(C7, モーション名_ID,2,FALSE))</f>
        <v>2</v>
      </c>
      <c r="E7" s="12" t="s">
        <v>58</v>
      </c>
    </row>
    <row r="8" spans="1:5">
      <c r="A8" s="4" t="s">
        <v>45</v>
      </c>
      <c r="B8" s="9">
        <f>IF(A8="","",VLOOKUP(A8, 敵名_ID,2,))</f>
        <v>20000</v>
      </c>
      <c r="C8" s="4" t="s">
        <v>59</v>
      </c>
      <c r="D8" s="9">
        <f>IF(C8="","",VLOOKUP(C8, モーション名_ID,2,FALSE))</f>
        <v>5</v>
      </c>
      <c r="E8" s="12" t="s">
        <v>60</v>
      </c>
    </row>
    <row r="9" spans="1:5">
      <c r="A9" s="4" t="s">
        <v>46</v>
      </c>
      <c r="B9" s="9">
        <f>IF(A9="","",VLOOKUP(A9, 敵名_ID,2,))</f>
        <v>20001</v>
      </c>
      <c r="C9" s="4" t="s">
        <v>18</v>
      </c>
      <c r="D9" s="9">
        <f>IF(C9="","",VLOOKUP(C9, モーション名_ID,2,FALSE))</f>
        <v>0</v>
      </c>
      <c r="E9" s="12" t="s">
        <v>61</v>
      </c>
    </row>
    <row r="10" spans="1:5">
      <c r="A10" s="4" t="s">
        <v>46</v>
      </c>
      <c r="B10" s="9">
        <f>IF(A10="","",VLOOKUP(A10, 敵名_ID,2,))</f>
        <v>20001</v>
      </c>
      <c r="C10" s="4" t="s">
        <v>16</v>
      </c>
      <c r="D10" s="9">
        <f>IF(C10="","",VLOOKUP(C10, モーション名_ID,2,FALSE))</f>
        <v>1</v>
      </c>
      <c r="E10" s="12" t="s">
        <v>62</v>
      </c>
    </row>
    <row r="11" spans="1:5">
      <c r="A11" s="4" t="s">
        <v>46</v>
      </c>
      <c r="B11" s="9">
        <f>IF(A11="","",VLOOKUP(A11, 敵名_ID,2,))</f>
        <v>20001</v>
      </c>
      <c r="C11" s="4" t="s">
        <v>57</v>
      </c>
      <c r="D11" s="9">
        <f>IF(C11="","",VLOOKUP(C11, モーション名_ID,2,FALSE))</f>
        <v>2</v>
      </c>
      <c r="E11" s="12" t="s">
        <v>63</v>
      </c>
    </row>
    <row r="12" spans="1:5">
      <c r="A12" s="4" t="s">
        <v>46</v>
      </c>
      <c r="B12" s="9">
        <f>IF(A12="","",VLOOKUP(A12, 敵名_ID,2,))</f>
        <v>20001</v>
      </c>
      <c r="C12" s="4" t="s">
        <v>14</v>
      </c>
      <c r="D12" s="9">
        <f>IF(C12="","",VLOOKUP(C12, モーション名_ID,2,FALSE))</f>
        <v>3</v>
      </c>
      <c r="E12" s="12" t="s">
        <v>64</v>
      </c>
    </row>
    <row r="13" spans="1:5">
      <c r="A13" s="4" t="s">
        <v>46</v>
      </c>
      <c r="B13" s="9">
        <f>IF(A13="","",VLOOKUP(A13, 敵名_ID,2,))</f>
        <v>20001</v>
      </c>
      <c r="C13" s="4" t="s">
        <v>12</v>
      </c>
      <c r="D13" s="9">
        <f>IF(C13="","",VLOOKUP(C13, モーション名_ID,2,FALSE))</f>
        <v>4</v>
      </c>
      <c r="E13" s="12" t="s">
        <v>65</v>
      </c>
    </row>
    <row r="14" spans="1:5">
      <c r="A14" s="4" t="s">
        <v>46</v>
      </c>
      <c r="B14" s="9">
        <f>IF(A14="","",VLOOKUP(A14, 敵名_ID,2,))</f>
        <v>20001</v>
      </c>
      <c r="C14" s="4" t="s">
        <v>59</v>
      </c>
      <c r="D14" s="9">
        <f>IF(C14="","",VLOOKUP(C14, モーション名_ID,2,FALSE))</f>
        <v>5</v>
      </c>
      <c r="E14" s="12" t="s">
        <v>66</v>
      </c>
    </row>
  </sheetData>
  <mergeCells count="1">
    <mergeCell ref="C1:E1"/>
  </mergeCells>
  <phoneticPr fontId="8"/>
  <dataValidations count="2">
    <dataValidation type="list" allowBlank="1" showInputMessage="1" showErrorMessage="1" sqref="A3:A14" xr:uid="{A82FB9BA-223C-4A64-AC2D-FD8A2C23FD65}">
      <formula1>敵名</formula1>
    </dataValidation>
    <dataValidation type="list" allowBlank="1" showInputMessage="1" showErrorMessage="1" sqref="C3:C14" xr:uid="{0CF26517-F971-4127-B6DB-62EDE6EC8220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3D07-89C5-4614-B42A-7211B814EAB1}">
  <dimension ref="A1:K30"/>
  <sheetViews>
    <sheetView zoomScale="85" zoomScaleNormal="85" workbookViewId="0">
      <selection activeCell="A2" sqref="A2"/>
    </sheetView>
  </sheetViews>
  <sheetFormatPr defaultRowHeight="18.75"/>
  <cols>
    <col min="1" max="1" width="16.875" style="1" customWidth="1"/>
    <col min="2" max="2" width="17.75" style="1" customWidth="1"/>
    <col min="3" max="3" width="17.375" style="1" customWidth="1"/>
    <col min="4" max="4" width="13.375" style="1" customWidth="1"/>
    <col min="5" max="5" width="15" style="1" customWidth="1"/>
    <col min="6" max="6" width="14.25" style="1" customWidth="1"/>
    <col min="7" max="7" width="13.25" style="1" customWidth="1"/>
    <col min="8" max="8" width="15.5" style="1" customWidth="1"/>
    <col min="9" max="9" width="11.75" style="1" customWidth="1"/>
    <col min="10" max="10" width="13.75" style="1" customWidth="1"/>
    <col min="11" max="11" width="15.875" style="1" customWidth="1"/>
    <col min="12" max="16384" width="9" style="1"/>
  </cols>
  <sheetData>
    <row r="1" spans="1:11">
      <c r="A1" s="5" t="s">
        <v>7</v>
      </c>
      <c r="B1" s="5" t="s">
        <v>8</v>
      </c>
      <c r="C1" s="13" t="s">
        <v>67</v>
      </c>
      <c r="D1" s="13" t="s">
        <v>68</v>
      </c>
      <c r="E1" s="13" t="s">
        <v>69</v>
      </c>
      <c r="F1" s="14" t="s">
        <v>70</v>
      </c>
      <c r="G1" s="14" t="s">
        <v>71</v>
      </c>
      <c r="H1" s="14" t="s">
        <v>69</v>
      </c>
      <c r="I1" s="15" t="s">
        <v>72</v>
      </c>
      <c r="J1" s="15" t="s">
        <v>73</v>
      </c>
      <c r="K1" s="15" t="s">
        <v>69</v>
      </c>
    </row>
    <row r="2" spans="1:11">
      <c r="A2" s="16" t="s">
        <v>45</v>
      </c>
      <c r="B2" s="16">
        <f>IF(A2="","",VLOOKUP(A2, 敵名_ID,2,))</f>
        <v>20000</v>
      </c>
      <c r="C2" s="16" t="s">
        <v>111</v>
      </c>
      <c r="D2" s="16">
        <f>IF(C2="","",VLOOKUP(C2, アイテム名_ID, 2, FALSE))</f>
        <v>50000</v>
      </c>
      <c r="E2" s="16">
        <v>100</v>
      </c>
      <c r="F2" s="16"/>
      <c r="G2" s="16"/>
      <c r="H2" s="16"/>
      <c r="I2" s="16"/>
      <c r="J2" s="16"/>
      <c r="K2" s="16"/>
    </row>
    <row r="3" spans="1:11">
      <c r="A3" s="16" t="s">
        <v>46</v>
      </c>
      <c r="B3" s="16">
        <f>IF(A3="","",VLOOKUP(A3, 敵名_ID,2,))</f>
        <v>20001</v>
      </c>
      <c r="C3" s="16" t="s">
        <v>107</v>
      </c>
      <c r="D3" s="16">
        <f>IF(C3="","",VLOOKUP(C3, アイテム名_ID, 2, FALSE))</f>
        <v>50001</v>
      </c>
      <c r="E3" s="16">
        <v>100</v>
      </c>
      <c r="F3" s="16"/>
      <c r="G3" s="16"/>
      <c r="H3" s="16"/>
      <c r="I3" s="16"/>
      <c r="J3" s="16"/>
      <c r="K3" s="16"/>
    </row>
    <row r="4" spans="1:11">
      <c r="A4" s="16"/>
      <c r="B4" s="16" t="str">
        <f t="shared" ref="B2:B30" si="0">IF(A4="","",VLOOKUP(A4, 敵種類リスト,2,))</f>
        <v/>
      </c>
      <c r="C4" s="16"/>
      <c r="D4" s="16"/>
      <c r="E4" s="16"/>
      <c r="F4" s="16"/>
      <c r="G4" s="16"/>
      <c r="H4" s="16"/>
      <c r="I4" s="16"/>
      <c r="J4" s="16"/>
      <c r="K4" s="16"/>
    </row>
    <row r="5" spans="1:11">
      <c r="A5" s="16"/>
      <c r="B5" s="16" t="str">
        <f t="shared" si="0"/>
        <v/>
      </c>
      <c r="C5" s="16"/>
      <c r="D5" s="16"/>
      <c r="E5" s="16"/>
      <c r="F5" s="16"/>
      <c r="G5" s="16"/>
      <c r="H5" s="16"/>
      <c r="I5" s="16"/>
      <c r="J5" s="16"/>
      <c r="K5" s="16"/>
    </row>
    <row r="6" spans="1:11">
      <c r="A6" s="16"/>
      <c r="B6" s="16" t="str">
        <f t="shared" si="0"/>
        <v/>
      </c>
      <c r="C6" s="16"/>
      <c r="D6" s="16"/>
      <c r="E6" s="16"/>
      <c r="F6" s="16"/>
      <c r="G6" s="16"/>
      <c r="H6" s="16"/>
      <c r="I6" s="16"/>
      <c r="J6" s="16"/>
      <c r="K6" s="16"/>
    </row>
    <row r="7" spans="1:11">
      <c r="A7" s="16"/>
      <c r="B7" s="16" t="str">
        <f t="shared" si="0"/>
        <v/>
      </c>
      <c r="C7" s="16"/>
      <c r="D7" s="16"/>
      <c r="E7" s="16"/>
      <c r="F7" s="16"/>
      <c r="G7" s="16"/>
      <c r="H7" s="16"/>
      <c r="I7" s="16"/>
      <c r="J7" s="16"/>
      <c r="K7" s="16"/>
    </row>
    <row r="8" spans="1:11">
      <c r="A8" s="16"/>
      <c r="B8" s="16" t="str">
        <f t="shared" si="0"/>
        <v/>
      </c>
      <c r="C8" s="16"/>
      <c r="D8" s="16"/>
      <c r="E8" s="16"/>
      <c r="F8" s="16"/>
      <c r="G8" s="16"/>
      <c r="H8" s="16"/>
      <c r="I8" s="16"/>
      <c r="J8" s="16"/>
      <c r="K8" s="16"/>
    </row>
    <row r="9" spans="1:11">
      <c r="A9" s="16"/>
      <c r="B9" s="16" t="str">
        <f t="shared" si="0"/>
        <v/>
      </c>
      <c r="C9" s="16"/>
      <c r="D9" s="16"/>
      <c r="E9" s="16"/>
      <c r="F9" s="16"/>
      <c r="G9" s="16"/>
      <c r="H9" s="16"/>
      <c r="I9" s="16"/>
      <c r="J9" s="16"/>
      <c r="K9" s="16"/>
    </row>
    <row r="10" spans="1:11">
      <c r="A10" s="16"/>
      <c r="B10" s="16" t="str">
        <f t="shared" si="0"/>
        <v/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>
      <c r="A11" s="16"/>
      <c r="B11" s="16" t="str">
        <f t="shared" si="0"/>
        <v/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6"/>
      <c r="B12" s="16" t="str">
        <f t="shared" si="0"/>
        <v/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16"/>
      <c r="B13" s="16" t="str">
        <f t="shared" si="0"/>
        <v/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A14" s="16"/>
      <c r="B14" s="16" t="str">
        <f t="shared" si="0"/>
        <v/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A15" s="16"/>
      <c r="B15" s="16" t="str">
        <f t="shared" si="0"/>
        <v/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16"/>
      <c r="B16" s="16" t="str">
        <f t="shared" si="0"/>
        <v/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>
      <c r="A17" s="16"/>
      <c r="B17" s="16" t="str">
        <f t="shared" si="0"/>
        <v/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>
      <c r="A18" s="16"/>
      <c r="B18" s="16" t="str">
        <f t="shared" si="0"/>
        <v/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16"/>
      <c r="B19" s="16" t="str">
        <f t="shared" si="0"/>
        <v/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>
      <c r="A20" s="16"/>
      <c r="B20" s="16" t="str">
        <f t="shared" si="0"/>
        <v/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16"/>
      <c r="B21" s="16" t="str">
        <f t="shared" si="0"/>
        <v/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"/>
      <c r="B22" s="16" t="str">
        <f t="shared" si="0"/>
        <v/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6"/>
      <c r="B23" s="16" t="str">
        <f t="shared" si="0"/>
        <v/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6"/>
      <c r="B24" s="16" t="str">
        <f t="shared" si="0"/>
        <v/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 t="str">
        <f t="shared" si="0"/>
        <v/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 t="str">
        <f t="shared" si="0"/>
        <v/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 t="str">
        <f t="shared" si="0"/>
        <v/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6"/>
      <c r="B28" s="16" t="str">
        <f t="shared" si="0"/>
        <v/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 t="str">
        <f t="shared" si="0"/>
        <v/>
      </c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 t="str">
        <f t="shared" si="0"/>
        <v/>
      </c>
      <c r="C30" s="16"/>
      <c r="D30" s="16"/>
      <c r="E30" s="16"/>
      <c r="F30" s="16"/>
      <c r="G30" s="16"/>
      <c r="H30" s="16"/>
      <c r="I30" s="16"/>
      <c r="J30" s="16"/>
      <c r="K30" s="16"/>
    </row>
  </sheetData>
  <phoneticPr fontId="8"/>
  <dataValidations count="3">
    <dataValidation type="list" allowBlank="1" showInputMessage="1" showErrorMessage="1" sqref="A4:A30" xr:uid="{2BF93E10-5880-4EDD-B938-1B478DDC3CA8}">
      <formula1>敵種類</formula1>
    </dataValidation>
    <dataValidation type="list" allowBlank="1" showInputMessage="1" showErrorMessage="1" sqref="A2:A3" xr:uid="{993CA095-9096-4F41-A0DC-400C75F7ADFC}">
      <formula1>敵名</formula1>
    </dataValidation>
    <dataValidation type="list" allowBlank="1" showInputMessage="1" showErrorMessage="1" sqref="C2:C3" xr:uid="{A3779203-3264-4A7A-AAEE-64B0407F5206}">
      <formula1>アイテム名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E62-924B-4F0A-8F0B-70E678460FBE}">
  <dimension ref="A1:Q31"/>
  <sheetViews>
    <sheetView workbookViewId="0">
      <selection activeCell="B11" sqref="B11"/>
    </sheetView>
  </sheetViews>
  <sheetFormatPr defaultRowHeight="18.75"/>
  <cols>
    <col min="1" max="2" width="20" style="1" customWidth="1"/>
    <col min="3" max="3" width="20.625" style="1" customWidth="1"/>
    <col min="4" max="6" width="9" style="1"/>
    <col min="7" max="11" width="11.625" style="1" customWidth="1"/>
    <col min="12" max="14" width="9" style="1"/>
    <col min="15" max="15" width="9" style="1" customWidth="1"/>
    <col min="16" max="16" width="30.625" style="1" customWidth="1"/>
    <col min="17" max="17" width="20.625" style="1" customWidth="1"/>
    <col min="18" max="16384" width="9" style="1"/>
  </cols>
  <sheetData>
    <row r="1" spans="1:17">
      <c r="A1" s="47" t="s">
        <v>77</v>
      </c>
      <c r="B1" s="48"/>
      <c r="C1" s="48"/>
      <c r="D1" s="48"/>
      <c r="E1" s="48"/>
      <c r="K1" s="49" t="s">
        <v>78</v>
      </c>
      <c r="L1" s="49"/>
      <c r="M1" s="49"/>
      <c r="N1" s="49"/>
    </row>
    <row r="2" spans="1:17">
      <c r="A2" s="53" t="s">
        <v>79</v>
      </c>
      <c r="B2" s="53" t="s">
        <v>137</v>
      </c>
      <c r="C2" s="18" t="s">
        <v>80</v>
      </c>
      <c r="D2" s="19" t="s">
        <v>81</v>
      </c>
      <c r="E2" s="19" t="s">
        <v>82</v>
      </c>
      <c r="F2" s="20" t="s">
        <v>83</v>
      </c>
      <c r="G2" s="20" t="s">
        <v>84</v>
      </c>
      <c r="H2" s="21" t="s">
        <v>85</v>
      </c>
      <c r="I2" s="21" t="s">
        <v>86</v>
      </c>
      <c r="J2" s="22" t="s">
        <v>87</v>
      </c>
      <c r="K2" s="22" t="s">
        <v>88</v>
      </c>
      <c r="L2" s="23" t="s">
        <v>6</v>
      </c>
      <c r="M2" s="23" t="s">
        <v>5</v>
      </c>
      <c r="N2" s="23" t="s">
        <v>89</v>
      </c>
      <c r="O2" s="23" t="s">
        <v>90</v>
      </c>
      <c r="P2" s="24" t="s">
        <v>91</v>
      </c>
      <c r="Q2" s="25"/>
    </row>
    <row r="3" spans="1:17">
      <c r="A3" s="54" t="s">
        <v>138</v>
      </c>
      <c r="B3" s="26">
        <v>40000</v>
      </c>
      <c r="C3" s="26" t="s">
        <v>92</v>
      </c>
      <c r="D3" s="27" t="s">
        <v>93</v>
      </c>
      <c r="E3" s="26">
        <f>IF(D3="","",VLOOKUP(D3, 効果_ID, 2, FALSE))</f>
        <v>0</v>
      </c>
      <c r="F3" s="27" t="s">
        <v>94</v>
      </c>
      <c r="G3" s="26">
        <f>IF(F3="","",VLOOKUP(F3, 対象_ID, 2, FALSE))</f>
        <v>0</v>
      </c>
      <c r="H3" s="27" t="s">
        <v>95</v>
      </c>
      <c r="I3" s="26">
        <f>IF(H3="","",VLOOKUP(H3, 効果範囲_ID, 2, FALSE))</f>
        <v>0</v>
      </c>
      <c r="J3" s="28" t="s">
        <v>96</v>
      </c>
      <c r="K3" s="26">
        <f>IF(J3="","",VLOOKUP(J3, 効果割合_ID, 2, FALSE))</f>
        <v>0</v>
      </c>
      <c r="L3" s="29">
        <v>10</v>
      </c>
      <c r="M3" s="29">
        <v>0</v>
      </c>
      <c r="N3" s="26">
        <v>0</v>
      </c>
      <c r="O3" s="26">
        <v>0</v>
      </c>
      <c r="P3" s="16" t="s">
        <v>97</v>
      </c>
    </row>
    <row r="4" spans="1:17">
      <c r="A4" s="54" t="s">
        <v>139</v>
      </c>
      <c r="B4" s="26">
        <f>B3+1</f>
        <v>40001</v>
      </c>
      <c r="C4" s="16" t="s">
        <v>98</v>
      </c>
      <c r="D4" s="27" t="s">
        <v>93</v>
      </c>
      <c r="E4" s="26">
        <f>IF(D4="","",VLOOKUP(D4, 効果_ID, 2, FALSE))</f>
        <v>0</v>
      </c>
      <c r="F4" s="27" t="s">
        <v>94</v>
      </c>
      <c r="G4" s="26">
        <f>IF(F4="","",VLOOKUP(F4, 対象_ID, 2, FALSE))</f>
        <v>0</v>
      </c>
      <c r="H4" s="27" t="s">
        <v>95</v>
      </c>
      <c r="I4" s="26">
        <f>IF(H4="","",VLOOKUP(H4, 効果範囲_ID, 2, FALSE))</f>
        <v>0</v>
      </c>
      <c r="J4" s="28" t="s">
        <v>96</v>
      </c>
      <c r="K4" s="26">
        <f>IF(J4="","",VLOOKUP(J4, 効果割合_ID, 2, FALSE))</f>
        <v>0</v>
      </c>
      <c r="L4" s="26">
        <v>0</v>
      </c>
      <c r="M4" s="26">
        <v>5</v>
      </c>
      <c r="N4" s="26">
        <v>0</v>
      </c>
      <c r="O4" s="26">
        <v>0</v>
      </c>
      <c r="P4" s="16" t="s">
        <v>99</v>
      </c>
    </row>
    <row r="5" spans="1:17">
      <c r="A5" s="54" t="s">
        <v>140</v>
      </c>
      <c r="B5" s="26">
        <f>B4+1</f>
        <v>40002</v>
      </c>
      <c r="C5" s="16" t="s">
        <v>100</v>
      </c>
      <c r="D5" s="27" t="s">
        <v>101</v>
      </c>
      <c r="E5" s="26">
        <f>IF(D5="","",VLOOKUP(D5, 効果_ID, 2, FALSE))</f>
        <v>1</v>
      </c>
      <c r="F5" s="27" t="s">
        <v>102</v>
      </c>
      <c r="G5" s="26">
        <f>IF(F5="","",VLOOKUP(F5, 対象_ID, 2, FALSE))</f>
        <v>1</v>
      </c>
      <c r="H5" s="27" t="s">
        <v>95</v>
      </c>
      <c r="I5" s="26">
        <f>IF(H5="","",VLOOKUP(H5, 効果範囲_ID, 2, FALSE))</f>
        <v>0</v>
      </c>
      <c r="J5" s="28" t="s">
        <v>96</v>
      </c>
      <c r="K5" s="26">
        <f>IF(J5="","",VLOOKUP(J5, 効果割合_ID, 2, FALSE))</f>
        <v>0</v>
      </c>
      <c r="L5" s="26">
        <v>-10</v>
      </c>
      <c r="M5" s="26">
        <v>0</v>
      </c>
      <c r="N5" s="26">
        <v>0</v>
      </c>
      <c r="O5" s="26">
        <v>0</v>
      </c>
      <c r="P5" s="16" t="s">
        <v>103</v>
      </c>
    </row>
    <row r="6" spans="1:17">
      <c r="A6" s="26" t="str">
        <f t="shared" ref="A5:A31" si="0">IF(B6="", "", A5+1)</f>
        <v/>
      </c>
      <c r="B6" s="26"/>
      <c r="C6" s="26"/>
      <c r="D6" s="27"/>
      <c r="E6" s="26" t="str">
        <f t="shared" ref="E3:E31" si="1">IF(D6="","",VLOOKUP(D6, 効果IDリスト, 2, FALSE))</f>
        <v/>
      </c>
      <c r="F6" s="27"/>
      <c r="G6" s="26" t="str">
        <f t="shared" ref="G4:G31" si="2">IF(F6="","",VLOOKUP(F6, 対象IDリスト, 2, FALSE))</f>
        <v/>
      </c>
      <c r="H6" s="27"/>
      <c r="I6" s="26" t="str">
        <f t="shared" ref="I3:I31" si="3">IF(H6="","",VLOOKUP(H6, 効果範囲IDリスト, 2, FALSE))</f>
        <v/>
      </c>
      <c r="J6" s="28"/>
      <c r="K6" s="26" t="str">
        <f t="shared" ref="K3:K31" si="4">IF(J6="","",VLOOKUP(J6, 効果割合IDリスト, 2, FALSE))</f>
        <v/>
      </c>
      <c r="L6" s="26"/>
      <c r="M6" s="26"/>
      <c r="N6" s="26"/>
      <c r="O6" s="26"/>
      <c r="P6" s="16"/>
    </row>
    <row r="7" spans="1:17">
      <c r="A7" s="26" t="str">
        <f t="shared" si="0"/>
        <v/>
      </c>
      <c r="B7" s="26"/>
      <c r="C7" s="26"/>
      <c r="D7" s="27"/>
      <c r="E7" s="26" t="str">
        <f t="shared" si="1"/>
        <v/>
      </c>
      <c r="F7" s="27"/>
      <c r="G7" s="26" t="str">
        <f t="shared" si="2"/>
        <v/>
      </c>
      <c r="H7" s="27"/>
      <c r="I7" s="26" t="str">
        <f t="shared" si="3"/>
        <v/>
      </c>
      <c r="J7" s="28"/>
      <c r="K7" s="26" t="str">
        <f t="shared" si="4"/>
        <v/>
      </c>
      <c r="L7" s="26"/>
      <c r="M7" s="26"/>
      <c r="N7" s="26"/>
      <c r="O7" s="26"/>
      <c r="P7" s="16"/>
    </row>
    <row r="8" spans="1:17">
      <c r="A8" s="26" t="str">
        <f t="shared" si="0"/>
        <v/>
      </c>
      <c r="B8" s="26"/>
      <c r="C8" s="26"/>
      <c r="D8" s="27"/>
      <c r="E8" s="26" t="str">
        <f t="shared" si="1"/>
        <v/>
      </c>
      <c r="F8" s="27"/>
      <c r="G8" s="26" t="str">
        <f t="shared" si="2"/>
        <v/>
      </c>
      <c r="H8" s="27"/>
      <c r="I8" s="26" t="str">
        <f t="shared" si="3"/>
        <v/>
      </c>
      <c r="J8" s="28"/>
      <c r="K8" s="26" t="str">
        <f t="shared" si="4"/>
        <v/>
      </c>
      <c r="L8" s="26"/>
      <c r="M8" s="26"/>
      <c r="N8" s="26"/>
      <c r="O8" s="26"/>
      <c r="P8" s="16"/>
    </row>
    <row r="9" spans="1:17">
      <c r="A9" s="26" t="str">
        <f t="shared" si="0"/>
        <v/>
      </c>
      <c r="B9" s="26"/>
      <c r="C9" s="26"/>
      <c r="D9" s="27"/>
      <c r="E9" s="26" t="str">
        <f t="shared" si="1"/>
        <v/>
      </c>
      <c r="F9" s="27"/>
      <c r="G9" s="26" t="str">
        <f t="shared" si="2"/>
        <v/>
      </c>
      <c r="H9" s="27"/>
      <c r="I9" s="26" t="str">
        <f t="shared" si="3"/>
        <v/>
      </c>
      <c r="J9" s="28"/>
      <c r="K9" s="26" t="str">
        <f t="shared" si="4"/>
        <v/>
      </c>
      <c r="L9" s="26"/>
      <c r="M9" s="26"/>
      <c r="N9" s="26"/>
      <c r="O9" s="26"/>
      <c r="P9" s="16"/>
    </row>
    <row r="10" spans="1:17">
      <c r="A10" s="26" t="str">
        <f t="shared" si="0"/>
        <v/>
      </c>
      <c r="B10" s="26"/>
      <c r="C10" s="26"/>
      <c r="D10" s="27"/>
      <c r="E10" s="26" t="str">
        <f t="shared" si="1"/>
        <v/>
      </c>
      <c r="F10" s="27"/>
      <c r="G10" s="26" t="str">
        <f t="shared" si="2"/>
        <v/>
      </c>
      <c r="H10" s="27"/>
      <c r="I10" s="26" t="str">
        <f t="shared" si="3"/>
        <v/>
      </c>
      <c r="J10" s="28"/>
      <c r="K10" s="26" t="str">
        <f t="shared" si="4"/>
        <v/>
      </c>
      <c r="L10" s="26"/>
      <c r="M10" s="26"/>
      <c r="N10" s="26"/>
      <c r="O10" s="26"/>
      <c r="P10" s="16"/>
    </row>
    <row r="11" spans="1:17">
      <c r="A11" s="26" t="str">
        <f t="shared" si="0"/>
        <v/>
      </c>
      <c r="B11" s="26"/>
      <c r="C11" s="26"/>
      <c r="D11" s="27"/>
      <c r="E11" s="26" t="str">
        <f t="shared" si="1"/>
        <v/>
      </c>
      <c r="F11" s="27"/>
      <c r="G11" s="26" t="str">
        <f t="shared" si="2"/>
        <v/>
      </c>
      <c r="H11" s="27"/>
      <c r="I11" s="26" t="str">
        <f t="shared" si="3"/>
        <v/>
      </c>
      <c r="J11" s="28"/>
      <c r="K11" s="26" t="str">
        <f t="shared" si="4"/>
        <v/>
      </c>
      <c r="L11" s="26"/>
      <c r="M11" s="26"/>
      <c r="N11" s="26"/>
      <c r="O11" s="26"/>
      <c r="P11" s="16"/>
    </row>
    <row r="12" spans="1:17">
      <c r="A12" s="26" t="str">
        <f t="shared" si="0"/>
        <v/>
      </c>
      <c r="B12" s="26"/>
      <c r="C12" s="26"/>
      <c r="D12" s="27"/>
      <c r="E12" s="26" t="str">
        <f t="shared" si="1"/>
        <v/>
      </c>
      <c r="F12" s="27"/>
      <c r="G12" s="26" t="str">
        <f t="shared" si="2"/>
        <v/>
      </c>
      <c r="H12" s="27"/>
      <c r="I12" s="26" t="str">
        <f t="shared" si="3"/>
        <v/>
      </c>
      <c r="J12" s="28"/>
      <c r="K12" s="26" t="str">
        <f t="shared" si="4"/>
        <v/>
      </c>
      <c r="L12" s="26"/>
      <c r="M12" s="26"/>
      <c r="N12" s="26"/>
      <c r="O12" s="26"/>
      <c r="P12" s="16"/>
    </row>
    <row r="13" spans="1:17">
      <c r="A13" s="26" t="str">
        <f t="shared" si="0"/>
        <v/>
      </c>
      <c r="B13" s="26"/>
      <c r="C13" s="26"/>
      <c r="D13" s="27"/>
      <c r="E13" s="26" t="str">
        <f t="shared" si="1"/>
        <v/>
      </c>
      <c r="F13" s="27"/>
      <c r="G13" s="26" t="str">
        <f t="shared" si="2"/>
        <v/>
      </c>
      <c r="H13" s="27"/>
      <c r="I13" s="26" t="str">
        <f t="shared" si="3"/>
        <v/>
      </c>
      <c r="J13" s="28"/>
      <c r="K13" s="26" t="str">
        <f t="shared" si="4"/>
        <v/>
      </c>
      <c r="L13" s="26"/>
      <c r="M13" s="26"/>
      <c r="N13" s="26"/>
      <c r="O13" s="26"/>
      <c r="P13" s="16"/>
    </row>
    <row r="14" spans="1:17">
      <c r="A14" s="26" t="str">
        <f t="shared" si="0"/>
        <v/>
      </c>
      <c r="B14" s="26"/>
      <c r="C14" s="26"/>
      <c r="D14" s="27"/>
      <c r="E14" s="26" t="str">
        <f t="shared" si="1"/>
        <v/>
      </c>
      <c r="F14" s="27"/>
      <c r="G14" s="26" t="str">
        <f t="shared" si="2"/>
        <v/>
      </c>
      <c r="H14" s="27"/>
      <c r="I14" s="26" t="str">
        <f t="shared" si="3"/>
        <v/>
      </c>
      <c r="J14" s="28"/>
      <c r="K14" s="26" t="str">
        <f t="shared" si="4"/>
        <v/>
      </c>
      <c r="L14" s="26"/>
      <c r="M14" s="26"/>
      <c r="N14" s="26"/>
      <c r="O14" s="26"/>
      <c r="P14" s="16"/>
    </row>
    <row r="15" spans="1:17">
      <c r="A15" s="26" t="str">
        <f t="shared" si="0"/>
        <v/>
      </c>
      <c r="B15" s="26"/>
      <c r="C15" s="26"/>
      <c r="D15" s="27"/>
      <c r="E15" s="26" t="str">
        <f t="shared" si="1"/>
        <v/>
      </c>
      <c r="F15" s="27"/>
      <c r="G15" s="26" t="str">
        <f t="shared" si="2"/>
        <v/>
      </c>
      <c r="H15" s="27"/>
      <c r="I15" s="26" t="str">
        <f t="shared" si="3"/>
        <v/>
      </c>
      <c r="J15" s="28"/>
      <c r="K15" s="26" t="str">
        <f t="shared" si="4"/>
        <v/>
      </c>
      <c r="L15" s="26"/>
      <c r="M15" s="26"/>
      <c r="N15" s="26"/>
      <c r="O15" s="26"/>
      <c r="P15" s="16"/>
    </row>
    <row r="16" spans="1:17">
      <c r="A16" s="26" t="str">
        <f t="shared" si="0"/>
        <v/>
      </c>
      <c r="B16" s="26"/>
      <c r="C16" s="26"/>
      <c r="D16" s="27"/>
      <c r="E16" s="26" t="str">
        <f t="shared" si="1"/>
        <v/>
      </c>
      <c r="F16" s="27"/>
      <c r="G16" s="26" t="str">
        <f t="shared" si="2"/>
        <v/>
      </c>
      <c r="H16" s="27"/>
      <c r="I16" s="26" t="str">
        <f t="shared" si="3"/>
        <v/>
      </c>
      <c r="J16" s="28"/>
      <c r="K16" s="26" t="str">
        <f t="shared" si="4"/>
        <v/>
      </c>
      <c r="L16" s="26"/>
      <c r="M16" s="26"/>
      <c r="N16" s="26"/>
      <c r="O16" s="26"/>
      <c r="P16" s="16"/>
    </row>
    <row r="17" spans="1:16">
      <c r="A17" s="26" t="str">
        <f t="shared" si="0"/>
        <v/>
      </c>
      <c r="B17" s="26"/>
      <c r="C17" s="26"/>
      <c r="D17" s="27"/>
      <c r="E17" s="26" t="str">
        <f t="shared" si="1"/>
        <v/>
      </c>
      <c r="F17" s="27"/>
      <c r="G17" s="26" t="str">
        <f t="shared" si="2"/>
        <v/>
      </c>
      <c r="H17" s="27"/>
      <c r="I17" s="26" t="str">
        <f t="shared" si="3"/>
        <v/>
      </c>
      <c r="J17" s="28"/>
      <c r="K17" s="26" t="str">
        <f t="shared" si="4"/>
        <v/>
      </c>
      <c r="L17" s="26"/>
      <c r="M17" s="26"/>
      <c r="N17" s="26"/>
      <c r="O17" s="26"/>
      <c r="P17" s="16"/>
    </row>
    <row r="18" spans="1:16">
      <c r="A18" s="26" t="str">
        <f t="shared" si="0"/>
        <v/>
      </c>
      <c r="B18" s="26"/>
      <c r="C18" s="26"/>
      <c r="D18" s="27"/>
      <c r="E18" s="26" t="str">
        <f t="shared" si="1"/>
        <v/>
      </c>
      <c r="F18" s="27"/>
      <c r="G18" s="26" t="str">
        <f t="shared" si="2"/>
        <v/>
      </c>
      <c r="H18" s="27"/>
      <c r="I18" s="26" t="str">
        <f t="shared" si="3"/>
        <v/>
      </c>
      <c r="J18" s="28"/>
      <c r="K18" s="26" t="str">
        <f t="shared" si="4"/>
        <v/>
      </c>
      <c r="L18" s="26"/>
      <c r="M18" s="26"/>
      <c r="N18" s="26"/>
      <c r="O18" s="26"/>
      <c r="P18" s="16"/>
    </row>
    <row r="19" spans="1:16">
      <c r="A19" s="26" t="str">
        <f t="shared" si="0"/>
        <v/>
      </c>
      <c r="B19" s="26"/>
      <c r="C19" s="26"/>
      <c r="D19" s="27"/>
      <c r="E19" s="26" t="str">
        <f t="shared" si="1"/>
        <v/>
      </c>
      <c r="F19" s="27"/>
      <c r="G19" s="26" t="str">
        <f t="shared" si="2"/>
        <v/>
      </c>
      <c r="H19" s="27"/>
      <c r="I19" s="26" t="str">
        <f t="shared" si="3"/>
        <v/>
      </c>
      <c r="J19" s="28"/>
      <c r="K19" s="26" t="str">
        <f t="shared" si="4"/>
        <v/>
      </c>
      <c r="L19" s="26"/>
      <c r="M19" s="26"/>
      <c r="N19" s="26"/>
      <c r="O19" s="26"/>
      <c r="P19" s="16"/>
    </row>
    <row r="20" spans="1:16">
      <c r="A20" s="26" t="str">
        <f t="shared" si="0"/>
        <v/>
      </c>
      <c r="B20" s="26"/>
      <c r="C20" s="26"/>
      <c r="D20" s="27"/>
      <c r="E20" s="26" t="str">
        <f t="shared" si="1"/>
        <v/>
      </c>
      <c r="F20" s="27"/>
      <c r="G20" s="26" t="str">
        <f t="shared" si="2"/>
        <v/>
      </c>
      <c r="H20" s="27"/>
      <c r="I20" s="26" t="str">
        <f t="shared" si="3"/>
        <v/>
      </c>
      <c r="J20" s="28"/>
      <c r="K20" s="26" t="str">
        <f t="shared" si="4"/>
        <v/>
      </c>
      <c r="L20" s="26"/>
      <c r="M20" s="26"/>
      <c r="N20" s="26"/>
      <c r="O20" s="26"/>
      <c r="P20" s="16"/>
    </row>
    <row r="21" spans="1:16">
      <c r="A21" s="26" t="str">
        <f t="shared" si="0"/>
        <v/>
      </c>
      <c r="B21" s="26"/>
      <c r="C21" s="26"/>
      <c r="D21" s="27"/>
      <c r="E21" s="26" t="str">
        <f t="shared" si="1"/>
        <v/>
      </c>
      <c r="F21" s="27"/>
      <c r="G21" s="26" t="str">
        <f t="shared" si="2"/>
        <v/>
      </c>
      <c r="H21" s="27"/>
      <c r="I21" s="26" t="str">
        <f t="shared" si="3"/>
        <v/>
      </c>
      <c r="J21" s="28"/>
      <c r="K21" s="26" t="str">
        <f t="shared" si="4"/>
        <v/>
      </c>
      <c r="L21" s="26"/>
      <c r="M21" s="26"/>
      <c r="N21" s="26"/>
      <c r="O21" s="26"/>
      <c r="P21" s="16"/>
    </row>
    <row r="22" spans="1:16">
      <c r="A22" s="26" t="str">
        <f t="shared" si="0"/>
        <v/>
      </c>
      <c r="B22" s="26"/>
      <c r="C22" s="26"/>
      <c r="D22" s="27"/>
      <c r="E22" s="26" t="str">
        <f t="shared" si="1"/>
        <v/>
      </c>
      <c r="F22" s="27"/>
      <c r="G22" s="26" t="str">
        <f t="shared" si="2"/>
        <v/>
      </c>
      <c r="H22" s="27"/>
      <c r="I22" s="26" t="str">
        <f t="shared" si="3"/>
        <v/>
      </c>
      <c r="J22" s="28"/>
      <c r="K22" s="26" t="str">
        <f t="shared" si="4"/>
        <v/>
      </c>
      <c r="L22" s="26"/>
      <c r="M22" s="26"/>
      <c r="N22" s="26"/>
      <c r="O22" s="26"/>
      <c r="P22" s="16"/>
    </row>
    <row r="23" spans="1:16">
      <c r="A23" s="26" t="str">
        <f t="shared" si="0"/>
        <v/>
      </c>
      <c r="B23" s="26"/>
      <c r="C23" s="26"/>
      <c r="D23" s="27"/>
      <c r="E23" s="26" t="str">
        <f t="shared" si="1"/>
        <v/>
      </c>
      <c r="F23" s="27"/>
      <c r="G23" s="26" t="str">
        <f t="shared" si="2"/>
        <v/>
      </c>
      <c r="H23" s="27"/>
      <c r="I23" s="26" t="str">
        <f t="shared" si="3"/>
        <v/>
      </c>
      <c r="J23" s="28"/>
      <c r="K23" s="26" t="str">
        <f t="shared" si="4"/>
        <v/>
      </c>
      <c r="L23" s="26"/>
      <c r="M23" s="26"/>
      <c r="N23" s="26"/>
      <c r="O23" s="26"/>
      <c r="P23" s="16"/>
    </row>
    <row r="24" spans="1:16">
      <c r="A24" s="26" t="str">
        <f t="shared" si="0"/>
        <v/>
      </c>
      <c r="B24" s="26"/>
      <c r="C24" s="26"/>
      <c r="D24" s="27"/>
      <c r="E24" s="26" t="str">
        <f t="shared" si="1"/>
        <v/>
      </c>
      <c r="F24" s="27"/>
      <c r="G24" s="26" t="str">
        <f t="shared" si="2"/>
        <v/>
      </c>
      <c r="H24" s="27"/>
      <c r="I24" s="26" t="str">
        <f t="shared" si="3"/>
        <v/>
      </c>
      <c r="J24" s="28"/>
      <c r="K24" s="26" t="str">
        <f t="shared" si="4"/>
        <v/>
      </c>
      <c r="L24" s="26"/>
      <c r="M24" s="26"/>
      <c r="N24" s="26"/>
      <c r="O24" s="26"/>
      <c r="P24" s="16"/>
    </row>
    <row r="25" spans="1:16">
      <c r="A25" s="26" t="str">
        <f t="shared" si="0"/>
        <v/>
      </c>
      <c r="B25" s="26"/>
      <c r="C25" s="26"/>
      <c r="D25" s="27"/>
      <c r="E25" s="26" t="str">
        <f t="shared" si="1"/>
        <v/>
      </c>
      <c r="F25" s="27"/>
      <c r="G25" s="26" t="str">
        <f t="shared" si="2"/>
        <v/>
      </c>
      <c r="H25" s="27"/>
      <c r="I25" s="26" t="str">
        <f t="shared" si="3"/>
        <v/>
      </c>
      <c r="J25" s="28"/>
      <c r="K25" s="26" t="str">
        <f t="shared" si="4"/>
        <v/>
      </c>
      <c r="L25" s="26"/>
      <c r="M25" s="26"/>
      <c r="N25" s="26"/>
      <c r="O25" s="26"/>
      <c r="P25" s="16"/>
    </row>
    <row r="26" spans="1:16">
      <c r="A26" s="26" t="str">
        <f t="shared" si="0"/>
        <v/>
      </c>
      <c r="B26" s="26"/>
      <c r="C26" s="26"/>
      <c r="D26" s="27"/>
      <c r="E26" s="26" t="str">
        <f t="shared" si="1"/>
        <v/>
      </c>
      <c r="F26" s="27"/>
      <c r="G26" s="26" t="str">
        <f t="shared" si="2"/>
        <v/>
      </c>
      <c r="H26" s="27"/>
      <c r="I26" s="26" t="str">
        <f t="shared" si="3"/>
        <v/>
      </c>
      <c r="J26" s="28"/>
      <c r="K26" s="26" t="str">
        <f t="shared" si="4"/>
        <v/>
      </c>
      <c r="L26" s="26"/>
      <c r="M26" s="26"/>
      <c r="N26" s="26"/>
      <c r="O26" s="26"/>
      <c r="P26" s="16"/>
    </row>
    <row r="27" spans="1:16">
      <c r="A27" s="26" t="str">
        <f t="shared" si="0"/>
        <v/>
      </c>
      <c r="B27" s="26"/>
      <c r="C27" s="26"/>
      <c r="D27" s="27"/>
      <c r="E27" s="26" t="str">
        <f t="shared" si="1"/>
        <v/>
      </c>
      <c r="F27" s="27"/>
      <c r="G27" s="26" t="str">
        <f t="shared" si="2"/>
        <v/>
      </c>
      <c r="H27" s="27"/>
      <c r="I27" s="26" t="str">
        <f t="shared" si="3"/>
        <v/>
      </c>
      <c r="J27" s="28"/>
      <c r="K27" s="26" t="str">
        <f t="shared" si="4"/>
        <v/>
      </c>
      <c r="L27" s="26"/>
      <c r="M27" s="26"/>
      <c r="N27" s="26"/>
      <c r="O27" s="26"/>
      <c r="P27" s="16"/>
    </row>
    <row r="28" spans="1:16">
      <c r="A28" s="26" t="str">
        <f t="shared" si="0"/>
        <v/>
      </c>
      <c r="B28" s="26"/>
      <c r="C28" s="26"/>
      <c r="D28" s="27"/>
      <c r="E28" s="26" t="str">
        <f t="shared" si="1"/>
        <v/>
      </c>
      <c r="F28" s="27"/>
      <c r="G28" s="26" t="str">
        <f t="shared" si="2"/>
        <v/>
      </c>
      <c r="H28" s="27"/>
      <c r="I28" s="26" t="str">
        <f t="shared" si="3"/>
        <v/>
      </c>
      <c r="J28" s="28"/>
      <c r="K28" s="26" t="str">
        <f t="shared" si="4"/>
        <v/>
      </c>
      <c r="L28" s="26"/>
      <c r="M28" s="26"/>
      <c r="N28" s="26"/>
      <c r="O28" s="26"/>
      <c r="P28" s="16"/>
    </row>
    <row r="29" spans="1:16">
      <c r="A29" s="26" t="str">
        <f t="shared" si="0"/>
        <v/>
      </c>
      <c r="B29" s="26"/>
      <c r="C29" s="26"/>
      <c r="D29" s="27"/>
      <c r="E29" s="26" t="str">
        <f t="shared" si="1"/>
        <v/>
      </c>
      <c r="F29" s="27"/>
      <c r="G29" s="26" t="str">
        <f t="shared" si="2"/>
        <v/>
      </c>
      <c r="H29" s="27"/>
      <c r="I29" s="26" t="str">
        <f t="shared" si="3"/>
        <v/>
      </c>
      <c r="J29" s="28"/>
      <c r="K29" s="26" t="str">
        <f t="shared" si="4"/>
        <v/>
      </c>
      <c r="L29" s="26"/>
      <c r="M29" s="26"/>
      <c r="N29" s="26"/>
      <c r="O29" s="26"/>
      <c r="P29" s="16"/>
    </row>
    <row r="30" spans="1:16">
      <c r="A30" s="26" t="str">
        <f t="shared" si="0"/>
        <v/>
      </c>
      <c r="B30" s="26"/>
      <c r="C30" s="26"/>
      <c r="D30" s="27"/>
      <c r="E30" s="26" t="str">
        <f t="shared" si="1"/>
        <v/>
      </c>
      <c r="F30" s="27"/>
      <c r="G30" s="26" t="str">
        <f t="shared" si="2"/>
        <v/>
      </c>
      <c r="H30" s="27"/>
      <c r="I30" s="26" t="str">
        <f t="shared" si="3"/>
        <v/>
      </c>
      <c r="J30" s="28"/>
      <c r="K30" s="26" t="str">
        <f t="shared" si="4"/>
        <v/>
      </c>
      <c r="L30" s="26"/>
      <c r="M30" s="26"/>
      <c r="N30" s="26"/>
      <c r="O30" s="26"/>
      <c r="P30" s="16"/>
    </row>
    <row r="31" spans="1:16">
      <c r="A31" s="26" t="str">
        <f t="shared" si="0"/>
        <v/>
      </c>
      <c r="B31" s="26"/>
      <c r="C31" s="26"/>
      <c r="D31" s="27"/>
      <c r="E31" s="26" t="str">
        <f t="shared" si="1"/>
        <v/>
      </c>
      <c r="F31" s="27"/>
      <c r="G31" s="26" t="str">
        <f t="shared" si="2"/>
        <v/>
      </c>
      <c r="H31" s="27"/>
      <c r="I31" s="26" t="str">
        <f t="shared" si="3"/>
        <v/>
      </c>
      <c r="J31" s="28"/>
      <c r="K31" s="26" t="str">
        <f t="shared" si="4"/>
        <v/>
      </c>
      <c r="L31" s="26"/>
      <c r="M31" s="26"/>
      <c r="N31" s="26"/>
      <c r="O31" s="26"/>
      <c r="P31" s="16"/>
    </row>
  </sheetData>
  <mergeCells count="2">
    <mergeCell ref="A1:E1"/>
    <mergeCell ref="K1:N1"/>
  </mergeCells>
  <phoneticPr fontId="8"/>
  <dataValidations count="8">
    <dataValidation type="list" allowBlank="1" showInputMessage="1" showErrorMessage="1" sqref="J6:J31" xr:uid="{38D39179-45DD-42B1-BBED-D6FAAF62DC9E}">
      <formula1>効果割合種類</formula1>
    </dataValidation>
    <dataValidation type="list" allowBlank="1" showInputMessage="1" showErrorMessage="1" sqref="H6:H31" xr:uid="{C857610D-4F49-4C6A-AC54-49BAE167CC20}">
      <formula1>効果範囲種類</formula1>
    </dataValidation>
    <dataValidation type="list" allowBlank="1" showInputMessage="1" showErrorMessage="1" sqref="F6:F31" xr:uid="{17FA6664-477A-4272-BC8B-5BCD042F3906}">
      <formula1>対象種類</formula1>
    </dataValidation>
    <dataValidation type="list" allowBlank="1" showInputMessage="1" showErrorMessage="1" sqref="D6:D31" xr:uid="{6CF662A2-81F2-47AF-8B43-828E4992259B}">
      <formula1>効果種類</formula1>
    </dataValidation>
    <dataValidation type="list" allowBlank="1" showInputMessage="1" showErrorMessage="1" sqref="D3:D5" xr:uid="{0426DB5D-2C84-4610-BD58-370BE010D41D}">
      <formula1>効果</formula1>
    </dataValidation>
    <dataValidation type="list" allowBlank="1" showInputMessage="1" showErrorMessage="1" sqref="F3:F5" xr:uid="{7CFEAE8C-9C73-433E-B9B8-10A56576A3AF}">
      <formula1>対象</formula1>
    </dataValidation>
    <dataValidation type="list" allowBlank="1" showInputMessage="1" showErrorMessage="1" sqref="H3:H5" xr:uid="{CD7146FE-7FC0-43EA-AC3D-817F3F6323E9}">
      <formula1>効果範囲</formula1>
    </dataValidation>
    <dataValidation type="list" allowBlank="1" showInputMessage="1" showErrorMessage="1" sqref="J3:J5" xr:uid="{AAC9758B-753C-437F-A161-EE0C304028EE}">
      <formula1>効果割合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6B79-F439-419F-9B0C-81245B094947}">
  <dimension ref="A1:K31"/>
  <sheetViews>
    <sheetView workbookViewId="0">
      <selection activeCell="H30" sqref="H30"/>
    </sheetView>
  </sheetViews>
  <sheetFormatPr defaultRowHeight="18.75"/>
  <cols>
    <col min="1" max="1" width="19.25" style="1" customWidth="1"/>
    <col min="2" max="3" width="15.875" style="1" customWidth="1"/>
    <col min="4" max="4" width="10.375" style="1" customWidth="1"/>
    <col min="5" max="5" width="12.125" style="1" customWidth="1"/>
    <col min="6" max="6" width="12.375" style="1" customWidth="1"/>
    <col min="7" max="7" width="13.375" style="1" customWidth="1"/>
    <col min="8" max="8" width="11.625" style="1" customWidth="1"/>
    <col min="9" max="9" width="12.375" style="1" customWidth="1"/>
    <col min="10" max="10" width="13.5" style="1" customWidth="1"/>
    <col min="11" max="16384" width="9" style="1"/>
  </cols>
  <sheetData>
    <row r="1" spans="1:11">
      <c r="A1" s="47" t="s">
        <v>77</v>
      </c>
      <c r="B1" s="47"/>
      <c r="C1" s="47"/>
      <c r="D1" s="47"/>
      <c r="E1" s="25"/>
      <c r="F1" s="50" t="s">
        <v>120</v>
      </c>
      <c r="G1" s="50"/>
    </row>
    <row r="2" spans="1:11">
      <c r="A2" s="53" t="s">
        <v>79</v>
      </c>
      <c r="B2" s="53" t="s">
        <v>137</v>
      </c>
      <c r="C2" s="18" t="s">
        <v>119</v>
      </c>
      <c r="D2" s="33" t="s">
        <v>118</v>
      </c>
      <c r="E2" s="33" t="s">
        <v>117</v>
      </c>
      <c r="F2" s="20" t="s">
        <v>116</v>
      </c>
      <c r="G2" s="20" t="s">
        <v>115</v>
      </c>
      <c r="H2" s="20" t="s">
        <v>114</v>
      </c>
      <c r="I2" s="32" t="s">
        <v>113</v>
      </c>
      <c r="J2" s="32" t="s">
        <v>112</v>
      </c>
      <c r="K2" s="25"/>
    </row>
    <row r="3" spans="1:11">
      <c r="A3" s="54" t="s">
        <v>141</v>
      </c>
      <c r="B3" s="54">
        <v>50000</v>
      </c>
      <c r="C3" s="26" t="s">
        <v>110</v>
      </c>
      <c r="D3" s="26" t="s">
        <v>109</v>
      </c>
      <c r="E3" s="26">
        <f>IF(D3="","",VLOOKUP(D3, 装備種類_ID, 2, FALSE))</f>
        <v>0</v>
      </c>
      <c r="F3" s="26">
        <v>5</v>
      </c>
      <c r="G3" s="26">
        <v>0</v>
      </c>
      <c r="H3" s="26">
        <v>0</v>
      </c>
      <c r="I3" s="31" t="s">
        <v>108</v>
      </c>
      <c r="J3" s="31" t="s">
        <v>104</v>
      </c>
      <c r="K3" s="30"/>
    </row>
    <row r="4" spans="1:11">
      <c r="A4" s="54" t="s">
        <v>142</v>
      </c>
      <c r="B4" s="54">
        <f>B3+1</f>
        <v>50001</v>
      </c>
      <c r="C4" s="26" t="s">
        <v>106</v>
      </c>
      <c r="D4" s="26" t="s">
        <v>105</v>
      </c>
      <c r="E4" s="26">
        <f>IF(D4="","",VLOOKUP(D4, 装備種類_ID, 2, FALSE))</f>
        <v>1</v>
      </c>
      <c r="F4" s="26">
        <v>0</v>
      </c>
      <c r="G4" s="26">
        <v>5</v>
      </c>
      <c r="H4" s="26">
        <v>0</v>
      </c>
      <c r="I4" s="31" t="s">
        <v>104</v>
      </c>
      <c r="J4" s="31" t="s">
        <v>104</v>
      </c>
      <c r="K4" s="30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30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30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30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30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30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30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30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30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30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3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30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0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30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30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30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30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30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30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30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30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30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30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30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0"/>
    </row>
    <row r="29" spans="1:1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0"/>
    </row>
    <row r="30" spans="1:1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0"/>
    </row>
    <row r="31" spans="1:11">
      <c r="A31" s="26" t="str">
        <f t="shared" ref="A4:A31" si="0">IF(B31="", "", A30+1)</f>
        <v/>
      </c>
      <c r="B31" s="26"/>
      <c r="C31" s="26"/>
      <c r="D31" s="26"/>
      <c r="E31" s="26"/>
      <c r="F31" s="26"/>
      <c r="G31" s="26"/>
      <c r="H31" s="26"/>
      <c r="I31" s="26"/>
      <c r="J31" s="30"/>
    </row>
  </sheetData>
  <mergeCells count="2">
    <mergeCell ref="A1:D1"/>
    <mergeCell ref="F1:G1"/>
  </mergeCells>
  <phoneticPr fontId="8"/>
  <dataValidations count="3">
    <dataValidation type="list" allowBlank="1" showInputMessage="1" showErrorMessage="1" sqref="D3:D4" xr:uid="{1153C706-4C87-4982-A782-C134F35A1F23}">
      <formula1>装備種類</formula1>
    </dataValidation>
    <dataValidation type="list" allowBlank="1" showInputMessage="1" showErrorMessage="1" sqref="J3:J4 I4" xr:uid="{1E3F9647-96CD-418A-8AC1-9FF9B5EA7777}">
      <formula1>装備可能種類</formula1>
    </dataValidation>
    <dataValidation type="list" allowBlank="1" showInputMessage="1" showErrorMessage="1" sqref="I3" xr:uid="{0CCBD36D-7516-4427-B1D7-1CFED07BA0D0}">
      <formula1>装備可能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16A1-4835-4039-B9D3-1FEF692AA158}">
  <dimension ref="B14:I26"/>
  <sheetViews>
    <sheetView topLeftCell="A13" workbookViewId="0">
      <selection activeCell="I19" sqref="I19"/>
    </sheetView>
  </sheetViews>
  <sheetFormatPr defaultRowHeight="18.75"/>
  <cols>
    <col min="2" max="2" width="12.875" customWidth="1"/>
    <col min="5" max="5" width="12.125" customWidth="1"/>
  </cols>
  <sheetData>
    <row r="14" spans="2:9">
      <c r="B14" s="43" t="s">
        <v>44</v>
      </c>
      <c r="C14" s="43"/>
      <c r="D14" s="1"/>
      <c r="E14" s="44" t="s">
        <v>74</v>
      </c>
      <c r="F14" s="44"/>
      <c r="G14" s="1"/>
      <c r="H14" s="44" t="s">
        <v>43</v>
      </c>
      <c r="I14" s="44"/>
    </row>
    <row r="15" spans="2:9">
      <c r="B15" s="51" t="s">
        <v>27</v>
      </c>
      <c r="C15" s="5" t="s">
        <v>25</v>
      </c>
      <c r="D15" s="1"/>
      <c r="E15" s="17" t="s">
        <v>27</v>
      </c>
      <c r="F15" s="17" t="s">
        <v>25</v>
      </c>
      <c r="G15" s="1"/>
      <c r="H15" s="8" t="s">
        <v>26</v>
      </c>
      <c r="I15" s="7" t="s">
        <v>42</v>
      </c>
    </row>
    <row r="16" spans="2:9">
      <c r="B16" s="4" t="s">
        <v>41</v>
      </c>
      <c r="C16" s="4">
        <v>10000</v>
      </c>
      <c r="D16" s="1"/>
      <c r="E16" s="6" t="s">
        <v>75</v>
      </c>
      <c r="F16" s="6">
        <v>20000</v>
      </c>
      <c r="G16" s="1"/>
      <c r="H16" s="52" t="s">
        <v>40</v>
      </c>
      <c r="I16" s="52">
        <v>0</v>
      </c>
    </row>
    <row r="17" spans="2:9">
      <c r="B17" s="4" t="s">
        <v>39</v>
      </c>
      <c r="C17" s="4">
        <f>IF(B17="","",C16+1)</f>
        <v>10001</v>
      </c>
      <c r="D17" s="1"/>
      <c r="E17" s="6" t="s">
        <v>76</v>
      </c>
      <c r="F17" s="6">
        <f>IF(E17="", "", F16+1)</f>
        <v>20001</v>
      </c>
      <c r="G17" s="1"/>
      <c r="H17" s="52" t="s">
        <v>38</v>
      </c>
      <c r="I17" s="52">
        <f t="shared" ref="I17:I26" si="0">I16+1</f>
        <v>1</v>
      </c>
    </row>
    <row r="18" spans="2:9">
      <c r="B18" s="4"/>
      <c r="C18" s="4" t="str">
        <f>IF(B18="","",C17+1)</f>
        <v/>
      </c>
      <c r="D18" s="1"/>
      <c r="E18" s="1"/>
      <c r="F18" s="1"/>
      <c r="G18" s="1"/>
      <c r="H18" s="52" t="s">
        <v>37</v>
      </c>
      <c r="I18" s="52">
        <f t="shared" si="0"/>
        <v>2</v>
      </c>
    </row>
    <row r="19" spans="2:9">
      <c r="B19" s="4"/>
      <c r="C19" s="4" t="str">
        <f>IF(B19="","",C18+1)</f>
        <v/>
      </c>
      <c r="D19" s="1"/>
      <c r="E19" s="1"/>
      <c r="F19" s="1"/>
      <c r="G19" s="1"/>
      <c r="H19" s="52" t="s">
        <v>36</v>
      </c>
      <c r="I19" s="52">
        <f t="shared" si="0"/>
        <v>3</v>
      </c>
    </row>
    <row r="20" spans="2:9">
      <c r="B20" s="1"/>
      <c r="C20" s="1"/>
      <c r="D20" s="1"/>
      <c r="E20" s="1"/>
      <c r="F20" s="1"/>
      <c r="G20" s="1"/>
      <c r="H20" s="52" t="s">
        <v>35</v>
      </c>
      <c r="I20" s="52">
        <f t="shared" si="0"/>
        <v>4</v>
      </c>
    </row>
    <row r="21" spans="2:9">
      <c r="B21" s="1"/>
      <c r="C21" s="1"/>
      <c r="D21" s="1"/>
      <c r="E21" s="1"/>
      <c r="F21" s="1"/>
      <c r="G21" s="1"/>
      <c r="H21" s="52" t="s">
        <v>34</v>
      </c>
      <c r="I21" s="52">
        <f t="shared" si="0"/>
        <v>5</v>
      </c>
    </row>
    <row r="22" spans="2:9">
      <c r="B22" s="1"/>
      <c r="C22" s="1"/>
      <c r="D22" s="1"/>
      <c r="E22" s="1"/>
      <c r="F22" s="1"/>
      <c r="G22" s="1"/>
      <c r="H22" s="52" t="s">
        <v>33</v>
      </c>
      <c r="I22" s="52">
        <f t="shared" si="0"/>
        <v>6</v>
      </c>
    </row>
    <row r="23" spans="2:9">
      <c r="B23" s="1"/>
      <c r="C23" s="1"/>
      <c r="D23" s="1"/>
      <c r="E23" s="1"/>
      <c r="F23" s="1"/>
      <c r="G23" s="1"/>
      <c r="H23" s="52" t="s">
        <v>32</v>
      </c>
      <c r="I23" s="52">
        <f t="shared" si="0"/>
        <v>7</v>
      </c>
    </row>
    <row r="24" spans="2:9">
      <c r="B24" s="1"/>
      <c r="C24" s="1"/>
      <c r="D24" s="1"/>
      <c r="E24" s="1"/>
      <c r="F24" s="1"/>
      <c r="G24" s="1"/>
      <c r="H24" s="52" t="s">
        <v>31</v>
      </c>
      <c r="I24" s="52">
        <f t="shared" si="0"/>
        <v>8</v>
      </c>
    </row>
    <row r="25" spans="2:9">
      <c r="B25" s="1"/>
      <c r="C25" s="1"/>
      <c r="D25" s="1"/>
      <c r="E25" s="1"/>
      <c r="F25" s="1"/>
      <c r="G25" s="1"/>
      <c r="H25" s="52" t="s">
        <v>30</v>
      </c>
      <c r="I25" s="52">
        <f t="shared" si="0"/>
        <v>9</v>
      </c>
    </row>
    <row r="26" spans="2:9">
      <c r="B26" s="1"/>
      <c r="C26" s="1"/>
      <c r="D26" s="1"/>
      <c r="E26" s="1"/>
      <c r="F26" s="1"/>
      <c r="G26" s="1"/>
      <c r="H26" s="52" t="s">
        <v>29</v>
      </c>
      <c r="I26" s="52">
        <f t="shared" si="0"/>
        <v>10</v>
      </c>
    </row>
  </sheetData>
  <mergeCells count="3">
    <mergeCell ref="B14:C14"/>
    <mergeCell ref="E14:F14"/>
    <mergeCell ref="H14:I14"/>
  </mergeCells>
  <phoneticPr fontId="8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7D3C-3ABA-47C6-9849-2BFF85E3397B}">
  <dimension ref="B2:L14"/>
  <sheetViews>
    <sheetView workbookViewId="0">
      <selection activeCell="Q17" sqref="Q17"/>
    </sheetView>
  </sheetViews>
  <sheetFormatPr defaultRowHeight="18.75"/>
  <cols>
    <col min="1" max="3" width="9" style="1"/>
    <col min="4" max="4" width="9" style="1" customWidth="1"/>
    <col min="5" max="16384" width="9" style="1"/>
  </cols>
  <sheetData>
    <row r="2" spans="2:12">
      <c r="B2" s="34" t="s">
        <v>121</v>
      </c>
      <c r="C2" s="34" t="s">
        <v>25</v>
      </c>
      <c r="E2" s="35" t="s">
        <v>122</v>
      </c>
      <c r="F2" s="35" t="s">
        <v>25</v>
      </c>
      <c r="H2" s="36" t="s">
        <v>123</v>
      </c>
      <c r="I2" s="36" t="s">
        <v>25</v>
      </c>
      <c r="K2" s="37" t="s">
        <v>124</v>
      </c>
      <c r="L2" s="37" t="s">
        <v>25</v>
      </c>
    </row>
    <row r="3" spans="2:12">
      <c r="B3" s="26" t="s">
        <v>93</v>
      </c>
      <c r="C3" s="26">
        <v>0</v>
      </c>
      <c r="E3" s="26" t="s">
        <v>125</v>
      </c>
      <c r="F3" s="26">
        <v>0</v>
      </c>
      <c r="H3" s="26" t="s">
        <v>95</v>
      </c>
      <c r="I3" s="26">
        <v>0</v>
      </c>
      <c r="K3" s="16" t="s">
        <v>96</v>
      </c>
      <c r="L3" s="16">
        <v>0</v>
      </c>
    </row>
    <row r="4" spans="2:12">
      <c r="B4" s="26" t="s">
        <v>126</v>
      </c>
      <c r="C4" s="26">
        <v>1</v>
      </c>
      <c r="E4" s="26" t="s">
        <v>102</v>
      </c>
      <c r="F4" s="26">
        <v>1</v>
      </c>
      <c r="H4" s="26" t="s">
        <v>127</v>
      </c>
      <c r="I4" s="26">
        <v>1</v>
      </c>
      <c r="K4" s="16" t="s">
        <v>128</v>
      </c>
      <c r="L4" s="16">
        <v>1</v>
      </c>
    </row>
    <row r="5" spans="2:12">
      <c r="B5" s="26" t="s">
        <v>129</v>
      </c>
      <c r="C5" s="26">
        <v>2</v>
      </c>
      <c r="E5" s="26"/>
      <c r="F5" s="26"/>
      <c r="H5" s="26" t="s">
        <v>130</v>
      </c>
      <c r="I5" s="26">
        <v>2</v>
      </c>
      <c r="K5" s="16"/>
      <c r="L5" s="16"/>
    </row>
    <row r="6" spans="2:12">
      <c r="B6" s="26" t="s">
        <v>131</v>
      </c>
      <c r="C6" s="26">
        <v>3</v>
      </c>
      <c r="E6" s="26"/>
      <c r="F6" s="26"/>
      <c r="H6" s="26" t="s">
        <v>132</v>
      </c>
      <c r="I6" s="26">
        <v>3</v>
      </c>
      <c r="K6" s="16"/>
      <c r="L6" s="16"/>
    </row>
    <row r="7" spans="2:12">
      <c r="B7" s="26" t="s">
        <v>133</v>
      </c>
      <c r="C7" s="26">
        <v>4</v>
      </c>
      <c r="E7" s="26"/>
      <c r="F7" s="26"/>
      <c r="H7" s="26"/>
      <c r="I7" s="26"/>
      <c r="K7" s="16"/>
      <c r="L7" s="16"/>
    </row>
    <row r="8" spans="2:12">
      <c r="B8" s="26"/>
      <c r="C8" s="26"/>
      <c r="E8" s="26"/>
      <c r="F8" s="26"/>
      <c r="H8" s="26"/>
      <c r="I8" s="26"/>
      <c r="K8" s="16"/>
      <c r="L8" s="16"/>
    </row>
    <row r="9" spans="2:12">
      <c r="B9" s="26"/>
      <c r="C9" s="26"/>
      <c r="E9" s="26"/>
      <c r="F9" s="26"/>
      <c r="H9" s="26"/>
      <c r="I9" s="26"/>
      <c r="K9" s="16"/>
      <c r="L9" s="16"/>
    </row>
    <row r="10" spans="2:12">
      <c r="B10" s="26"/>
      <c r="C10" s="26"/>
      <c r="E10" s="26"/>
      <c r="F10" s="26"/>
      <c r="H10" s="26"/>
      <c r="I10" s="26"/>
      <c r="K10" s="16"/>
      <c r="L10" s="16"/>
    </row>
    <row r="12" spans="2:12">
      <c r="B12" s="38" t="s">
        <v>134</v>
      </c>
      <c r="C12" s="39"/>
      <c r="D12" s="39"/>
      <c r="E12" s="40" t="s">
        <v>135</v>
      </c>
      <c r="F12" s="40" t="s">
        <v>25</v>
      </c>
    </row>
    <row r="13" spans="2:12">
      <c r="B13" s="31" t="s">
        <v>108</v>
      </c>
      <c r="E13" s="16" t="s">
        <v>109</v>
      </c>
      <c r="F13" s="16">
        <v>0</v>
      </c>
    </row>
    <row r="14" spans="2:12">
      <c r="B14" s="31" t="s">
        <v>136</v>
      </c>
      <c r="E14" s="16" t="s">
        <v>105</v>
      </c>
      <c r="F14" s="16">
        <v>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19</vt:i4>
      </vt:variant>
    </vt:vector>
  </HeadingPairs>
  <TitlesOfParts>
    <vt:vector size="28" baseType="lpstr">
      <vt:lpstr>PLStatus</vt:lpstr>
      <vt:lpstr>PLMesh</vt:lpstr>
      <vt:lpstr>EnmStatus</vt:lpstr>
      <vt:lpstr>EnmMesh</vt:lpstr>
      <vt:lpstr>EnmDrop</vt:lpstr>
      <vt:lpstr>ItemData</vt:lpstr>
      <vt:lpstr>EquipmentData</vt:lpstr>
      <vt:lpstr>Chara_Reference</vt:lpstr>
      <vt:lpstr>Item_Reference</vt:lpstr>
      <vt:lpstr>アイテム名</vt:lpstr>
      <vt:lpstr>アイテム名_ID</vt:lpstr>
      <vt:lpstr>プレイヤー名</vt:lpstr>
      <vt:lpstr>プレイヤー名_ID</vt:lpstr>
      <vt:lpstr>モーション名</vt:lpstr>
      <vt:lpstr>モーション名_ID</vt:lpstr>
      <vt:lpstr>効果</vt:lpstr>
      <vt:lpstr>効果_ID</vt:lpstr>
      <vt:lpstr>効果割合</vt:lpstr>
      <vt:lpstr>効果割合_ID</vt:lpstr>
      <vt:lpstr>効果範囲</vt:lpstr>
      <vt:lpstr>効果範囲_ID</vt:lpstr>
      <vt:lpstr>装備可能</vt:lpstr>
      <vt:lpstr>装備種類</vt:lpstr>
      <vt:lpstr>装備種類_ID</vt:lpstr>
      <vt:lpstr>対象</vt:lpstr>
      <vt:lpstr>対象_ID</vt:lpstr>
      <vt:lpstr>敵名</vt:lpstr>
      <vt:lpstr>敵名_ID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2015-06-05T18:19:34Z</dcterms:created>
  <dcterms:modified xsi:type="dcterms:W3CDTF">2021-08-09T16:23:28Z</dcterms:modified>
</cp:coreProperties>
</file>