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NLD_Backer2021" sheetId="1" r:id="rId1"/>
    <sheet name="GBR_Gimma2022" sheetId="2" r:id="rId2"/>
    <sheet name="ESP_SIYRD" sheetId="3" r:id="rId3"/>
  </sheets>
  <definedNames>
    <definedName name="backer2021_april2020_all" localSheetId="0">NLD_Backer2021!$C$16:$L$26</definedName>
    <definedName name="backer2021_baseline_all_1" localSheetId="0">NLD_Backer2021!$C$2:$L$12</definedName>
    <definedName name="mossong2008_baseline_polymod_all" localSheetId="1">GBR_Gimma2022!$C$2:$Q$17</definedName>
    <definedName name="numbers_ext" localSheetId="1">GBR_Gimma2022!$S$3:$T$17</definedName>
    <definedName name="SIYRD_9G_1" localSheetId="2">ESP_SIYRD!$C$3:$K$11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3" l="1"/>
  <c r="L16" i="3"/>
  <c r="AB22" i="2" l="1"/>
  <c r="AA22" i="2"/>
  <c r="Q17" i="1" l="1"/>
  <c r="Q3" i="1"/>
  <c r="U31" i="1"/>
  <c r="U3" i="1"/>
  <c r="V18" i="1"/>
  <c r="N19" i="3" l="1"/>
  <c r="O25" i="3" s="1"/>
  <c r="N20" i="3"/>
  <c r="N21" i="3"/>
  <c r="N22" i="3"/>
  <c r="N23" i="3"/>
  <c r="N24" i="3"/>
  <c r="E16" i="3"/>
  <c r="F16" i="3"/>
  <c r="G16" i="3"/>
  <c r="H16" i="3"/>
  <c r="I16" i="3"/>
  <c r="J16" i="3"/>
  <c r="K16" i="3"/>
  <c r="E17" i="3"/>
  <c r="F17" i="3"/>
  <c r="G17" i="3"/>
  <c r="H17" i="3"/>
  <c r="I17" i="3"/>
  <c r="J17" i="3"/>
  <c r="K17" i="3"/>
  <c r="E18" i="3"/>
  <c r="F18" i="3"/>
  <c r="G18" i="3"/>
  <c r="H18" i="3"/>
  <c r="I18" i="3"/>
  <c r="J18" i="3"/>
  <c r="K18" i="3"/>
  <c r="E19" i="3"/>
  <c r="F19" i="3"/>
  <c r="G19" i="3"/>
  <c r="H19" i="3"/>
  <c r="I19" i="3"/>
  <c r="J19" i="3"/>
  <c r="K19" i="3"/>
  <c r="E20" i="3"/>
  <c r="F20" i="3"/>
  <c r="G20" i="3"/>
  <c r="H20" i="3"/>
  <c r="I20" i="3"/>
  <c r="J20" i="3"/>
  <c r="K20" i="3"/>
  <c r="E21" i="3"/>
  <c r="F21" i="3"/>
  <c r="G21" i="3"/>
  <c r="H21" i="3"/>
  <c r="I21" i="3"/>
  <c r="J21" i="3"/>
  <c r="K21" i="3"/>
  <c r="E22" i="3"/>
  <c r="F22" i="3"/>
  <c r="G22" i="3"/>
  <c r="H22" i="3"/>
  <c r="I22" i="3"/>
  <c r="J22" i="3"/>
  <c r="K22" i="3"/>
  <c r="E23" i="3"/>
  <c r="F23" i="3"/>
  <c r="G23" i="3"/>
  <c r="H23" i="3"/>
  <c r="I23" i="3"/>
  <c r="J23" i="3"/>
  <c r="K23" i="3"/>
  <c r="E24" i="3"/>
  <c r="F24" i="3"/>
  <c r="G24" i="3"/>
  <c r="H24" i="3"/>
  <c r="I24" i="3"/>
  <c r="J24" i="3"/>
  <c r="K24" i="3"/>
  <c r="D17" i="3"/>
  <c r="D18" i="3"/>
  <c r="D19" i="3"/>
  <c r="D20" i="3"/>
  <c r="D21" i="3"/>
  <c r="D22" i="3"/>
  <c r="D23" i="3"/>
  <c r="D24" i="3"/>
  <c r="D16" i="3"/>
  <c r="C17" i="3"/>
  <c r="C18" i="3"/>
  <c r="C19" i="3"/>
  <c r="C20" i="3"/>
  <c r="C21" i="3"/>
  <c r="C22" i="3"/>
  <c r="C23" i="3"/>
  <c r="C24" i="3"/>
  <c r="C16" i="3"/>
  <c r="L11" i="3"/>
  <c r="L10" i="3"/>
  <c r="L9" i="3"/>
  <c r="L8" i="3"/>
  <c r="L7" i="3"/>
  <c r="L6" i="3"/>
  <c r="L5" i="3"/>
  <c r="L4" i="3"/>
  <c r="L3" i="3"/>
  <c r="L21" i="3" l="1"/>
  <c r="L18" i="3"/>
  <c r="N18" i="3" s="1"/>
  <c r="L22" i="3"/>
  <c r="L17" i="3"/>
  <c r="N17" i="3" s="1"/>
  <c r="L20" i="3"/>
  <c r="L19" i="3"/>
  <c r="L24" i="3"/>
  <c r="L23" i="3"/>
  <c r="AH35" i="2" l="1"/>
  <c r="AH36" i="2"/>
  <c r="AH37" i="2"/>
  <c r="AH38" i="2"/>
  <c r="AI38" i="2" s="1"/>
  <c r="AH39" i="2"/>
  <c r="AH40" i="2"/>
  <c r="AH41" i="2"/>
  <c r="AG35" i="2"/>
  <c r="AG36" i="2"/>
  <c r="AG37" i="2"/>
  <c r="AG38" i="2"/>
  <c r="AG39" i="2"/>
  <c r="AG40" i="2"/>
  <c r="AG41" i="2"/>
  <c r="AG42" i="2" s="1"/>
  <c r="AF35" i="2"/>
  <c r="AF36" i="2"/>
  <c r="AF37" i="2"/>
  <c r="AF38" i="2"/>
  <c r="AF39" i="2"/>
  <c r="AF40" i="2"/>
  <c r="AF41" i="2"/>
  <c r="AE35" i="2"/>
  <c r="AE36" i="2"/>
  <c r="AE37" i="2"/>
  <c r="AE38" i="2"/>
  <c r="AE39" i="2"/>
  <c r="AE40" i="2"/>
  <c r="AE41" i="2"/>
  <c r="AB42" i="2"/>
  <c r="AC42" i="2"/>
  <c r="AD42" i="2"/>
  <c r="AE42" i="2"/>
  <c r="AF42" i="2"/>
  <c r="AH42" i="2"/>
  <c r="AI42" i="2"/>
  <c r="AD35" i="2"/>
  <c r="AD36" i="2"/>
  <c r="AD37" i="2"/>
  <c r="AD38" i="2"/>
  <c r="AD39" i="2"/>
  <c r="AD40" i="2"/>
  <c r="AD41" i="2"/>
  <c r="AC35" i="2"/>
  <c r="AC36" i="2"/>
  <c r="AC37" i="2"/>
  <c r="AC38" i="2"/>
  <c r="AC39" i="2"/>
  <c r="AC40" i="2"/>
  <c r="AC41" i="2"/>
  <c r="AB35" i="2"/>
  <c r="AB36" i="2"/>
  <c r="AB37" i="2"/>
  <c r="AB38" i="2"/>
  <c r="AB39" i="2"/>
  <c r="AB40" i="2"/>
  <c r="AB41" i="2"/>
  <c r="AI35" i="2"/>
  <c r="AI36" i="2"/>
  <c r="AI37" i="2"/>
  <c r="AI39" i="2"/>
  <c r="AI40" i="2"/>
  <c r="AI41" i="2"/>
  <c r="AI34" i="2"/>
  <c r="AB34" i="2"/>
  <c r="AC34" i="2"/>
  <c r="AD34" i="2"/>
  <c r="AE34" i="2"/>
  <c r="AF34" i="2"/>
  <c r="AG34" i="2"/>
  <c r="AH34" i="2"/>
  <c r="AA42" i="2"/>
  <c r="AA35" i="2"/>
  <c r="AA36" i="2"/>
  <c r="AA37" i="2"/>
  <c r="AA38" i="2"/>
  <c r="AA39" i="2"/>
  <c r="AA40" i="2"/>
  <c r="AA41" i="2"/>
  <c r="AA34" i="2"/>
  <c r="AA26" i="2"/>
  <c r="AA27" i="2"/>
  <c r="AA28" i="2"/>
  <c r="AA29" i="2"/>
  <c r="AA25" i="2"/>
  <c r="AA24" i="2"/>
  <c r="AD24" i="2"/>
  <c r="AE24" i="2"/>
  <c r="AF24" i="2"/>
  <c r="AG24" i="2"/>
  <c r="AH24" i="2"/>
  <c r="AC26" i="2"/>
  <c r="AC27" i="2"/>
  <c r="AC28" i="2"/>
  <c r="AC29" i="2"/>
  <c r="AC25" i="2"/>
  <c r="AC24" i="2"/>
  <c r="AD23" i="2"/>
  <c r="AE23" i="2"/>
  <c r="AF23" i="2"/>
  <c r="AG23" i="2"/>
  <c r="AH23" i="2"/>
  <c r="AC23" i="2"/>
  <c r="AD22" i="2"/>
  <c r="AE22" i="2"/>
  <c r="AF22" i="2"/>
  <c r="AG22" i="2"/>
  <c r="AH22" i="2"/>
  <c r="AC22" i="2"/>
  <c r="AB25" i="2"/>
  <c r="AB26" i="2"/>
  <c r="AB27" i="2"/>
  <c r="AB28" i="2"/>
  <c r="AB29" i="2"/>
  <c r="AB24" i="2"/>
  <c r="AB23" i="2"/>
  <c r="AA23" i="2"/>
  <c r="F39" i="2"/>
  <c r="F38" i="2"/>
  <c r="F36" i="2"/>
  <c r="F35" i="2"/>
  <c r="J39" i="2"/>
  <c r="K39" i="2"/>
  <c r="L39" i="2"/>
  <c r="M39" i="2"/>
  <c r="J38" i="2"/>
  <c r="K38" i="2"/>
  <c r="L38" i="2"/>
  <c r="M38" i="2"/>
  <c r="I39" i="2"/>
  <c r="I38" i="2"/>
  <c r="J36" i="2"/>
  <c r="K36" i="2"/>
  <c r="L36" i="2"/>
  <c r="M36" i="2"/>
  <c r="J35" i="2"/>
  <c r="K35" i="2"/>
  <c r="L35" i="2"/>
  <c r="M35" i="2"/>
  <c r="I36" i="2"/>
  <c r="I35" i="2"/>
  <c r="H36" i="2"/>
  <c r="H35" i="2"/>
  <c r="H39" i="2"/>
  <c r="H38" i="2"/>
  <c r="G38" i="2"/>
  <c r="G39" i="2"/>
  <c r="G36" i="2"/>
  <c r="G35" i="2"/>
  <c r="E39" i="2"/>
  <c r="D39" i="2"/>
  <c r="E38" i="2"/>
  <c r="D38" i="2"/>
  <c r="E36" i="2"/>
  <c r="E35" i="2"/>
  <c r="D36" i="2"/>
  <c r="D35" i="2"/>
  <c r="H41" i="2"/>
  <c r="H42" i="2"/>
  <c r="H43" i="2"/>
  <c r="H44" i="2"/>
  <c r="H40" i="2"/>
  <c r="G41" i="2"/>
  <c r="G42" i="2"/>
  <c r="G43" i="2"/>
  <c r="G44" i="2"/>
  <c r="G40" i="2"/>
  <c r="H37" i="2"/>
  <c r="G37" i="2"/>
  <c r="H34" i="2"/>
  <c r="G34" i="2"/>
  <c r="E41" i="2"/>
  <c r="E42" i="2"/>
  <c r="E43" i="2"/>
  <c r="E44" i="2"/>
  <c r="E40" i="2"/>
  <c r="E37" i="2"/>
  <c r="E34" i="2"/>
  <c r="D41" i="2"/>
  <c r="D42" i="2"/>
  <c r="D43" i="2"/>
  <c r="D44" i="2"/>
  <c r="D40" i="2"/>
  <c r="D37" i="2"/>
  <c r="D34" i="2"/>
  <c r="C39" i="2"/>
  <c r="C38" i="2"/>
  <c r="C36" i="2"/>
  <c r="C35" i="2"/>
  <c r="J40" i="2"/>
  <c r="K40" i="2"/>
  <c r="L40" i="2"/>
  <c r="M40" i="2"/>
  <c r="J41" i="2"/>
  <c r="K41" i="2"/>
  <c r="L41" i="2"/>
  <c r="M41" i="2"/>
  <c r="J42" i="2"/>
  <c r="K42" i="2"/>
  <c r="L42" i="2"/>
  <c r="M42" i="2"/>
  <c r="J43" i="2"/>
  <c r="K43" i="2"/>
  <c r="L43" i="2"/>
  <c r="M43" i="2"/>
  <c r="J44" i="2"/>
  <c r="K44" i="2"/>
  <c r="L44" i="2"/>
  <c r="M44" i="2"/>
  <c r="I41" i="2"/>
  <c r="I42" i="2"/>
  <c r="I43" i="2"/>
  <c r="I44" i="2"/>
  <c r="I40" i="2"/>
  <c r="J37" i="2"/>
  <c r="K37" i="2"/>
  <c r="L37" i="2"/>
  <c r="M37" i="2"/>
  <c r="I37" i="2"/>
  <c r="J34" i="2"/>
  <c r="K34" i="2"/>
  <c r="L34" i="2"/>
  <c r="M34" i="2"/>
  <c r="I34" i="2"/>
  <c r="F41" i="2"/>
  <c r="F42" i="2"/>
  <c r="F43" i="2"/>
  <c r="F44" i="2"/>
  <c r="F40" i="2"/>
  <c r="F37" i="2"/>
  <c r="F34" i="2"/>
  <c r="C41" i="2"/>
  <c r="C42" i="2"/>
  <c r="C43" i="2"/>
  <c r="C44" i="2"/>
  <c r="C40" i="2"/>
  <c r="C37" i="2"/>
  <c r="C34" i="2"/>
  <c r="AG9" i="2"/>
  <c r="AG8" i="2"/>
  <c r="AG7" i="2"/>
  <c r="AG6" i="2"/>
  <c r="AG5" i="2"/>
  <c r="AG4" i="2"/>
  <c r="AG3" i="2"/>
  <c r="AF9" i="2"/>
  <c r="AF8" i="2"/>
  <c r="AF7" i="2"/>
  <c r="AF6" i="2"/>
  <c r="AF5" i="2"/>
  <c r="AF4" i="2"/>
  <c r="AF3" i="2"/>
  <c r="AE9" i="2"/>
  <c r="AE8" i="2"/>
  <c r="AE7" i="2"/>
  <c r="AE6" i="2"/>
  <c r="AE5" i="2"/>
  <c r="AE4" i="2"/>
  <c r="AE3" i="2"/>
  <c r="AD9" i="2"/>
  <c r="AD8" i="2"/>
  <c r="AD7" i="2"/>
  <c r="AD6" i="2"/>
  <c r="AD5" i="2"/>
  <c r="AD4" i="2"/>
  <c r="AD3" i="2"/>
  <c r="AC9" i="2"/>
  <c r="AC8" i="2"/>
  <c r="AC7" i="2"/>
  <c r="AC6" i="2"/>
  <c r="AC5" i="2"/>
  <c r="AC4" i="2"/>
  <c r="AC3" i="2"/>
  <c r="AH9" i="2"/>
  <c r="AH8" i="2"/>
  <c r="AH7" i="2"/>
  <c r="AH6" i="2"/>
  <c r="AH5" i="2"/>
  <c r="AH4" i="2"/>
  <c r="AH3" i="2"/>
  <c r="AB3" i="2"/>
  <c r="AB9" i="2"/>
  <c r="AB8" i="2"/>
  <c r="AB7" i="2"/>
  <c r="AB6" i="2"/>
  <c r="AB5" i="2"/>
  <c r="AB4" i="2"/>
  <c r="AA3" i="2"/>
  <c r="W9" i="2"/>
  <c r="W8" i="2"/>
  <c r="W7" i="2"/>
  <c r="W6" i="2"/>
  <c r="W5" i="2"/>
  <c r="W4" i="2"/>
  <c r="W3" i="2"/>
  <c r="AF10" i="2"/>
  <c r="AG10" i="2"/>
  <c r="AE10" i="2"/>
  <c r="AD10" i="2"/>
  <c r="AC10" i="2"/>
  <c r="AB10" i="2"/>
  <c r="AA10" i="2"/>
  <c r="AA9" i="2"/>
  <c r="AA8" i="2"/>
  <c r="AA7" i="2"/>
  <c r="AA6" i="2"/>
  <c r="AA5" i="2"/>
  <c r="AA4" i="2"/>
  <c r="AH10" i="2"/>
  <c r="W10" i="2"/>
  <c r="V31" i="1"/>
  <c r="W31" i="1"/>
  <c r="X31" i="1"/>
  <c r="Y31" i="1"/>
  <c r="Z31" i="1"/>
  <c r="AA31" i="1"/>
  <c r="AB31" i="1"/>
  <c r="AC31" i="1"/>
  <c r="V32" i="1"/>
  <c r="W32" i="1"/>
  <c r="X32" i="1"/>
  <c r="Y32" i="1"/>
  <c r="Z32" i="1"/>
  <c r="AA32" i="1"/>
  <c r="AB32" i="1"/>
  <c r="AC32" i="1"/>
  <c r="V33" i="1"/>
  <c r="W33" i="1"/>
  <c r="X33" i="1"/>
  <c r="Y33" i="1"/>
  <c r="Z33" i="1"/>
  <c r="AA33" i="1"/>
  <c r="AB33" i="1"/>
  <c r="AC33" i="1"/>
  <c r="V34" i="1"/>
  <c r="W34" i="1"/>
  <c r="X34" i="1"/>
  <c r="Y34" i="1"/>
  <c r="Z34" i="1"/>
  <c r="AA34" i="1"/>
  <c r="AB34" i="1"/>
  <c r="AC34" i="1"/>
  <c r="V35" i="1"/>
  <c r="W35" i="1"/>
  <c r="X35" i="1"/>
  <c r="Y35" i="1"/>
  <c r="Z35" i="1"/>
  <c r="AA35" i="1"/>
  <c r="AB35" i="1"/>
  <c r="AC35" i="1"/>
  <c r="V36" i="1"/>
  <c r="W36" i="1"/>
  <c r="X36" i="1"/>
  <c r="Y36" i="1"/>
  <c r="Z36" i="1"/>
  <c r="AA36" i="1"/>
  <c r="AB36" i="1"/>
  <c r="AC36" i="1"/>
  <c r="V37" i="1"/>
  <c r="W37" i="1"/>
  <c r="X37" i="1"/>
  <c r="Y37" i="1"/>
  <c r="Z37" i="1"/>
  <c r="AA37" i="1"/>
  <c r="AB37" i="1"/>
  <c r="AC37" i="1"/>
  <c r="V38" i="1"/>
  <c r="W38" i="1"/>
  <c r="X38" i="1"/>
  <c r="Y38" i="1"/>
  <c r="Z38" i="1"/>
  <c r="AA38" i="1"/>
  <c r="AB38" i="1"/>
  <c r="AC38" i="1"/>
  <c r="V39" i="1"/>
  <c r="W39" i="1"/>
  <c r="X39" i="1"/>
  <c r="Y39" i="1"/>
  <c r="Z39" i="1"/>
  <c r="AA39" i="1"/>
  <c r="AB39" i="1"/>
  <c r="AC39" i="1"/>
  <c r="U32" i="1"/>
  <c r="U33" i="1"/>
  <c r="U34" i="1"/>
  <c r="U35" i="1"/>
  <c r="U36" i="1"/>
  <c r="U37" i="1"/>
  <c r="U38" i="1"/>
  <c r="U39" i="1"/>
  <c r="U19" i="1"/>
  <c r="U20" i="1"/>
  <c r="U21" i="1"/>
  <c r="U22" i="1"/>
  <c r="U23" i="1"/>
  <c r="U24" i="1"/>
  <c r="U25" i="1"/>
  <c r="U18" i="1"/>
  <c r="AC17" i="1"/>
  <c r="AB17" i="1"/>
  <c r="AA17" i="1"/>
  <c r="Z17" i="1"/>
  <c r="Y17" i="1"/>
  <c r="X17" i="1"/>
  <c r="W17" i="1"/>
  <c r="V17" i="1"/>
  <c r="U17" i="1"/>
  <c r="W18" i="1"/>
  <c r="X18" i="1"/>
  <c r="Y18" i="1"/>
  <c r="Z18" i="1"/>
  <c r="AA18" i="1"/>
  <c r="AB18" i="1"/>
  <c r="AC18" i="1"/>
  <c r="W19" i="1"/>
  <c r="X19" i="1"/>
  <c r="Y19" i="1"/>
  <c r="Z19" i="1"/>
  <c r="AA19" i="1"/>
  <c r="AB19" i="1"/>
  <c r="AC19" i="1"/>
  <c r="W20" i="1"/>
  <c r="X20" i="1"/>
  <c r="Y20" i="1"/>
  <c r="Z20" i="1"/>
  <c r="AA20" i="1"/>
  <c r="AB20" i="1"/>
  <c r="AC20" i="1"/>
  <c r="W21" i="1"/>
  <c r="X21" i="1"/>
  <c r="Y21" i="1"/>
  <c r="Z21" i="1"/>
  <c r="AA21" i="1"/>
  <c r="AB21" i="1"/>
  <c r="AC21" i="1"/>
  <c r="W22" i="1"/>
  <c r="X22" i="1"/>
  <c r="Y22" i="1"/>
  <c r="Z22" i="1"/>
  <c r="AA22" i="1"/>
  <c r="AB22" i="1"/>
  <c r="AC22" i="1"/>
  <c r="W23" i="1"/>
  <c r="X23" i="1"/>
  <c r="Y23" i="1"/>
  <c r="Z23" i="1"/>
  <c r="AA23" i="1"/>
  <c r="AB23" i="1"/>
  <c r="AC23" i="1"/>
  <c r="W24" i="1"/>
  <c r="X24" i="1"/>
  <c r="Y24" i="1"/>
  <c r="Z24" i="1"/>
  <c r="AA24" i="1"/>
  <c r="AB24" i="1"/>
  <c r="AC24" i="1"/>
  <c r="W25" i="1"/>
  <c r="X25" i="1"/>
  <c r="Y25" i="1"/>
  <c r="Z25" i="1"/>
  <c r="AA25" i="1"/>
  <c r="AB25" i="1"/>
  <c r="AC25" i="1"/>
  <c r="V19" i="1"/>
  <c r="V20" i="1"/>
  <c r="V21" i="1"/>
  <c r="V22" i="1"/>
  <c r="V23" i="1"/>
  <c r="V24" i="1"/>
  <c r="V25" i="1"/>
  <c r="AC11" i="1"/>
  <c r="AB11" i="1"/>
  <c r="AA11" i="1"/>
  <c r="Z11" i="1"/>
  <c r="Y11" i="1"/>
  <c r="X11" i="1"/>
  <c r="W11" i="1"/>
  <c r="V11" i="1"/>
  <c r="U11" i="1"/>
  <c r="AC10" i="1"/>
  <c r="AB10" i="1"/>
  <c r="AA10" i="1"/>
  <c r="Z10" i="1"/>
  <c r="Y10" i="1"/>
  <c r="X10" i="1"/>
  <c r="W10" i="1"/>
  <c r="V10" i="1"/>
  <c r="U10" i="1"/>
  <c r="AC9" i="1"/>
  <c r="AB9" i="1"/>
  <c r="AA9" i="1"/>
  <c r="Z9" i="1"/>
  <c r="Y9" i="1"/>
  <c r="X9" i="1"/>
  <c r="W9" i="1"/>
  <c r="V9" i="1"/>
  <c r="U9" i="1"/>
  <c r="AC8" i="1"/>
  <c r="AB8" i="1"/>
  <c r="AA8" i="1"/>
  <c r="Z8" i="1"/>
  <c r="Y8" i="1"/>
  <c r="X8" i="1"/>
  <c r="W8" i="1"/>
  <c r="V8" i="1"/>
  <c r="U8" i="1"/>
  <c r="AC7" i="1"/>
  <c r="AB7" i="1"/>
  <c r="AA7" i="1"/>
  <c r="Z7" i="1"/>
  <c r="Y7" i="1"/>
  <c r="X7" i="1"/>
  <c r="W7" i="1"/>
  <c r="V7" i="1"/>
  <c r="U7" i="1"/>
  <c r="AC6" i="1"/>
  <c r="AB6" i="1"/>
  <c r="AA6" i="1"/>
  <c r="Z6" i="1"/>
  <c r="Y6" i="1"/>
  <c r="X6" i="1"/>
  <c r="W6" i="1"/>
  <c r="V6" i="1"/>
  <c r="U6" i="1"/>
  <c r="AC5" i="1"/>
  <c r="AB5" i="1"/>
  <c r="AA5" i="1"/>
  <c r="Z5" i="1"/>
  <c r="Y5" i="1"/>
  <c r="X5" i="1"/>
  <c r="W5" i="1"/>
  <c r="V5" i="1"/>
  <c r="U5" i="1"/>
  <c r="AC4" i="1"/>
  <c r="AB4" i="1"/>
  <c r="AA4" i="1"/>
  <c r="Z4" i="1"/>
  <c r="Y4" i="1"/>
  <c r="X4" i="1"/>
  <c r="W4" i="1"/>
  <c r="V4" i="1"/>
  <c r="U4" i="1"/>
  <c r="AC3" i="1"/>
  <c r="AB3" i="1"/>
  <c r="AA3" i="1"/>
  <c r="Z3" i="1"/>
  <c r="Y3" i="1"/>
  <c r="X3" i="1"/>
  <c r="W3" i="1"/>
  <c r="V3" i="1"/>
</calcChain>
</file>

<file path=xl/connections.xml><?xml version="1.0" encoding="utf-8"?>
<connections xmlns="http://schemas.openxmlformats.org/spreadsheetml/2006/main">
  <connection id="1" name="backer2021_april2020_all" type="6" refreshedVersion="6" background="1" saveData="1">
    <textPr codePage="850" sourceFile="C:\Users\ikeradi\Desktop\SIYRD\newMatrices\datos\backer2021_april2020_all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acker2021_april2020_all1" type="6" refreshedVersion="6" background="1" saveData="1">
    <textPr codePage="850" sourceFile="C:\Users\ikeradi\Desktop\SIYRD\newMatrices\datos\backer2021_april2020_all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acker2021_baseline_all" type="6" refreshedVersion="6" background="1" saveData="1">
    <textPr codePage="850" sourceFile="C:\Users\ikeradi\Desktop\SIYRD\newMatrices\datos\backer2021_baseline_all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mossong2008_baseline_polymod_all" type="6" refreshedVersion="6" deleted="1" background="1" saveData="1">
    <textPr codePage="850" sourceFile="C:\Users\ikeradi\Desktop\SIYRD\newMatrices\datos\mossong2008_baseline_polymod_all.txt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numbers_ext" type="6" refreshedVersion="6" background="1" saveData="1">
    <textPr codePage="850" sourceFile="D:\numbers_ext.txt" decimal="," thousands="." tab="0" comma="1">
      <textFields count="2">
        <textField type="text"/>
        <textField/>
      </textFields>
    </textPr>
  </connection>
  <connection id="6" name="SIYRD_9G1" type="6" refreshedVersion="6" background="1" saveData="1">
    <textPr codePage="850" sourceFile="D:\SIYRD_9G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<sst xmlns="http://schemas.openxmlformats.org/spreadsheetml/2006/main" count="373" uniqueCount="71">
  <si>
    <t>[0-5)</t>
  </si>
  <si>
    <t>[5-10)</t>
  </si>
  <si>
    <t>[10-20)</t>
  </si>
  <si>
    <t>[20-30)</t>
  </si>
  <si>
    <t>[30-40)</t>
  </si>
  <si>
    <t>[40-50)</t>
  </si>
  <si>
    <t>[50-60)</t>
  </si>
  <si>
    <t>[60-70)</t>
  </si>
  <si>
    <t>[70-80)</t>
  </si>
  <si>
    <t>80+</t>
  </si>
  <si>
    <t>[0,5)</t>
  </si>
  <si>
    <t>[5,10)</t>
  </si>
  <si>
    <t>[10,20)</t>
  </si>
  <si>
    <t>[20,30)</t>
  </si>
  <si>
    <t>[30,40)</t>
  </si>
  <si>
    <t>[40,50)</t>
  </si>
  <si>
    <t>[50,60)</t>
  </si>
  <si>
    <t>[60,70)</t>
  </si>
  <si>
    <t>[70,80)</t>
  </si>
  <si>
    <t>BASELINE</t>
  </si>
  <si>
    <t>PARTICIPANTS</t>
  </si>
  <si>
    <t>0-4</t>
  </si>
  <si>
    <t>0-9</t>
  </si>
  <si>
    <t>5-9</t>
  </si>
  <si>
    <t>10-19</t>
  </si>
  <si>
    <t>20-29</t>
  </si>
  <si>
    <t>30-39</t>
  </si>
  <si>
    <t>40-49</t>
  </si>
  <si>
    <t>50-59</t>
  </si>
  <si>
    <t>60-69</t>
  </si>
  <si>
    <t>70-79</t>
  </si>
  <si>
    <t>[0-10)</t>
  </si>
  <si>
    <t>[0,10)</t>
  </si>
  <si>
    <t>BASELINE (10-years)</t>
  </si>
  <si>
    <t>APRIL 20</t>
  </si>
  <si>
    <t>APRIL 20 (10-years)</t>
  </si>
  <si>
    <t>REDUCTION FACTOR</t>
  </si>
  <si>
    <t>participant_age_group</t>
  </si>
  <si>
    <t>00-04</t>
  </si>
  <si>
    <t>5-09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</si>
  <si>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</si>
  <si>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</si>
  <si>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</si>
  <si>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</si>
  <si>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</si>
  <si>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</si>
  <si>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</si>
  <si>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</si>
  <si>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</si>
  <si>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</si>
  <si>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</si>
  <si>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</si>
  <si>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70+</t>
  </si>
  <si>
    <t>contact_age_group</t>
  </si>
  <si>
    <t>BASELINE (Polymod)</t>
  </si>
  <si>
    <t>LOCKDOWN 1</t>
  </si>
  <si>
    <t>LOCKDOWN 1 (10-years)</t>
  </si>
  <si>
    <t>5-11</t>
  </si>
  <si>
    <t>12-17</t>
  </si>
  <si>
    <t>18-29</t>
  </si>
  <si>
    <t>Unknown</t>
  </si>
  <si>
    <t>LOCKDOWN 1_ INTER</t>
  </si>
  <si>
    <t>10-11</t>
  </si>
  <si>
    <t>18-19</t>
  </si>
  <si>
    <t>participiant_age_group</t>
  </si>
  <si>
    <t>Total</t>
  </si>
  <si>
    <t>Unconstrained SIYRD_9G</t>
  </si>
  <si>
    <t>% Reduction of contacts</t>
  </si>
  <si>
    <t>Average</t>
  </si>
  <si>
    <t>Constrained SIYRD_9G</t>
  </si>
  <si>
    <t>REDUCTION FACTOR (transposed)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</si>
</sst>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ont="1"/>
    <xf numFmtId="164" fontId="0" fillId="0" borderId="0" xfId="0" applyNumberFormat="1"/>
    <xf numFmtId="0" fontId="3" fillId="0" borderId="0" xfId="0" applyFont="1" applyAlignment="1">
      <alignment horizontal="right" vertical="center"/>
    </xf>
    <xf numFmtId="0" fontId="0" fillId="0" borderId="0" xfId="0" applyFill="1"/>
    <xf numFmtId="164" fontId="0" fillId="2" borderId="0" xfId="0" applyNumberFormat="1" applyFill="1"/>
    <xf numFmtId="0" fontId="2" fillId="0" borderId="0" xfId="0" applyFont="1" applyAlignment="1">
      <alignment vertical="center"/>
    </xf>
    <xf numFmtId="0" fontId="1" fillId="0" borderId="0" xfId="0" applyFont="1"/>
    <xf numFmtId="49" fontId="1" fillId="0" borderId="0" xfId="0" applyNumberFormat="1" applyFont="1"/>
    <xf numFmtId="2" fontId="0" fillId="0" borderId="0" xfId="0" applyNumberFormat="1"/>
    <xf numFmtId="0" fontId="4" fillId="0" borderId="0" xfId="0" applyFont="1" applyAlignment="1">
      <alignment vertical="center"/>
    </xf>
    <xf numFmtId="2" fontId="0" fillId="2" borderId="0" xfId="0" applyNumberFormat="1" applyFill="1"/>
    <xf numFmtId="0" fontId="1" fillId="0" borderId="0" xfId="0" applyFont="1" applyFill="1"/>
    <xf numFmtId="49" fontId="1" fillId="3" borderId="2" xfId="0" applyNumberFormat="1" applyFont="1" applyFill="1" applyBorder="1"/>
    <xf numFmtId="2" fontId="0" fillId="3" borderId="3" xfId="0" applyNumberFormat="1" applyFont="1" applyFill="1" applyBorder="1" applyAlignment="1">
      <alignment horizontal="center"/>
    </xf>
    <xf numFmtId="2" fontId="0" fillId="3" borderId="7" xfId="0" applyNumberFormat="1" applyFont="1" applyFill="1" applyBorder="1" applyAlignment="1">
      <alignment horizontal="center"/>
    </xf>
    <xf numFmtId="0" fontId="0" fillId="0" borderId="0" xfId="0" applyBorder="1"/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/>
    <xf numFmtId="49" fontId="1" fillId="0" borderId="9" xfId="0" applyNumberFormat="1" applyFont="1" applyBorder="1"/>
    <xf numFmtId="49" fontId="1" fillId="0" borderId="8" xfId="0" applyNumberFormat="1" applyFont="1" applyBorder="1"/>
    <xf numFmtId="49" fontId="1" fillId="3" borderId="10" xfId="0" applyNumberFormat="1" applyFont="1" applyFill="1" applyBorder="1"/>
    <xf numFmtId="49" fontId="1" fillId="0" borderId="10" xfId="0" applyNumberFormat="1" applyFont="1" applyBorder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vertical="center"/>
    </xf>
    <xf numFmtId="0" fontId="5" fillId="0" borderId="0" xfId="0" applyFont="1"/>
    <xf numFmtId="165" fontId="0" fillId="0" borderId="0" xfId="0" applyNumberFormat="1" applyAlignment="1">
      <alignment wrapText="1"/>
    </xf>
    <xf numFmtId="165" fontId="5" fillId="0" borderId="0" xfId="0" applyNumberFormat="1" applyFont="1"/>
    <xf numFmtId="165" fontId="8" fillId="0" borderId="0" xfId="0" applyNumberFormat="1" applyFont="1"/>
    <xf numFmtId="165" fontId="7" fillId="0" borderId="0" xfId="0" applyNumberFormat="1" applyFont="1"/>
    <xf numFmtId="2" fontId="3" fillId="0" borderId="0" xfId="0" applyNumberFormat="1" applyFont="1"/>
    <xf numFmtId="0" fontId="1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textRotation="90"/>
    </xf>
    <xf numFmtId="2" fontId="9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CC99FF"/>
      <color rgb="FFC907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acker2021_april2020_all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acker2021_baseline_all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ossong2008_baseline_polymod_all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numbers_ext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IYRD_9G_1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"/>
  <sheetViews>
    <sheetView zoomScale="85" zoomScaleNormal="85" workbookViewId="0">
      <selection activeCell="AA32" sqref="AA32"/>
    </sheetView>
  </sheetViews>
  <sheetFormatPr baseColWidth="10" defaultColWidth="9.140625" defaultRowHeight="15" x14ac:dyDescent="0.25"/>
  <cols>
    <col min="1" max="1" width="9" customWidth="1"/>
    <col min="2" max="2" width="11.7109375" customWidth="1"/>
    <col min="3" max="3" width="5.7109375" bestFit="1" customWidth="1"/>
    <col min="4" max="4" width="6.7109375" bestFit="1" customWidth="1"/>
    <col min="5" max="8" width="7.140625" bestFit="1" customWidth="1"/>
    <col min="9" max="10" width="7.140625" customWidth="1"/>
    <col min="11" max="11" width="7.140625" bestFit="1" customWidth="1"/>
    <col min="12" max="12" width="5.7109375" bestFit="1" customWidth="1"/>
    <col min="14" max="14" width="7" customWidth="1"/>
    <col min="15" max="15" width="7.140625" customWidth="1"/>
    <col min="16" max="16" width="5.5703125" customWidth="1"/>
    <col min="17" max="17" width="5.85546875" customWidth="1"/>
    <col min="19" max="19" width="6.28515625" customWidth="1"/>
    <col min="20" max="20" width="13.140625" customWidth="1"/>
    <col min="21" max="21" width="6.7109375" bestFit="1" customWidth="1"/>
    <col min="22" max="28" width="7.140625" bestFit="1" customWidth="1"/>
    <col min="29" max="29" width="5.7109375" bestFit="1" customWidth="1"/>
  </cols>
  <sheetData>
    <row r="1" spans="1:29" x14ac:dyDescent="0.25">
      <c r="A1" s="36" t="s">
        <v>19</v>
      </c>
      <c r="B1" s="36"/>
      <c r="C1" s="34" t="s">
        <v>53</v>
      </c>
      <c r="D1" s="34"/>
      <c r="E1" s="34"/>
      <c r="F1" s="34"/>
      <c r="G1" s="34"/>
      <c r="H1" s="34"/>
      <c r="I1" s="34"/>
      <c r="J1" s="34"/>
      <c r="K1" s="34"/>
      <c r="L1" s="34"/>
      <c r="N1" s="36" t="s">
        <v>20</v>
      </c>
      <c r="O1" s="36"/>
      <c r="S1" s="36" t="s">
        <v>33</v>
      </c>
      <c r="T1" s="36"/>
      <c r="U1" s="34" t="s">
        <v>53</v>
      </c>
      <c r="V1" s="34"/>
      <c r="W1" s="34"/>
      <c r="X1" s="34"/>
      <c r="Y1" s="34"/>
      <c r="Z1" s="34"/>
      <c r="AA1" s="34"/>
      <c r="AB1" s="34"/>
      <c r="AC1" s="34"/>
    </row>
    <row r="2" spans="1:29" x14ac:dyDescent="0.25">
      <c r="A2" s="36"/>
      <c r="B2" s="36"/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6</v>
      </c>
      <c r="J2" s="7" t="s">
        <v>7</v>
      </c>
      <c r="K2" s="7" t="s">
        <v>8</v>
      </c>
      <c r="L2" s="7" t="s">
        <v>9</v>
      </c>
      <c r="N2" s="36"/>
      <c r="O2" s="36"/>
      <c r="S2" s="36"/>
      <c r="T2" s="36"/>
      <c r="U2" s="7" t="s">
        <v>31</v>
      </c>
      <c r="V2" s="12" t="s">
        <v>2</v>
      </c>
      <c r="W2" s="12" t="s">
        <v>3</v>
      </c>
      <c r="X2" s="12" t="s">
        <v>4</v>
      </c>
      <c r="Y2" s="12" t="s">
        <v>5</v>
      </c>
      <c r="Z2" s="12" t="s">
        <v>6</v>
      </c>
      <c r="AA2" s="12" t="s">
        <v>7</v>
      </c>
      <c r="AB2" s="12" t="s">
        <v>8</v>
      </c>
      <c r="AC2" s="12" t="s">
        <v>9</v>
      </c>
    </row>
    <row r="3" spans="1:29" x14ac:dyDescent="0.25">
      <c r="A3" s="37" t="s">
        <v>37</v>
      </c>
      <c r="B3" s="7" t="s">
        <v>10</v>
      </c>
      <c r="C3" s="2">
        <v>6.1395216353850603</v>
      </c>
      <c r="D3" s="2">
        <v>2.0527165928673901</v>
      </c>
      <c r="E3" s="2">
        <v>1.1759979982439299</v>
      </c>
      <c r="F3" s="2">
        <v>1.3649827067735301</v>
      </c>
      <c r="G3" s="2">
        <v>2.22404271173844</v>
      </c>
      <c r="H3" s="2">
        <v>1.58898231508027</v>
      </c>
      <c r="I3" s="2">
        <v>1.0548466633926199</v>
      </c>
      <c r="J3" s="2">
        <v>0.67532922983988997</v>
      </c>
      <c r="K3" s="2">
        <v>0.23854694625315201</v>
      </c>
      <c r="L3" s="2">
        <v>8.7748128166069694E-2</v>
      </c>
      <c r="N3" s="7" t="s">
        <v>21</v>
      </c>
      <c r="O3" s="1">
        <v>377</v>
      </c>
      <c r="P3" s="3" t="s">
        <v>22</v>
      </c>
      <c r="Q3" s="1">
        <f>O3+O4</f>
        <v>698</v>
      </c>
      <c r="S3" s="32" t="s">
        <v>37</v>
      </c>
      <c r="T3" s="7" t="s">
        <v>32</v>
      </c>
      <c r="U3" s="2">
        <f>(((C3+D3)*O3)+((C4+D4)*O4))/Q3</f>
        <v>10.141955797616259</v>
      </c>
      <c r="V3" s="2">
        <f>((E3*O3)+(E4*O4))/Q3</f>
        <v>2.2928468636073003</v>
      </c>
      <c r="W3" s="2">
        <f>((F3*O3)+(F4*O4))/Q3</f>
        <v>1.63595597087253</v>
      </c>
      <c r="X3" s="2">
        <f>((G3*O3)+(G4*O4))/Q3</f>
        <v>2.2140798556843109</v>
      </c>
      <c r="Y3" s="2">
        <f>((H3*O3)+(H4*O4))/Q3</f>
        <v>1.8477268644299176</v>
      </c>
      <c r="Z3" s="2">
        <f>((I3*O3)+(I4*O4))/Q3</f>
        <v>1.1036911627279962</v>
      </c>
      <c r="AA3" s="2">
        <f>((J3*O3)+(J4*O4))/Q3</f>
        <v>0.65506627024301778</v>
      </c>
      <c r="AB3" s="2">
        <f>((K3*O3)+(K4*O4))/Q3</f>
        <v>0.24536090117756851</v>
      </c>
      <c r="AC3" s="2">
        <f>((L3*O3)+(L4*O4))/Q3</f>
        <v>7.9396836134297086E-2</v>
      </c>
    </row>
    <row r="4" spans="1:29" x14ac:dyDescent="0.25">
      <c r="A4" s="37"/>
      <c r="B4" s="7" t="s">
        <v>11</v>
      </c>
      <c r="C4" s="2">
        <v>1.9269716630187701</v>
      </c>
      <c r="D4" s="2">
        <v>10.5048393484609</v>
      </c>
      <c r="E4" s="2">
        <v>3.6045354064172401</v>
      </c>
      <c r="F4" s="2">
        <v>1.95420182933148</v>
      </c>
      <c r="G4" s="2">
        <v>2.2023789312842901</v>
      </c>
      <c r="H4" s="2">
        <v>2.15161064980318</v>
      </c>
      <c r="I4" s="2">
        <v>1.16105682082593</v>
      </c>
      <c r="J4" s="2">
        <v>0.63126833950151995</v>
      </c>
      <c r="K4" s="2">
        <v>0.25336358344082399</v>
      </c>
      <c r="L4" s="2">
        <v>6.9588620882028301E-2</v>
      </c>
      <c r="N4" s="8" t="s">
        <v>23</v>
      </c>
      <c r="O4" s="1">
        <v>321</v>
      </c>
      <c r="S4" s="32"/>
      <c r="T4" s="12" t="s">
        <v>12</v>
      </c>
      <c r="U4" s="2">
        <f t="shared" ref="U4:U11" si="0">C5+D5</f>
        <v>2.1705142943190889</v>
      </c>
      <c r="V4" s="5">
        <f t="shared" ref="V4:AC11" si="1">E5</f>
        <v>11.193199999999999</v>
      </c>
      <c r="W4" s="5">
        <f t="shared" si="1"/>
        <v>2.9661845764299799</v>
      </c>
      <c r="X4" s="5">
        <f t="shared" si="1"/>
        <v>1.9023619378235299</v>
      </c>
      <c r="Y4" s="5">
        <f t="shared" si="1"/>
        <v>2.4875245708694802</v>
      </c>
      <c r="Z4" s="5">
        <f t="shared" si="1"/>
        <v>1.6280378588747999</v>
      </c>
      <c r="AA4" s="5">
        <f t="shared" si="1"/>
        <v>0.66101496727493103</v>
      </c>
      <c r="AB4" s="5">
        <f t="shared" si="1"/>
        <v>0.25833498901209101</v>
      </c>
      <c r="AC4" s="5">
        <f t="shared" si="1"/>
        <v>8.5429464538369401E-2</v>
      </c>
    </row>
    <row r="5" spans="1:29" x14ac:dyDescent="0.25">
      <c r="A5" s="37"/>
      <c r="B5" s="7" t="s">
        <v>12</v>
      </c>
      <c r="C5" s="2">
        <v>0.50891277751577901</v>
      </c>
      <c r="D5" s="2">
        <v>1.66160151680331</v>
      </c>
      <c r="E5" s="2">
        <v>11.193199999999999</v>
      </c>
      <c r="F5" s="2">
        <v>2.9661845764299799</v>
      </c>
      <c r="G5" s="2">
        <v>1.9023619378235299</v>
      </c>
      <c r="H5" s="2">
        <v>2.4875245708694802</v>
      </c>
      <c r="I5" s="2">
        <v>1.6280378588747999</v>
      </c>
      <c r="J5" s="2">
        <v>0.66101496727493103</v>
      </c>
      <c r="K5" s="2">
        <v>0.25833498901209101</v>
      </c>
      <c r="L5" s="2">
        <v>8.5429464538369401E-2</v>
      </c>
      <c r="N5" s="8" t="s">
        <v>24</v>
      </c>
      <c r="O5" s="1">
        <v>597</v>
      </c>
      <c r="S5" s="32"/>
      <c r="T5" s="12" t="s">
        <v>13</v>
      </c>
      <c r="U5" s="2">
        <f t="shared" si="0"/>
        <v>1.394278471393231</v>
      </c>
      <c r="V5" s="5">
        <f t="shared" si="1"/>
        <v>2.7727429593223598</v>
      </c>
      <c r="W5" s="5">
        <f t="shared" si="1"/>
        <v>5.2844300710501599</v>
      </c>
      <c r="X5" s="5">
        <f t="shared" si="1"/>
        <v>2.7022653076351202</v>
      </c>
      <c r="Y5" s="5">
        <f t="shared" si="1"/>
        <v>2.4389433302277501</v>
      </c>
      <c r="Z5" s="5">
        <f t="shared" si="1"/>
        <v>2.0235987308160199</v>
      </c>
      <c r="AA5" s="5">
        <f t="shared" si="1"/>
        <v>0.88668965428801105</v>
      </c>
      <c r="AB5" s="5">
        <f t="shared" si="1"/>
        <v>0.34632060383679802</v>
      </c>
      <c r="AC5" s="5">
        <f t="shared" si="1"/>
        <v>0.228767973796905</v>
      </c>
    </row>
    <row r="6" spans="1:29" x14ac:dyDescent="0.25">
      <c r="A6" s="37"/>
      <c r="B6" s="7" t="s">
        <v>13</v>
      </c>
      <c r="C6" s="2">
        <v>0.55217736221973701</v>
      </c>
      <c r="D6" s="2">
        <v>0.84210110917349401</v>
      </c>
      <c r="E6" s="2">
        <v>2.7727429593223598</v>
      </c>
      <c r="F6" s="2">
        <v>5.2844300710501599</v>
      </c>
      <c r="G6" s="2">
        <v>2.7022653076351202</v>
      </c>
      <c r="H6" s="2">
        <v>2.4389433302277501</v>
      </c>
      <c r="I6" s="2">
        <v>2.0235987308160199</v>
      </c>
      <c r="J6" s="2">
        <v>0.88668965428801105</v>
      </c>
      <c r="K6" s="2">
        <v>0.34632060383679802</v>
      </c>
      <c r="L6" s="2">
        <v>0.228767973796905</v>
      </c>
      <c r="N6" s="7" t="s">
        <v>25</v>
      </c>
      <c r="O6" s="1">
        <v>781</v>
      </c>
      <c r="S6" s="32"/>
      <c r="T6" s="12" t="s">
        <v>14</v>
      </c>
      <c r="U6" s="2">
        <f t="shared" si="0"/>
        <v>1.944334166297172</v>
      </c>
      <c r="V6" s="5">
        <f t="shared" si="1"/>
        <v>1.87025218688689</v>
      </c>
      <c r="W6" s="5">
        <f t="shared" si="1"/>
        <v>2.8419964309002101</v>
      </c>
      <c r="X6" s="5">
        <f t="shared" si="1"/>
        <v>4.1435377179608297</v>
      </c>
      <c r="Y6" s="5">
        <f t="shared" si="1"/>
        <v>2.9687596984561702</v>
      </c>
      <c r="Z6" s="5">
        <f t="shared" si="1"/>
        <v>2.0021661690617898</v>
      </c>
      <c r="AA6" s="5">
        <f t="shared" si="1"/>
        <v>1.0386437286892001</v>
      </c>
      <c r="AB6" s="5">
        <f t="shared" si="1"/>
        <v>0.42258875215408997</v>
      </c>
      <c r="AC6" s="5">
        <f t="shared" si="1"/>
        <v>0.26275265433433997</v>
      </c>
    </row>
    <row r="7" spans="1:29" x14ac:dyDescent="0.25">
      <c r="A7" s="37"/>
      <c r="B7" s="7" t="s">
        <v>14</v>
      </c>
      <c r="C7" s="2">
        <v>0.946217353670741</v>
      </c>
      <c r="D7" s="2">
        <v>0.99811681262643104</v>
      </c>
      <c r="E7" s="2">
        <v>1.87025218688689</v>
      </c>
      <c r="F7" s="2">
        <v>2.8419964309002101</v>
      </c>
      <c r="G7" s="2">
        <v>4.1435377179608297</v>
      </c>
      <c r="H7" s="2">
        <v>2.9687596984561702</v>
      </c>
      <c r="I7" s="2">
        <v>2.0021661690617898</v>
      </c>
      <c r="J7" s="2">
        <v>1.0386437286892001</v>
      </c>
      <c r="K7" s="2">
        <v>0.42258875215408997</v>
      </c>
      <c r="L7" s="2">
        <v>0.26275265433433997</v>
      </c>
      <c r="N7" s="7" t="s">
        <v>26</v>
      </c>
      <c r="O7" s="1">
        <v>689</v>
      </c>
      <c r="S7" s="32"/>
      <c r="T7" s="12" t="s">
        <v>15</v>
      </c>
      <c r="U7" s="2">
        <f t="shared" si="0"/>
        <v>1.4366130108171071</v>
      </c>
      <c r="V7" s="5">
        <f t="shared" si="1"/>
        <v>2.1278199757726899</v>
      </c>
      <c r="W7" s="5">
        <f t="shared" si="1"/>
        <v>2.2318070785360602</v>
      </c>
      <c r="X7" s="5">
        <f t="shared" si="1"/>
        <v>2.5830845840332999</v>
      </c>
      <c r="Y7" s="5">
        <f t="shared" si="1"/>
        <v>4.0598661736153501</v>
      </c>
      <c r="Z7" s="5">
        <f t="shared" si="1"/>
        <v>2.2355661616994298</v>
      </c>
      <c r="AA7" s="5">
        <f t="shared" si="1"/>
        <v>1.0595901655118301</v>
      </c>
      <c r="AB7" s="5">
        <f t="shared" si="1"/>
        <v>0.499627372251574</v>
      </c>
      <c r="AC7" s="5">
        <f t="shared" si="1"/>
        <v>0.24827546907714201</v>
      </c>
    </row>
    <row r="8" spans="1:29" x14ac:dyDescent="0.25">
      <c r="A8" s="37"/>
      <c r="B8" s="7" t="s">
        <v>15</v>
      </c>
      <c r="C8" s="2">
        <v>0.58819739641853597</v>
      </c>
      <c r="D8" s="2">
        <v>0.84841561439857105</v>
      </c>
      <c r="E8" s="2">
        <v>2.1278199757726899</v>
      </c>
      <c r="F8" s="2">
        <v>2.2318070785360602</v>
      </c>
      <c r="G8" s="2">
        <v>2.5830845840332999</v>
      </c>
      <c r="H8" s="2">
        <v>4.0598661736153501</v>
      </c>
      <c r="I8" s="2">
        <v>2.2355661616994298</v>
      </c>
      <c r="J8" s="2">
        <v>1.0595901655118301</v>
      </c>
      <c r="K8" s="2">
        <v>0.499627372251574</v>
      </c>
      <c r="L8" s="2">
        <v>0.24827546907714201</v>
      </c>
      <c r="N8" s="7" t="s">
        <v>27</v>
      </c>
      <c r="O8" s="1">
        <v>613</v>
      </c>
      <c r="S8" s="32"/>
      <c r="T8" s="12" t="s">
        <v>16</v>
      </c>
      <c r="U8" s="2">
        <f t="shared" si="0"/>
        <v>0.80825943967771197</v>
      </c>
      <c r="V8" s="5">
        <f t="shared" si="1"/>
        <v>1.32688842943756</v>
      </c>
      <c r="W8" s="5">
        <f t="shared" si="1"/>
        <v>1.76432732565279</v>
      </c>
      <c r="X8" s="5">
        <f t="shared" si="1"/>
        <v>1.6598401761921699</v>
      </c>
      <c r="Y8" s="5">
        <f t="shared" si="1"/>
        <v>2.13005566822785</v>
      </c>
      <c r="Z8" s="5">
        <f t="shared" si="1"/>
        <v>2.74460571505402</v>
      </c>
      <c r="AA8" s="5">
        <f t="shared" si="1"/>
        <v>1.33025523263987</v>
      </c>
      <c r="AB8" s="5">
        <f t="shared" si="1"/>
        <v>0.57962135510649704</v>
      </c>
      <c r="AC8" s="5">
        <f t="shared" si="1"/>
        <v>0.34057229627711</v>
      </c>
    </row>
    <row r="9" spans="1:29" x14ac:dyDescent="0.25">
      <c r="A9" s="37"/>
      <c r="B9" s="7" t="s">
        <v>16</v>
      </c>
      <c r="C9" s="2">
        <v>0.37204679316355999</v>
      </c>
      <c r="D9" s="2">
        <v>0.43621264651415198</v>
      </c>
      <c r="E9" s="2">
        <v>1.32688842943756</v>
      </c>
      <c r="F9" s="2">
        <v>1.76432732565279</v>
      </c>
      <c r="G9" s="2">
        <v>1.6598401761921699</v>
      </c>
      <c r="H9" s="2">
        <v>2.13005566822785</v>
      </c>
      <c r="I9" s="2">
        <v>2.74460571505402</v>
      </c>
      <c r="J9" s="2">
        <v>1.33025523263987</v>
      </c>
      <c r="K9" s="2">
        <v>0.57962135510649704</v>
      </c>
      <c r="L9" s="2">
        <v>0.34057229627711</v>
      </c>
      <c r="N9" s="7" t="s">
        <v>28</v>
      </c>
      <c r="O9" s="1">
        <v>563</v>
      </c>
      <c r="S9" s="32"/>
      <c r="T9" s="12" t="s">
        <v>17</v>
      </c>
      <c r="U9" s="2">
        <f t="shared" si="0"/>
        <v>0.56414666591384299</v>
      </c>
      <c r="V9" s="5">
        <f t="shared" si="1"/>
        <v>0.63936819751317897</v>
      </c>
      <c r="W9" s="5">
        <f t="shared" si="1"/>
        <v>0.91748474543354996</v>
      </c>
      <c r="X9" s="5">
        <f t="shared" si="1"/>
        <v>1.0218833408928001</v>
      </c>
      <c r="Y9" s="5">
        <f t="shared" si="1"/>
        <v>1.19815412184926</v>
      </c>
      <c r="Z9" s="5">
        <f t="shared" si="1"/>
        <v>1.5787364495766101</v>
      </c>
      <c r="AA9" s="5">
        <f t="shared" si="1"/>
        <v>2.1999950593917901</v>
      </c>
      <c r="AB9" s="5">
        <f t="shared" si="1"/>
        <v>1.0280006598918501</v>
      </c>
      <c r="AC9" s="5">
        <f t="shared" si="1"/>
        <v>0.43441584431871599</v>
      </c>
    </row>
    <row r="10" spans="1:29" x14ac:dyDescent="0.25">
      <c r="A10" s="37"/>
      <c r="B10" s="7" t="s">
        <v>17</v>
      </c>
      <c r="C10" s="2">
        <v>0.28267520584993</v>
      </c>
      <c r="D10" s="2">
        <v>0.28147146006391299</v>
      </c>
      <c r="E10" s="2">
        <v>0.63936819751317897</v>
      </c>
      <c r="F10" s="2">
        <v>0.91748474543354996</v>
      </c>
      <c r="G10" s="2">
        <v>1.0218833408928001</v>
      </c>
      <c r="H10" s="2">
        <v>1.19815412184926</v>
      </c>
      <c r="I10" s="2">
        <v>1.5787364495766101</v>
      </c>
      <c r="J10" s="2">
        <v>2.1999950593917901</v>
      </c>
      <c r="K10" s="2">
        <v>1.0280006598918501</v>
      </c>
      <c r="L10" s="2">
        <v>0.43441584431871599</v>
      </c>
      <c r="N10" s="7" t="s">
        <v>29</v>
      </c>
      <c r="O10" s="1">
        <v>647</v>
      </c>
      <c r="S10" s="32"/>
      <c r="T10" s="12" t="s">
        <v>18</v>
      </c>
      <c r="U10" s="2">
        <f t="shared" si="0"/>
        <v>0.32144994721603198</v>
      </c>
      <c r="V10" s="5">
        <f t="shared" si="1"/>
        <v>0.37741407313822201</v>
      </c>
      <c r="W10" s="5">
        <f t="shared" si="1"/>
        <v>0.54124145436718996</v>
      </c>
      <c r="X10" s="5">
        <f t="shared" si="1"/>
        <v>0.62797315624554395</v>
      </c>
      <c r="Y10" s="5">
        <f t="shared" si="1"/>
        <v>0.85332059768838298</v>
      </c>
      <c r="Z10" s="5">
        <f t="shared" si="1"/>
        <v>1.0389815413996399</v>
      </c>
      <c r="AA10" s="5">
        <f t="shared" si="1"/>
        <v>1.552728654617</v>
      </c>
      <c r="AB10" s="5">
        <f t="shared" si="1"/>
        <v>2.4740919069515899</v>
      </c>
      <c r="AC10" s="5">
        <f t="shared" si="1"/>
        <v>0.99904223508324297</v>
      </c>
    </row>
    <row r="11" spans="1:29" x14ac:dyDescent="0.25">
      <c r="A11" s="37"/>
      <c r="B11" s="7" t="s">
        <v>18</v>
      </c>
      <c r="C11" s="2">
        <v>0.15081485263201999</v>
      </c>
      <c r="D11" s="2">
        <v>0.17063509458401199</v>
      </c>
      <c r="E11" s="2">
        <v>0.37741407313822201</v>
      </c>
      <c r="F11" s="2">
        <v>0.54124145436718996</v>
      </c>
      <c r="G11" s="2">
        <v>0.62797315624554395</v>
      </c>
      <c r="H11" s="2">
        <v>0.85332059768838298</v>
      </c>
      <c r="I11" s="2">
        <v>1.0389815413996399</v>
      </c>
      <c r="J11" s="2">
        <v>1.552728654617</v>
      </c>
      <c r="K11" s="2">
        <v>2.4740919069515899</v>
      </c>
      <c r="L11" s="2">
        <v>0.99904223508324297</v>
      </c>
      <c r="N11" s="7" t="s">
        <v>30</v>
      </c>
      <c r="O11" s="1">
        <v>397</v>
      </c>
      <c r="S11" s="32"/>
      <c r="T11" s="12" t="s">
        <v>9</v>
      </c>
      <c r="U11" s="2">
        <f t="shared" si="0"/>
        <v>0.18475263118173479</v>
      </c>
      <c r="V11" s="5">
        <f t="shared" si="1"/>
        <v>0.22531296869806899</v>
      </c>
      <c r="W11" s="5">
        <f t="shared" si="1"/>
        <v>0.64542493180671301</v>
      </c>
      <c r="X11" s="5">
        <f t="shared" si="1"/>
        <v>0.70489269912626396</v>
      </c>
      <c r="Y11" s="5">
        <f t="shared" si="1"/>
        <v>0.76549743286523098</v>
      </c>
      <c r="Z11" s="5">
        <f t="shared" si="1"/>
        <v>1.1020500223634</v>
      </c>
      <c r="AA11" s="5">
        <f t="shared" si="1"/>
        <v>1.1845361749416301</v>
      </c>
      <c r="AB11" s="5">
        <f t="shared" si="1"/>
        <v>1.8036494859477199</v>
      </c>
      <c r="AC11" s="5">
        <f t="shared" si="1"/>
        <v>1.4572052689113499</v>
      </c>
    </row>
    <row r="12" spans="1:29" x14ac:dyDescent="0.25">
      <c r="A12" s="37"/>
      <c r="B12" s="7" t="s">
        <v>9</v>
      </c>
      <c r="C12" s="2">
        <v>0.10014661285125601</v>
      </c>
      <c r="D12" s="2">
        <v>8.4606018330478802E-2</v>
      </c>
      <c r="E12" s="2">
        <v>0.22531296869806899</v>
      </c>
      <c r="F12" s="2">
        <v>0.64542493180671301</v>
      </c>
      <c r="G12" s="2">
        <v>0.70489269912626396</v>
      </c>
      <c r="H12" s="2">
        <v>0.76549743286523098</v>
      </c>
      <c r="I12" s="2">
        <v>1.1020500223634</v>
      </c>
      <c r="J12" s="2">
        <v>1.1845361749416301</v>
      </c>
      <c r="K12" s="2">
        <v>1.8036494859477199</v>
      </c>
      <c r="L12" s="2">
        <v>1.4572052689113499</v>
      </c>
      <c r="N12" s="7" t="s">
        <v>9</v>
      </c>
      <c r="O12" s="1">
        <v>81</v>
      </c>
    </row>
    <row r="15" spans="1:29" x14ac:dyDescent="0.25">
      <c r="A15" s="33" t="s">
        <v>34</v>
      </c>
      <c r="B15" s="33"/>
      <c r="C15" s="34" t="s">
        <v>53</v>
      </c>
      <c r="D15" s="34"/>
      <c r="E15" s="34"/>
      <c r="F15" s="34"/>
      <c r="G15" s="34"/>
      <c r="H15" s="34"/>
      <c r="I15" s="34"/>
      <c r="J15" s="34"/>
      <c r="K15" s="34"/>
      <c r="N15" s="33" t="s">
        <v>20</v>
      </c>
      <c r="O15" s="33"/>
      <c r="S15" s="33" t="s">
        <v>35</v>
      </c>
      <c r="T15" s="33"/>
      <c r="U15" s="34" t="s">
        <v>53</v>
      </c>
      <c r="V15" s="34"/>
      <c r="W15" s="34"/>
      <c r="X15" s="34"/>
      <c r="Y15" s="34"/>
      <c r="Z15" s="34"/>
      <c r="AA15" s="34"/>
      <c r="AB15" s="34"/>
      <c r="AC15" s="34"/>
    </row>
    <row r="16" spans="1:29" x14ac:dyDescent="0.25">
      <c r="A16" s="33"/>
      <c r="B16" s="33"/>
      <c r="C16" s="7" t="s">
        <v>0</v>
      </c>
      <c r="D16" s="7" t="s">
        <v>1</v>
      </c>
      <c r="E16" s="7" t="s">
        <v>2</v>
      </c>
      <c r="F16" s="7" t="s">
        <v>3</v>
      </c>
      <c r="G16" s="7" t="s">
        <v>4</v>
      </c>
      <c r="H16" s="7" t="s">
        <v>5</v>
      </c>
      <c r="I16" s="7" t="s">
        <v>6</v>
      </c>
      <c r="J16" s="7" t="s">
        <v>7</v>
      </c>
      <c r="K16" s="7" t="s">
        <v>8</v>
      </c>
      <c r="L16" s="7" t="s">
        <v>9</v>
      </c>
      <c r="N16" s="33"/>
      <c r="O16" s="33"/>
      <c r="P16" s="6"/>
      <c r="S16" s="33"/>
      <c r="T16" s="33"/>
      <c r="U16" s="7" t="s">
        <v>31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</row>
    <row r="17" spans="1:29" ht="15" customHeight="1" x14ac:dyDescent="0.25">
      <c r="A17" s="32" t="s">
        <v>37</v>
      </c>
      <c r="B17" s="7" t="s">
        <v>10</v>
      </c>
      <c r="C17" s="2">
        <v>1.1760647800283399</v>
      </c>
      <c r="D17" s="2">
        <v>0.58752988768202596</v>
      </c>
      <c r="E17" s="2">
        <v>0.540069941692224</v>
      </c>
      <c r="F17" s="2">
        <v>0.57892124152921098</v>
      </c>
      <c r="G17" s="2">
        <v>1.02108925058443</v>
      </c>
      <c r="H17" s="2">
        <v>0.793218599197137</v>
      </c>
      <c r="I17" s="2">
        <v>0.57267359566293496</v>
      </c>
      <c r="J17" s="2">
        <v>0.51266792968799002</v>
      </c>
      <c r="K17" s="2">
        <v>0.117069258794033</v>
      </c>
      <c r="L17" s="2">
        <v>1.7247730603044301E-2</v>
      </c>
      <c r="N17" s="7" t="s">
        <v>21</v>
      </c>
      <c r="O17" s="1">
        <v>39</v>
      </c>
      <c r="P17" s="3" t="s">
        <v>22</v>
      </c>
      <c r="Q17" s="1">
        <f>O17+O18</f>
        <v>149</v>
      </c>
      <c r="S17" s="32" t="s">
        <v>37</v>
      </c>
      <c r="T17" s="7" t="s">
        <v>32</v>
      </c>
      <c r="U17" s="2">
        <f>(((C17+D17)*O17)+((C18+D18)*O18))/Q17</f>
        <v>1.7021437029474478</v>
      </c>
      <c r="V17" s="2">
        <f>((E17*O17)+(E18*O18))/Q17</f>
        <v>0.81594466073757455</v>
      </c>
      <c r="W17" s="2">
        <f>((F17*O17)+(F18*O18))/Q17</f>
        <v>0.57400091323051794</v>
      </c>
      <c r="X17" s="2">
        <f>((G17*O17)+(G18*O18))/Q17</f>
        <v>0.8961237215700969</v>
      </c>
      <c r="Y17" s="2">
        <f>((H17*O17)+(H18*O18))/Q17</f>
        <v>0.90033124015018007</v>
      </c>
      <c r="Z17" s="2">
        <f>((I17*O17)+(I18*O18))/Q17</f>
        <v>0.52476423079973677</v>
      </c>
      <c r="AA17" s="2">
        <f>((J17*O17)+(J18*O18))/Q17</f>
        <v>0.31456754301225703</v>
      </c>
      <c r="AB17" s="2">
        <f>((K17*O17)+(K18*O18))/Q17</f>
        <v>9.2114925703147776E-2</v>
      </c>
      <c r="AC17" s="2">
        <f>((L17*O17)+(L18*O18))/Q17</f>
        <v>1.6841151577258483E-2</v>
      </c>
    </row>
    <row r="18" spans="1:29" x14ac:dyDescent="0.25">
      <c r="A18" s="32"/>
      <c r="B18" s="7" t="s">
        <v>11</v>
      </c>
      <c r="C18" s="2">
        <v>0.554623162410392</v>
      </c>
      <c r="D18" s="2">
        <v>1.1257333803029299</v>
      </c>
      <c r="E18" s="2">
        <v>0.91375478839910795</v>
      </c>
      <c r="F18" s="2">
        <v>0.57225643319734498</v>
      </c>
      <c r="G18" s="2">
        <v>0.85181776128319697</v>
      </c>
      <c r="H18" s="2">
        <v>0.93830754012444095</v>
      </c>
      <c r="I18" s="2">
        <v>0.50777818325733004</v>
      </c>
      <c r="J18" s="2">
        <v>0.24433195137267899</v>
      </c>
      <c r="K18" s="2">
        <v>8.3267480334561203E-2</v>
      </c>
      <c r="L18" s="2">
        <v>1.6697000831752601E-2</v>
      </c>
      <c r="N18" s="8" t="s">
        <v>23</v>
      </c>
      <c r="O18" s="1">
        <v>110</v>
      </c>
      <c r="S18" s="32"/>
      <c r="T18" s="7" t="s">
        <v>12</v>
      </c>
      <c r="U18" s="2">
        <f>C19+D19</f>
        <v>0.65031850912816502</v>
      </c>
      <c r="V18" s="5">
        <f>E19</f>
        <v>1.5201235614755499</v>
      </c>
      <c r="W18" s="5">
        <f t="shared" ref="W18:AC25" si="2">F19</f>
        <v>0.75698275382653701</v>
      </c>
      <c r="X18" s="5">
        <f t="shared" si="2"/>
        <v>0.66651490236644995</v>
      </c>
      <c r="Y18" s="5">
        <f t="shared" si="2"/>
        <v>0.96773212106498796</v>
      </c>
      <c r="Z18" s="5">
        <f t="shared" si="2"/>
        <v>0.67087000480954695</v>
      </c>
      <c r="AA18" s="5">
        <f t="shared" si="2"/>
        <v>0.221723002092373</v>
      </c>
      <c r="AB18" s="5">
        <f t="shared" si="2"/>
        <v>9.3769162265348094E-2</v>
      </c>
      <c r="AC18" s="5">
        <f t="shared" si="2"/>
        <v>2.6800362071121801E-2</v>
      </c>
    </row>
    <row r="19" spans="1:29" x14ac:dyDescent="0.25">
      <c r="A19" s="32"/>
      <c r="B19" s="7" t="s">
        <v>12</v>
      </c>
      <c r="C19" s="2">
        <v>0.23289665817247501</v>
      </c>
      <c r="D19" s="2">
        <v>0.41742185095569001</v>
      </c>
      <c r="E19" s="2">
        <v>1.5201235614755499</v>
      </c>
      <c r="F19" s="2">
        <v>0.75698275382653701</v>
      </c>
      <c r="G19" s="2">
        <v>0.66651490236644995</v>
      </c>
      <c r="H19" s="2">
        <v>0.96773212106498796</v>
      </c>
      <c r="I19" s="2">
        <v>0.67087000480954695</v>
      </c>
      <c r="J19" s="2">
        <v>0.221723002092373</v>
      </c>
      <c r="K19" s="2">
        <v>9.3769162265348094E-2</v>
      </c>
      <c r="L19" s="2">
        <v>2.6800362071121801E-2</v>
      </c>
      <c r="N19" s="8" t="s">
        <v>24</v>
      </c>
      <c r="O19" s="1">
        <v>194</v>
      </c>
      <c r="S19" s="32"/>
      <c r="T19" s="7" t="s">
        <v>13</v>
      </c>
      <c r="U19" s="2">
        <f t="shared" ref="U19:U25" si="3">C20+D20</f>
        <v>0.46616639200646598</v>
      </c>
      <c r="V19" s="5">
        <f t="shared" ref="V19:V25" si="4">E20</f>
        <v>0.69047166993754905</v>
      </c>
      <c r="W19" s="5">
        <f t="shared" si="2"/>
        <v>1.28759023932399</v>
      </c>
      <c r="X19" s="5">
        <f t="shared" si="2"/>
        <v>0.87364053820648202</v>
      </c>
      <c r="Y19" s="5">
        <f t="shared" si="2"/>
        <v>0.85736863116659501</v>
      </c>
      <c r="Z19" s="5">
        <f t="shared" si="2"/>
        <v>0.80510957331816302</v>
      </c>
      <c r="AA19" s="5">
        <f t="shared" si="2"/>
        <v>0.30916561844058299</v>
      </c>
      <c r="AB19" s="5">
        <f t="shared" si="2"/>
        <v>0.12005911840002501</v>
      </c>
      <c r="AC19" s="5">
        <f t="shared" si="2"/>
        <v>5.2768007370853298E-2</v>
      </c>
    </row>
    <row r="20" spans="1:29" x14ac:dyDescent="0.25">
      <c r="A20" s="32"/>
      <c r="B20" s="7" t="s">
        <v>13</v>
      </c>
      <c r="C20" s="2">
        <v>0.22771692331426399</v>
      </c>
      <c r="D20" s="2">
        <v>0.23844946869220199</v>
      </c>
      <c r="E20" s="2">
        <v>0.69047166993754905</v>
      </c>
      <c r="F20" s="2">
        <v>1.28759023932399</v>
      </c>
      <c r="G20" s="2">
        <v>0.87364053820648202</v>
      </c>
      <c r="H20" s="2">
        <v>0.85736863116659501</v>
      </c>
      <c r="I20" s="2">
        <v>0.80510957331816302</v>
      </c>
      <c r="J20" s="2">
        <v>0.30916561844058299</v>
      </c>
      <c r="K20" s="2">
        <v>0.12005911840002501</v>
      </c>
      <c r="L20" s="2">
        <v>5.2768007370853298E-2</v>
      </c>
      <c r="N20" s="7" t="s">
        <v>25</v>
      </c>
      <c r="O20" s="1">
        <v>275</v>
      </c>
      <c r="S20" s="32"/>
      <c r="T20" s="7" t="s">
        <v>14</v>
      </c>
      <c r="U20" s="2">
        <f t="shared" si="3"/>
        <v>0.79017052888571504</v>
      </c>
      <c r="V20" s="5">
        <f t="shared" si="4"/>
        <v>0.63494307968395602</v>
      </c>
      <c r="W20" s="5">
        <f t="shared" si="2"/>
        <v>0.91242273611555802</v>
      </c>
      <c r="X20" s="5">
        <f t="shared" si="2"/>
        <v>1.42562419518855</v>
      </c>
      <c r="Y20" s="5">
        <f t="shared" si="2"/>
        <v>1.0890560427618701</v>
      </c>
      <c r="Z20" s="5">
        <f t="shared" si="2"/>
        <v>0.807387940506887</v>
      </c>
      <c r="AA20" s="5">
        <f t="shared" si="2"/>
        <v>0.38127559978627001</v>
      </c>
      <c r="AB20" s="5">
        <f t="shared" si="2"/>
        <v>0.15799781337183</v>
      </c>
      <c r="AC20" s="5">
        <f t="shared" si="2"/>
        <v>7.0136177222330801E-2</v>
      </c>
    </row>
    <row r="21" spans="1:29" x14ac:dyDescent="0.25">
      <c r="A21" s="32"/>
      <c r="B21" s="7" t="s">
        <v>14</v>
      </c>
      <c r="C21" s="2">
        <v>0.41947505249281702</v>
      </c>
      <c r="D21" s="2">
        <v>0.37069547639289802</v>
      </c>
      <c r="E21" s="2">
        <v>0.63494307968395602</v>
      </c>
      <c r="F21" s="2">
        <v>0.91242273611555802</v>
      </c>
      <c r="G21" s="2">
        <v>1.42562419518855</v>
      </c>
      <c r="H21" s="2">
        <v>1.0890560427618701</v>
      </c>
      <c r="I21" s="2">
        <v>0.807387940506887</v>
      </c>
      <c r="J21" s="2">
        <v>0.38127559978627001</v>
      </c>
      <c r="K21" s="2">
        <v>0.15799781337183</v>
      </c>
      <c r="L21" s="2">
        <v>7.0136177222330801E-2</v>
      </c>
      <c r="N21" s="7" t="s">
        <v>26</v>
      </c>
      <c r="O21" s="1">
        <v>331</v>
      </c>
      <c r="S21" s="32"/>
      <c r="T21" s="7" t="s">
        <v>15</v>
      </c>
      <c r="U21" s="2">
        <f t="shared" si="3"/>
        <v>0.68454247656741296</v>
      </c>
      <c r="V21" s="5">
        <f t="shared" si="4"/>
        <v>0.85955282599430805</v>
      </c>
      <c r="W21" s="5">
        <f t="shared" si="2"/>
        <v>0.834878490768868</v>
      </c>
      <c r="X21" s="5">
        <f t="shared" si="2"/>
        <v>1.0154099812627799</v>
      </c>
      <c r="Y21" s="5">
        <f t="shared" si="2"/>
        <v>1.62830331808827</v>
      </c>
      <c r="Z21" s="5">
        <f t="shared" si="2"/>
        <v>0.92928887206016098</v>
      </c>
      <c r="AA21" s="5">
        <f t="shared" si="2"/>
        <v>0.39983045515183502</v>
      </c>
      <c r="AB21" s="5">
        <f t="shared" si="2"/>
        <v>0.22617403117424101</v>
      </c>
      <c r="AC21" s="5">
        <f t="shared" si="2"/>
        <v>0.129123704744985</v>
      </c>
    </row>
    <row r="22" spans="1:29" x14ac:dyDescent="0.25">
      <c r="A22" s="32"/>
      <c r="B22" s="7" t="s">
        <v>15</v>
      </c>
      <c r="C22" s="2">
        <v>0.30382143439951298</v>
      </c>
      <c r="D22" s="2">
        <v>0.38072104216789998</v>
      </c>
      <c r="E22" s="2">
        <v>0.85955282599430805</v>
      </c>
      <c r="F22" s="2">
        <v>0.834878490768868</v>
      </c>
      <c r="G22" s="2">
        <v>1.0154099812627799</v>
      </c>
      <c r="H22" s="2">
        <v>1.62830331808827</v>
      </c>
      <c r="I22" s="2">
        <v>0.92928887206016098</v>
      </c>
      <c r="J22" s="2">
        <v>0.39983045515183502</v>
      </c>
      <c r="K22" s="2">
        <v>0.22617403117424101</v>
      </c>
      <c r="L22" s="2">
        <v>0.129123704744985</v>
      </c>
      <c r="N22" s="7" t="s">
        <v>27</v>
      </c>
      <c r="O22" s="1">
        <v>312</v>
      </c>
      <c r="S22" s="32"/>
      <c r="T22" s="7" t="s">
        <v>16</v>
      </c>
      <c r="U22" s="2">
        <f t="shared" si="3"/>
        <v>0.38344435037701696</v>
      </c>
      <c r="V22" s="5">
        <f t="shared" si="4"/>
        <v>0.53712488078977605</v>
      </c>
      <c r="W22" s="5">
        <f t="shared" si="2"/>
        <v>0.70670082600936901</v>
      </c>
      <c r="X22" s="5">
        <f t="shared" si="2"/>
        <v>0.67858082365197203</v>
      </c>
      <c r="Y22" s="5">
        <f t="shared" si="2"/>
        <v>0.83768163147565</v>
      </c>
      <c r="Z22" s="5">
        <f t="shared" si="2"/>
        <v>1.2117418453673801</v>
      </c>
      <c r="AA22" s="5">
        <f t="shared" si="2"/>
        <v>0.54265195655093301</v>
      </c>
      <c r="AB22" s="5">
        <f t="shared" si="2"/>
        <v>0.317492772290494</v>
      </c>
      <c r="AC22" s="5">
        <f t="shared" si="2"/>
        <v>0.18915510017686099</v>
      </c>
    </row>
    <row r="23" spans="1:29" x14ac:dyDescent="0.25">
      <c r="A23" s="32"/>
      <c r="B23" s="7" t="s">
        <v>16</v>
      </c>
      <c r="C23" s="2">
        <v>0.197725318778701</v>
      </c>
      <c r="D23" s="2">
        <v>0.18571903159831599</v>
      </c>
      <c r="E23" s="2">
        <v>0.53712488078977605</v>
      </c>
      <c r="F23" s="2">
        <v>0.70670082600936901</v>
      </c>
      <c r="G23" s="2">
        <v>0.67858082365197203</v>
      </c>
      <c r="H23" s="2">
        <v>0.83768163147565</v>
      </c>
      <c r="I23" s="2">
        <v>1.2117418453673801</v>
      </c>
      <c r="J23" s="2">
        <v>0.54265195655093301</v>
      </c>
      <c r="K23" s="2">
        <v>0.317492772290494</v>
      </c>
      <c r="L23" s="2">
        <v>0.18915510017686099</v>
      </c>
      <c r="N23" s="7" t="s">
        <v>28</v>
      </c>
      <c r="O23" s="1">
        <v>318</v>
      </c>
      <c r="S23" s="32"/>
      <c r="T23" s="7" t="s">
        <v>17</v>
      </c>
      <c r="U23" s="2">
        <f t="shared" si="3"/>
        <v>0.31969752438169796</v>
      </c>
      <c r="V23" s="5">
        <f t="shared" si="4"/>
        <v>0.213068642651871</v>
      </c>
      <c r="W23" s="5">
        <f t="shared" si="2"/>
        <v>0.32571362757022598</v>
      </c>
      <c r="X23" s="5">
        <f t="shared" si="2"/>
        <v>0.38460967260228301</v>
      </c>
      <c r="Y23" s="5">
        <f t="shared" si="2"/>
        <v>0.43258273006005699</v>
      </c>
      <c r="Z23" s="5">
        <f t="shared" si="2"/>
        <v>0.65130610267434397</v>
      </c>
      <c r="AA23" s="5">
        <f t="shared" si="2"/>
        <v>0.92185644758582497</v>
      </c>
      <c r="AB23" s="5">
        <f t="shared" si="2"/>
        <v>0.44369546062196802</v>
      </c>
      <c r="AC23" s="5">
        <f t="shared" si="2"/>
        <v>0.16406697354191099</v>
      </c>
    </row>
    <row r="24" spans="1:29" x14ac:dyDescent="0.25">
      <c r="A24" s="32"/>
      <c r="B24" s="7" t="s">
        <v>17</v>
      </c>
      <c r="C24" s="2">
        <v>0.21243893341907999</v>
      </c>
      <c r="D24" s="2">
        <v>0.107258590962618</v>
      </c>
      <c r="E24" s="2">
        <v>0.213068642651871</v>
      </c>
      <c r="F24" s="2">
        <v>0.32571362757022598</v>
      </c>
      <c r="G24" s="2">
        <v>0.38460967260228301</v>
      </c>
      <c r="H24" s="2">
        <v>0.43258273006005699</v>
      </c>
      <c r="I24" s="2">
        <v>0.65130610267434397</v>
      </c>
      <c r="J24" s="2">
        <v>0.92185644758582497</v>
      </c>
      <c r="K24" s="2">
        <v>0.44369546062196802</v>
      </c>
      <c r="L24" s="2">
        <v>0.16406697354191099</v>
      </c>
      <c r="N24" s="7" t="s">
        <v>29</v>
      </c>
      <c r="O24" s="1">
        <v>279</v>
      </c>
      <c r="S24" s="32"/>
      <c r="T24" s="7" t="s">
        <v>18</v>
      </c>
      <c r="U24" s="2">
        <f t="shared" si="3"/>
        <v>0.1168008839035472</v>
      </c>
      <c r="V24" s="5">
        <f t="shared" si="4"/>
        <v>0.123722051374784</v>
      </c>
      <c r="W24" s="5">
        <f t="shared" si="2"/>
        <v>0.17366779764527099</v>
      </c>
      <c r="X24" s="5">
        <f t="shared" si="2"/>
        <v>0.218834039827044</v>
      </c>
      <c r="Y24" s="5">
        <f t="shared" si="2"/>
        <v>0.335983292585741</v>
      </c>
      <c r="Z24" s="5">
        <f t="shared" si="2"/>
        <v>0.52320652257700895</v>
      </c>
      <c r="AA24" s="5">
        <f t="shared" si="2"/>
        <v>0.60921032289192401</v>
      </c>
      <c r="AB24" s="5">
        <f t="shared" si="2"/>
        <v>0.99489476527333898</v>
      </c>
      <c r="AC24" s="5">
        <f t="shared" si="2"/>
        <v>0.197823497506111</v>
      </c>
    </row>
    <row r="25" spans="1:29" x14ac:dyDescent="0.25">
      <c r="A25" s="32"/>
      <c r="B25" s="7" t="s">
        <v>18</v>
      </c>
      <c r="C25" s="2">
        <v>6.66114540499394E-2</v>
      </c>
      <c r="D25" s="2">
        <v>5.0189429853607803E-2</v>
      </c>
      <c r="E25" s="2">
        <v>0.123722051374784</v>
      </c>
      <c r="F25" s="2">
        <v>0.17366779764527099</v>
      </c>
      <c r="G25" s="2">
        <v>0.218834039827044</v>
      </c>
      <c r="H25" s="2">
        <v>0.335983292585741</v>
      </c>
      <c r="I25" s="2">
        <v>0.52320652257700895</v>
      </c>
      <c r="J25" s="2">
        <v>0.60921032289192401</v>
      </c>
      <c r="K25" s="2">
        <v>0.99489476527333898</v>
      </c>
      <c r="L25" s="2">
        <v>0.197823497506111</v>
      </c>
      <c r="N25" s="7" t="s">
        <v>30</v>
      </c>
      <c r="O25" s="1">
        <v>179</v>
      </c>
      <c r="S25" s="32"/>
      <c r="T25" s="7" t="s">
        <v>9</v>
      </c>
      <c r="U25" s="2">
        <f t="shared" si="3"/>
        <v>3.78763222581424E-2</v>
      </c>
      <c r="V25" s="5">
        <f t="shared" si="4"/>
        <v>6.7380256288397999E-2</v>
      </c>
      <c r="W25" s="5">
        <f t="shared" si="2"/>
        <v>0.14543851451825099</v>
      </c>
      <c r="X25" s="5">
        <f t="shared" si="2"/>
        <v>0.18509738898066599</v>
      </c>
      <c r="Y25" s="5">
        <f t="shared" si="2"/>
        <v>0.36548403715753902</v>
      </c>
      <c r="Z25" s="5">
        <f t="shared" si="2"/>
        <v>0.59394605211965301</v>
      </c>
      <c r="AA25" s="5">
        <f t="shared" si="2"/>
        <v>0.42923606352322902</v>
      </c>
      <c r="AB25" s="5">
        <f t="shared" si="2"/>
        <v>0.37694670495451399</v>
      </c>
      <c r="AC25" s="5">
        <f t="shared" si="2"/>
        <v>0.36219690703385699</v>
      </c>
    </row>
    <row r="26" spans="1:29" x14ac:dyDescent="0.25">
      <c r="A26" s="32"/>
      <c r="B26" s="7" t="s">
        <v>9</v>
      </c>
      <c r="C26" s="2">
        <v>1.8699794982934701E-2</v>
      </c>
      <c r="D26" s="2">
        <v>1.9176527275207699E-2</v>
      </c>
      <c r="E26" s="2">
        <v>6.7380256288397999E-2</v>
      </c>
      <c r="F26" s="2">
        <v>0.14543851451825099</v>
      </c>
      <c r="G26" s="2">
        <v>0.18509738898066599</v>
      </c>
      <c r="H26" s="2">
        <v>0.36548403715753902</v>
      </c>
      <c r="I26" s="2">
        <v>0.59394605211965301</v>
      </c>
      <c r="J26" s="2">
        <v>0.42923606352322902</v>
      </c>
      <c r="K26" s="2">
        <v>0.37694670495451399</v>
      </c>
      <c r="L26" s="2">
        <v>0.36219690703385699</v>
      </c>
      <c r="N26" s="7" t="s">
        <v>9</v>
      </c>
      <c r="O26" s="1">
        <v>32</v>
      </c>
    </row>
    <row r="29" spans="1:29" x14ac:dyDescent="0.25">
      <c r="S29" s="35" t="s">
        <v>36</v>
      </c>
      <c r="T29" s="35"/>
      <c r="U29" s="34" t="s">
        <v>53</v>
      </c>
      <c r="V29" s="34"/>
      <c r="W29" s="34"/>
      <c r="X29" s="34"/>
      <c r="Y29" s="34"/>
      <c r="Z29" s="34"/>
      <c r="AA29" s="34"/>
      <c r="AB29" s="34"/>
      <c r="AC29" s="34"/>
    </row>
    <row r="30" spans="1:29" x14ac:dyDescent="0.25">
      <c r="S30" s="35"/>
      <c r="T30" s="35"/>
      <c r="U30" s="7" t="s">
        <v>31</v>
      </c>
      <c r="V30" s="7" t="s">
        <v>2</v>
      </c>
      <c r="W30" s="7" t="s">
        <v>3</v>
      </c>
      <c r="X30" s="7" t="s">
        <v>4</v>
      </c>
      <c r="Y30" s="7" t="s">
        <v>5</v>
      </c>
      <c r="Z30" s="7" t="s">
        <v>6</v>
      </c>
      <c r="AA30" s="7" t="s">
        <v>7</v>
      </c>
      <c r="AB30" s="7" t="s">
        <v>8</v>
      </c>
      <c r="AC30" s="7" t="s">
        <v>9</v>
      </c>
    </row>
    <row r="31" spans="1:29" x14ac:dyDescent="0.25">
      <c r="S31" s="32" t="s">
        <v>37</v>
      </c>
      <c r="T31" s="7" t="s">
        <v>32</v>
      </c>
      <c r="U31" s="9">
        <f>U17/U3</f>
        <v>0.16783189918334249</v>
      </c>
      <c r="V31" s="9">
        <f t="shared" ref="V31:AC31" si="5">V17/V3</f>
        <v>0.35586531036523805</v>
      </c>
      <c r="W31" s="9">
        <f t="shared" si="5"/>
        <v>0.35086574666454934</v>
      </c>
      <c r="X31" s="9">
        <f t="shared" si="5"/>
        <v>0.40473866345400167</v>
      </c>
      <c r="Y31" s="9">
        <f t="shared" si="5"/>
        <v>0.48726424748279062</v>
      </c>
      <c r="Z31" s="9">
        <f t="shared" si="5"/>
        <v>0.47546292705893894</v>
      </c>
      <c r="AA31" s="9">
        <f t="shared" si="5"/>
        <v>0.48020720544130313</v>
      </c>
      <c r="AB31" s="9">
        <f t="shared" si="5"/>
        <v>0.37542626091222209</v>
      </c>
      <c r="AC31" s="9">
        <f t="shared" si="5"/>
        <v>0.21211363572185973</v>
      </c>
    </row>
    <row r="32" spans="1:29" x14ac:dyDescent="0.25">
      <c r="S32" s="32"/>
      <c r="T32" s="7" t="s">
        <v>12</v>
      </c>
      <c r="U32" s="9">
        <f t="shared" ref="U32:AC32" si="6">U18/U4</f>
        <v>0.29961493956996776</v>
      </c>
      <c r="V32" s="9">
        <f t="shared" si="6"/>
        <v>0.13580777270803257</v>
      </c>
      <c r="W32" s="9">
        <f t="shared" si="6"/>
        <v>0.25520419728485716</v>
      </c>
      <c r="X32" s="9">
        <f t="shared" si="6"/>
        <v>0.35036177349563769</v>
      </c>
      <c r="Y32" s="9">
        <f t="shared" si="6"/>
        <v>0.38903419584182458</v>
      </c>
      <c r="Z32" s="9">
        <f t="shared" si="6"/>
        <v>0.41207272985237042</v>
      </c>
      <c r="AA32" s="9">
        <f t="shared" si="6"/>
        <v>0.33542811141847173</v>
      </c>
      <c r="AB32" s="9">
        <f t="shared" si="6"/>
        <v>0.36297507598151701</v>
      </c>
      <c r="AC32" s="9">
        <f t="shared" si="6"/>
        <v>0.31371333316838018</v>
      </c>
    </row>
    <row r="33" spans="19:29" x14ac:dyDescent="0.25">
      <c r="S33" s="32"/>
      <c r="T33" s="7" t="s">
        <v>13</v>
      </c>
      <c r="U33" s="9">
        <f t="shared" ref="U33:AC33" si="7">U19/U5</f>
        <v>0.33434238681219097</v>
      </c>
      <c r="V33" s="9">
        <f t="shared" si="7"/>
        <v>0.24902116065828755</v>
      </c>
      <c r="W33" s="9">
        <f t="shared" si="7"/>
        <v>0.2436573522616623</v>
      </c>
      <c r="X33" s="9">
        <f t="shared" si="7"/>
        <v>0.32329932066183614</v>
      </c>
      <c r="Y33" s="9">
        <f t="shared" si="7"/>
        <v>0.35153282183335244</v>
      </c>
      <c r="Z33" s="9">
        <f t="shared" si="7"/>
        <v>0.39786028774266974</v>
      </c>
      <c r="AA33" s="9">
        <f t="shared" si="7"/>
        <v>0.34867398863341315</v>
      </c>
      <c r="AB33" s="9">
        <f t="shared" si="7"/>
        <v>0.34667044660329338</v>
      </c>
      <c r="AC33" s="9">
        <f t="shared" si="7"/>
        <v>0.23066168963711475</v>
      </c>
    </row>
    <row r="34" spans="19:29" x14ac:dyDescent="0.25">
      <c r="S34" s="32"/>
      <c r="T34" s="7" t="s">
        <v>14</v>
      </c>
      <c r="U34" s="9">
        <f t="shared" ref="U34:AC34" si="8">U20/U6</f>
        <v>0.40639646341787594</v>
      </c>
      <c r="V34" s="9">
        <f t="shared" si="8"/>
        <v>0.33949596965361356</v>
      </c>
      <c r="W34" s="9">
        <f t="shared" si="8"/>
        <v>0.32104992328457838</v>
      </c>
      <c r="X34" s="9">
        <f t="shared" si="8"/>
        <v>0.34405966404238408</v>
      </c>
      <c r="Y34" s="9">
        <f t="shared" si="8"/>
        <v>0.36683873178695015</v>
      </c>
      <c r="Z34" s="9">
        <f t="shared" si="8"/>
        <v>0.40325720860882741</v>
      </c>
      <c r="AA34" s="9">
        <f t="shared" si="8"/>
        <v>0.3670898781312158</v>
      </c>
      <c r="AB34" s="9">
        <f t="shared" si="8"/>
        <v>0.37388078259645374</v>
      </c>
      <c r="AC34" s="9">
        <f t="shared" si="8"/>
        <v>0.26692852028465497</v>
      </c>
    </row>
    <row r="35" spans="19:29" x14ac:dyDescent="0.25">
      <c r="S35" s="32"/>
      <c r="T35" s="7" t="s">
        <v>15</v>
      </c>
      <c r="U35" s="9">
        <f t="shared" ref="U35:AC35" si="9">U21/U7</f>
        <v>0.47649747803555215</v>
      </c>
      <c r="V35" s="9">
        <f t="shared" si="9"/>
        <v>0.40395937428032308</v>
      </c>
      <c r="W35" s="9">
        <f t="shared" si="9"/>
        <v>0.37408183655215455</v>
      </c>
      <c r="X35" s="9">
        <f t="shared" si="9"/>
        <v>0.39309977982884736</v>
      </c>
      <c r="Y35" s="9">
        <f t="shared" si="9"/>
        <v>0.40107315080246847</v>
      </c>
      <c r="Z35" s="9">
        <f t="shared" si="9"/>
        <v>0.41568390503537384</v>
      </c>
      <c r="AA35" s="9">
        <f t="shared" si="9"/>
        <v>0.37734443765689235</v>
      </c>
      <c r="AB35" s="9">
        <f t="shared" si="9"/>
        <v>0.45268542865253014</v>
      </c>
      <c r="AC35" s="9">
        <f t="shared" si="9"/>
        <v>0.52008241178617931</v>
      </c>
    </row>
    <row r="36" spans="19:29" x14ac:dyDescent="0.25">
      <c r="S36" s="32"/>
      <c r="T36" s="7" t="s">
        <v>16</v>
      </c>
      <c r="U36" s="9">
        <f t="shared" ref="U36:AC36" si="10">U22/U8</f>
        <v>0.47440751267923681</v>
      </c>
      <c r="V36" s="9">
        <f t="shared" si="10"/>
        <v>0.40480033503453788</v>
      </c>
      <c r="W36" s="9">
        <f t="shared" si="10"/>
        <v>0.40054972551530038</v>
      </c>
      <c r="X36" s="9">
        <f t="shared" si="10"/>
        <v>0.40882298993912808</v>
      </c>
      <c r="Y36" s="9">
        <f t="shared" si="10"/>
        <v>0.39326748308535003</v>
      </c>
      <c r="Z36" s="9">
        <f t="shared" si="10"/>
        <v>0.44149942511634327</v>
      </c>
      <c r="AA36" s="9">
        <f t="shared" si="10"/>
        <v>0.40793070625555744</v>
      </c>
      <c r="AB36" s="9">
        <f t="shared" si="10"/>
        <v>0.54775892829579975</v>
      </c>
      <c r="AC36" s="9">
        <f t="shared" si="10"/>
        <v>0.55540366096880966</v>
      </c>
    </row>
    <row r="37" spans="19:29" x14ac:dyDescent="0.25">
      <c r="S37" s="32"/>
      <c r="T37" s="7" t="s">
        <v>17</v>
      </c>
      <c r="U37" s="9">
        <f t="shared" ref="U37:AC37" si="11">U23/U9</f>
        <v>0.56669221622329413</v>
      </c>
      <c r="V37" s="9">
        <f t="shared" si="11"/>
        <v>0.33324873442345265</v>
      </c>
      <c r="W37" s="9">
        <f t="shared" si="11"/>
        <v>0.35500713138975698</v>
      </c>
      <c r="X37" s="9">
        <f t="shared" si="11"/>
        <v>0.37637336593260912</v>
      </c>
      <c r="Y37" s="9">
        <f t="shared" si="11"/>
        <v>0.36104097308649941</v>
      </c>
      <c r="Z37" s="9">
        <f t="shared" si="11"/>
        <v>0.41254897411725244</v>
      </c>
      <c r="AA37" s="9">
        <f t="shared" si="11"/>
        <v>0.41902659901458195</v>
      </c>
      <c r="AB37" s="9">
        <f t="shared" si="11"/>
        <v>0.43161009319648358</v>
      </c>
      <c r="AC37" s="9">
        <f t="shared" si="11"/>
        <v>0.37767262793836009</v>
      </c>
    </row>
    <row r="38" spans="19:29" x14ac:dyDescent="0.25">
      <c r="S38" s="32"/>
      <c r="T38" s="7" t="s">
        <v>18</v>
      </c>
      <c r="U38" s="9">
        <f t="shared" ref="U38:AC38" si="12">U24/U10</f>
        <v>0.36335636361156598</v>
      </c>
      <c r="V38" s="9">
        <f t="shared" si="12"/>
        <v>0.32781515099854985</v>
      </c>
      <c r="W38" s="9">
        <f t="shared" si="12"/>
        <v>0.32086935737086203</v>
      </c>
      <c r="X38" s="9">
        <f t="shared" si="12"/>
        <v>0.34847674243813959</v>
      </c>
      <c r="Y38" s="9">
        <f t="shared" si="12"/>
        <v>0.3937362973493298</v>
      </c>
      <c r="Z38" s="9">
        <f t="shared" si="12"/>
        <v>0.5035763406077296</v>
      </c>
      <c r="AA38" s="9">
        <f t="shared" si="12"/>
        <v>0.39234821942678283</v>
      </c>
      <c r="AB38" s="9">
        <f t="shared" si="12"/>
        <v>0.40212522521007782</v>
      </c>
      <c r="AC38" s="9">
        <f t="shared" si="12"/>
        <v>0.19801314755189284</v>
      </c>
    </row>
    <row r="39" spans="19:29" x14ac:dyDescent="0.25">
      <c r="S39" s="32"/>
      <c r="T39" s="7" t="s">
        <v>9</v>
      </c>
      <c r="U39" s="9">
        <f t="shared" ref="U39:AC39" si="13">U25/U11</f>
        <v>0.20501100317691698</v>
      </c>
      <c r="V39" s="9">
        <f t="shared" si="13"/>
        <v>0.29905183300252469</v>
      </c>
      <c r="W39" s="9">
        <f t="shared" si="13"/>
        <v>0.22533761457142754</v>
      </c>
      <c r="X39" s="9">
        <f t="shared" si="13"/>
        <v>0.26258945398370542</v>
      </c>
      <c r="Y39" s="9">
        <f t="shared" si="13"/>
        <v>0.47744645699142929</v>
      </c>
      <c r="Z39" s="9">
        <f t="shared" si="13"/>
        <v>0.53894654513586127</v>
      </c>
      <c r="AA39" s="9">
        <f t="shared" si="13"/>
        <v>0.36236636128430633</v>
      </c>
      <c r="AB39" s="9">
        <f t="shared" si="13"/>
        <v>0.20899110824542994</v>
      </c>
      <c r="AC39" s="9">
        <f t="shared" si="13"/>
        <v>0.24855585878058714</v>
      </c>
    </row>
  </sheetData>
  <mergeCells count="17">
    <mergeCell ref="A1:B2"/>
    <mergeCell ref="C1:L1"/>
    <mergeCell ref="A3:A12"/>
    <mergeCell ref="S1:T2"/>
    <mergeCell ref="U1:AC1"/>
    <mergeCell ref="N1:O2"/>
    <mergeCell ref="U15:AC15"/>
    <mergeCell ref="S17:S25"/>
    <mergeCell ref="S3:S11"/>
    <mergeCell ref="S29:T30"/>
    <mergeCell ref="U29:AC29"/>
    <mergeCell ref="S31:S39"/>
    <mergeCell ref="A17:A26"/>
    <mergeCell ref="N15:O16"/>
    <mergeCell ref="A15:B16"/>
    <mergeCell ref="C15:K15"/>
    <mergeCell ref="S15:T16"/>
  </mergeCells>
  <pageMargins left="0.7" right="0.7" top="0.75" bottom="0.75" header="0.3" footer="0.3"/>
  <pageSetup paperSize="9" orientation="portrait" r:id="rId1"/>
  <ignoredErrors>
    <ignoredError sqref="N5 N19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"/>
  <sheetViews>
    <sheetView zoomScale="55" zoomScaleNormal="55" workbookViewId="0">
      <selection activeCell="AA46" sqref="AA46"/>
    </sheetView>
  </sheetViews>
  <sheetFormatPr baseColWidth="10" defaultRowHeight="15" x14ac:dyDescent="0.25"/>
  <cols>
    <col min="1" max="1" width="9.140625" customWidth="1"/>
    <col min="2" max="2" width="20" customWidth="1"/>
    <col min="3" max="3" width="8.7109375" bestFit="1" customWidth="1"/>
    <col min="4" max="5" width="8.140625" bestFit="1" customWidth="1"/>
    <col min="6" max="6" width="8.28515625" bestFit="1" customWidth="1"/>
    <col min="7" max="8" width="9.28515625" bestFit="1" customWidth="1"/>
    <col min="9" max="16" width="8.7109375" bestFit="1" customWidth="1"/>
    <col min="17" max="17" width="6" bestFit="1" customWidth="1"/>
    <col min="18" max="18" width="6" customWidth="1"/>
    <col min="19" max="19" width="11.85546875" customWidth="1"/>
    <col min="20" max="20" width="8.28515625" customWidth="1"/>
    <col min="21" max="21" width="3.42578125" customWidth="1"/>
    <col min="22" max="22" width="7.85546875" customWidth="1"/>
    <col min="23" max="23" width="8.140625" customWidth="1"/>
    <col min="24" max="24" width="8.5703125" customWidth="1"/>
    <col min="25" max="25" width="9.140625" customWidth="1"/>
    <col min="26" max="26" width="35.85546875" customWidth="1"/>
    <col min="27" max="27" width="8.5703125" bestFit="1" customWidth="1"/>
    <col min="28" max="28" width="10" bestFit="1" customWidth="1"/>
    <col min="29" max="34" width="10.28515625" bestFit="1" customWidth="1"/>
    <col min="35" max="35" width="6.28515625" bestFit="1" customWidth="1"/>
  </cols>
  <sheetData>
    <row r="1" spans="1:35" x14ac:dyDescent="0.25">
      <c r="A1" s="36" t="s">
        <v>54</v>
      </c>
      <c r="B1" s="36"/>
      <c r="C1" s="42" t="s">
        <v>37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S1" s="36" t="s">
        <v>20</v>
      </c>
      <c r="T1" s="36"/>
      <c r="V1" s="10"/>
      <c r="W1" s="10"/>
      <c r="Y1" s="36" t="s">
        <v>33</v>
      </c>
      <c r="Z1" s="36"/>
      <c r="AA1" s="39" t="s">
        <v>37</v>
      </c>
      <c r="AB1" s="40"/>
      <c r="AC1" s="40"/>
      <c r="AD1" s="40"/>
      <c r="AE1" s="40"/>
      <c r="AF1" s="40"/>
      <c r="AG1" s="40"/>
      <c r="AH1" s="41"/>
    </row>
    <row r="2" spans="1:35" x14ac:dyDescent="0.25">
      <c r="A2" s="36"/>
      <c r="B2" s="36"/>
      <c r="C2" s="13" t="s">
        <v>38</v>
      </c>
      <c r="D2" s="13" t="s">
        <v>39</v>
      </c>
      <c r="E2" s="13" t="s">
        <v>40</v>
      </c>
      <c r="F2" s="13" t="s">
        <v>41</v>
      </c>
      <c r="G2" s="13" t="s">
        <v>42</v>
      </c>
      <c r="H2" s="13" t="s">
        <v>43</v>
      </c>
      <c r="I2" s="13" t="s">
        <v>44</v>
      </c>
      <c r="J2" s="13" t="s">
        <v>45</v>
      </c>
      <c r="K2" s="13" t="s">
        <v>46</v>
      </c>
      <c r="L2" s="13" t="s">
        <v>47</v>
      </c>
      <c r="M2" s="13" t="s">
        <v>48</v>
      </c>
      <c r="N2" s="13" t="s">
        <v>49</v>
      </c>
      <c r="O2" s="13" t="s">
        <v>50</v>
      </c>
      <c r="P2" s="13" t="s">
        <v>51</v>
      </c>
      <c r="Q2" s="17" t="s">
        <v>52</v>
      </c>
      <c r="S2" s="36"/>
      <c r="T2" s="36"/>
      <c r="V2" s="10"/>
      <c r="W2" s="10"/>
      <c r="Y2" s="36"/>
      <c r="Z2" s="36"/>
      <c r="AA2" s="7" t="s">
        <v>31</v>
      </c>
      <c r="AB2" s="12" t="s">
        <v>2</v>
      </c>
      <c r="AC2" s="12" t="s">
        <v>3</v>
      </c>
      <c r="AD2" s="12" t="s">
        <v>4</v>
      </c>
      <c r="AE2" s="12" t="s">
        <v>5</v>
      </c>
      <c r="AF2" s="12" t="s">
        <v>6</v>
      </c>
      <c r="AG2" s="12" t="s">
        <v>7</v>
      </c>
      <c r="AH2" s="12" t="s">
        <v>52</v>
      </c>
      <c r="AI2" s="4"/>
    </row>
    <row r="3" spans="1:35" x14ac:dyDescent="0.25">
      <c r="A3" s="43" t="s">
        <v>53</v>
      </c>
      <c r="B3" s="18" t="s">
        <v>38</v>
      </c>
      <c r="C3" s="15">
        <v>1.92</v>
      </c>
      <c r="D3" s="14">
        <v>0.65</v>
      </c>
      <c r="E3" s="14">
        <v>0.41</v>
      </c>
      <c r="F3" s="14">
        <v>0.24</v>
      </c>
      <c r="G3" s="14">
        <v>0.46</v>
      </c>
      <c r="H3" s="14">
        <v>0.73</v>
      </c>
      <c r="I3" s="14">
        <v>0.67</v>
      </c>
      <c r="J3" s="14">
        <v>0.83</v>
      </c>
      <c r="K3" s="14">
        <v>0.24</v>
      </c>
      <c r="L3" s="14">
        <v>0.22</v>
      </c>
      <c r="M3" s="14">
        <v>0.36</v>
      </c>
      <c r="N3" s="14">
        <v>0.2</v>
      </c>
      <c r="O3" s="14">
        <v>0.2</v>
      </c>
      <c r="P3" s="14">
        <v>0.26</v>
      </c>
      <c r="Q3" s="14">
        <v>0.13</v>
      </c>
      <c r="S3" s="8" t="s">
        <v>21</v>
      </c>
      <c r="T3">
        <v>93</v>
      </c>
      <c r="V3" s="8" t="s">
        <v>22</v>
      </c>
      <c r="W3">
        <f>T3+T4</f>
        <v>193</v>
      </c>
      <c r="Y3" s="32" t="s">
        <v>53</v>
      </c>
      <c r="Z3" s="7" t="s">
        <v>32</v>
      </c>
      <c r="AA3" s="9">
        <f>((C3+C4)*T3+(D3+D4)*T4)/W3</f>
        <v>5.160155440414508</v>
      </c>
      <c r="AB3" s="9">
        <f>((E3+E4)*T5+(F3+F4)*T6)/W4</f>
        <v>1.2350000000000001</v>
      </c>
      <c r="AC3" s="9">
        <f>((G3+G4)*T7+(H3+H4)*T8)/W5</f>
        <v>1.2787272727272727</v>
      </c>
      <c r="AD3" s="9">
        <f>((I3+I4)*T9+(J3+J4)*T10)/W6</f>
        <v>1.9449999999999998</v>
      </c>
      <c r="AE3" s="9">
        <f>((K3+K4)*T11+(L3+L4)*T12)/W7</f>
        <v>0.79081081081081084</v>
      </c>
      <c r="AF3" s="9">
        <f>((M3+M4)*T13+(N3+N4)*T14)/W8</f>
        <v>0.55052631578947364</v>
      </c>
      <c r="AG3" s="9">
        <f>((O3+O4)*T15+(P3+P4)*T16)/W9</f>
        <v>0.71123595505617976</v>
      </c>
      <c r="AH3" s="9">
        <f>Q3+Q4</f>
        <v>0.33</v>
      </c>
    </row>
    <row r="4" spans="1:35" x14ac:dyDescent="0.25">
      <c r="A4" s="43"/>
      <c r="B4" s="19" t="s">
        <v>39</v>
      </c>
      <c r="C4" s="15">
        <v>0.95</v>
      </c>
      <c r="D4" s="14">
        <v>6.64</v>
      </c>
      <c r="E4" s="14">
        <v>1.0900000000000001</v>
      </c>
      <c r="F4" s="14">
        <v>0.73</v>
      </c>
      <c r="G4" s="14">
        <v>0.61</v>
      </c>
      <c r="H4" s="14">
        <v>0.75</v>
      </c>
      <c r="I4" s="14">
        <v>0.95</v>
      </c>
      <c r="J4" s="14">
        <v>1.39</v>
      </c>
      <c r="K4" s="14">
        <v>0.9</v>
      </c>
      <c r="L4" s="14">
        <v>0.16</v>
      </c>
      <c r="M4" s="14">
        <v>0.3</v>
      </c>
      <c r="N4" s="14">
        <v>0.22</v>
      </c>
      <c r="O4" s="14">
        <v>0.5</v>
      </c>
      <c r="P4" s="14">
        <v>0.48</v>
      </c>
      <c r="Q4" s="14">
        <v>0.2</v>
      </c>
      <c r="S4" s="8" t="s">
        <v>23</v>
      </c>
      <c r="T4">
        <v>100</v>
      </c>
      <c r="V4" s="8" t="s">
        <v>24</v>
      </c>
      <c r="W4">
        <f>T5+T6</f>
        <v>200</v>
      </c>
      <c r="Y4" s="32"/>
      <c r="Z4" s="12" t="s">
        <v>12</v>
      </c>
      <c r="AA4" s="9">
        <f>((C5+C6)*T3+(D5+D6)*T4)/W3</f>
        <v>1.2452331606217615</v>
      </c>
      <c r="AB4" s="9">
        <f>((E5+E6)*T5+(F5+F6)*T6)/W4</f>
        <v>8.0549999999999997</v>
      </c>
      <c r="AC4" s="9">
        <f>((G5+G6)*T7+(H5+H6)*T8)/W5</f>
        <v>1.4376363636363638</v>
      </c>
      <c r="AD4" s="9">
        <f>((I5+I6)*T9+(J5+J6)*T10)/W6</f>
        <v>1.1274999999999999</v>
      </c>
      <c r="AE4" s="9">
        <f>((K5+K6)*T11+(L5+L6)*T12)/W7</f>
        <v>1.8499999999999999</v>
      </c>
      <c r="AF4" s="9">
        <f>((M5+M6)*T13+(N5+N6)*T14)/W8</f>
        <v>0.89228070175438601</v>
      </c>
      <c r="AG4" s="9">
        <f>((O5+O6)*T15+(P5+P6)*T16)/W9</f>
        <v>0.58797752808988757</v>
      </c>
      <c r="AH4" s="9">
        <f>Q5+Q6</f>
        <v>0.96</v>
      </c>
    </row>
    <row r="5" spans="1:35" x14ac:dyDescent="0.25">
      <c r="A5" s="43"/>
      <c r="B5" s="20" t="s">
        <v>40</v>
      </c>
      <c r="C5" s="15">
        <v>0.48</v>
      </c>
      <c r="D5" s="14">
        <v>1.31</v>
      </c>
      <c r="E5" s="14">
        <v>6.85</v>
      </c>
      <c r="F5" s="14">
        <v>1.52</v>
      </c>
      <c r="G5" s="14">
        <v>0.27</v>
      </c>
      <c r="H5" s="14">
        <v>0.31</v>
      </c>
      <c r="I5" s="14">
        <v>0.48</v>
      </c>
      <c r="J5" s="14">
        <v>0.76</v>
      </c>
      <c r="K5" s="14">
        <v>1</v>
      </c>
      <c r="L5" s="14">
        <v>0.69</v>
      </c>
      <c r="M5" s="14">
        <v>0.32</v>
      </c>
      <c r="N5" s="14">
        <v>0.44</v>
      </c>
      <c r="O5" s="14">
        <v>0.27</v>
      </c>
      <c r="P5" s="14">
        <v>0.41</v>
      </c>
      <c r="Q5" s="14">
        <v>0.33</v>
      </c>
      <c r="S5" s="8" t="s">
        <v>40</v>
      </c>
      <c r="T5">
        <v>100</v>
      </c>
      <c r="V5" s="8" t="s">
        <v>25</v>
      </c>
      <c r="W5">
        <f>T7+T8</f>
        <v>110</v>
      </c>
      <c r="Y5" s="32"/>
      <c r="Z5" s="12" t="s">
        <v>13</v>
      </c>
      <c r="AA5" s="9">
        <f>((C7+C8)*T3+(D7+D8)*T4)/W3</f>
        <v>1.094922279792746</v>
      </c>
      <c r="AB5" s="9">
        <f>((E7+E8)*T5+(F7+F8)*T6)/W4</f>
        <v>1.165</v>
      </c>
      <c r="AC5" s="9">
        <f>((G7+G8)*T7+(H7+H8)*T8)/W5</f>
        <v>3.5949090909090908</v>
      </c>
      <c r="AD5" s="9">
        <f>((I7+I8)*T9+(J7+J8)*T10)/W6</f>
        <v>1.5141666666666667</v>
      </c>
      <c r="AE5" s="9">
        <f>((K7+K8)*T11+(L7+L8)*T12)/W7</f>
        <v>1.6064864864864865</v>
      </c>
      <c r="AF5" s="9">
        <f>((M7+M8)*T13+(N7+N8)*T14)/W8</f>
        <v>1.6322807017543859</v>
      </c>
      <c r="AG5" s="9">
        <f>((O7+O8)*T15+(P7+P8)*T16)/W9</f>
        <v>1.1747191011235956</v>
      </c>
      <c r="AH5" s="9">
        <f>Q7+Q8</f>
        <v>0.66</v>
      </c>
    </row>
    <row r="6" spans="1:35" x14ac:dyDescent="0.25">
      <c r="A6" s="43"/>
      <c r="B6" s="21" t="s">
        <v>41</v>
      </c>
      <c r="C6" s="15">
        <v>0.33</v>
      </c>
      <c r="D6" s="14">
        <v>0.34</v>
      </c>
      <c r="E6" s="14">
        <v>1.03</v>
      </c>
      <c r="F6" s="14">
        <v>6.71</v>
      </c>
      <c r="G6" s="14">
        <v>1.58</v>
      </c>
      <c r="H6" s="14">
        <v>0.73</v>
      </c>
      <c r="I6" s="14">
        <v>0.42</v>
      </c>
      <c r="J6" s="14">
        <v>0.56000000000000005</v>
      </c>
      <c r="K6" s="14">
        <v>0.85</v>
      </c>
      <c r="L6" s="14">
        <v>1.1599999999999999</v>
      </c>
      <c r="M6" s="14">
        <v>0.7</v>
      </c>
      <c r="N6" s="14">
        <v>0.3</v>
      </c>
      <c r="O6" s="14">
        <v>0.2</v>
      </c>
      <c r="P6" s="14">
        <v>0.48</v>
      </c>
      <c r="Q6" s="14">
        <v>0.63</v>
      </c>
      <c r="S6" s="8" t="s">
        <v>41</v>
      </c>
      <c r="T6">
        <v>100</v>
      </c>
      <c r="V6" s="8" t="s">
        <v>26</v>
      </c>
      <c r="W6">
        <f>T9+T10</f>
        <v>120</v>
      </c>
      <c r="Y6" s="32"/>
      <c r="Z6" s="12" t="s">
        <v>14</v>
      </c>
      <c r="AA6" s="9">
        <f>((C9+C10)*T3+(D9+D10)*T4)/W3</f>
        <v>2.0210880829015543</v>
      </c>
      <c r="AB6" s="9">
        <f>((E9+E10)*T5+(F9+F10)*T6)/W4</f>
        <v>1.7350000000000001</v>
      </c>
      <c r="AC6" s="9">
        <f>((G9+G10)*T7+(H9+H10)*T8)/W5</f>
        <v>1.8945454545454543</v>
      </c>
      <c r="AD6" s="9">
        <f>((I9+I10)*T9+(J9+J10)*T10)/W6</f>
        <v>2.76125</v>
      </c>
      <c r="AE6" s="9">
        <f>((K9+K10)*T11+(L9+L10)*T12)/W7</f>
        <v>2.1837837837837837</v>
      </c>
      <c r="AF6" s="9">
        <f>((M9+M10)*T13+(N9+N10)*T14)/W8</f>
        <v>1.5447368421052632</v>
      </c>
      <c r="AG6" s="9">
        <f>((O9+O10)*T15+(P9+P10)*T16)/W9</f>
        <v>1.7266292134831462</v>
      </c>
      <c r="AH6" s="9">
        <f>Q9+Q10</f>
        <v>0.47000000000000003</v>
      </c>
    </row>
    <row r="7" spans="1:35" x14ac:dyDescent="0.25">
      <c r="A7" s="43"/>
      <c r="B7" s="22" t="s">
        <v>42</v>
      </c>
      <c r="C7" s="15">
        <v>0.45</v>
      </c>
      <c r="D7" s="14">
        <v>0.3</v>
      </c>
      <c r="E7" s="14">
        <v>0.22</v>
      </c>
      <c r="F7" s="14">
        <v>0.93</v>
      </c>
      <c r="G7" s="14">
        <v>2.59</v>
      </c>
      <c r="H7" s="14">
        <v>1.49</v>
      </c>
      <c r="I7" s="14">
        <v>0.75</v>
      </c>
      <c r="J7" s="14">
        <v>0.63</v>
      </c>
      <c r="K7" s="14">
        <v>0.77</v>
      </c>
      <c r="L7" s="14">
        <v>0.87</v>
      </c>
      <c r="M7" s="14">
        <v>0.88</v>
      </c>
      <c r="N7" s="14">
        <v>0.61</v>
      </c>
      <c r="O7" s="14">
        <v>0.53</v>
      </c>
      <c r="P7" s="14">
        <v>0.37</v>
      </c>
      <c r="Q7" s="14">
        <v>0.33</v>
      </c>
      <c r="S7" s="8" t="s">
        <v>42</v>
      </c>
      <c r="T7">
        <v>54</v>
      </c>
      <c r="V7" s="8" t="s">
        <v>27</v>
      </c>
      <c r="W7">
        <f>T11+T12</f>
        <v>111</v>
      </c>
      <c r="Y7" s="32"/>
      <c r="Z7" s="12" t="s">
        <v>15</v>
      </c>
      <c r="AA7" s="9">
        <f>((C11+C12)*T3+(D11+D12)*T4)/W3</f>
        <v>1.2026943005181348</v>
      </c>
      <c r="AB7" s="9">
        <f>((E11+E12)*T5+(F11+F12)*T6)/W4</f>
        <v>1.71</v>
      </c>
      <c r="AC7" s="9">
        <f>((G11+G12)*T7+(H11+H12)*T8)/W5</f>
        <v>1.756</v>
      </c>
      <c r="AD7" s="9">
        <f>((I11+I12)*T9+(J11+J12)*T10)/W6</f>
        <v>1.7366666666666668</v>
      </c>
      <c r="AE7" s="9">
        <f>((K11+K12)*T11+(L11+L12)*T12)/W7</f>
        <v>2.8859459459459464</v>
      </c>
      <c r="AF7" s="9">
        <f>((M11+M12)*T13+(N11+N12)*T14)/W8</f>
        <v>1.4863157894736843</v>
      </c>
      <c r="AG7" s="9">
        <f>((O11+O12)*T15+(P11+P12)*T16)/W9</f>
        <v>1.5078651685393256</v>
      </c>
      <c r="AH7" s="9">
        <f>Q11+Q12</f>
        <v>1.37</v>
      </c>
    </row>
    <row r="8" spans="1:35" x14ac:dyDescent="0.25">
      <c r="A8" s="43"/>
      <c r="B8" s="20" t="s">
        <v>43</v>
      </c>
      <c r="C8" s="15">
        <v>0.79</v>
      </c>
      <c r="D8" s="14">
        <v>0.66</v>
      </c>
      <c r="E8" s="14">
        <v>0.44</v>
      </c>
      <c r="F8" s="14">
        <v>0.74</v>
      </c>
      <c r="G8" s="14">
        <v>1.29</v>
      </c>
      <c r="H8" s="14">
        <v>1.83</v>
      </c>
      <c r="I8" s="14">
        <v>0.97</v>
      </c>
      <c r="J8" s="14">
        <v>0.71</v>
      </c>
      <c r="K8" s="14">
        <v>0.74</v>
      </c>
      <c r="L8" s="14">
        <v>0.85</v>
      </c>
      <c r="M8" s="14">
        <v>0.88</v>
      </c>
      <c r="N8" s="14">
        <v>0.87</v>
      </c>
      <c r="O8" s="14">
        <v>0.67</v>
      </c>
      <c r="P8" s="14">
        <v>0.74</v>
      </c>
      <c r="Q8" s="14">
        <v>0.33</v>
      </c>
      <c r="S8" s="8" t="s">
        <v>43</v>
      </c>
      <c r="T8">
        <v>56</v>
      </c>
      <c r="V8" s="8" t="s">
        <v>28</v>
      </c>
      <c r="W8">
        <f>T13+T14</f>
        <v>114</v>
      </c>
      <c r="Y8" s="32"/>
      <c r="Z8" s="12" t="s">
        <v>16</v>
      </c>
      <c r="AA8" s="9">
        <f>((C13+C14)*T3+(D13+D14)*T4)/W3</f>
        <v>0.6140932642487047</v>
      </c>
      <c r="AB8" s="9">
        <f>((E13+E14)*T5+(F13+F14)*T6)/W4</f>
        <v>0.69499999999999995</v>
      </c>
      <c r="AC8" s="9">
        <f>((G13+G14)*T7+(H13+H14)*T8)/W5</f>
        <v>1.1100000000000001</v>
      </c>
      <c r="AD8" s="9">
        <f>((I13+I14)*T9+(J13+J14)*T10)/W6</f>
        <v>1.2041666666666666</v>
      </c>
      <c r="AE8" s="9">
        <f>((K13+K14)*T11+(L13+L14)*T12)/W7</f>
        <v>1.3518918918918919</v>
      </c>
      <c r="AF8" s="9">
        <f>((M13+M14)*T13+(N13+N14)*T14)/W8</f>
        <v>1.8656140350877193</v>
      </c>
      <c r="AG8" s="9">
        <f>((O13+O14)*T15+(P13+P14)*T16)/W9</f>
        <v>1.4315730337078652</v>
      </c>
      <c r="AH8" s="9">
        <f>Q13+Q14</f>
        <v>0.89999999999999991</v>
      </c>
    </row>
    <row r="9" spans="1:35" x14ac:dyDescent="0.25">
      <c r="A9" s="43"/>
      <c r="B9" s="20" t="s">
        <v>44</v>
      </c>
      <c r="C9" s="15">
        <v>0.97</v>
      </c>
      <c r="D9" s="14">
        <v>1.07</v>
      </c>
      <c r="E9" s="14">
        <v>0.62</v>
      </c>
      <c r="F9" s="14">
        <v>0.5</v>
      </c>
      <c r="G9" s="14">
        <v>0.88</v>
      </c>
      <c r="H9" s="14">
        <v>1.19</v>
      </c>
      <c r="I9" s="14">
        <v>1.67</v>
      </c>
      <c r="J9" s="14">
        <v>0.89</v>
      </c>
      <c r="K9" s="14">
        <v>1.02</v>
      </c>
      <c r="L9" s="14">
        <v>0.91</v>
      </c>
      <c r="M9" s="14">
        <v>0.92</v>
      </c>
      <c r="N9" s="14">
        <v>0.61</v>
      </c>
      <c r="O9" s="14">
        <v>0.76</v>
      </c>
      <c r="P9" s="14">
        <v>0.63</v>
      </c>
      <c r="Q9" s="14">
        <v>0.27</v>
      </c>
      <c r="S9" s="8" t="s">
        <v>44</v>
      </c>
      <c r="T9">
        <v>55</v>
      </c>
      <c r="V9" s="8" t="s">
        <v>29</v>
      </c>
      <c r="W9">
        <f>T15+T16</f>
        <v>89</v>
      </c>
      <c r="Y9" s="32"/>
      <c r="Z9" s="12" t="s">
        <v>17</v>
      </c>
      <c r="AA9" s="9">
        <f>((C15+C16)*T3+(D15+D16)*T4)/W3</f>
        <v>0.35518134715025906</v>
      </c>
      <c r="AB9" s="9">
        <f>((E15+E16)*T5+(F15+F16)*T6)/W4</f>
        <v>0.375</v>
      </c>
      <c r="AC9" s="9">
        <f>((G15+G16)*T7+(H15+H16)*T8)/W5</f>
        <v>0.47163636363636369</v>
      </c>
      <c r="AD9" s="9">
        <f>((I15+I16)*T9+(J15+J16)*T10)/W6</f>
        <v>0.6166666666666667</v>
      </c>
      <c r="AE9" s="9">
        <f>((K15+K16)*T11+(L15+L16)*T12)/W7</f>
        <v>0.69081081081081086</v>
      </c>
      <c r="AF9" s="9">
        <f>((M15+M16)*T13+(N15+N16)*T14)/W8</f>
        <v>0.82070175438596493</v>
      </c>
      <c r="AG9" s="9">
        <f>((O15+O16)*T15+(P15+P16)*T16)/W9</f>
        <v>1.1616853932584268</v>
      </c>
      <c r="AH9" s="9">
        <f>Q15+Q16</f>
        <v>1.17</v>
      </c>
    </row>
    <row r="10" spans="1:35" x14ac:dyDescent="0.25">
      <c r="A10" s="43"/>
      <c r="B10" s="20" t="s">
        <v>45</v>
      </c>
      <c r="C10" s="15">
        <v>1.02</v>
      </c>
      <c r="D10" s="14">
        <v>0.98</v>
      </c>
      <c r="E10" s="14">
        <v>1.26</v>
      </c>
      <c r="F10" s="14">
        <v>1.0900000000000001</v>
      </c>
      <c r="G10" s="14">
        <v>0.76</v>
      </c>
      <c r="H10" s="14">
        <v>0.95</v>
      </c>
      <c r="I10" s="14">
        <v>1.53</v>
      </c>
      <c r="J10" s="14">
        <v>1.5</v>
      </c>
      <c r="K10" s="14">
        <v>1.32</v>
      </c>
      <c r="L10" s="14">
        <v>1.0900000000000001</v>
      </c>
      <c r="M10" s="14">
        <v>0.83</v>
      </c>
      <c r="N10" s="14">
        <v>0.69</v>
      </c>
      <c r="O10" s="14">
        <v>1.02</v>
      </c>
      <c r="P10" s="14">
        <v>0.96</v>
      </c>
      <c r="Q10" s="14">
        <v>0.2</v>
      </c>
      <c r="S10" s="8" t="s">
        <v>45</v>
      </c>
      <c r="T10">
        <v>65</v>
      </c>
      <c r="V10" s="8" t="s">
        <v>52</v>
      </c>
      <c r="W10">
        <f>T17</f>
        <v>29</v>
      </c>
      <c r="Y10" s="32"/>
      <c r="Z10" s="12" t="s">
        <v>52</v>
      </c>
      <c r="AA10" s="9">
        <f>((C17*T3)+(D17*T4))/W3</f>
        <v>0.14518134715025907</v>
      </c>
      <c r="AB10" s="9">
        <f>((E17*T5)+(F17*T6))/W4</f>
        <v>0.155</v>
      </c>
      <c r="AC10" s="9">
        <f>((G17*T7)+(H17*T8))/W5</f>
        <v>0.20436363636363636</v>
      </c>
      <c r="AD10" s="9">
        <f>((I17*T9)+(J17*T10))/W6</f>
        <v>0.29083333333333333</v>
      </c>
      <c r="AE10" s="9">
        <f>((K17*T11)+(L17*T12))/W7</f>
        <v>0.59648648648648661</v>
      </c>
      <c r="AF10" s="9">
        <f>((M17*T13)+(N17*T14))/W8</f>
        <v>0.63491228070175432</v>
      </c>
      <c r="AG10" s="9">
        <f>((O17*T15)+(P17*T16))/W9</f>
        <v>0.54584269662921348</v>
      </c>
      <c r="AH10" s="11">
        <f>Q17</f>
        <v>1.47</v>
      </c>
    </row>
    <row r="11" spans="1:35" x14ac:dyDescent="0.25">
      <c r="A11" s="43"/>
      <c r="B11" s="20" t="s">
        <v>46</v>
      </c>
      <c r="C11" s="15">
        <v>0.55000000000000004</v>
      </c>
      <c r="D11" s="14">
        <v>1</v>
      </c>
      <c r="E11" s="14">
        <v>1.1399999999999999</v>
      </c>
      <c r="F11" s="14">
        <v>0.94</v>
      </c>
      <c r="G11" s="14">
        <v>0.73</v>
      </c>
      <c r="H11" s="14">
        <v>0.88</v>
      </c>
      <c r="I11" s="14">
        <v>0.82</v>
      </c>
      <c r="J11" s="14">
        <v>1.23</v>
      </c>
      <c r="K11" s="14">
        <v>1.35</v>
      </c>
      <c r="L11" s="14">
        <v>1.27</v>
      </c>
      <c r="M11" s="14">
        <v>0.89</v>
      </c>
      <c r="N11" s="14">
        <v>0.67</v>
      </c>
      <c r="O11" s="14">
        <v>0.94</v>
      </c>
      <c r="P11" s="14">
        <v>0.81</v>
      </c>
      <c r="Q11" s="14">
        <v>0.8</v>
      </c>
      <c r="S11" s="8" t="s">
        <v>46</v>
      </c>
      <c r="T11">
        <v>60</v>
      </c>
    </row>
    <row r="12" spans="1:35" x14ac:dyDescent="0.25">
      <c r="A12" s="43"/>
      <c r="B12" s="20" t="s">
        <v>47</v>
      </c>
      <c r="C12" s="15">
        <v>0.28999999999999998</v>
      </c>
      <c r="D12" s="14">
        <v>0.54</v>
      </c>
      <c r="E12" s="14">
        <v>0.56999999999999995</v>
      </c>
      <c r="F12" s="14">
        <v>0.77</v>
      </c>
      <c r="G12" s="14">
        <v>0.97</v>
      </c>
      <c r="H12" s="14">
        <v>0.93</v>
      </c>
      <c r="I12" s="14">
        <v>0.56999999999999995</v>
      </c>
      <c r="J12" s="14">
        <v>0.8</v>
      </c>
      <c r="K12" s="14">
        <v>1.32</v>
      </c>
      <c r="L12" s="14">
        <v>1.87</v>
      </c>
      <c r="M12" s="14">
        <v>0.61</v>
      </c>
      <c r="N12" s="14">
        <v>0.8</v>
      </c>
      <c r="O12" s="14">
        <v>0.61</v>
      </c>
      <c r="P12" s="14">
        <v>0.59</v>
      </c>
      <c r="Q12" s="14">
        <v>0.56999999999999995</v>
      </c>
      <c r="S12" s="8" t="s">
        <v>47</v>
      </c>
      <c r="T12">
        <v>51</v>
      </c>
    </row>
    <row r="13" spans="1:35" x14ac:dyDescent="0.25">
      <c r="A13" s="43"/>
      <c r="B13" s="20" t="s">
        <v>48</v>
      </c>
      <c r="C13" s="15">
        <v>0.33</v>
      </c>
      <c r="D13" s="14">
        <v>0.38</v>
      </c>
      <c r="E13" s="14">
        <v>0.4</v>
      </c>
      <c r="F13" s="14">
        <v>0.41</v>
      </c>
      <c r="G13" s="14">
        <v>0.44</v>
      </c>
      <c r="H13" s="14">
        <v>0.85</v>
      </c>
      <c r="I13" s="14">
        <v>0.6</v>
      </c>
      <c r="J13" s="14">
        <v>0.61</v>
      </c>
      <c r="K13" s="14">
        <v>0.71</v>
      </c>
      <c r="L13" s="14">
        <v>0.95</v>
      </c>
      <c r="M13" s="14">
        <v>0.74</v>
      </c>
      <c r="N13" s="14">
        <v>1.06</v>
      </c>
      <c r="O13" s="14">
        <v>0.59</v>
      </c>
      <c r="P13" s="14">
        <v>0.56000000000000005</v>
      </c>
      <c r="Q13" s="14">
        <v>0.56999999999999995</v>
      </c>
      <c r="S13" s="8" t="s">
        <v>48</v>
      </c>
      <c r="T13">
        <v>62</v>
      </c>
    </row>
    <row r="14" spans="1:35" x14ac:dyDescent="0.25">
      <c r="A14" s="43"/>
      <c r="B14" s="20" t="s">
        <v>49</v>
      </c>
      <c r="C14" s="15">
        <v>0.31</v>
      </c>
      <c r="D14" s="14">
        <v>0.21</v>
      </c>
      <c r="E14" s="14">
        <v>0.25</v>
      </c>
      <c r="F14" s="14">
        <v>0.33</v>
      </c>
      <c r="G14" s="14">
        <v>0.39</v>
      </c>
      <c r="H14" s="14">
        <v>0.53</v>
      </c>
      <c r="I14" s="14">
        <v>0.68</v>
      </c>
      <c r="J14" s="14">
        <v>0.53</v>
      </c>
      <c r="K14" s="14">
        <v>0.55000000000000004</v>
      </c>
      <c r="L14" s="14">
        <v>0.51</v>
      </c>
      <c r="M14" s="14">
        <v>0.82</v>
      </c>
      <c r="N14" s="14">
        <v>1.17</v>
      </c>
      <c r="O14" s="14">
        <v>0.85</v>
      </c>
      <c r="P14" s="14">
        <v>0.85</v>
      </c>
      <c r="Q14" s="14">
        <v>0.33</v>
      </c>
      <c r="S14" s="8" t="s">
        <v>49</v>
      </c>
      <c r="T14">
        <v>52</v>
      </c>
    </row>
    <row r="15" spans="1:35" x14ac:dyDescent="0.25">
      <c r="A15" s="43"/>
      <c r="B15" s="20" t="s">
        <v>50</v>
      </c>
      <c r="C15" s="15">
        <v>0.26</v>
      </c>
      <c r="D15" s="14">
        <v>0.25</v>
      </c>
      <c r="E15" s="14">
        <v>0.19</v>
      </c>
      <c r="F15" s="14">
        <v>0.24</v>
      </c>
      <c r="G15" s="14">
        <v>0.19</v>
      </c>
      <c r="H15" s="14">
        <v>0.34</v>
      </c>
      <c r="I15" s="14">
        <v>0.4</v>
      </c>
      <c r="J15" s="14">
        <v>0.39</v>
      </c>
      <c r="K15" s="14">
        <v>0.47</v>
      </c>
      <c r="L15" s="14">
        <v>0.55000000000000004</v>
      </c>
      <c r="M15" s="14">
        <v>0.41</v>
      </c>
      <c r="N15" s="14">
        <v>0.78</v>
      </c>
      <c r="O15" s="14">
        <v>0.65</v>
      </c>
      <c r="P15" s="14">
        <v>0.85</v>
      </c>
      <c r="Q15" s="14">
        <v>0.56999999999999995</v>
      </c>
      <c r="S15" s="8" t="s">
        <v>50</v>
      </c>
      <c r="T15">
        <v>64</v>
      </c>
    </row>
    <row r="16" spans="1:35" x14ac:dyDescent="0.25">
      <c r="A16" s="43"/>
      <c r="B16" s="20" t="s">
        <v>51</v>
      </c>
      <c r="C16" s="15">
        <v>0.09</v>
      </c>
      <c r="D16" s="14">
        <v>0.11</v>
      </c>
      <c r="E16" s="14">
        <v>0.12</v>
      </c>
      <c r="F16" s="14">
        <v>0.2</v>
      </c>
      <c r="G16" s="14">
        <v>0.19</v>
      </c>
      <c r="H16" s="14">
        <v>0.22</v>
      </c>
      <c r="I16" s="14">
        <v>0.13</v>
      </c>
      <c r="J16" s="14">
        <v>0.3</v>
      </c>
      <c r="K16" s="14">
        <v>0.23</v>
      </c>
      <c r="L16" s="14">
        <v>0.13</v>
      </c>
      <c r="M16" s="14">
        <v>0.21</v>
      </c>
      <c r="N16" s="14">
        <v>0.28000000000000003</v>
      </c>
      <c r="O16" s="14">
        <v>0.36</v>
      </c>
      <c r="P16" s="14">
        <v>0.7</v>
      </c>
      <c r="Q16" s="14">
        <v>0.6</v>
      </c>
      <c r="S16" s="8" t="s">
        <v>51</v>
      </c>
      <c r="T16">
        <v>25</v>
      </c>
    </row>
    <row r="17" spans="1:35" x14ac:dyDescent="0.25">
      <c r="A17" s="43"/>
      <c r="B17" s="18" t="s">
        <v>52</v>
      </c>
      <c r="C17" s="15">
        <v>0.14000000000000001</v>
      </c>
      <c r="D17" s="14">
        <v>0.15</v>
      </c>
      <c r="E17" s="14">
        <v>0.21</v>
      </c>
      <c r="F17" s="14">
        <v>0.1</v>
      </c>
      <c r="G17" s="14">
        <v>0.24</v>
      </c>
      <c r="H17" s="14">
        <v>0.17</v>
      </c>
      <c r="I17" s="14">
        <v>0.15</v>
      </c>
      <c r="J17" s="14">
        <v>0.41</v>
      </c>
      <c r="K17" s="14">
        <v>0.5</v>
      </c>
      <c r="L17" s="14">
        <v>0.71</v>
      </c>
      <c r="M17" s="14">
        <v>0.53</v>
      </c>
      <c r="N17" s="14">
        <v>0.76</v>
      </c>
      <c r="O17" s="14">
        <v>0.47</v>
      </c>
      <c r="P17" s="14">
        <v>0.74</v>
      </c>
      <c r="Q17" s="14">
        <v>1.47</v>
      </c>
      <c r="S17" s="8" t="s">
        <v>52</v>
      </c>
      <c r="T17">
        <v>29</v>
      </c>
    </row>
    <row r="18" spans="1:35" x14ac:dyDescent="0.25">
      <c r="B18" s="16"/>
    </row>
    <row r="20" spans="1:35" x14ac:dyDescent="0.25">
      <c r="A20" s="33" t="s">
        <v>55</v>
      </c>
      <c r="B20" s="33"/>
      <c r="C20" s="38" t="s">
        <v>37</v>
      </c>
      <c r="D20" s="38"/>
      <c r="E20" s="38"/>
      <c r="F20" s="38"/>
      <c r="G20" s="38"/>
      <c r="H20" s="38"/>
      <c r="I20" s="38"/>
      <c r="J20" s="38"/>
      <c r="K20" s="38"/>
      <c r="S20" s="33" t="s">
        <v>20</v>
      </c>
      <c r="T20" s="33"/>
      <c r="Y20" s="33" t="s">
        <v>56</v>
      </c>
      <c r="Z20" s="33"/>
      <c r="AA20" s="39" t="s">
        <v>37</v>
      </c>
      <c r="AB20" s="40"/>
      <c r="AC20" s="40"/>
      <c r="AD20" s="40"/>
      <c r="AE20" s="40"/>
      <c r="AF20" s="40"/>
      <c r="AG20" s="40"/>
      <c r="AH20" s="41"/>
    </row>
    <row r="21" spans="1:35" x14ac:dyDescent="0.25">
      <c r="A21" s="33"/>
      <c r="B21" s="33"/>
      <c r="C21" s="7" t="s">
        <v>21</v>
      </c>
      <c r="D21" s="8" t="s">
        <v>57</v>
      </c>
      <c r="E21" s="8" t="s">
        <v>58</v>
      </c>
      <c r="F21" s="7" t="s">
        <v>59</v>
      </c>
      <c r="G21" s="7" t="s">
        <v>26</v>
      </c>
      <c r="H21" s="7" t="s">
        <v>27</v>
      </c>
      <c r="I21" s="7" t="s">
        <v>28</v>
      </c>
      <c r="J21" s="7" t="s">
        <v>29</v>
      </c>
      <c r="K21" s="7" t="s">
        <v>52</v>
      </c>
      <c r="S21" s="33"/>
      <c r="T21" s="33"/>
      <c r="Y21" s="33"/>
      <c r="Z21" s="33"/>
      <c r="AA21" s="7" t="s">
        <v>31</v>
      </c>
      <c r="AB21" s="12" t="s">
        <v>2</v>
      </c>
      <c r="AC21" s="12" t="s">
        <v>3</v>
      </c>
      <c r="AD21" s="12" t="s">
        <v>4</v>
      </c>
      <c r="AE21" s="12" t="s">
        <v>5</v>
      </c>
      <c r="AF21" s="12" t="s">
        <v>6</v>
      </c>
      <c r="AG21" s="12" t="s">
        <v>7</v>
      </c>
      <c r="AH21" s="12" t="s">
        <v>52</v>
      </c>
    </row>
    <row r="22" spans="1:35" x14ac:dyDescent="0.25">
      <c r="A22" s="32" t="s">
        <v>53</v>
      </c>
      <c r="B22" s="7" t="s">
        <v>21</v>
      </c>
      <c r="C22" s="2">
        <v>0.3</v>
      </c>
      <c r="D22" s="2">
        <v>0.2</v>
      </c>
      <c r="E22" s="2">
        <v>0.1</v>
      </c>
      <c r="F22" s="2">
        <v>0.3</v>
      </c>
      <c r="G22" s="2">
        <v>0.5</v>
      </c>
      <c r="H22" s="2">
        <v>0.3</v>
      </c>
      <c r="I22" s="2">
        <v>0.1</v>
      </c>
      <c r="J22" s="2">
        <v>0.1</v>
      </c>
      <c r="K22" s="2">
        <v>0</v>
      </c>
      <c r="S22" s="8" t="s">
        <v>21</v>
      </c>
      <c r="T22">
        <v>190</v>
      </c>
      <c r="Y22" s="32" t="s">
        <v>53</v>
      </c>
      <c r="Z22" s="7" t="s">
        <v>32</v>
      </c>
      <c r="AA22" s="9">
        <f>SUM(C34:D35)</f>
        <v>0.86122448979591837</v>
      </c>
      <c r="AB22" s="2">
        <f>SUM(E34:G35)</f>
        <v>0.52687074829931979</v>
      </c>
      <c r="AC22" s="9">
        <f>SUM(H34:H35)</f>
        <v>0.36904761904761907</v>
      </c>
      <c r="AD22" s="9">
        <f t="shared" ref="AD22:AH22" si="0">SUM(I34:I35)</f>
        <v>0.7857142857142857</v>
      </c>
      <c r="AE22" s="9">
        <f t="shared" si="0"/>
        <v>0.65714285714285714</v>
      </c>
      <c r="AF22" s="9">
        <f t="shared" si="0"/>
        <v>0.24285714285714285</v>
      </c>
      <c r="AG22" s="9">
        <f t="shared" si="0"/>
        <v>0.17142857142857143</v>
      </c>
      <c r="AH22" s="9">
        <f t="shared" si="0"/>
        <v>0</v>
      </c>
    </row>
    <row r="23" spans="1:35" x14ac:dyDescent="0.25">
      <c r="A23" s="32"/>
      <c r="B23" s="8" t="s">
        <v>57</v>
      </c>
      <c r="C23" s="2">
        <v>0.3</v>
      </c>
      <c r="D23" s="2">
        <v>0.4</v>
      </c>
      <c r="E23" s="2">
        <v>0.3</v>
      </c>
      <c r="F23" s="2">
        <v>0.2</v>
      </c>
      <c r="G23" s="2">
        <v>0.4</v>
      </c>
      <c r="H23" s="2">
        <v>0.5</v>
      </c>
      <c r="I23" s="2">
        <v>0.2</v>
      </c>
      <c r="J23" s="2">
        <v>0.1</v>
      </c>
      <c r="K23" s="2">
        <v>0</v>
      </c>
      <c r="S23" s="8" t="s">
        <v>57</v>
      </c>
      <c r="T23">
        <v>469</v>
      </c>
      <c r="Y23" s="32"/>
      <c r="Z23" s="12" t="s">
        <v>12</v>
      </c>
      <c r="AA23" s="9">
        <f>SUM(C36:D38)</f>
        <v>0.5959183673469387</v>
      </c>
      <c r="AB23" s="2">
        <f>SUM(E36:G38)</f>
        <v>0.61876417233560088</v>
      </c>
      <c r="AC23" s="9">
        <f>SUM(H36:H38)</f>
        <v>0.31150793650793651</v>
      </c>
      <c r="AD23" s="9">
        <f t="shared" ref="AD23:AH23" si="1">SUM(I36:I38)</f>
        <v>0.39761904761904759</v>
      </c>
      <c r="AE23" s="9">
        <f t="shared" si="1"/>
        <v>0.59285714285714297</v>
      </c>
      <c r="AF23" s="9">
        <f t="shared" si="1"/>
        <v>0.54047619047619055</v>
      </c>
      <c r="AG23" s="9">
        <f t="shared" si="1"/>
        <v>0.16190476190476191</v>
      </c>
      <c r="AH23" s="9">
        <f t="shared" si="1"/>
        <v>1.6666666666666666E-2</v>
      </c>
    </row>
    <row r="24" spans="1:35" x14ac:dyDescent="0.25">
      <c r="A24" s="32"/>
      <c r="B24" s="8" t="s">
        <v>58</v>
      </c>
      <c r="C24" s="2">
        <v>0.1</v>
      </c>
      <c r="D24" s="2">
        <v>0.2</v>
      </c>
      <c r="E24" s="2">
        <v>0.3</v>
      </c>
      <c r="F24" s="2">
        <v>0.2</v>
      </c>
      <c r="G24" s="2">
        <v>0.2</v>
      </c>
      <c r="H24" s="2">
        <v>0.4</v>
      </c>
      <c r="I24" s="2">
        <v>0.4</v>
      </c>
      <c r="J24" s="2">
        <v>0.1</v>
      </c>
      <c r="K24" s="2">
        <v>0</v>
      </c>
      <c r="S24" s="8" t="s">
        <v>58</v>
      </c>
      <c r="T24">
        <v>580</v>
      </c>
      <c r="Y24" s="32"/>
      <c r="Z24" s="12" t="s">
        <v>13</v>
      </c>
      <c r="AA24" s="9">
        <f>SUM(C39:D39)</f>
        <v>0.9285714285714286</v>
      </c>
      <c r="AB24" s="2">
        <f>SUM(E39:G39)</f>
        <v>0.50198412698412698</v>
      </c>
      <c r="AC24" s="9">
        <f>H39</f>
        <v>0.48611111111111105</v>
      </c>
      <c r="AD24" s="9">
        <f t="shared" ref="AD24:AH24" si="2">I39</f>
        <v>0.41666666666666669</v>
      </c>
      <c r="AE24" s="9">
        <f t="shared" si="2"/>
        <v>0.25</v>
      </c>
      <c r="AF24" s="9">
        <f t="shared" si="2"/>
        <v>0.41666666666666669</v>
      </c>
      <c r="AG24" s="9">
        <f t="shared" si="2"/>
        <v>0.16666666666666666</v>
      </c>
      <c r="AH24" s="9">
        <f t="shared" si="2"/>
        <v>8.3333333333333329E-2</v>
      </c>
    </row>
    <row r="25" spans="1:35" x14ac:dyDescent="0.25">
      <c r="A25" s="32"/>
      <c r="B25" s="7" t="s">
        <v>59</v>
      </c>
      <c r="C25" s="2">
        <v>0.9</v>
      </c>
      <c r="D25" s="2">
        <v>0.3</v>
      </c>
      <c r="E25" s="2">
        <v>0.4</v>
      </c>
      <c r="F25" s="2">
        <v>0.7</v>
      </c>
      <c r="G25" s="2">
        <v>0.5</v>
      </c>
      <c r="H25" s="2">
        <v>0.3</v>
      </c>
      <c r="I25" s="2">
        <v>0.5</v>
      </c>
      <c r="J25" s="2">
        <v>0.2</v>
      </c>
      <c r="K25" s="2">
        <v>0.1</v>
      </c>
      <c r="S25" s="8" t="s">
        <v>60</v>
      </c>
      <c r="T25">
        <v>26</v>
      </c>
      <c r="Y25" s="32"/>
      <c r="Z25" s="12" t="s">
        <v>14</v>
      </c>
      <c r="AA25" s="9">
        <f>SUM(C40:D40)</f>
        <v>1.7</v>
      </c>
      <c r="AB25" s="2">
        <f t="shared" ref="AB25:AB29" si="3">SUM(E40:G40)</f>
        <v>0.68333333333333335</v>
      </c>
      <c r="AC25" s="9">
        <f>H40</f>
        <v>0.41666666666666669</v>
      </c>
      <c r="AD25" s="5">
        <v>0.7</v>
      </c>
      <c r="AE25" s="5">
        <v>0.4</v>
      </c>
      <c r="AF25" s="5">
        <v>0.3</v>
      </c>
      <c r="AG25" s="5">
        <v>0.2</v>
      </c>
      <c r="AH25" s="5">
        <v>0.2</v>
      </c>
    </row>
    <row r="26" spans="1:35" x14ac:dyDescent="0.25">
      <c r="A26" s="32"/>
      <c r="B26" s="7" t="s">
        <v>26</v>
      </c>
      <c r="C26" s="2">
        <v>1.2</v>
      </c>
      <c r="D26" s="2">
        <v>0.7</v>
      </c>
      <c r="E26" s="2">
        <v>0.4</v>
      </c>
      <c r="F26" s="2">
        <v>0.5</v>
      </c>
      <c r="G26" s="2">
        <v>0.7</v>
      </c>
      <c r="H26" s="2">
        <v>0.4</v>
      </c>
      <c r="I26" s="2">
        <v>0.3</v>
      </c>
      <c r="J26" s="2">
        <v>0.2</v>
      </c>
      <c r="K26" s="2">
        <v>0.2</v>
      </c>
      <c r="S26" s="8" t="s">
        <v>59</v>
      </c>
      <c r="T26">
        <v>556</v>
      </c>
      <c r="Y26" s="32"/>
      <c r="Z26" s="12" t="s">
        <v>15</v>
      </c>
      <c r="AA26" s="9">
        <f t="shared" ref="AA26:AA29" si="4">SUM(C41:D41)</f>
        <v>1.1000000000000001</v>
      </c>
      <c r="AB26" s="2">
        <f t="shared" si="3"/>
        <v>1.05</v>
      </c>
      <c r="AC26" s="9">
        <f t="shared" ref="AC26:AC29" si="5">H41</f>
        <v>0.25</v>
      </c>
      <c r="AD26" s="5">
        <v>0.4</v>
      </c>
      <c r="AE26" s="5">
        <v>0.5</v>
      </c>
      <c r="AF26" s="5">
        <v>0.4</v>
      </c>
      <c r="AG26" s="5">
        <v>0.2</v>
      </c>
      <c r="AH26" s="5">
        <v>0.2</v>
      </c>
    </row>
    <row r="27" spans="1:35" x14ac:dyDescent="0.25">
      <c r="A27" s="32"/>
      <c r="B27" s="7" t="s">
        <v>27</v>
      </c>
      <c r="C27" s="2">
        <v>0.6</v>
      </c>
      <c r="D27" s="2">
        <v>0.7</v>
      </c>
      <c r="E27" s="2">
        <v>0.8</v>
      </c>
      <c r="F27" s="2">
        <v>0.3</v>
      </c>
      <c r="G27" s="2">
        <v>0.4</v>
      </c>
      <c r="H27" s="2">
        <v>0.5</v>
      </c>
      <c r="I27" s="2">
        <v>0.4</v>
      </c>
      <c r="J27" s="2">
        <v>0.2</v>
      </c>
      <c r="K27" s="2">
        <v>0.2</v>
      </c>
      <c r="S27" s="8" t="s">
        <v>26</v>
      </c>
      <c r="T27">
        <v>602</v>
      </c>
      <c r="Y27" s="32"/>
      <c r="Z27" s="12" t="s">
        <v>16</v>
      </c>
      <c r="AA27" s="9">
        <f t="shared" si="4"/>
        <v>0.41428571428571426</v>
      </c>
      <c r="AB27" s="2">
        <f t="shared" si="3"/>
        <v>0.95238095238095244</v>
      </c>
      <c r="AC27" s="9">
        <f t="shared" si="5"/>
        <v>0.33333333333333331</v>
      </c>
      <c r="AD27" s="5">
        <v>0.3</v>
      </c>
      <c r="AE27" s="5">
        <v>0.4</v>
      </c>
      <c r="AF27" s="5">
        <v>0.6</v>
      </c>
      <c r="AG27" s="5">
        <v>0.4</v>
      </c>
      <c r="AH27" s="5">
        <v>0.2</v>
      </c>
    </row>
    <row r="28" spans="1:35" x14ac:dyDescent="0.25">
      <c r="A28" s="32"/>
      <c r="B28" s="7" t="s">
        <v>28</v>
      </c>
      <c r="C28" s="2">
        <v>0.2</v>
      </c>
      <c r="D28" s="2">
        <v>0.3</v>
      </c>
      <c r="E28" s="2">
        <v>0.8</v>
      </c>
      <c r="F28" s="2">
        <v>0.4</v>
      </c>
      <c r="G28" s="2">
        <v>0.3</v>
      </c>
      <c r="H28" s="2">
        <v>0.4</v>
      </c>
      <c r="I28" s="2">
        <v>0.6</v>
      </c>
      <c r="J28" s="2">
        <v>0.4</v>
      </c>
      <c r="K28" s="2">
        <v>0.2</v>
      </c>
      <c r="S28" s="8" t="s">
        <v>27</v>
      </c>
      <c r="T28">
        <v>653</v>
      </c>
      <c r="Y28" s="32"/>
      <c r="Z28" s="12" t="s">
        <v>17</v>
      </c>
      <c r="AA28" s="9">
        <f t="shared" si="4"/>
        <v>0.17142857142857143</v>
      </c>
      <c r="AB28" s="2">
        <f t="shared" si="3"/>
        <v>0.26190476190476192</v>
      </c>
      <c r="AC28" s="9">
        <f t="shared" si="5"/>
        <v>0.16666666666666666</v>
      </c>
      <c r="AD28" s="5">
        <v>0.2</v>
      </c>
      <c r="AE28" s="5">
        <v>0.2</v>
      </c>
      <c r="AF28" s="5">
        <v>0.3</v>
      </c>
      <c r="AG28" s="5">
        <v>0.6</v>
      </c>
      <c r="AH28" s="5">
        <v>0.2</v>
      </c>
    </row>
    <row r="29" spans="1:35" x14ac:dyDescent="0.25">
      <c r="A29" s="32"/>
      <c r="B29" s="7" t="s">
        <v>29</v>
      </c>
      <c r="C29" s="2">
        <v>0.1</v>
      </c>
      <c r="D29" s="2">
        <v>0.1</v>
      </c>
      <c r="E29" s="2">
        <v>0.2</v>
      </c>
      <c r="F29" s="2">
        <v>0.2</v>
      </c>
      <c r="G29" s="2">
        <v>0.2</v>
      </c>
      <c r="H29" s="2">
        <v>0.2</v>
      </c>
      <c r="I29" s="2">
        <v>0.3</v>
      </c>
      <c r="J29" s="2">
        <v>0.6</v>
      </c>
      <c r="K29" s="2">
        <v>0.2</v>
      </c>
      <c r="S29" s="8" t="s">
        <v>28</v>
      </c>
      <c r="T29">
        <v>722</v>
      </c>
      <c r="Y29" s="32"/>
      <c r="Z29" s="12" t="s">
        <v>52</v>
      </c>
      <c r="AA29" s="9">
        <f t="shared" si="4"/>
        <v>0.1</v>
      </c>
      <c r="AB29" s="2">
        <f t="shared" si="3"/>
        <v>0.11666666666666667</v>
      </c>
      <c r="AC29" s="9">
        <f t="shared" si="5"/>
        <v>8.3333333333333329E-2</v>
      </c>
      <c r="AD29" s="5">
        <v>0.2</v>
      </c>
      <c r="AE29" s="5">
        <v>0.2</v>
      </c>
      <c r="AF29" s="5">
        <v>0.2</v>
      </c>
      <c r="AG29" s="5">
        <v>0.3</v>
      </c>
      <c r="AH29" s="5">
        <v>0.7</v>
      </c>
    </row>
    <row r="30" spans="1:35" x14ac:dyDescent="0.25">
      <c r="A30" s="32"/>
      <c r="B30" s="7" t="s">
        <v>52</v>
      </c>
      <c r="C30" s="2">
        <v>0.1</v>
      </c>
      <c r="D30" s="2">
        <v>0</v>
      </c>
      <c r="E30" s="2">
        <v>0.1</v>
      </c>
      <c r="F30" s="2">
        <v>0.1</v>
      </c>
      <c r="G30" s="2">
        <v>0.2</v>
      </c>
      <c r="H30" s="2">
        <v>0.2</v>
      </c>
      <c r="I30" s="2">
        <v>0.2</v>
      </c>
      <c r="J30" s="2">
        <v>0.3</v>
      </c>
      <c r="K30" s="2">
        <v>0.7</v>
      </c>
      <c r="S30" s="8" t="s">
        <v>29</v>
      </c>
      <c r="T30">
        <v>708</v>
      </c>
    </row>
    <row r="31" spans="1:35" x14ac:dyDescent="0.25">
      <c r="S31" s="8" t="s">
        <v>52</v>
      </c>
      <c r="T31">
        <v>574</v>
      </c>
    </row>
    <row r="32" spans="1:35" x14ac:dyDescent="0.25">
      <c r="A32" s="33" t="s">
        <v>61</v>
      </c>
      <c r="B32" s="33"/>
      <c r="C32" s="38" t="s">
        <v>37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Y32" s="35" t="s">
        <v>36</v>
      </c>
      <c r="Z32" s="35"/>
      <c r="AA32" s="34" t="s">
        <v>37</v>
      </c>
      <c r="AB32" s="34"/>
      <c r="AC32" s="34"/>
      <c r="AD32" s="34"/>
      <c r="AE32" s="34"/>
      <c r="AF32" s="34"/>
      <c r="AG32" s="34"/>
      <c r="AH32" s="34"/>
      <c r="AI32" s="34"/>
    </row>
    <row r="33" spans="1:35" x14ac:dyDescent="0.25">
      <c r="A33" s="33"/>
      <c r="B33" s="33"/>
      <c r="C33" s="7" t="s">
        <v>21</v>
      </c>
      <c r="D33" s="8" t="s">
        <v>23</v>
      </c>
      <c r="E33" s="8" t="s">
        <v>62</v>
      </c>
      <c r="F33" s="8" t="s">
        <v>58</v>
      </c>
      <c r="G33" s="7" t="s">
        <v>63</v>
      </c>
      <c r="H33" s="7" t="s">
        <v>25</v>
      </c>
      <c r="I33" s="7" t="s">
        <v>26</v>
      </c>
      <c r="J33" s="7" t="s">
        <v>27</v>
      </c>
      <c r="K33" s="7" t="s">
        <v>28</v>
      </c>
      <c r="L33" s="7" t="s">
        <v>29</v>
      </c>
      <c r="M33" s="7" t="s">
        <v>52</v>
      </c>
      <c r="Y33" s="35"/>
      <c r="Z33" s="35"/>
      <c r="AA33" s="7" t="s">
        <v>31</v>
      </c>
      <c r="AB33" s="7" t="s">
        <v>2</v>
      </c>
      <c r="AC33" s="7" t="s">
        <v>3</v>
      </c>
      <c r="AD33" s="7" t="s">
        <v>4</v>
      </c>
      <c r="AE33" s="7" t="s">
        <v>5</v>
      </c>
      <c r="AF33" s="7" t="s">
        <v>6</v>
      </c>
      <c r="AG33" s="7" t="s">
        <v>7</v>
      </c>
      <c r="AH33" s="7" t="s">
        <v>8</v>
      </c>
      <c r="AI33" s="7" t="s">
        <v>9</v>
      </c>
    </row>
    <row r="34" spans="1:35" ht="15" customHeight="1" x14ac:dyDescent="0.25">
      <c r="A34" s="32" t="s">
        <v>53</v>
      </c>
      <c r="B34" s="7" t="s">
        <v>21</v>
      </c>
      <c r="C34" s="5">
        <f>C22</f>
        <v>0.3</v>
      </c>
      <c r="D34" s="2">
        <f>5*D22/7</f>
        <v>0.14285714285714285</v>
      </c>
      <c r="E34" s="2">
        <f>2*D22/7</f>
        <v>5.7142857142857148E-2</v>
      </c>
      <c r="F34" s="5">
        <f>E22</f>
        <v>0.1</v>
      </c>
      <c r="G34" s="2">
        <f>2*F22/12</f>
        <v>4.9999999999999996E-2</v>
      </c>
      <c r="H34" s="2">
        <f>10*F22/12</f>
        <v>0.25</v>
      </c>
      <c r="I34" s="5">
        <f>G22</f>
        <v>0.5</v>
      </c>
      <c r="J34" s="5">
        <f t="shared" ref="J34:M34" si="6">H22</f>
        <v>0.3</v>
      </c>
      <c r="K34" s="5">
        <f t="shared" si="6"/>
        <v>0.1</v>
      </c>
      <c r="L34" s="5">
        <f t="shared" si="6"/>
        <v>0.1</v>
      </c>
      <c r="M34" s="5">
        <f t="shared" si="6"/>
        <v>0</v>
      </c>
      <c r="Y34" s="32" t="s">
        <v>53</v>
      </c>
      <c r="Z34" s="7" t="s">
        <v>32</v>
      </c>
      <c r="AA34" s="9">
        <f>AA22/AA3</f>
        <v>0.16689894320833432</v>
      </c>
      <c r="AB34" s="9">
        <f t="shared" ref="AB34:AH34" si="7">AB22/AB3</f>
        <v>0.42661599052576499</v>
      </c>
      <c r="AC34" s="9">
        <f t="shared" si="7"/>
        <v>0.28860541799543649</v>
      </c>
      <c r="AD34" s="9">
        <f t="shared" si="7"/>
        <v>0.40396621373485131</v>
      </c>
      <c r="AE34" s="9">
        <f t="shared" si="7"/>
        <v>0.83097353774045501</v>
      </c>
      <c r="AF34" s="9">
        <f t="shared" si="7"/>
        <v>0.44113630155695166</v>
      </c>
      <c r="AG34" s="9">
        <f t="shared" si="7"/>
        <v>0.24102911306702776</v>
      </c>
      <c r="AH34" s="9">
        <f t="shared" si="7"/>
        <v>0</v>
      </c>
      <c r="AI34" s="9">
        <f>AH34</f>
        <v>0</v>
      </c>
    </row>
    <row r="35" spans="1:35" x14ac:dyDescent="0.25">
      <c r="A35" s="32"/>
      <c r="B35" s="8" t="s">
        <v>23</v>
      </c>
      <c r="C35" s="2">
        <f>5*C23/7</f>
        <v>0.21428571428571427</v>
      </c>
      <c r="D35" s="23">
        <f>(25/49)*D23</f>
        <v>0.20408163265306123</v>
      </c>
      <c r="E35" s="23">
        <f>(10/49)*D23</f>
        <v>8.1632653061224497E-2</v>
      </c>
      <c r="F35" s="2">
        <f>5*E23/7</f>
        <v>0.21428571428571427</v>
      </c>
      <c r="G35" s="24">
        <f>(10/84)*F23</f>
        <v>2.3809523809523808E-2</v>
      </c>
      <c r="H35" s="24">
        <f>(50/84)*F23</f>
        <v>0.11904761904761905</v>
      </c>
      <c r="I35" s="2">
        <f>5*G23/7</f>
        <v>0.2857142857142857</v>
      </c>
      <c r="J35" s="2">
        <f t="shared" ref="J35:M35" si="8">5*H23/7</f>
        <v>0.35714285714285715</v>
      </c>
      <c r="K35" s="2">
        <f t="shared" si="8"/>
        <v>0.14285714285714285</v>
      </c>
      <c r="L35" s="2">
        <f t="shared" si="8"/>
        <v>7.1428571428571425E-2</v>
      </c>
      <c r="M35" s="2">
        <f t="shared" si="8"/>
        <v>0</v>
      </c>
      <c r="Y35" s="32"/>
      <c r="Z35" s="7" t="s">
        <v>12</v>
      </c>
      <c r="AA35" s="9">
        <f t="shared" ref="AA35:AH41" si="9">AA23/AA4</f>
        <v>0.47855966753197349</v>
      </c>
      <c r="AB35" s="9">
        <f t="shared" si="9"/>
        <v>7.6817401903861063E-2</v>
      </c>
      <c r="AC35" s="9">
        <f t="shared" si="9"/>
        <v>0.2166806185397307</v>
      </c>
      <c r="AD35" s="9">
        <f t="shared" si="9"/>
        <v>0.35265547460669411</v>
      </c>
      <c r="AE35" s="9">
        <f t="shared" si="9"/>
        <v>0.32046332046332054</v>
      </c>
      <c r="AF35" s="9">
        <f t="shared" si="9"/>
        <v>0.60572439750575813</v>
      </c>
      <c r="AG35" s="9">
        <f t="shared" si="9"/>
        <v>0.27535875806466292</v>
      </c>
      <c r="AH35" s="9">
        <f t="shared" si="9"/>
        <v>1.7361111111111112E-2</v>
      </c>
      <c r="AI35" s="9">
        <f t="shared" ref="AI35:AI41" si="10">AH35</f>
        <v>1.7361111111111112E-2</v>
      </c>
    </row>
    <row r="36" spans="1:35" x14ac:dyDescent="0.25">
      <c r="A36" s="32"/>
      <c r="B36" s="8" t="s">
        <v>62</v>
      </c>
      <c r="C36" s="2">
        <f>2*C23/7</f>
        <v>8.5714285714285715E-2</v>
      </c>
      <c r="D36" s="23">
        <f>(10/49)*D23</f>
        <v>8.1632653061224497E-2</v>
      </c>
      <c r="E36" s="23">
        <f>(4/49)*D23</f>
        <v>3.2653061224489792E-2</v>
      </c>
      <c r="F36" s="2">
        <f>2*E23/7</f>
        <v>8.5714285714285715E-2</v>
      </c>
      <c r="G36" s="24">
        <f>(4/84)*F23</f>
        <v>9.5238095238095247E-3</v>
      </c>
      <c r="H36" s="24">
        <f>(20/84)*F23</f>
        <v>4.7619047619047616E-2</v>
      </c>
      <c r="I36" s="2">
        <f>2*G23/7</f>
        <v>0.1142857142857143</v>
      </c>
      <c r="J36" s="2">
        <f t="shared" ref="J36:M36" si="11">2*H23/7</f>
        <v>0.14285714285714285</v>
      </c>
      <c r="K36" s="2">
        <f t="shared" si="11"/>
        <v>5.7142857142857148E-2</v>
      </c>
      <c r="L36" s="2">
        <f t="shared" si="11"/>
        <v>2.8571428571428574E-2</v>
      </c>
      <c r="M36" s="2">
        <f t="shared" si="11"/>
        <v>0</v>
      </c>
      <c r="Y36" s="32"/>
      <c r="Z36" s="7" t="s">
        <v>13</v>
      </c>
      <c r="AA36" s="9">
        <f t="shared" si="9"/>
        <v>0.84807063086449808</v>
      </c>
      <c r="AB36" s="9">
        <f t="shared" si="9"/>
        <v>0.43088766264731926</v>
      </c>
      <c r="AC36" s="9">
        <f t="shared" si="9"/>
        <v>0.13522208735136107</v>
      </c>
      <c r="AD36" s="9">
        <f t="shared" si="9"/>
        <v>0.27517886626307103</v>
      </c>
      <c r="AE36" s="9">
        <f t="shared" si="9"/>
        <v>0.15561911170928666</v>
      </c>
      <c r="AF36" s="9">
        <f t="shared" si="9"/>
        <v>0.25526655202063631</v>
      </c>
      <c r="AG36" s="9">
        <f t="shared" si="9"/>
        <v>0.14187788936712895</v>
      </c>
      <c r="AH36" s="9">
        <f t="shared" si="9"/>
        <v>0.12626262626262624</v>
      </c>
      <c r="AI36" s="9">
        <f t="shared" si="10"/>
        <v>0.12626262626262624</v>
      </c>
    </row>
    <row r="37" spans="1:35" x14ac:dyDescent="0.25">
      <c r="A37" s="32"/>
      <c r="B37" s="8" t="s">
        <v>58</v>
      </c>
      <c r="C37" s="5">
        <f>C24</f>
        <v>0.1</v>
      </c>
      <c r="D37" s="2">
        <f>5*D24/7</f>
        <v>0.14285714285714285</v>
      </c>
      <c r="E37" s="2">
        <f>2*D24/7</f>
        <v>5.7142857142857148E-2</v>
      </c>
      <c r="F37" s="5">
        <f>E24</f>
        <v>0.3</v>
      </c>
      <c r="G37" s="2">
        <f>2*F24/12</f>
        <v>3.3333333333333333E-2</v>
      </c>
      <c r="H37" s="2">
        <f>10*F24/12</f>
        <v>0.16666666666666666</v>
      </c>
      <c r="I37" s="5">
        <f>G24</f>
        <v>0.2</v>
      </c>
      <c r="J37" s="5">
        <f t="shared" ref="J37:M37" si="12">H24</f>
        <v>0.4</v>
      </c>
      <c r="K37" s="5">
        <f t="shared" si="12"/>
        <v>0.4</v>
      </c>
      <c r="L37" s="5">
        <f t="shared" si="12"/>
        <v>0.1</v>
      </c>
      <c r="M37" s="5">
        <f t="shared" si="12"/>
        <v>0</v>
      </c>
      <c r="Y37" s="32"/>
      <c r="Z37" s="7" t="s">
        <v>14</v>
      </c>
      <c r="AA37" s="9">
        <f t="shared" si="9"/>
        <v>0.84113107903709594</v>
      </c>
      <c r="AB37" s="9">
        <f t="shared" si="9"/>
        <v>0.39385206532180594</v>
      </c>
      <c r="AC37" s="9">
        <f t="shared" si="9"/>
        <v>0.21992962252079337</v>
      </c>
      <c r="AD37" s="9">
        <f t="shared" si="9"/>
        <v>0.25350837483023991</v>
      </c>
      <c r="AE37" s="9">
        <f t="shared" si="9"/>
        <v>0.18316831683168319</v>
      </c>
      <c r="AF37" s="9">
        <f t="shared" si="9"/>
        <v>0.19420783645655876</v>
      </c>
      <c r="AG37" s="9">
        <f t="shared" si="9"/>
        <v>0.11583262835947158</v>
      </c>
      <c r="AH37" s="9">
        <f t="shared" si="9"/>
        <v>0.42553191489361702</v>
      </c>
      <c r="AI37" s="9">
        <f t="shared" si="10"/>
        <v>0.42553191489361702</v>
      </c>
    </row>
    <row r="38" spans="1:35" x14ac:dyDescent="0.25">
      <c r="A38" s="32"/>
      <c r="B38" s="7" t="s">
        <v>63</v>
      </c>
      <c r="C38" s="2">
        <f>2*C25/12</f>
        <v>0.15</v>
      </c>
      <c r="D38" s="23">
        <f>(10/84)*D25</f>
        <v>3.5714285714285712E-2</v>
      </c>
      <c r="E38" s="23">
        <f>(4/84)*D25</f>
        <v>1.4285714285714284E-2</v>
      </c>
      <c r="F38" s="2">
        <f>2*E25/12</f>
        <v>6.6666666666666666E-2</v>
      </c>
      <c r="G38" s="2">
        <f>(4/144)*F25</f>
        <v>1.9444444444444441E-2</v>
      </c>
      <c r="H38" s="2">
        <f>(20/144)*F25</f>
        <v>9.7222222222222224E-2</v>
      </c>
      <c r="I38" s="2">
        <f>2*G25/12</f>
        <v>8.3333333333333329E-2</v>
      </c>
      <c r="J38" s="2">
        <f t="shared" ref="J38:M38" si="13">2*H25/12</f>
        <v>4.9999999999999996E-2</v>
      </c>
      <c r="K38" s="2">
        <f t="shared" si="13"/>
        <v>8.3333333333333329E-2</v>
      </c>
      <c r="L38" s="2">
        <f t="shared" si="13"/>
        <v>3.3333333333333333E-2</v>
      </c>
      <c r="M38" s="2">
        <f t="shared" si="13"/>
        <v>1.6666666666666666E-2</v>
      </c>
      <c r="Y38" s="32"/>
      <c r="Z38" s="7" t="s">
        <v>15</v>
      </c>
      <c r="AA38" s="9">
        <f t="shared" si="9"/>
        <v>0.91461313113906606</v>
      </c>
      <c r="AB38" s="9">
        <f t="shared" si="9"/>
        <v>0.61403508771929827</v>
      </c>
      <c r="AC38" s="9">
        <f t="shared" si="9"/>
        <v>0.14236902050113895</v>
      </c>
      <c r="AD38" s="9">
        <f t="shared" si="9"/>
        <v>0.23032629558541265</v>
      </c>
      <c r="AE38" s="9">
        <f t="shared" si="9"/>
        <v>0.17325341824311666</v>
      </c>
      <c r="AF38" s="9">
        <f t="shared" si="9"/>
        <v>0.26912181303116151</v>
      </c>
      <c r="AG38" s="9">
        <f t="shared" si="9"/>
        <v>0.13263785394932939</v>
      </c>
      <c r="AH38" s="9">
        <f t="shared" si="9"/>
        <v>0.145985401459854</v>
      </c>
      <c r="AI38" s="9">
        <f t="shared" si="10"/>
        <v>0.145985401459854</v>
      </c>
    </row>
    <row r="39" spans="1:35" x14ac:dyDescent="0.25">
      <c r="A39" s="32"/>
      <c r="B39" s="7" t="s">
        <v>25</v>
      </c>
      <c r="C39" s="2">
        <f>10*C25/12</f>
        <v>0.75</v>
      </c>
      <c r="D39" s="23">
        <f>(50/84)*D25</f>
        <v>0.17857142857142858</v>
      </c>
      <c r="E39" s="23">
        <f>(20/84)*D25</f>
        <v>7.1428571428571425E-2</v>
      </c>
      <c r="F39" s="2">
        <f>10*E25/12</f>
        <v>0.33333333333333331</v>
      </c>
      <c r="G39" s="2">
        <f>(20/144)*F25</f>
        <v>9.7222222222222224E-2</v>
      </c>
      <c r="H39" s="2">
        <f>(100/144)*F25</f>
        <v>0.48611111111111105</v>
      </c>
      <c r="I39" s="2">
        <f>10*G25/12</f>
        <v>0.41666666666666669</v>
      </c>
      <c r="J39" s="2">
        <f t="shared" ref="J39:M39" si="14">10*H25/12</f>
        <v>0.25</v>
      </c>
      <c r="K39" s="2">
        <f t="shared" si="14"/>
        <v>0.41666666666666669</v>
      </c>
      <c r="L39" s="2">
        <f t="shared" si="14"/>
        <v>0.16666666666666666</v>
      </c>
      <c r="M39" s="2">
        <f t="shared" si="14"/>
        <v>8.3333333333333329E-2</v>
      </c>
      <c r="Y39" s="32"/>
      <c r="Z39" s="7" t="s">
        <v>16</v>
      </c>
      <c r="AA39" s="9">
        <f t="shared" si="9"/>
        <v>0.67462995998264297</v>
      </c>
      <c r="AB39" s="9">
        <f t="shared" si="9"/>
        <v>1.3703323055841043</v>
      </c>
      <c r="AC39" s="9">
        <f t="shared" si="9"/>
        <v>0.30030030030030025</v>
      </c>
      <c r="AD39" s="9">
        <f t="shared" si="9"/>
        <v>0.24913494809688583</v>
      </c>
      <c r="AE39" s="9">
        <f t="shared" si="9"/>
        <v>0.29588164734106359</v>
      </c>
      <c r="AF39" s="9">
        <f t="shared" si="9"/>
        <v>0.3216099304118864</v>
      </c>
      <c r="AG39" s="9">
        <f t="shared" si="9"/>
        <v>0.27941291892316145</v>
      </c>
      <c r="AH39" s="9">
        <f t="shared" si="9"/>
        <v>0.22222222222222227</v>
      </c>
      <c r="AI39" s="9">
        <f t="shared" si="10"/>
        <v>0.22222222222222227</v>
      </c>
    </row>
    <row r="40" spans="1:35" x14ac:dyDescent="0.25">
      <c r="A40" s="32"/>
      <c r="B40" s="7" t="s">
        <v>26</v>
      </c>
      <c r="C40" s="5">
        <f>C26</f>
        <v>1.2</v>
      </c>
      <c r="D40" s="2">
        <f>5*D26/7</f>
        <v>0.5</v>
      </c>
      <c r="E40" s="2">
        <f>2*D26/7</f>
        <v>0.19999999999999998</v>
      </c>
      <c r="F40" s="5">
        <f>E26</f>
        <v>0.4</v>
      </c>
      <c r="G40" s="2">
        <f>2*F26/12</f>
        <v>8.3333333333333329E-2</v>
      </c>
      <c r="H40" s="2">
        <f>10*F26/12</f>
        <v>0.41666666666666669</v>
      </c>
      <c r="I40" s="5">
        <f>G26</f>
        <v>0.7</v>
      </c>
      <c r="J40" s="5">
        <f t="shared" ref="J40:M44" si="15">H26</f>
        <v>0.4</v>
      </c>
      <c r="K40" s="5">
        <f t="shared" si="15"/>
        <v>0.3</v>
      </c>
      <c r="L40" s="5">
        <f t="shared" si="15"/>
        <v>0.2</v>
      </c>
      <c r="M40" s="5">
        <f t="shared" si="15"/>
        <v>0.2</v>
      </c>
      <c r="Y40" s="32"/>
      <c r="Z40" s="7" t="s">
        <v>17</v>
      </c>
      <c r="AA40" s="9">
        <f t="shared" si="9"/>
        <v>0.48265082838386997</v>
      </c>
      <c r="AB40" s="9">
        <f t="shared" si="9"/>
        <v>0.69841269841269848</v>
      </c>
      <c r="AC40" s="9">
        <f t="shared" si="9"/>
        <v>0.35337959393472107</v>
      </c>
      <c r="AD40" s="9">
        <f t="shared" si="9"/>
        <v>0.32432432432432434</v>
      </c>
      <c r="AE40" s="9">
        <f t="shared" si="9"/>
        <v>0.28951486697965573</v>
      </c>
      <c r="AF40" s="9">
        <f t="shared" si="9"/>
        <v>0.36554082941427957</v>
      </c>
      <c r="AG40" s="9">
        <f t="shared" si="9"/>
        <v>0.51649095657220245</v>
      </c>
      <c r="AH40" s="9">
        <f t="shared" si="9"/>
        <v>0.17094017094017097</v>
      </c>
      <c r="AI40" s="9">
        <f t="shared" si="10"/>
        <v>0.17094017094017097</v>
      </c>
    </row>
    <row r="41" spans="1:35" x14ac:dyDescent="0.25">
      <c r="A41" s="32"/>
      <c r="B41" s="7" t="s">
        <v>27</v>
      </c>
      <c r="C41" s="5">
        <f t="shared" ref="C41:C44" si="16">C27</f>
        <v>0.6</v>
      </c>
      <c r="D41" s="2">
        <f t="shared" ref="D41:D44" si="17">5*D27/7</f>
        <v>0.5</v>
      </c>
      <c r="E41" s="2">
        <f t="shared" ref="E41:E44" si="18">2*D27/7</f>
        <v>0.19999999999999998</v>
      </c>
      <c r="F41" s="5">
        <f t="shared" ref="F41:F44" si="19">E27</f>
        <v>0.8</v>
      </c>
      <c r="G41" s="2">
        <f t="shared" ref="G41:G44" si="20">2*F27/12</f>
        <v>4.9999999999999996E-2</v>
      </c>
      <c r="H41" s="2">
        <f t="shared" ref="H41:H44" si="21">10*F27/12</f>
        <v>0.25</v>
      </c>
      <c r="I41" s="5">
        <f t="shared" ref="I41:I44" si="22">G27</f>
        <v>0.4</v>
      </c>
      <c r="J41" s="5">
        <f t="shared" si="15"/>
        <v>0.5</v>
      </c>
      <c r="K41" s="5">
        <f t="shared" si="15"/>
        <v>0.4</v>
      </c>
      <c r="L41" s="5">
        <f t="shared" si="15"/>
        <v>0.2</v>
      </c>
      <c r="M41" s="5">
        <f t="shared" si="15"/>
        <v>0.2</v>
      </c>
      <c r="Y41" s="32"/>
      <c r="Z41" s="7" t="s">
        <v>18</v>
      </c>
      <c r="AA41" s="9">
        <f t="shared" si="9"/>
        <v>0.68879371877230555</v>
      </c>
      <c r="AB41" s="9">
        <f t="shared" si="9"/>
        <v>0.75268817204301075</v>
      </c>
      <c r="AC41" s="9">
        <f t="shared" si="9"/>
        <v>0.40776986951364175</v>
      </c>
      <c r="AD41" s="9">
        <f t="shared" si="9"/>
        <v>0.68767908309455594</v>
      </c>
      <c r="AE41" s="9">
        <f t="shared" si="9"/>
        <v>0.33529678296329857</v>
      </c>
      <c r="AF41" s="9">
        <f t="shared" si="9"/>
        <v>0.31500414479137889</v>
      </c>
      <c r="AG41" s="9">
        <f t="shared" si="9"/>
        <v>0.54960889254837375</v>
      </c>
      <c r="AH41" s="9">
        <f t="shared" si="9"/>
        <v>0.47619047619047616</v>
      </c>
      <c r="AI41" s="9">
        <f t="shared" si="10"/>
        <v>0.47619047619047616</v>
      </c>
    </row>
    <row r="42" spans="1:35" x14ac:dyDescent="0.25">
      <c r="A42" s="32"/>
      <c r="B42" s="7" t="s">
        <v>28</v>
      </c>
      <c r="C42" s="5">
        <f t="shared" si="16"/>
        <v>0.2</v>
      </c>
      <c r="D42" s="2">
        <f t="shared" si="17"/>
        <v>0.21428571428571427</v>
      </c>
      <c r="E42" s="2">
        <f t="shared" si="18"/>
        <v>8.5714285714285715E-2</v>
      </c>
      <c r="F42" s="5">
        <f t="shared" si="19"/>
        <v>0.8</v>
      </c>
      <c r="G42" s="2">
        <f t="shared" si="20"/>
        <v>6.6666666666666666E-2</v>
      </c>
      <c r="H42" s="2">
        <f t="shared" si="21"/>
        <v>0.33333333333333331</v>
      </c>
      <c r="I42" s="5">
        <f t="shared" si="22"/>
        <v>0.3</v>
      </c>
      <c r="J42" s="5">
        <f t="shared" si="15"/>
        <v>0.4</v>
      </c>
      <c r="K42" s="5">
        <f t="shared" si="15"/>
        <v>0.6</v>
      </c>
      <c r="L42" s="5">
        <f t="shared" si="15"/>
        <v>0.4</v>
      </c>
      <c r="M42" s="5">
        <f t="shared" si="15"/>
        <v>0.2</v>
      </c>
      <c r="Y42" s="32"/>
      <c r="Z42" s="7" t="s">
        <v>9</v>
      </c>
      <c r="AA42" s="9">
        <f>AA41</f>
        <v>0.68879371877230555</v>
      </c>
      <c r="AB42" s="9">
        <f t="shared" ref="AB42:AI42" si="23">AB41</f>
        <v>0.75268817204301075</v>
      </c>
      <c r="AC42" s="9">
        <f t="shared" si="23"/>
        <v>0.40776986951364175</v>
      </c>
      <c r="AD42" s="9">
        <f t="shared" si="23"/>
        <v>0.68767908309455594</v>
      </c>
      <c r="AE42" s="9">
        <f t="shared" si="23"/>
        <v>0.33529678296329857</v>
      </c>
      <c r="AF42" s="9">
        <f t="shared" si="23"/>
        <v>0.31500414479137889</v>
      </c>
      <c r="AG42" s="9">
        <f t="shared" si="23"/>
        <v>0.54960889254837375</v>
      </c>
      <c r="AH42" s="9">
        <f t="shared" si="23"/>
        <v>0.47619047619047616</v>
      </c>
      <c r="AI42" s="9">
        <f t="shared" si="23"/>
        <v>0.47619047619047616</v>
      </c>
    </row>
    <row r="43" spans="1:35" x14ac:dyDescent="0.25">
      <c r="A43" s="32"/>
      <c r="B43" s="7" t="s">
        <v>29</v>
      </c>
      <c r="C43" s="5">
        <f t="shared" si="16"/>
        <v>0.1</v>
      </c>
      <c r="D43" s="2">
        <f t="shared" si="17"/>
        <v>7.1428571428571425E-2</v>
      </c>
      <c r="E43" s="2">
        <f t="shared" si="18"/>
        <v>2.8571428571428574E-2</v>
      </c>
      <c r="F43" s="5">
        <f t="shared" si="19"/>
        <v>0.2</v>
      </c>
      <c r="G43" s="2">
        <f t="shared" si="20"/>
        <v>3.3333333333333333E-2</v>
      </c>
      <c r="H43" s="2">
        <f t="shared" si="21"/>
        <v>0.16666666666666666</v>
      </c>
      <c r="I43" s="5">
        <f t="shared" si="22"/>
        <v>0.2</v>
      </c>
      <c r="J43" s="5">
        <f t="shared" si="15"/>
        <v>0.2</v>
      </c>
      <c r="K43" s="5">
        <f t="shared" si="15"/>
        <v>0.3</v>
      </c>
      <c r="L43" s="5">
        <f t="shared" si="15"/>
        <v>0.6</v>
      </c>
      <c r="M43" s="5">
        <f t="shared" si="15"/>
        <v>0.2</v>
      </c>
    </row>
    <row r="44" spans="1:35" x14ac:dyDescent="0.25">
      <c r="A44" s="32"/>
      <c r="B44" s="7" t="s">
        <v>52</v>
      </c>
      <c r="C44" s="5">
        <f t="shared" si="16"/>
        <v>0.1</v>
      </c>
      <c r="D44" s="2">
        <f t="shared" si="17"/>
        <v>0</v>
      </c>
      <c r="E44" s="2">
        <f t="shared" si="18"/>
        <v>0</v>
      </c>
      <c r="F44" s="5">
        <f t="shared" si="19"/>
        <v>0.1</v>
      </c>
      <c r="G44" s="2">
        <f t="shared" si="20"/>
        <v>1.6666666666666666E-2</v>
      </c>
      <c r="H44" s="2">
        <f t="shared" si="21"/>
        <v>8.3333333333333329E-2</v>
      </c>
      <c r="I44" s="5">
        <f t="shared" si="22"/>
        <v>0.2</v>
      </c>
      <c r="J44" s="5">
        <f t="shared" si="15"/>
        <v>0.2</v>
      </c>
      <c r="K44" s="5">
        <f t="shared" si="15"/>
        <v>0.2</v>
      </c>
      <c r="L44" s="5">
        <f t="shared" si="15"/>
        <v>0.3</v>
      </c>
      <c r="M44" s="5">
        <f t="shared" si="15"/>
        <v>0.7</v>
      </c>
      <c r="Y44" s="35" t="s">
        <v>70</v>
      </c>
      <c r="Z44" s="35"/>
      <c r="AA44" s="38" t="s">
        <v>53</v>
      </c>
      <c r="AB44" s="38"/>
      <c r="AC44" s="38"/>
      <c r="AD44" s="38"/>
      <c r="AE44" s="38"/>
      <c r="AF44" s="38"/>
      <c r="AG44" s="38"/>
      <c r="AH44" s="38"/>
      <c r="AI44" s="38"/>
    </row>
    <row r="45" spans="1:35" x14ac:dyDescent="0.25">
      <c r="Y45" s="35"/>
      <c r="Z45" s="35"/>
      <c r="AA45" s="7" t="s">
        <v>31</v>
      </c>
      <c r="AB45" s="7" t="s">
        <v>2</v>
      </c>
      <c r="AC45" s="7" t="s">
        <v>3</v>
      </c>
      <c r="AD45" s="7" t="s">
        <v>4</v>
      </c>
      <c r="AE45" s="7" t="s">
        <v>5</v>
      </c>
      <c r="AF45" s="7" t="s">
        <v>6</v>
      </c>
      <c r="AG45" s="7" t="s">
        <v>7</v>
      </c>
      <c r="AH45" s="7" t="s">
        <v>8</v>
      </c>
      <c r="AI45" s="25" t="s">
        <v>9</v>
      </c>
    </row>
    <row r="46" spans="1:35" x14ac:dyDescent="0.25">
      <c r="Y46" s="32" t="s">
        <v>64</v>
      </c>
      <c r="Z46" s="7" t="s">
        <v>32</v>
      </c>
      <c r="AA46" s="9">
        <v>0.17</v>
      </c>
      <c r="AB46" s="9">
        <v>0.48</v>
      </c>
      <c r="AC46">
        <v>0.85</v>
      </c>
      <c r="AD46">
        <v>0.84</v>
      </c>
      <c r="AE46" s="9">
        <v>0.91</v>
      </c>
      <c r="AF46" s="9">
        <v>0.67</v>
      </c>
      <c r="AG46" s="9">
        <v>0.48</v>
      </c>
      <c r="AH46" s="9">
        <v>0.69</v>
      </c>
      <c r="AI46" s="9">
        <v>0.69</v>
      </c>
    </row>
    <row r="47" spans="1:35" x14ac:dyDescent="0.25">
      <c r="Y47" s="32"/>
      <c r="Z47" s="7" t="s">
        <v>12</v>
      </c>
      <c r="AA47" s="9">
        <v>0.43</v>
      </c>
      <c r="AB47" s="9">
        <v>0.08</v>
      </c>
      <c r="AC47">
        <v>0.43</v>
      </c>
      <c r="AD47">
        <v>0.39</v>
      </c>
      <c r="AE47">
        <v>0.61</v>
      </c>
      <c r="AF47">
        <v>1.37</v>
      </c>
      <c r="AG47">
        <v>0.7</v>
      </c>
      <c r="AH47">
        <v>0.75</v>
      </c>
      <c r="AI47">
        <v>0.75</v>
      </c>
    </row>
    <row r="48" spans="1:35" x14ac:dyDescent="0.25">
      <c r="Y48" s="32"/>
      <c r="Z48" s="7" t="s">
        <v>13</v>
      </c>
      <c r="AA48" s="9">
        <v>0.28999999999999998</v>
      </c>
      <c r="AB48" s="9">
        <v>0.22</v>
      </c>
      <c r="AC48">
        <v>0.14000000000000001</v>
      </c>
      <c r="AD48">
        <v>0.22</v>
      </c>
      <c r="AE48">
        <v>0.14000000000000001</v>
      </c>
      <c r="AF48">
        <v>0.3</v>
      </c>
      <c r="AG48">
        <v>0.35</v>
      </c>
      <c r="AH48">
        <v>0.41</v>
      </c>
      <c r="AI48">
        <v>0.41</v>
      </c>
    </row>
    <row r="49" spans="25:35" x14ac:dyDescent="0.25">
      <c r="Y49" s="32"/>
      <c r="Z49" s="7" t="s">
        <v>14</v>
      </c>
      <c r="AA49" s="9">
        <v>0.4</v>
      </c>
      <c r="AB49" s="9">
        <v>0.35</v>
      </c>
      <c r="AC49">
        <v>0.28000000000000003</v>
      </c>
      <c r="AD49">
        <v>0.25</v>
      </c>
      <c r="AE49">
        <v>0.23</v>
      </c>
      <c r="AF49">
        <v>0.25</v>
      </c>
      <c r="AG49">
        <v>0.32</v>
      </c>
      <c r="AH49">
        <v>0.69</v>
      </c>
      <c r="AI49">
        <v>0.69</v>
      </c>
    </row>
    <row r="50" spans="25:35" x14ac:dyDescent="0.25">
      <c r="Y50" s="32"/>
      <c r="Z50" s="7" t="s">
        <v>15</v>
      </c>
      <c r="AA50" s="9">
        <v>0.83</v>
      </c>
      <c r="AB50" s="9">
        <v>0.32</v>
      </c>
      <c r="AC50">
        <v>0.16</v>
      </c>
      <c r="AD50">
        <v>0.18</v>
      </c>
      <c r="AE50">
        <v>0.17</v>
      </c>
      <c r="AF50">
        <v>0.3</v>
      </c>
      <c r="AG50">
        <v>0.28999999999999998</v>
      </c>
      <c r="AH50">
        <v>0.34</v>
      </c>
      <c r="AI50">
        <v>0.34</v>
      </c>
    </row>
    <row r="51" spans="25:35" x14ac:dyDescent="0.25">
      <c r="Y51" s="32"/>
      <c r="Z51" s="7" t="s">
        <v>16</v>
      </c>
      <c r="AA51" s="9">
        <v>0.44</v>
      </c>
      <c r="AB51" s="9">
        <v>0.61</v>
      </c>
      <c r="AC51">
        <v>0.26</v>
      </c>
      <c r="AD51">
        <v>0.19</v>
      </c>
      <c r="AE51">
        <v>0.27</v>
      </c>
      <c r="AF51">
        <v>0.32</v>
      </c>
      <c r="AG51">
        <v>0.37</v>
      </c>
      <c r="AH51">
        <v>0.32</v>
      </c>
      <c r="AI51">
        <v>0.32</v>
      </c>
    </row>
    <row r="52" spans="25:35" x14ac:dyDescent="0.25">
      <c r="Y52" s="32"/>
      <c r="Z52" s="7" t="s">
        <v>17</v>
      </c>
      <c r="AA52" s="9">
        <v>0.24</v>
      </c>
      <c r="AB52" s="9">
        <v>0.28000000000000003</v>
      </c>
      <c r="AC52">
        <v>0.14000000000000001</v>
      </c>
      <c r="AD52">
        <v>0.12</v>
      </c>
      <c r="AE52">
        <v>0.13</v>
      </c>
      <c r="AF52">
        <v>0.28000000000000003</v>
      </c>
      <c r="AG52">
        <v>0.52</v>
      </c>
      <c r="AH52">
        <v>0.55000000000000004</v>
      </c>
      <c r="AI52">
        <v>0.55000000000000004</v>
      </c>
    </row>
    <row r="53" spans="25:35" x14ac:dyDescent="0.25">
      <c r="Y53" s="32"/>
      <c r="Z53" s="7" t="s">
        <v>18</v>
      </c>
      <c r="AA53" s="9">
        <v>0</v>
      </c>
      <c r="AB53" s="9">
        <v>0.02</v>
      </c>
      <c r="AC53">
        <v>0.13</v>
      </c>
      <c r="AD53">
        <v>0.43</v>
      </c>
      <c r="AE53">
        <v>0.15</v>
      </c>
      <c r="AF53">
        <v>0.22</v>
      </c>
      <c r="AG53">
        <v>0.17</v>
      </c>
      <c r="AH53">
        <v>0.48</v>
      </c>
      <c r="AI53">
        <v>0.48</v>
      </c>
    </row>
    <row r="54" spans="25:35" x14ac:dyDescent="0.25">
      <c r="Y54" s="32"/>
      <c r="Z54" s="7" t="s">
        <v>9</v>
      </c>
      <c r="AA54" s="9">
        <v>0</v>
      </c>
      <c r="AB54" s="9">
        <v>0.02</v>
      </c>
      <c r="AC54">
        <v>0.13</v>
      </c>
      <c r="AD54">
        <v>0.43</v>
      </c>
      <c r="AE54">
        <v>0.15</v>
      </c>
      <c r="AF54">
        <v>0.22</v>
      </c>
      <c r="AG54">
        <v>0.17</v>
      </c>
      <c r="AH54">
        <v>0.48</v>
      </c>
      <c r="AI54">
        <v>0.48</v>
      </c>
    </row>
  </sheetData>
  <mergeCells count="23">
    <mergeCell ref="AA1:AH1"/>
    <mergeCell ref="Y3:Y10"/>
    <mergeCell ref="A20:B21"/>
    <mergeCell ref="S20:T21"/>
    <mergeCell ref="Y20:Z21"/>
    <mergeCell ref="C20:K20"/>
    <mergeCell ref="AA20:AH20"/>
    <mergeCell ref="A1:B2"/>
    <mergeCell ref="C1:Q1"/>
    <mergeCell ref="A3:A17"/>
    <mergeCell ref="S1:T2"/>
    <mergeCell ref="A22:A30"/>
    <mergeCell ref="A32:B33"/>
    <mergeCell ref="A34:A44"/>
    <mergeCell ref="C32:M32"/>
    <mergeCell ref="Y1:Z2"/>
    <mergeCell ref="Y46:Y54"/>
    <mergeCell ref="Y22:Y29"/>
    <mergeCell ref="Y32:Z33"/>
    <mergeCell ref="AA32:AI32"/>
    <mergeCell ref="Y34:Y42"/>
    <mergeCell ref="Y44:Z45"/>
    <mergeCell ref="AA44:AI44"/>
  </mergeCells>
  <pageMargins left="0.7" right="0.7" top="0.75" bottom="0.75" header="0.3" footer="0.3"/>
  <ignoredErrors>
    <ignoredError sqref="V4 B5 E21 B24 S24 F33 B37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N24" sqref="N24:O24"/>
    </sheetView>
  </sheetViews>
  <sheetFormatPr baseColWidth="10" defaultRowHeight="15" x14ac:dyDescent="0.25"/>
  <cols>
    <col min="1" max="1" width="8.7109375" customWidth="1"/>
    <col min="2" max="2" width="17.140625" customWidth="1"/>
    <col min="3" max="3" width="11.85546875" bestFit="1" customWidth="1"/>
    <col min="4" max="10" width="7.140625" bestFit="1" customWidth="1"/>
    <col min="11" max="11" width="6.5703125" bestFit="1" customWidth="1"/>
    <col min="12" max="12" width="7.5703125" bestFit="1" customWidth="1"/>
    <col min="13" max="13" width="6.42578125" customWidth="1"/>
    <col min="14" max="15" width="11.42578125" customWidth="1"/>
  </cols>
  <sheetData>
    <row r="1" spans="1:15" x14ac:dyDescent="0.25">
      <c r="A1" s="36" t="s">
        <v>66</v>
      </c>
      <c r="B1" s="36"/>
      <c r="C1" s="38" t="s">
        <v>53</v>
      </c>
      <c r="D1" s="38"/>
      <c r="E1" s="38"/>
      <c r="F1" s="38"/>
      <c r="G1" s="38"/>
      <c r="H1" s="38"/>
      <c r="I1" s="38"/>
      <c r="J1" s="38"/>
      <c r="K1" s="38"/>
      <c r="L1" s="36" t="s">
        <v>65</v>
      </c>
    </row>
    <row r="2" spans="1:15" x14ac:dyDescent="0.25">
      <c r="A2" s="36"/>
      <c r="B2" s="36"/>
      <c r="C2" s="7" t="s">
        <v>31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25" t="s">
        <v>9</v>
      </c>
      <c r="L2" s="36"/>
    </row>
    <row r="3" spans="1:15" ht="15" customHeight="1" x14ac:dyDescent="0.25">
      <c r="A3" s="32" t="s">
        <v>37</v>
      </c>
      <c r="B3" s="7" t="s">
        <v>32</v>
      </c>
      <c r="C3" s="23">
        <v>5.7851758452606399</v>
      </c>
      <c r="D3" s="27">
        <v>2.4849530796003099</v>
      </c>
      <c r="E3" s="23">
        <v>1.45908930705722</v>
      </c>
      <c r="F3" s="23">
        <v>2.3252546509418601</v>
      </c>
      <c r="G3" s="23">
        <v>1.52281292910787</v>
      </c>
      <c r="H3" s="23">
        <v>0.53508913279132397</v>
      </c>
      <c r="I3" s="23">
        <v>0.30951851481572401</v>
      </c>
      <c r="J3" s="23">
        <v>0.24227149705432</v>
      </c>
      <c r="K3" s="23">
        <v>0.136518580027289</v>
      </c>
      <c r="L3" s="29">
        <f>SUM(C3:K3)</f>
        <v>14.800683536656555</v>
      </c>
    </row>
    <row r="4" spans="1:15" x14ac:dyDescent="0.25">
      <c r="A4" s="32"/>
      <c r="B4" s="7" t="s">
        <v>12</v>
      </c>
      <c r="C4" s="23">
        <v>2.18637922880685</v>
      </c>
      <c r="D4" s="23">
        <v>5.6306500842799698</v>
      </c>
      <c r="E4" s="23">
        <v>1.9217822341839801</v>
      </c>
      <c r="F4" s="23">
        <v>2.1201701190461102</v>
      </c>
      <c r="G4" s="23">
        <v>1.88907185736278</v>
      </c>
      <c r="H4" s="23">
        <v>1.1717547642878501</v>
      </c>
      <c r="I4" s="23">
        <v>0.32316469871189402</v>
      </c>
      <c r="J4" s="23">
        <v>0.21857081838263401</v>
      </c>
      <c r="K4" s="23">
        <v>0.118881216337323</v>
      </c>
      <c r="L4" s="29">
        <f t="shared" ref="L4:L11" si="0">SUM(C4:K4)</f>
        <v>15.580425021399391</v>
      </c>
    </row>
    <row r="5" spans="1:15" x14ac:dyDescent="0.25">
      <c r="A5" s="32"/>
      <c r="B5" s="7" t="s">
        <v>13</v>
      </c>
      <c r="C5" s="23">
        <v>1.2937079854462701</v>
      </c>
      <c r="D5" s="23">
        <v>1.9366505274261201</v>
      </c>
      <c r="E5" s="23">
        <v>3.0130467755403099</v>
      </c>
      <c r="F5" s="23">
        <v>4.0442909492971504</v>
      </c>
      <c r="G5" s="23">
        <v>3.4912461923268201</v>
      </c>
      <c r="H5" s="23">
        <v>2.4074732263285701</v>
      </c>
      <c r="I5" s="23">
        <v>1.1764129149528699</v>
      </c>
      <c r="J5" s="23">
        <v>0.38030873192871201</v>
      </c>
      <c r="K5" s="23">
        <v>0.16934292422304201</v>
      </c>
      <c r="L5" s="29">
        <f t="shared" si="0"/>
        <v>17.912480227469864</v>
      </c>
    </row>
    <row r="6" spans="1:15" x14ac:dyDescent="0.25">
      <c r="A6" s="32"/>
      <c r="B6" s="7" t="s">
        <v>14</v>
      </c>
      <c r="C6" s="23">
        <v>1.65425871309605</v>
      </c>
      <c r="D6" s="23">
        <v>1.7143374740586099</v>
      </c>
      <c r="E6" s="23">
        <v>3.2450464405714201</v>
      </c>
      <c r="F6" s="23">
        <v>2.3005818844239201</v>
      </c>
      <c r="G6" s="23">
        <v>3.1285932314893699</v>
      </c>
      <c r="H6" s="23">
        <v>2.1056660625712702</v>
      </c>
      <c r="I6" s="23">
        <v>1.17484032515595</v>
      </c>
      <c r="J6" s="23">
        <v>0.60153524712977802</v>
      </c>
      <c r="K6" s="23">
        <v>0.167060783036515</v>
      </c>
      <c r="L6" s="29">
        <f t="shared" si="0"/>
        <v>16.091920161532883</v>
      </c>
    </row>
    <row r="7" spans="1:15" x14ac:dyDescent="0.25">
      <c r="A7" s="32"/>
      <c r="B7" s="7" t="s">
        <v>15</v>
      </c>
      <c r="C7" s="23">
        <v>0.84407958722878196</v>
      </c>
      <c r="D7" s="23">
        <v>1.19008510717065</v>
      </c>
      <c r="E7" s="23">
        <v>2.1825436247380701</v>
      </c>
      <c r="F7" s="23">
        <v>2.4375472030039398</v>
      </c>
      <c r="G7" s="23">
        <v>1.11291316972266</v>
      </c>
      <c r="H7" s="23">
        <v>1.3101001675070401</v>
      </c>
      <c r="I7" s="23">
        <v>0.70643844488639895</v>
      </c>
      <c r="J7" s="23">
        <v>0.41056186841595299</v>
      </c>
      <c r="K7" s="23">
        <v>0.19618823948901101</v>
      </c>
      <c r="L7" s="29">
        <f t="shared" si="0"/>
        <v>10.390457412162505</v>
      </c>
    </row>
    <row r="8" spans="1:15" x14ac:dyDescent="0.25">
      <c r="A8" s="32"/>
      <c r="B8" s="7" t="s">
        <v>16</v>
      </c>
      <c r="C8" s="23">
        <v>0.330254404580689</v>
      </c>
      <c r="D8" s="23">
        <v>0.82196233211224501</v>
      </c>
      <c r="E8" s="23">
        <v>1.67582849029564</v>
      </c>
      <c r="F8" s="23">
        <v>1.8267498320487101</v>
      </c>
      <c r="G8" s="23">
        <v>1.4587811657724501</v>
      </c>
      <c r="H8" s="23">
        <v>0.58642694302818499</v>
      </c>
      <c r="I8" s="23">
        <v>0.674735963652357</v>
      </c>
      <c r="J8" s="23">
        <v>0.37682898381178898</v>
      </c>
      <c r="K8" s="23">
        <v>0.20870951328305101</v>
      </c>
      <c r="L8" s="29">
        <f t="shared" si="0"/>
        <v>7.9602776285851169</v>
      </c>
    </row>
    <row r="9" spans="1:15" x14ac:dyDescent="0.25">
      <c r="A9" s="32"/>
      <c r="B9" s="7" t="s">
        <v>17</v>
      </c>
      <c r="C9" s="23">
        <v>0.25117877842421998</v>
      </c>
      <c r="D9" s="23">
        <v>0.29806633342183902</v>
      </c>
      <c r="E9" s="23">
        <v>1.07671734866852</v>
      </c>
      <c r="F9" s="23">
        <v>1.3401155510987399</v>
      </c>
      <c r="G9" s="23">
        <v>1.0342696833623299</v>
      </c>
      <c r="H9" s="23">
        <v>0.88717170541773605</v>
      </c>
      <c r="I9" s="23">
        <v>0.41621094868805297</v>
      </c>
      <c r="J9" s="23">
        <v>0.64731429368006799</v>
      </c>
      <c r="K9" s="23">
        <v>0.23819016119743</v>
      </c>
      <c r="L9" s="29">
        <f t="shared" si="0"/>
        <v>6.1892348039589358</v>
      </c>
    </row>
    <row r="10" spans="1:15" x14ac:dyDescent="0.25">
      <c r="A10" s="32"/>
      <c r="B10" s="7" t="s">
        <v>18</v>
      </c>
      <c r="C10" s="23">
        <v>0.26401413361840897</v>
      </c>
      <c r="D10" s="23">
        <v>0.27071338690378499</v>
      </c>
      <c r="E10" s="23">
        <v>0.46741943569279198</v>
      </c>
      <c r="F10" s="23">
        <v>0.92141021970297099</v>
      </c>
      <c r="G10" s="23">
        <v>0.80717299353021299</v>
      </c>
      <c r="H10" s="23">
        <v>0.66534464450271602</v>
      </c>
      <c r="I10" s="23">
        <v>0.86924807931470305</v>
      </c>
      <c r="J10" s="23">
        <v>0.45759483485866198</v>
      </c>
      <c r="K10" s="23">
        <v>0.49098528472638397</v>
      </c>
      <c r="L10" s="29">
        <f t="shared" si="0"/>
        <v>5.2139030128506345</v>
      </c>
    </row>
    <row r="11" spans="1:15" x14ac:dyDescent="0.25">
      <c r="A11" s="32"/>
      <c r="B11" s="7" t="s">
        <v>9</v>
      </c>
      <c r="C11" s="23">
        <v>0.207914817013789</v>
      </c>
      <c r="D11" s="23">
        <v>0.20577832034368801</v>
      </c>
      <c r="E11" s="23">
        <v>0.29087496817062602</v>
      </c>
      <c r="F11" s="23">
        <v>0.35763110252671698</v>
      </c>
      <c r="G11" s="23">
        <v>0.53905093760866996</v>
      </c>
      <c r="H11" s="23">
        <v>0.51500736007717096</v>
      </c>
      <c r="I11" s="23">
        <v>0.44701406190960102</v>
      </c>
      <c r="J11" s="23">
        <v>0.68617880648118801</v>
      </c>
      <c r="K11" s="23">
        <v>0.33921273929227103</v>
      </c>
      <c r="L11" s="29">
        <f t="shared" si="0"/>
        <v>3.5886631134237215</v>
      </c>
    </row>
    <row r="14" spans="1:15" x14ac:dyDescent="0.25">
      <c r="A14" s="33" t="s">
        <v>69</v>
      </c>
      <c r="B14" s="33"/>
      <c r="C14" s="38" t="s">
        <v>53</v>
      </c>
      <c r="D14" s="38"/>
      <c r="E14" s="38"/>
      <c r="F14" s="38"/>
      <c r="G14" s="38"/>
      <c r="H14" s="38"/>
      <c r="I14" s="38"/>
      <c r="J14" s="38"/>
      <c r="K14" s="38"/>
      <c r="L14" s="33" t="s">
        <v>65</v>
      </c>
      <c r="N14" s="35" t="s">
        <v>67</v>
      </c>
      <c r="O14" s="35"/>
    </row>
    <row r="15" spans="1:15" x14ac:dyDescent="0.25">
      <c r="A15" s="33"/>
      <c r="B15" s="33"/>
      <c r="C15" s="7" t="s">
        <v>31</v>
      </c>
      <c r="D15" s="7" t="s">
        <v>2</v>
      </c>
      <c r="E15" s="7" t="s">
        <v>3</v>
      </c>
      <c r="F15" s="7" t="s">
        <v>4</v>
      </c>
      <c r="G15" s="7" t="s">
        <v>5</v>
      </c>
      <c r="H15" s="7" t="s">
        <v>6</v>
      </c>
      <c r="I15" s="7" t="s">
        <v>7</v>
      </c>
      <c r="J15" s="7" t="s">
        <v>8</v>
      </c>
      <c r="K15" s="25" t="s">
        <v>9</v>
      </c>
      <c r="L15" s="33"/>
      <c r="N15" s="35"/>
      <c r="O15" s="35"/>
    </row>
    <row r="16" spans="1:15" ht="15" customHeight="1" x14ac:dyDescent="0.25">
      <c r="A16" s="32" t="s">
        <v>37</v>
      </c>
      <c r="B16" s="7" t="s">
        <v>32</v>
      </c>
      <c r="C16" s="23">
        <f>C3*((ROUND(NLD_Backer2021!U31,2)+GBR_Gimma2022!AA46)/2)</f>
        <v>0.98347989369430888</v>
      </c>
      <c r="D16" s="23">
        <f>D3*((ROUND(NLD_Backer2021!V31,2)+GBR_Gimma2022!AB46)/2)</f>
        <v>1.0436802934321301</v>
      </c>
      <c r="E16" s="23">
        <f>E3*((ROUND(NLD_Backer2021!W31,2)+GBR_Gimma2022!AC46)/2)</f>
        <v>0.87545358423433195</v>
      </c>
      <c r="F16" s="23">
        <f>F3*((ROUND(NLD_Backer2021!X31,2)+GBR_Gimma2022!AD46)/2)</f>
        <v>1.4416578835839533</v>
      </c>
      <c r="G16" s="23">
        <f>G3*((ROUND(NLD_Backer2021!Y31,2)+GBR_Gimma2022!AE46)/2)</f>
        <v>1.065969050375509</v>
      </c>
      <c r="H16" s="23">
        <f>H3*((ROUND(NLD_Backer2021!Z31,2)+GBR_Gimma2022!AF46)/2)</f>
        <v>0.30767625135501125</v>
      </c>
      <c r="I16" s="23">
        <f>I3*((ROUND(NLD_Backer2021!AA31,2)+GBR_Gimma2022!AG46)/2)</f>
        <v>0.14856888711154753</v>
      </c>
      <c r="J16" s="23">
        <f>J3*((ROUND(NLD_Backer2021!AB31,2)+GBR_Gimma2022!AH46)/2)</f>
        <v>0.12961525092406118</v>
      </c>
      <c r="K16" s="23">
        <f>K3*((ROUND(NLD_Backer2021!AC31,2)+GBR_Gimma2022!AI46)/2)</f>
        <v>6.1433361012280044E-2</v>
      </c>
      <c r="L16" s="30">
        <f>SUM(C16:K16)</f>
        <v>6.0575344557231334</v>
      </c>
      <c r="N16" s="44">
        <f>100*(L3-L16)/L3</f>
        <v>59.072603365104314</v>
      </c>
      <c r="O16" s="44"/>
    </row>
    <row r="17" spans="1:15" x14ac:dyDescent="0.25">
      <c r="A17" s="32"/>
      <c r="B17" s="7" t="s">
        <v>12</v>
      </c>
      <c r="C17" s="23">
        <f>C4*((ROUND(NLD_Backer2021!U32,2)+GBR_Gimma2022!AA47)/2)</f>
        <v>0.79802841851450024</v>
      </c>
      <c r="D17" s="23">
        <f>D4*((ROUND(NLD_Backer2021!V32,2)+GBR_Gimma2022!AB47)/2)</f>
        <v>0.61937150927079676</v>
      </c>
      <c r="E17" s="23">
        <f>E4*((ROUND(NLD_Backer2021!W32,2)+GBR_Gimma2022!AC47)/2)</f>
        <v>0.6630148707934731</v>
      </c>
      <c r="F17" s="23">
        <f>F4*((ROUND(NLD_Backer2021!X32,2)+GBR_Gimma2022!AD47)/2)</f>
        <v>0.78446294404706074</v>
      </c>
      <c r="G17" s="23">
        <f>G4*((ROUND(NLD_Backer2021!Y32,2)+GBR_Gimma2022!AE47)/2)</f>
        <v>0.94453592868139002</v>
      </c>
      <c r="H17" s="23">
        <f>H4*((ROUND(NLD_Backer2021!Z32,2)+GBR_Gimma2022!AF47)/2)</f>
        <v>1.0428617402161866</v>
      </c>
      <c r="I17" s="23">
        <f>I4*((ROUND(NLD_Backer2021!AA32,2)+GBR_Gimma2022!AG47)/2)</f>
        <v>0.1680456433301849</v>
      </c>
      <c r="J17" s="23">
        <f>J4*((ROUND(NLD_Backer2021!AB32,2)+GBR_Gimma2022!AH47)/2)</f>
        <v>0.12130680420236187</v>
      </c>
      <c r="K17" s="23">
        <f>K4*((ROUND(NLD_Backer2021!AC32,2)+GBR_Gimma2022!AI47)/2)</f>
        <v>6.3007044658781194E-2</v>
      </c>
      <c r="L17" s="30">
        <f t="shared" ref="L17:L24" si="1">SUM(C17:K17)</f>
        <v>5.2046349037147364</v>
      </c>
      <c r="N17" s="44">
        <f>100*(L4-L17)/L4</f>
        <v>66.595038989204227</v>
      </c>
      <c r="O17" s="44"/>
    </row>
    <row r="18" spans="1:15" x14ac:dyDescent="0.25">
      <c r="A18" s="32"/>
      <c r="B18" s="7" t="s">
        <v>13</v>
      </c>
      <c r="C18" s="23">
        <f>C5*((ROUND(NLD_Backer2021!U33,2)+GBR_Gimma2022!AA48)/2)</f>
        <v>0.40104947548834374</v>
      </c>
      <c r="D18" s="23">
        <f>D5*((ROUND(NLD_Backer2021!V33,2)+GBR_Gimma2022!AB48)/2)</f>
        <v>0.45511287394513822</v>
      </c>
      <c r="E18" s="23">
        <f>E5*((ROUND(NLD_Backer2021!W33,2)+GBR_Gimma2022!AC48)/2)</f>
        <v>0.57247888735265884</v>
      </c>
      <c r="F18" s="23">
        <f>F5*((ROUND(NLD_Backer2021!X33,2)+GBR_Gimma2022!AD48)/2)</f>
        <v>1.0919585563102308</v>
      </c>
      <c r="G18" s="23">
        <f>G5*((ROUND(NLD_Backer2021!Y33,2)+GBR_Gimma2022!AE48)/2)</f>
        <v>0.85535531712007096</v>
      </c>
      <c r="H18" s="23">
        <f>H5*((ROUND(NLD_Backer2021!Z33,2)+GBR_Gimma2022!AF48)/2)</f>
        <v>0.84261562921499944</v>
      </c>
      <c r="I18" s="23">
        <f>I5*((ROUND(NLD_Backer2021!AA33,2)+GBR_Gimma2022!AG48)/2)</f>
        <v>0.41174452023350444</v>
      </c>
      <c r="J18" s="23">
        <f>J5*((ROUND(NLD_Backer2021!AB33,2)+GBR_Gimma2022!AH48)/2)</f>
        <v>0.14451731813291058</v>
      </c>
      <c r="K18" s="23">
        <f>K5*((ROUND(NLD_Backer2021!AC33,2)+GBR_Gimma2022!AI48)/2)</f>
        <v>5.4189735751373445E-2</v>
      </c>
      <c r="L18" s="30">
        <f t="shared" si="1"/>
        <v>4.8290223135492312</v>
      </c>
      <c r="N18" s="44">
        <f>100*(L5-L18)/L5</f>
        <v>73.041018037560008</v>
      </c>
      <c r="O18" s="44"/>
    </row>
    <row r="19" spans="1:15" x14ac:dyDescent="0.25">
      <c r="A19" s="32"/>
      <c r="B19" s="7" t="s">
        <v>14</v>
      </c>
      <c r="C19" s="23">
        <f>C6*((ROUND(NLD_Backer2021!U34,2)+GBR_Gimma2022!AA49)/2)</f>
        <v>0.66997477880390033</v>
      </c>
      <c r="D19" s="23">
        <f>D6*((ROUND(NLD_Backer2021!V34,2)+GBR_Gimma2022!AB49)/2)</f>
        <v>0.59144642855022034</v>
      </c>
      <c r="E19" s="23">
        <f>E6*((ROUND(NLD_Backer2021!W34,2)+GBR_Gimma2022!AC49)/2)</f>
        <v>0.97351393217142612</v>
      </c>
      <c r="F19" s="23">
        <f>F6*((ROUND(NLD_Backer2021!X34,2)+GBR_Gimma2022!AD49)/2)</f>
        <v>0.67867165590505651</v>
      </c>
      <c r="G19" s="23">
        <f>G6*((ROUND(NLD_Backer2021!Y34,2)+GBR_Gimma2022!AE49)/2)</f>
        <v>0.93857796944681093</v>
      </c>
      <c r="H19" s="23">
        <f>H6*((ROUND(NLD_Backer2021!Z34,2)+GBR_Gimma2022!AF49)/2)</f>
        <v>0.68434147033566284</v>
      </c>
      <c r="I19" s="23">
        <f>I6*((ROUND(NLD_Backer2021!AA34,2)+GBR_Gimma2022!AG49)/2)</f>
        <v>0.40531991217880275</v>
      </c>
      <c r="J19" s="23">
        <f>J6*((ROUND(NLD_Backer2021!AB34,2)+GBR_Gimma2022!AH49)/2)</f>
        <v>0.31881368097878238</v>
      </c>
      <c r="K19" s="23">
        <f>K6*((ROUND(NLD_Backer2021!AC34,2)+GBR_Gimma2022!AI49)/2)</f>
        <v>8.0189175857527203E-2</v>
      </c>
      <c r="L19" s="30">
        <f t="shared" si="1"/>
        <v>5.3408490042281898</v>
      </c>
      <c r="N19" s="44">
        <f t="shared" ref="N19:N24" si="2">100*(L6-L19)/L6</f>
        <v>66.810368491665258</v>
      </c>
      <c r="O19" s="44"/>
    </row>
    <row r="20" spans="1:15" x14ac:dyDescent="0.25">
      <c r="A20" s="32"/>
      <c r="B20" s="7" t="s">
        <v>15</v>
      </c>
      <c r="C20" s="23">
        <f>C7*((ROUND(NLD_Backer2021!U35,2)+GBR_Gimma2022!AA50)/2)</f>
        <v>0.55287212963485222</v>
      </c>
      <c r="D20" s="23">
        <f>D7*((ROUND(NLD_Backer2021!V35,2)+GBR_Gimma2022!AB50)/2)</f>
        <v>0.42843063858143399</v>
      </c>
      <c r="E20" s="23">
        <f>E7*((ROUND(NLD_Backer2021!W35,2)+GBR_Gimma2022!AC50)/2)</f>
        <v>0.5783740605555886</v>
      </c>
      <c r="F20" s="23">
        <f>F7*((ROUND(NLD_Backer2021!X35,2)+GBR_Gimma2022!AD50)/2)</f>
        <v>0.69470095285612288</v>
      </c>
      <c r="G20" s="23">
        <f>G7*((ROUND(NLD_Backer2021!Y35,2)+GBR_Gimma2022!AE50)/2)</f>
        <v>0.31718025337095812</v>
      </c>
      <c r="H20" s="23">
        <f>H7*((ROUND(NLD_Backer2021!Z35,2)+GBR_Gimma2022!AF50)/2)</f>
        <v>0.47163606030253441</v>
      </c>
      <c r="I20" s="23">
        <f>I7*((ROUND(NLD_Backer2021!AA35,2)+GBR_Gimma2022!AG50)/2)</f>
        <v>0.23665687903694363</v>
      </c>
      <c r="J20" s="23">
        <f>J7*((ROUND(NLD_Backer2021!AB35,2)+GBR_Gimma2022!AH50)/2)</f>
        <v>0.16217193802430144</v>
      </c>
      <c r="K20" s="23">
        <f>K7*((ROUND(NLD_Backer2021!AC35,2)+GBR_Gimma2022!AI50)/2)</f>
        <v>8.4360942980274745E-2</v>
      </c>
      <c r="L20" s="30">
        <f t="shared" si="1"/>
        <v>3.5263838553430098</v>
      </c>
      <c r="N20" s="44">
        <f t="shared" si="2"/>
        <v>66.061322274270466</v>
      </c>
      <c r="O20" s="44"/>
    </row>
    <row r="21" spans="1:15" x14ac:dyDescent="0.25">
      <c r="A21" s="32"/>
      <c r="B21" s="7" t="s">
        <v>16</v>
      </c>
      <c r="C21" s="23">
        <f>C8*((ROUND(NLD_Backer2021!U36,2)+GBR_Gimma2022!AA51)/2)</f>
        <v>0.15026575408421347</v>
      </c>
      <c r="D21" s="23">
        <f>D8*((ROUND(NLD_Backer2021!V36,2)+GBR_Gimma2022!AB51)/2)</f>
        <v>0.41509097771668374</v>
      </c>
      <c r="E21" s="23">
        <f>E8*((ROUND(NLD_Backer2021!W36,2)+GBR_Gimma2022!AC51)/2)</f>
        <v>0.55302340179756126</v>
      </c>
      <c r="F21" s="23">
        <f>F8*((ROUND(NLD_Backer2021!X36,2)+GBR_Gimma2022!AD51)/2)</f>
        <v>0.54802494961461301</v>
      </c>
      <c r="G21" s="23">
        <f>G8*((ROUND(NLD_Backer2021!Y36,2)+GBR_Gimma2022!AE51)/2)</f>
        <v>0.48139778470490857</v>
      </c>
      <c r="H21" s="23">
        <f>H8*((ROUND(NLD_Backer2021!Z36,2)+GBR_Gimma2022!AF51)/2)</f>
        <v>0.22284223835071029</v>
      </c>
      <c r="I21" s="23">
        <f>I8*((ROUND(NLD_Backer2021!AA36,2)+GBR_Gimma2022!AG51)/2)</f>
        <v>0.26314702582441923</v>
      </c>
      <c r="J21" s="23">
        <f>J8*((ROUND(NLD_Backer2021!AB36,2)+GBR_Gimma2022!AH51)/2)</f>
        <v>0.16392060795812821</v>
      </c>
      <c r="K21" s="23">
        <f>K8*((ROUND(NLD_Backer2021!AC36,2)+GBR_Gimma2022!AI51)/2)</f>
        <v>9.183218584454246E-2</v>
      </c>
      <c r="L21" s="30">
        <f t="shared" si="1"/>
        <v>2.8895449258957804</v>
      </c>
      <c r="N21" s="44">
        <f t="shared" si="2"/>
        <v>63.700450402389087</v>
      </c>
      <c r="O21" s="44"/>
    </row>
    <row r="22" spans="1:15" x14ac:dyDescent="0.25">
      <c r="A22" s="32"/>
      <c r="B22" s="7" t="s">
        <v>17</v>
      </c>
      <c r="C22" s="23">
        <f>C9*((ROUND(NLD_Backer2021!U37,2)+GBR_Gimma2022!AA52)/2)</f>
        <v>0.10172740526180908</v>
      </c>
      <c r="D22" s="23">
        <f>D9*((ROUND(NLD_Backer2021!V37,2)+GBR_Gimma2022!AB52)/2)</f>
        <v>9.0910231693660914E-2</v>
      </c>
      <c r="E22" s="23">
        <f>E9*((ROUND(NLD_Backer2021!W37,2)+GBR_Gimma2022!AC52)/2)</f>
        <v>0.26917933716713</v>
      </c>
      <c r="F22" s="23">
        <f>F9*((ROUND(NLD_Backer2021!X37,2)+GBR_Gimma2022!AD52)/2)</f>
        <v>0.33502888777468498</v>
      </c>
      <c r="G22" s="23">
        <f>G9*((ROUND(NLD_Backer2021!Y37,2)+GBR_Gimma2022!AE52)/2)</f>
        <v>0.25339607242377082</v>
      </c>
      <c r="H22" s="23">
        <f>H9*((ROUND(NLD_Backer2021!Z37,2)+GBR_Gimma2022!AF52)/2)</f>
        <v>0.3060742383691189</v>
      </c>
      <c r="I22" s="23">
        <f>I9*((ROUND(NLD_Backer2021!AA37,2)+GBR_Gimma2022!AG52)/2)</f>
        <v>0.19561914588338489</v>
      </c>
      <c r="J22" s="23">
        <f>J9*((ROUND(NLD_Backer2021!AB37,2)+GBR_Gimma2022!AH52)/2)</f>
        <v>0.31718400390323331</v>
      </c>
      <c r="K22" s="23">
        <f>K9*((ROUND(NLD_Backer2021!AC37,2)+GBR_Gimma2022!AI52)/2)</f>
        <v>0.11075842495680496</v>
      </c>
      <c r="L22" s="30">
        <f t="shared" si="1"/>
        <v>1.9798777474335978</v>
      </c>
      <c r="N22" s="44">
        <f t="shared" si="2"/>
        <v>68.010944645900793</v>
      </c>
      <c r="O22" s="44"/>
    </row>
    <row r="23" spans="1:15" x14ac:dyDescent="0.25">
      <c r="A23" s="32"/>
      <c r="B23" s="7" t="s">
        <v>18</v>
      </c>
      <c r="C23" s="23">
        <f>C10*((ROUND(NLD_Backer2021!U38,2)+GBR_Gimma2022!AA53)/2)</f>
        <v>4.7522544051313613E-2</v>
      </c>
      <c r="D23" s="23">
        <f>D10*((ROUND(NLD_Backer2021!V38,2)+GBR_Gimma2022!AB53)/2)</f>
        <v>4.7374842708162376E-2</v>
      </c>
      <c r="E23" s="23">
        <f>E10*((ROUND(NLD_Backer2021!W38,2)+GBR_Gimma2022!AC53)/2)</f>
        <v>0.1051693730308782</v>
      </c>
      <c r="F23" s="23">
        <f>F10*((ROUND(NLD_Backer2021!X38,2)+GBR_Gimma2022!AD53)/2)</f>
        <v>0.35934998568415871</v>
      </c>
      <c r="G23" s="23">
        <f>G10*((ROUND(NLD_Backer2021!Y38,2)+GBR_Gimma2022!AE53)/2)</f>
        <v>0.21793670825315753</v>
      </c>
      <c r="H23" s="23">
        <f>H10*((ROUND(NLD_Backer2021!Z38,2)+GBR_Gimma2022!AF53)/2)</f>
        <v>0.23952407202097775</v>
      </c>
      <c r="I23" s="23">
        <f>I10*((ROUND(NLD_Backer2021!AA38,2)+GBR_Gimma2022!AG53)/2)</f>
        <v>0.24338946220811689</v>
      </c>
      <c r="J23" s="23">
        <f>J10*((ROUND(NLD_Backer2021!AB38,2)+GBR_Gimma2022!AH53)/2)</f>
        <v>0.20134172733781128</v>
      </c>
      <c r="K23" s="23">
        <f>K10*((ROUND(NLD_Backer2021!AC38,2)+GBR_Gimma2022!AI53)/2)</f>
        <v>0.16693499680697055</v>
      </c>
      <c r="L23" s="30">
        <f t="shared" si="1"/>
        <v>1.6285437121015471</v>
      </c>
      <c r="N23" s="44">
        <f t="shared" si="2"/>
        <v>68.765362376559395</v>
      </c>
      <c r="O23" s="44"/>
    </row>
    <row r="24" spans="1:15" x14ac:dyDescent="0.25">
      <c r="A24" s="32"/>
      <c r="B24" s="7" t="s">
        <v>9</v>
      </c>
      <c r="C24" s="23">
        <f>C11*((ROUND(NLD_Backer2021!U39,2)+GBR_Gimma2022!AA54)/2)</f>
        <v>2.1831055786447843E-2</v>
      </c>
      <c r="D24" s="23">
        <f>D11*((ROUND(NLD_Backer2021!V39,2)+GBR_Gimma2022!AB54)/2)</f>
        <v>3.2924531254990085E-2</v>
      </c>
      <c r="E24" s="23">
        <f>E11*((ROUND(NLD_Backer2021!W39,2)+GBR_Gimma2022!AC54)/2)</f>
        <v>5.2357494270712686E-2</v>
      </c>
      <c r="F24" s="23">
        <f>F11*((ROUND(NLD_Backer2021!X39,2)+GBR_Gimma2022!AD54)/2)</f>
        <v>0.12338273037171735</v>
      </c>
      <c r="G24" s="23">
        <f>G11*((ROUND(NLD_Backer2021!Y39,2)+GBR_Gimma2022!AE54)/2)</f>
        <v>0.16980104534673104</v>
      </c>
      <c r="H24" s="23">
        <f>H11*((ROUND(NLD_Backer2021!Z39,2)+GBR_Gimma2022!AF54)/2)</f>
        <v>0.19570279682932495</v>
      </c>
      <c r="I24" s="23">
        <f>I11*((ROUND(NLD_Backer2021!AA39,2)+GBR_Gimma2022!AG54)/2)</f>
        <v>0.11845872640604428</v>
      </c>
      <c r="J24" s="23">
        <f>J11*((ROUND(NLD_Backer2021!AB39,2)+GBR_Gimma2022!AH54)/2)</f>
        <v>0.23673168823600985</v>
      </c>
      <c r="K24" s="23">
        <f>K11*((ROUND(NLD_Backer2021!AC39,2)+GBR_Gimma2022!AI54)/2)</f>
        <v>0.12381264984167892</v>
      </c>
      <c r="L24" s="30">
        <f t="shared" si="1"/>
        <v>1.075002718343657</v>
      </c>
      <c r="N24" s="44">
        <f t="shared" si="2"/>
        <v>70.044479396170928</v>
      </c>
      <c r="O24" s="44"/>
    </row>
    <row r="25" spans="1:15" x14ac:dyDescent="0.25">
      <c r="B25" s="26"/>
      <c r="C25" s="28"/>
      <c r="D25" s="28"/>
      <c r="E25" s="28"/>
      <c r="F25" s="28"/>
      <c r="G25" s="28"/>
      <c r="H25" s="28"/>
      <c r="I25" s="28"/>
      <c r="J25" s="28"/>
      <c r="K25" s="28"/>
      <c r="N25" s="31" t="s">
        <v>68</v>
      </c>
      <c r="O25" s="31">
        <f>AVERAGE(N16:N24)</f>
        <v>66.900176442091606</v>
      </c>
    </row>
  </sheetData>
  <mergeCells count="18">
    <mergeCell ref="A16:A24"/>
    <mergeCell ref="A1:B2"/>
    <mergeCell ref="C1:K1"/>
    <mergeCell ref="A3:A11"/>
    <mergeCell ref="A14:B15"/>
    <mergeCell ref="C14:K14"/>
    <mergeCell ref="N24:O24"/>
    <mergeCell ref="L14:L15"/>
    <mergeCell ref="L1:L2"/>
    <mergeCell ref="N14:O15"/>
    <mergeCell ref="N16:O16"/>
    <mergeCell ref="N17:O17"/>
    <mergeCell ref="N18:O18"/>
    <mergeCell ref="N19:O19"/>
    <mergeCell ref="N20:O20"/>
    <mergeCell ref="N21:O21"/>
    <mergeCell ref="N22:O22"/>
    <mergeCell ref="N23:O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NLD_Backer2021</vt:lpstr>
      <vt:lpstr>GBR_Gimma2022</vt:lpstr>
      <vt:lpstr>ESP_SIYRD</vt:lpstr>
      <vt:lpstr>NLD_Backer2021!backer2021_april2020_all</vt:lpstr>
      <vt:lpstr>NLD_Backer2021!backer2021_baseline_all_1</vt:lpstr>
      <vt:lpstr>GBR_Gimma2022!mossong2008_baseline_polymod_all</vt:lpstr>
      <vt:lpstr>GBR_Gimma2022!numbers_ext</vt:lpstr>
      <vt:lpstr>ESP_SIYRD!SIYRD_9G_1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2024-04-22T14:14:20Z</dcterms:modified>
</cp:coreProperties>
</file>