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0" yWindow="-15" windowWidth="9555" windowHeight="5100" activeTab="1"/>
  </bookViews>
  <sheets>
    <sheet name="Taulukko" sheetId="1" r:id="rId1"/>
    <sheet name="Kokonaismäärä (Graf.)" sheetId="2" r:id="rId2"/>
    <sheet name="Vesiliikenne - Mustikkamaa" sheetId="5" r:id="rId3"/>
    <sheet name="Vesiliikenne - Mustikkamaa 2" sheetId="3" r:id="rId4"/>
    <sheet name="Vesiliikenne-Mustikkamaa muutos" sheetId="4" r:id="rId5"/>
  </sheets>
  <definedNames>
    <definedName name="__123Graph_AMAIN" localSheetId="0" hidden="1">Taulukko!$E$10:$E$48</definedName>
    <definedName name="__123Graph_BMAIN" localSheetId="0" hidden="1">Taulukko!$D$10:$D$48</definedName>
    <definedName name="__123Graph_LBL_BMAIN" localSheetId="0" hidden="1">Taulukko!$I$10:$I$48</definedName>
    <definedName name="__123Graph_XMAIN" localSheetId="0" hidden="1">Taulukko!#REF!</definedName>
    <definedName name="_xlnm.Print_Area" localSheetId="0">Taulukko!$A$10:$I$59</definedName>
    <definedName name="_xlnm.Print_Titles" localSheetId="0">Taulukko!$1:$9</definedName>
  </definedNames>
  <calcPr calcId="145621" calcMode="manual"/>
</workbook>
</file>

<file path=xl/calcChain.xml><?xml version="1.0" encoding="utf-8"?>
<calcChain xmlns="http://schemas.openxmlformats.org/spreadsheetml/2006/main">
  <c r="F71" i="1" l="1"/>
  <c r="H71" i="1" s="1"/>
  <c r="E71" i="1"/>
  <c r="G71" i="1" s="1"/>
  <c r="E61" i="1" l="1"/>
  <c r="F61" i="1"/>
  <c r="G61" i="1"/>
  <c r="H61" i="1"/>
  <c r="E62" i="1"/>
  <c r="F62" i="1"/>
  <c r="G62" i="1"/>
  <c r="E63" i="1"/>
  <c r="F63" i="1"/>
  <c r="G63" i="1" s="1"/>
  <c r="E64" i="1"/>
  <c r="F64" i="1"/>
  <c r="G64" i="1" s="1"/>
  <c r="H64" i="1"/>
  <c r="E65" i="1"/>
  <c r="F65" i="1"/>
  <c r="G65" i="1"/>
  <c r="H65" i="1"/>
  <c r="E66" i="1"/>
  <c r="F66" i="1"/>
  <c r="G66" i="1"/>
  <c r="H66" i="1"/>
  <c r="E67" i="1"/>
  <c r="F67" i="1"/>
  <c r="G67" i="1"/>
  <c r="E68" i="1"/>
  <c r="F68" i="1"/>
  <c r="G68" i="1" s="1"/>
  <c r="H68" i="1"/>
  <c r="E69" i="1"/>
  <c r="F69" i="1"/>
  <c r="G69" i="1" s="1"/>
  <c r="H69" i="1"/>
  <c r="E70" i="1"/>
  <c r="F70" i="1"/>
  <c r="G70" i="1" s="1"/>
  <c r="F60" i="1"/>
  <c r="H60" i="1" s="1"/>
  <c r="E60" i="1"/>
  <c r="G60" i="1" s="1"/>
  <c r="F59" i="1"/>
  <c r="H59" i="1" s="1"/>
  <c r="E59" i="1"/>
  <c r="G59" i="1" s="1"/>
  <c r="F58" i="1"/>
  <c r="H58" i="1" s="1"/>
  <c r="E58" i="1"/>
  <c r="G58" i="1" s="1"/>
  <c r="F57" i="1"/>
  <c r="H57" i="1" s="1"/>
  <c r="E57" i="1"/>
  <c r="G57" i="1" s="1"/>
  <c r="F56" i="1"/>
  <c r="H56" i="1" s="1"/>
  <c r="E56" i="1"/>
  <c r="G56" i="1" s="1"/>
  <c r="D55" i="1"/>
  <c r="C55" i="1"/>
  <c r="B55" i="1"/>
  <c r="F55" i="1" s="1"/>
  <c r="H55" i="1" s="1"/>
  <c r="D54" i="1"/>
  <c r="C54" i="1"/>
  <c r="B54" i="1"/>
  <c r="F54" i="1"/>
  <c r="H54" i="1" s="1"/>
  <c r="D53" i="1"/>
  <c r="B53" i="1"/>
  <c r="C53" i="1"/>
  <c r="F53" i="1"/>
  <c r="H53" i="1" s="1"/>
  <c r="E10" i="1"/>
  <c r="F10" i="1"/>
  <c r="G10" i="1" s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 s="1"/>
  <c r="H14" i="1"/>
  <c r="E15" i="1"/>
  <c r="F15" i="1"/>
  <c r="G15" i="1" s="1"/>
  <c r="H15" i="1"/>
  <c r="E16" i="1"/>
  <c r="F16" i="1"/>
  <c r="G16" i="1" s="1"/>
  <c r="H16" i="1"/>
  <c r="E17" i="1"/>
  <c r="F17" i="1"/>
  <c r="G17" i="1" s="1"/>
  <c r="H17" i="1"/>
  <c r="E18" i="1"/>
  <c r="F18" i="1"/>
  <c r="G18" i="1" s="1"/>
  <c r="H18" i="1"/>
  <c r="E19" i="1"/>
  <c r="F19" i="1"/>
  <c r="G19" i="1" s="1"/>
  <c r="H19" i="1"/>
  <c r="E20" i="1"/>
  <c r="F20" i="1"/>
  <c r="G20" i="1" s="1"/>
  <c r="H20" i="1"/>
  <c r="E21" i="1"/>
  <c r="F21" i="1"/>
  <c r="G21" i="1" s="1"/>
  <c r="H21" i="1"/>
  <c r="E22" i="1"/>
  <c r="F22" i="1"/>
  <c r="G22" i="1" s="1"/>
  <c r="H22" i="1"/>
  <c r="E23" i="1"/>
  <c r="F23" i="1"/>
  <c r="G23" i="1" s="1"/>
  <c r="H23" i="1"/>
  <c r="E24" i="1"/>
  <c r="F24" i="1"/>
  <c r="G24" i="1" s="1"/>
  <c r="H24" i="1"/>
  <c r="E25" i="1"/>
  <c r="F25" i="1"/>
  <c r="G25" i="1" s="1"/>
  <c r="H25" i="1"/>
  <c r="E26" i="1"/>
  <c r="F26" i="1"/>
  <c r="G26" i="1" s="1"/>
  <c r="H26" i="1"/>
  <c r="E27" i="1"/>
  <c r="F27" i="1"/>
  <c r="G27" i="1" s="1"/>
  <c r="H27" i="1"/>
  <c r="E28" i="1"/>
  <c r="F28" i="1"/>
  <c r="G28" i="1" s="1"/>
  <c r="H28" i="1"/>
  <c r="E29" i="1"/>
  <c r="F29" i="1"/>
  <c r="G29" i="1" s="1"/>
  <c r="H29" i="1"/>
  <c r="E30" i="1"/>
  <c r="F30" i="1"/>
  <c r="G30" i="1" s="1"/>
  <c r="H30" i="1"/>
  <c r="E31" i="1"/>
  <c r="F31" i="1"/>
  <c r="G31" i="1" s="1"/>
  <c r="H31" i="1"/>
  <c r="E32" i="1"/>
  <c r="F32" i="1"/>
  <c r="G32" i="1" s="1"/>
  <c r="H32" i="1"/>
  <c r="E33" i="1"/>
  <c r="F33" i="1"/>
  <c r="H33" i="1" s="1"/>
  <c r="E34" i="1"/>
  <c r="F34" i="1"/>
  <c r="H34" i="1"/>
  <c r="E35" i="1"/>
  <c r="F35" i="1"/>
  <c r="H35" i="1" s="1"/>
  <c r="D36" i="1"/>
  <c r="F36" i="1" s="1"/>
  <c r="E36" i="1"/>
  <c r="D37" i="1"/>
  <c r="E37" i="1"/>
  <c r="F37" i="1"/>
  <c r="G37" i="1"/>
  <c r="C38" i="1"/>
  <c r="F38" i="1"/>
  <c r="D38" i="1"/>
  <c r="E38" i="1"/>
  <c r="G38" i="1" s="1"/>
  <c r="C39" i="1"/>
  <c r="F39" i="1" s="1"/>
  <c r="H39" i="1" s="1"/>
  <c r="D39" i="1"/>
  <c r="C40" i="1"/>
  <c r="E40" i="1"/>
  <c r="G40" i="1" s="1"/>
  <c r="F40" i="1"/>
  <c r="H40" i="1" s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B50" i="1"/>
  <c r="E50" i="1" s="1"/>
  <c r="G50" i="1" s="1"/>
  <c r="C50" i="1"/>
  <c r="D50" i="1"/>
  <c r="B51" i="1"/>
  <c r="F51" i="1" s="1"/>
  <c r="H51" i="1" s="1"/>
  <c r="C51" i="1"/>
  <c r="E51" i="1"/>
  <c r="G51" i="1" s="1"/>
  <c r="D51" i="1"/>
  <c r="B52" i="1"/>
  <c r="E52" i="1"/>
  <c r="C52" i="1"/>
  <c r="D52" i="1"/>
  <c r="F52" i="1" s="1"/>
  <c r="H38" i="1"/>
  <c r="E54" i="1"/>
  <c r="G54" i="1" s="1"/>
  <c r="H70" i="1"/>
  <c r="H67" i="1"/>
  <c r="H63" i="1"/>
  <c r="H62" i="1"/>
  <c r="F50" i="1"/>
  <c r="H50" i="1" s="1"/>
  <c r="H37" i="1"/>
  <c r="H10" i="1"/>
  <c r="G35" i="1"/>
  <c r="G34" i="1"/>
  <c r="G33" i="1"/>
  <c r="E53" i="1"/>
  <c r="G53" i="1" s="1"/>
  <c r="E55" i="1"/>
  <c r="G55" i="1" s="1"/>
  <c r="G52" i="1" l="1"/>
  <c r="H52" i="1"/>
  <c r="G36" i="1"/>
  <c r="H36" i="1"/>
  <c r="E39" i="1"/>
  <c r="G39" i="1" s="1"/>
</calcChain>
</file>

<file path=xl/sharedStrings.xml><?xml version="1.0" encoding="utf-8"?>
<sst xmlns="http://schemas.openxmlformats.org/spreadsheetml/2006/main" count="204" uniqueCount="185">
  <si>
    <t>KORKEASAAREN KÄVIJÄMÄÄRÄT VUODESTA 1955 ALKAEN</t>
  </si>
  <si>
    <t xml:space="preserve">  LAUTTA</t>
  </si>
  <si>
    <t>VESIBUSSIT</t>
  </si>
  <si>
    <t>v.</t>
  </si>
  <si>
    <t>POHJ.RANTA/</t>
  </si>
  <si>
    <t>HAKANIEMI/</t>
  </si>
  <si>
    <t>55-88</t>
  </si>
  <si>
    <t xml:space="preserve">  KAUPPATORI</t>
  </si>
  <si>
    <t>KAUPPATORI</t>
  </si>
  <si>
    <t xml:space="preserve"> </t>
  </si>
  <si>
    <t>MUSTIKKAMAA</t>
  </si>
  <si>
    <t>VESILIIKENNE</t>
  </si>
  <si>
    <t>KOKONAIS-</t>
  </si>
  <si>
    <t>VESILII-</t>
  </si>
  <si>
    <t>SILLAN</t>
  </si>
  <si>
    <t>HUOM.</t>
  </si>
  <si>
    <t xml:space="preserve">           V E S I B U S S I T</t>
  </si>
  <si>
    <t>YHTEENSÄ</t>
  </si>
  <si>
    <t>MÄÄRÄ</t>
  </si>
  <si>
    <t>KENTEEN</t>
  </si>
  <si>
    <t>OSUUS</t>
  </si>
  <si>
    <t>1989-</t>
  </si>
  <si>
    <t xml:space="preserve">   KAUPPATORI</t>
  </si>
  <si>
    <t xml:space="preserve"> HAKANIEMI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</si>
  <si>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</si>
  <si>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</si>
  <si>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</si>
  <si>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</si>
  <si>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</si>
  <si>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</si>
  <si>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</si>
  <si>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</si>
  <si>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</si>
  <si>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</si>
  <si>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</si>
  <si>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</si>
  <si>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</si>
  <si>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</si>
  <si>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</si>
  <si>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</si>
  <si>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</si>
  <si>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</si>
  <si>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</si>
  <si>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</si>
  <si>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silta valmistui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</si>
  <si>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</si>
  <si>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</si>
  <si>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</si>
  <si>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</si>
  <si>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</si>
  <si>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</si>
  <si>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</si>
  <si>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</si>
  <si>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</si>
  <si>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</si>
  <si>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</si>
  <si>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</si>
  <si>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</si>
  <si>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</si>
  <si>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</si>
  <si>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</si>
  <si>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alle 7 v. mukaan tilastointiin</t>
  </si>
  <si>
    <t>1991</t>
  </si>
  <si>
    <t xml:space="preserve">         </t>
  </si>
  <si>
    <t>Tilaston kerääminen aloitettu v.  1974.  Tilasto perustuu päivittäin</t>
  </si>
  <si>
    <t>myytyihin pääsylippuihin eri lipunmyyntipisteissä.  Ilmaiskävijät</t>
  </si>
  <si>
    <t>eivät sisälly kokonaistilastoon v.  1955-1984.  Vuosina 1985-1989</t>
  </si>
  <si>
    <t>tilastoitiin ilmaiskävijöinä helsinkiläiset koululais-, päiväkoti- ja</t>
  </si>
  <si>
    <t>erityislaitosryhmät.  Vuonna 1990 (toukokuun alusta?) otettiin</t>
  </si>
  <si>
    <t>tilastoihin myös 0-6 vuotiaat lapset, jotka sisältyvät</t>
  </si>
  <si>
    <t>ilmaiskävijöihin erittelemättöminä._x0014_</t>
  </si>
  <si>
    <t>Kävijätilastoja vertailtaessa huomioon otettava seikka on myös lasten</t>
  </si>
  <si>
    <t>ikärajan muuttuminen vuosina 1977 (Mustikkamaa) ja 1981 (Mustikkamaa</t>
  </si>
  <si>
    <t>ja vesiliikenne)._x0014_</t>
  </si>
  <si>
    <t>Vesiliikenne Korkeasaareen hoidettiin lautalla Pohjoisrannasta</t>
  </si>
  <si>
    <t>vuosina 1952-1981 HKL:n toimesta.  Vuosina 1982-1985 Pohjoisrannan</t>
  </si>
  <si>
    <t>lauttaliikennettä hoiti Suomenlinnan Liikenne Oy.  Korkeasaaren</t>
  </si>
  <si>
    <t>lauttaliikenne siirtyi Kauppatorille v.  1986, josta liikennöitiin</t>
  </si>
  <si>
    <t>1988 kesän loppuun.  Vuodesta 1989 liikenne hoidettiin vesibussein._x0014_</t>
  </si>
  <si>
    <t>Vesibussiliikenne Hakaniemestä Korkeasaareen on ollut yhtäjaksoista</t>
  </si>
  <si>
    <t>vuodesta 19xx?.  Liikennettä on hoitanut Helsingin Vesibussit ry,</t>
  </si>
  <si>
    <t>myöhemmin (vuodesta xxxx) Helsingin vesibussit Oy._x0014_</t>
  </si>
  <si>
    <t>Kokeiluluonteisesti vesibussiliikennettä oli myös Kauppatorilta</t>
  </si>
  <si>
    <t>vuosina 1983-1985.  Pysyvästi vesibussiliikenne Kauppatorilta alkoi</t>
  </si>
  <si>
    <t>v.  1989.  Liikennettä on hoitanut Helsingin Vesibussit Oy._x0014_</t>
  </si>
  <si>
    <t>Erityisesti huomioitavaa:_x0014_</t>
  </si>
  <si>
    <t>1950- ja 1960-lukujen vesibussitilastoissa on tilastovirheitä, koska</t>
  </si>
  <si>
    <t>Vesibussit ry:llä ei ollut lipunmyyntiä.  Lipunmyynti aloitettiin</t>
  </si>
  <si>
    <t>Hakaniemen liikenteessä v.  1969._x0014_</t>
  </si>
  <si>
    <t>Lauttaliikenteessä tilastovirheitä on aiheuttavat 1970-luvun alussa</t>
  </si>
  <si>
    <t>paluulippulaisten sisällyttäminen kävijätilastoon (lautan kapteenin</t>
  </si>
  <si>
    <t>oma ilmoitus).  Sama tilastovirhe kummittelee myös</t>
  </si>
  <si>
    <t>vesibussitilastoissa ennen vuotta 1976._x0014_</t>
  </si>
  <si>
    <t>1974_x0014_</t>
  </si>
  <si>
    <t>Mustikkamaan silta avattiin 27.4.1974.  Lasten ikäraja 4-11 v.</t>
  </si>
  <si>
    <t>kaikissa lipunmyyntipisteissä._x0014_</t>
  </si>
  <si>
    <t>1977_x0014_</t>
  </si>
  <si>
    <t>Kesäkausi Mustikkamaan kautta: aikuiset 5,-, lapset (4-15 v.) 3,-,_x0014_</t>
  </si>
  <si>
    <t>Lautalla: aikuiset 9,-, lapset 6,-._x0014_</t>
  </si>
  <si>
    <t>Talvikaudella (2.10.-30.4.) vastaavasti aik.  3,- ja lapset 1,-._x0014_</t>
  </si>
  <si>
    <t>Eläkeläiset päässeet Mustikkamaalta lastenlipulla, invalidit</t>
  </si>
  <si>
    <t>vesiliikenteessä._x0014_</t>
  </si>
  <si>
    <t>Lasten ikäraja lautalla ja vesibusseissa edelleen 4-11 v._x0014_</t>
  </si>
  <si>
    <t>1978_x0014_</t>
  </si>
  <si>
    <t>Talvikautena käytetty edelleen eri hintaisia lippuja vrt.  1977._x0014_</t>
  </si>
  <si>
    <t>1979_x0014_</t>
  </si>
  <si>
    <t>Vuoden kokonaiskävijämäärä sisältää Helsinki-päivän (12.6.79)</t>
  </si>
  <si>
    <t>ilmaiskävijät, 10535 kpl._x0014_</t>
  </si>
  <si>
    <t>1980_x0014_</t>
  </si>
  <si>
    <t>Talvikauden hinnat poistettiin käytöstä 30.4.80._x0014_</t>
  </si>
  <si>
    <t>1981_x0014_</t>
  </si>
  <si>
    <t>Lasten ikäraja muutettiin 1.5.81 lähtien: sekä vesi- että</t>
  </si>
  <si>
    <t>maaliikenteessä uusi ikäraja 7-16v._x0014_</t>
  </si>
  <si>
    <t>Mustikkamaan kautta lippujen hinnat: aik.  7,-, lapset 3,-._x0014_</t>
  </si>
  <si>
    <t>Otannoilla laskettiin 0-7 vuotiaiden osuus koko kävijämäärästa, tulos</t>
  </si>
  <si>
    <t>14,2 % (eli 0-7 vuotiaat eivät sisälly kävijämääriin)._x0014_</t>
  </si>
  <si>
    <t>Korkeasaari ei enää myynyt Helsingin vesibussit ry:n matkalippuja,</t>
  </si>
  <si>
    <t>vaan rahastus siirtyi veneisiin._x0014_</t>
  </si>
  <si>
    <t>Merimuseo Hylkysaaressa avattiin (Korkeasaaren kautta kävi 279</t>
  </si>
  <si>
    <t>ihmistä, jotka sisältyvät Mustikkamaan kävijämääriin)._x0014_</t>
  </si>
  <si>
    <t>1982_x0014_</t>
  </si>
  <si>
    <t>Lauttaliikenne siirtyi HKL:ltä Suomenlinnan Liikenne Oy:lle._x0014_</t>
  </si>
  <si>
    <t>1983_x0014_</t>
  </si>
  <si>
    <t>Vesibussiliikenne myös Kauppatorilta (Hakaniemen lisäksi) alkoi</t>
  </si>
  <si>
    <t>keväällä 1.5.83.  H-niemestä 38095 ja K-torilta 20641 kävijää._x0014_</t>
  </si>
  <si>
    <t>Mustikkamaan liput aikuiset 10,-, lapset (7-16 v.) 5,-._x0014_</t>
  </si>
  <si>
    <t>1985_x0014_</t>
  </si>
  <si>
    <t>Mustikkamaan kautta aik.  20,-, lapset (7-16 v.) 10,-.  Toukokuussa</t>
  </si>
  <si>
    <t>alettiin myydä vuosikortteja (aik.  150,-, lapset 50,- ja perhekortti</t>
  </si>
  <si>
    <t>300,-).  Myynti yht.  24 kpl._x0014_</t>
  </si>
  <si>
    <t>Tähän mennessä ilmaiskävijöitä olivat vain 0-6 vuotiaat lapset (joita</t>
  </si>
  <si>
    <t>ei tilastoitu).  Toukokuusta 1985 ilmaisoikeudet myönnettiin lisäksi</t>
  </si>
  <si>
    <t>Helsinkiläisille koululais-, päiväkoti- ja erityislaitosryhmille,</t>
  </si>
  <si>
    <t>joiden henkilömääräksi laskettiin yhteensä 6567 (joka ei sisälly</t>
  </si>
  <si>
    <t>kokonaiskävijämäärään)._x0014_</t>
  </si>
  <si>
    <t>1986_x0014_</t>
  </si>
  <si>
    <t>Mustikkamaan kautta aik.  10,-, lapset 5,- (yleisen painostuksen</t>
  </si>
  <si>
    <t>takia hintoja alennettiin).  Vuosikortit: aik.  75,-, lapset 25,-,</t>
  </si>
  <si>
    <t>perhekortti 150,-._x0014_</t>
  </si>
  <si>
    <t>Korkeasaari meni mukaan Helsinki-kortti kohteeksi._x0014_</t>
  </si>
  <si>
    <t>Lauttaliikenne siirtyi Pohjoisrannasta Kauppatorille.</t>
  </si>
  <si>
    <t>1989_x0014_</t>
  </si>
  <si>
    <t>Lauttaliikenne Korkeasaareen lopetettiin ja vesiliikenne hoidettiin</t>
  </si>
  <si>
    <t>Vesibussit Oy:n vesibussein Hakaniemestä ja Kauppatorilta._x0014_</t>
  </si>
  <si>
    <t>Mustikkamaan kautta aik.  12,-, lapset 6,-._x0014_</t>
  </si>
  <si>
    <t>Vesibussit aik.  22,-, lapset 11,-._x0014_</t>
  </si>
  <si>
    <t>Vuosi- ja perhekortit kuten 1986._x0014_</t>
  </si>
  <si>
    <t>1990_x0014_</t>
  </si>
  <si>
    <t>Hinnat 1.5.90 alkaen: Mustikkamaa aik.  15,-, lapset 6,-._x0014_</t>
  </si>
  <si>
    <t>Vesiliik.  aik.  26,-, lapset 12,-._x0014_</t>
  </si>
  <si>
    <t>Alle 7-vuotiaita alettiin laskea tilastointia varten erityisellä</t>
  </si>
  <si>
    <t>kontrollilipulla, joka luku sisältyy tästä lähtien kävijätilaston</t>
  </si>
  <si>
    <t>ilmaiskävijöihin erottelemattomana._x0014_</t>
  </si>
  <si>
    <t>1991_x0014_</t>
  </si>
  <si>
    <t>1.5.91 hinnat: Mustikkamaa aik.  18,-, lapset 8,-._x0014_</t>
  </si>
  <si>
    <t>Vesiliik.  aik.  30,-, lapset 16,-._x0014_</t>
  </si>
  <si>
    <t>Vuosikortit ennallaan._x0014_</t>
  </si>
  <si>
    <t>Korkeasaaren eläintarha 15.6.92_x0014_</t>
  </si>
  <si>
    <t>Ulla Rosquist / I.  Sten_x0014_</t>
  </si>
  <si>
    <t>1992_x0014_</t>
  </si>
  <si>
    <t>Hylkysaaren oman liikennöinnin alettua tehtiin Hylkysaaren kanssa</t>
  </si>
  <si>
    <t>sopimus ajalle 1.6.-30.9.92, jonka mukaan he myyvät myös Korkeasaaren</t>
  </si>
  <si>
    <t>lippuja.  Nämä liput on kävijätilastossa liitetty Mustikkamaan kautta</t>
  </si>
  <si>
    <t>tulleiden kävijöiden määrään erottelematta._x0014_</t>
  </si>
  <si>
    <t>Hylkysaaren kautta tulleiden lukumäärät olivat:_x0014_</t>
  </si>
  <si>
    <t>  M a k s a n e e t I l m a i s e t  _x0014_</t>
  </si>
  <si>
    <t>  Aik. Lapset Aik. Lapset  Yht._x0014_</t>
  </si>
  <si>
    <t>Kesäkuu  25 4 0 2  31_x0014_</t>
  </si>
  <si>
    <t>Heinäkuu_x0014_</t>
  </si>
  <si>
    <t>Elokuu_x0014_</t>
  </si>
  <si>
    <t>Syyskuu_x0014_</t>
  </si>
  <si>
    <t>Kassajärjestelmä otettiin käyttöön</t>
  </si>
  <si>
    <t>Manuaalisesta lipunmyynnistä luovuttiin Mustikkamaalla ja Winpos-kassajärjestelmä otettiin käyttöön 1.5.1999.</t>
  </si>
  <si>
    <t>Pääsylippujen hinnat vuosina 1998-1999 olivat:</t>
  </si>
  <si>
    <t>Mustikkamaa: aik. 25 mk, lapset 15 mk, perhelippu 60 mk</t>
  </si>
  <si>
    <t>Vesibussit: Aik. 40 mk, lapset 20 mk, perhelippu 90 mk</t>
  </si>
  <si>
    <t>Vuosikortti: aik. 150 mk, lapset 60 mk, perhekortti 240 mk</t>
  </si>
  <si>
    <t xml:space="preserve">Tilastoinnissa on huomioitava, että kampanjakävijät puuttuvat erillisistä, vuosittaisista, kuukausikohtaisista kävijätilastoista, koska kampanjakävijöiden </t>
  </si>
  <si>
    <t>määrä saadaan vasta jälkeenpäin. Kampanjakävijät on kuitenkin lisätty tämän tilaston lukuihin. Kentässä olevä luku koostuu yhteenlaskusta, jonka</t>
  </si>
  <si>
    <t>jälkimmäinen luku tarkoittaa kampanjakävijöitä.</t>
  </si>
  <si>
    <t>Vuodesta 2001 alkaen kampanjäkävijät sisällytetty jo kuukausitilastoihin. Sitä ennen kampanjakävijät lisättiin vuoden lopussa jolloin tässäkin tilastossa</t>
  </si>
  <si>
    <t>on kaavoissa kaksi luokua: normaalikävijät + kampanjakävijät. V. 2001 alkaen siis kaavoissa on vain yksi luku joka sisältää molemmat.</t>
  </si>
  <si>
    <t>Rakennettiin uusi silta ja v.1974 rakennettu silta purettiin</t>
  </si>
  <si>
    <t>ei tilastoitu erikseen</t>
  </si>
  <si>
    <t>Laivarannan kassat otettiin käyttöön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</si>
</sst>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%"/>
  </numFmts>
  <fonts count="3" x14ac:knownFonts="1">
    <font>
      <sz val="10"/>
      <name val="Courier"/>
    </font>
    <font>
      <sz val="15"/>
      <color indexed="9"/>
      <name val="Courier"/>
      <family val="3"/>
    </font>
    <font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2"/>
        <bgColor indexed="9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0" fillId="0" borderId="0" xfId="0" applyAlignment="1" applyProtection="1">
      <alignment horizontal="left"/>
    </xf>
    <xf numFmtId="165" fontId="0" fillId="0" borderId="0" xfId="0" applyNumberFormat="1" applyProtection="1"/>
    <xf numFmtId="164" fontId="0" fillId="2" borderId="0" xfId="0" applyFill="1"/>
    <xf numFmtId="164" fontId="0" fillId="2" borderId="0" xfId="0" applyFill="1" applyAlignment="1" applyProtection="1">
      <alignment horizontal="fill"/>
    </xf>
    <xf numFmtId="164" fontId="0" fillId="3" borderId="0" xfId="0" applyFill="1"/>
    <xf numFmtId="164" fontId="1" fillId="4" borderId="0" xfId="0" applyFont="1" applyFill="1" applyAlignment="1" applyProtection="1">
      <alignment horizontal="left"/>
    </xf>
    <xf numFmtId="164" fontId="0" fillId="0" borderId="1" xfId="0" applyBorder="1"/>
    <xf numFmtId="164" fontId="0" fillId="2" borderId="2" xfId="0" applyFill="1" applyBorder="1"/>
    <xf numFmtId="164" fontId="0" fillId="2" borderId="3" xfId="0" applyFill="1" applyBorder="1" applyAlignment="1" applyProtection="1">
      <alignment horizontal="left"/>
    </xf>
    <xf numFmtId="164" fontId="0" fillId="2" borderId="3" xfId="0" applyFill="1" applyBorder="1"/>
    <xf numFmtId="164" fontId="0" fillId="0" borderId="4" xfId="0" applyBorder="1" applyAlignment="1" applyProtection="1">
      <alignment horizontal="fill"/>
    </xf>
    <xf numFmtId="164" fontId="0" fillId="0" borderId="4" xfId="0" applyBorder="1"/>
    <xf numFmtId="164" fontId="0" fillId="0" borderId="0" xfId="0" applyAlignment="1">
      <alignment horizontal="left"/>
    </xf>
    <xf numFmtId="164" fontId="0" fillId="2" borderId="5" xfId="0" applyFill="1" applyBorder="1"/>
    <xf numFmtId="164" fontId="0" fillId="2" borderId="6" xfId="0" applyFill="1" applyBorder="1" applyAlignment="1" applyProtection="1">
      <alignment horizontal="fill"/>
    </xf>
    <xf numFmtId="164" fontId="0" fillId="2" borderId="3" xfId="0" applyFill="1" applyBorder="1" applyAlignment="1" applyProtection="1">
      <alignment horizontal="center"/>
    </xf>
    <xf numFmtId="164" fontId="0" fillId="0" borderId="0" xfId="0" applyAlignment="1">
      <alignment horizontal="center"/>
    </xf>
    <xf numFmtId="3" fontId="0" fillId="3" borderId="0" xfId="0" applyNumberFormat="1" applyFill="1"/>
    <xf numFmtId="3" fontId="0" fillId="2" borderId="0" xfId="0" applyNumberFormat="1" applyFill="1" applyAlignment="1" applyProtection="1">
      <alignment horizontal="fill"/>
    </xf>
    <xf numFmtId="3" fontId="0" fillId="2" borderId="0" xfId="0" applyNumberFormat="1" applyFill="1"/>
    <xf numFmtId="3" fontId="0" fillId="2" borderId="2" xfId="0" applyNumberFormat="1" applyFill="1" applyBorder="1" applyAlignment="1" applyProtection="1">
      <alignment horizontal="center"/>
    </xf>
    <xf numFmtId="3" fontId="0" fillId="2" borderId="2" xfId="0" applyNumberFormat="1" applyFill="1" applyBorder="1" applyAlignment="1">
      <alignment horizontal="right"/>
    </xf>
    <xf numFmtId="3" fontId="0" fillId="2" borderId="3" xfId="0" applyNumberFormat="1" applyFill="1" applyBorder="1" applyAlignment="1" applyProtection="1">
      <alignment horizontal="center"/>
    </xf>
    <xf numFmtId="3" fontId="0" fillId="2" borderId="3" xfId="0" applyNumberFormat="1" applyFill="1" applyBorder="1" applyAlignment="1">
      <alignment horizontal="right"/>
    </xf>
    <xf numFmtId="3" fontId="0" fillId="2" borderId="5" xfId="0" applyNumberFormat="1" applyFill="1" applyBorder="1"/>
    <xf numFmtId="3" fontId="0" fillId="0" borderId="5" xfId="0" applyNumberFormat="1" applyBorder="1"/>
    <xf numFmtId="3" fontId="0" fillId="2" borderId="6" xfId="0" applyNumberFormat="1" applyFill="1" applyBorder="1" applyAlignment="1" applyProtection="1">
      <alignment horizontal="center"/>
    </xf>
    <xf numFmtId="3" fontId="0" fillId="2" borderId="3" xfId="0" applyNumberFormat="1" applyFill="1" applyBorder="1" applyAlignment="1" applyProtection="1">
      <alignment horizontal="left"/>
    </xf>
    <xf numFmtId="3" fontId="0" fillId="2" borderId="3" xfId="0" applyNumberFormat="1" applyFill="1" applyBorder="1"/>
    <xf numFmtId="3" fontId="0" fillId="2" borderId="3" xfId="0" applyNumberFormat="1" applyFill="1" applyBorder="1" applyAlignment="1">
      <alignment horizontal="center"/>
    </xf>
    <xf numFmtId="3" fontId="0" fillId="0" borderId="4" xfId="0" applyNumberFormat="1" applyBorder="1" applyAlignment="1" applyProtection="1">
      <alignment horizontal="fill"/>
    </xf>
    <xf numFmtId="3" fontId="0" fillId="0" borderId="4" xfId="0" applyNumberFormat="1" applyBorder="1"/>
    <xf numFmtId="3" fontId="0" fillId="0" borderId="0" xfId="0" applyNumberFormat="1" applyProtection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164" fontId="2" fillId="0" borderId="0" xfId="0" applyFont="1"/>
  </cellXfs>
  <cellStyles count="1">
    <cellStyle name="Normaali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KORKEASAAREN KÄVIJÄMÄÄRÄT VUODESTA 1955</a:t>
            </a:r>
          </a:p>
        </c:rich>
      </c:tx>
      <c:layout>
        <c:manualLayout>
          <c:xMode val="edge"/>
          <c:yMode val="edge"/>
          <c:x val="0.24045429305856891"/>
          <c:y val="2.8268551236749116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48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3591415513149345E-2"/>
          <c:y val="0.11837455830388692"/>
          <c:w val="0.91124962837173917"/>
          <c:h val="0.7084805653710247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Taulukko!$A$10:$A$71</c:f>
              <c:numCache>
                <c:formatCode>General_)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</c:numCache>
            </c:numRef>
          </c:val>
        </c:ser>
        <c:ser>
          <c:idx val="1"/>
          <c:order val="1"/>
          <c:spPr>
            <a:gradFill rotWithShape="0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Taulukko!$F$10:$F$71</c:f>
              <c:numCache>
                <c:formatCode>#,##0</c:formatCode>
                <c:ptCount val="62"/>
                <c:pt idx="0">
                  <c:v>395253</c:v>
                </c:pt>
                <c:pt idx="1">
                  <c:v>322776</c:v>
                </c:pt>
                <c:pt idx="2">
                  <c:v>304010</c:v>
                </c:pt>
                <c:pt idx="3">
                  <c:v>299789</c:v>
                </c:pt>
                <c:pt idx="4">
                  <c:v>372506</c:v>
                </c:pt>
                <c:pt idx="5">
                  <c:v>360184</c:v>
                </c:pt>
                <c:pt idx="6">
                  <c:v>338949</c:v>
                </c:pt>
                <c:pt idx="7">
                  <c:v>342502</c:v>
                </c:pt>
                <c:pt idx="8">
                  <c:v>404355</c:v>
                </c:pt>
                <c:pt idx="9">
                  <c:v>410950</c:v>
                </c:pt>
                <c:pt idx="10">
                  <c:v>406973</c:v>
                </c:pt>
                <c:pt idx="11">
                  <c:v>389175</c:v>
                </c:pt>
                <c:pt idx="12">
                  <c:v>426926</c:v>
                </c:pt>
                <c:pt idx="13">
                  <c:v>399817</c:v>
                </c:pt>
                <c:pt idx="14">
                  <c:v>380536</c:v>
                </c:pt>
                <c:pt idx="15">
                  <c:v>447762</c:v>
                </c:pt>
                <c:pt idx="16">
                  <c:v>470626</c:v>
                </c:pt>
                <c:pt idx="17">
                  <c:v>527550</c:v>
                </c:pt>
                <c:pt idx="18">
                  <c:v>534943</c:v>
                </c:pt>
                <c:pt idx="19">
                  <c:v>632553</c:v>
                </c:pt>
                <c:pt idx="20">
                  <c:v>657694</c:v>
                </c:pt>
                <c:pt idx="21">
                  <c:v>547081</c:v>
                </c:pt>
                <c:pt idx="22">
                  <c:v>449628</c:v>
                </c:pt>
                <c:pt idx="23">
                  <c:v>518923</c:v>
                </c:pt>
                <c:pt idx="24">
                  <c:v>554018</c:v>
                </c:pt>
                <c:pt idx="25">
                  <c:v>529074</c:v>
                </c:pt>
                <c:pt idx="26">
                  <c:v>535088</c:v>
                </c:pt>
                <c:pt idx="27">
                  <c:v>475875</c:v>
                </c:pt>
                <c:pt idx="28">
                  <c:v>412793</c:v>
                </c:pt>
                <c:pt idx="29">
                  <c:v>390224</c:v>
                </c:pt>
                <c:pt idx="30">
                  <c:v>259549</c:v>
                </c:pt>
                <c:pt idx="31">
                  <c:v>343216</c:v>
                </c:pt>
                <c:pt idx="32">
                  <c:v>360872</c:v>
                </c:pt>
                <c:pt idx="33">
                  <c:v>320575</c:v>
                </c:pt>
                <c:pt idx="34">
                  <c:v>318485</c:v>
                </c:pt>
                <c:pt idx="35">
                  <c:v>318946</c:v>
                </c:pt>
                <c:pt idx="36">
                  <c:v>434415</c:v>
                </c:pt>
                <c:pt idx="37">
                  <c:v>449748</c:v>
                </c:pt>
                <c:pt idx="38">
                  <c:v>464610</c:v>
                </c:pt>
                <c:pt idx="39">
                  <c:v>427188</c:v>
                </c:pt>
                <c:pt idx="40">
                  <c:v>607329</c:v>
                </c:pt>
                <c:pt idx="41">
                  <c:v>571200</c:v>
                </c:pt>
                <c:pt idx="42">
                  <c:v>505405</c:v>
                </c:pt>
                <c:pt idx="43">
                  <c:v>497863</c:v>
                </c:pt>
                <c:pt idx="44">
                  <c:v>555318</c:v>
                </c:pt>
                <c:pt idx="45">
                  <c:v>557697</c:v>
                </c:pt>
                <c:pt idx="46">
                  <c:v>505800</c:v>
                </c:pt>
                <c:pt idx="47">
                  <c:v>566574</c:v>
                </c:pt>
                <c:pt idx="48">
                  <c:v>469059</c:v>
                </c:pt>
                <c:pt idx="49">
                  <c:v>547087</c:v>
                </c:pt>
                <c:pt idx="50">
                  <c:v>483202</c:v>
                </c:pt>
                <c:pt idx="51">
                  <c:v>521671</c:v>
                </c:pt>
                <c:pt idx="52">
                  <c:v>510963</c:v>
                </c:pt>
                <c:pt idx="53">
                  <c:v>498031</c:v>
                </c:pt>
                <c:pt idx="54">
                  <c:v>546201</c:v>
                </c:pt>
                <c:pt idx="55">
                  <c:v>436135</c:v>
                </c:pt>
                <c:pt idx="56">
                  <c:v>489621</c:v>
                </c:pt>
                <c:pt idx="57">
                  <c:v>488369</c:v>
                </c:pt>
                <c:pt idx="58">
                  <c:v>502162</c:v>
                </c:pt>
                <c:pt idx="59">
                  <c:v>485400</c:v>
                </c:pt>
                <c:pt idx="60">
                  <c:v>523602</c:v>
                </c:pt>
                <c:pt idx="61">
                  <c:v>479394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120295424"/>
        <c:axId val="160478272"/>
        <c:axId val="0"/>
      </c:bar3DChart>
      <c:catAx>
        <c:axId val="120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6047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047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02954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1" l="0.75" r="0.75" t="1" header="0.4921259845" footer="0.492125984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KORKEASAAREN KÄVIJÄMÄÄRÄT VUODESTA 1955</a:t>
            </a:r>
          </a:p>
        </c:rich>
      </c:tx>
      <c:layout>
        <c:manualLayout>
          <c:xMode val="edge"/>
          <c:yMode val="edge"/>
          <c:x val="0.27404354186853841"/>
          <c:y val="2.8268551236749116E-2"/>
        </c:manualLayout>
      </c:layout>
      <c:overlay val="0"/>
      <c:spPr>
        <a:noFill/>
        <a:ln w="25400">
          <a:noFill/>
        </a:ln>
      </c:spPr>
    </c:title>
    <c:autoTitleDeleted val="0"/>
    <c:view3D>
      <c:rotX val="32"/>
      <c:hPercent val="52"/>
      <c:rotY val="44"/>
      <c:depthPercent val="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354741304221592E-2"/>
          <c:y val="0.12720848056537101"/>
          <c:w val="0.91416799004249105"/>
          <c:h val="0.78268551236749118"/>
        </c:manualLayout>
      </c:layout>
      <c:bar3DChart>
        <c:barDir val="col"/>
        <c:grouping val="clustered"/>
        <c:varyColors val="0"/>
        <c:ser>
          <c:idx val="0"/>
          <c:order val="0"/>
          <c:tx>
            <c:v>MUSTIKKAMAA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Taulukko!$D$10:$D$71</c:f>
              <c:numCache>
                <c:formatCode>#,##0</c:formatCode>
                <c:ptCount val="62"/>
                <c:pt idx="19">
                  <c:v>209304</c:v>
                </c:pt>
                <c:pt idx="20">
                  <c:v>228039</c:v>
                </c:pt>
                <c:pt idx="21">
                  <c:v>213573</c:v>
                </c:pt>
                <c:pt idx="22">
                  <c:v>196164</c:v>
                </c:pt>
                <c:pt idx="23">
                  <c:v>234726</c:v>
                </c:pt>
                <c:pt idx="24">
                  <c:v>244492</c:v>
                </c:pt>
                <c:pt idx="25">
                  <c:v>233315</c:v>
                </c:pt>
                <c:pt idx="26">
                  <c:v>247460</c:v>
                </c:pt>
                <c:pt idx="27">
                  <c:v>224381</c:v>
                </c:pt>
                <c:pt idx="28">
                  <c:v>201486</c:v>
                </c:pt>
                <c:pt idx="29">
                  <c:v>189648</c:v>
                </c:pt>
                <c:pt idx="30">
                  <c:v>133548</c:v>
                </c:pt>
                <c:pt idx="31">
                  <c:v>182134</c:v>
                </c:pt>
                <c:pt idx="32">
                  <c:v>193134</c:v>
                </c:pt>
                <c:pt idx="33">
                  <c:v>166549</c:v>
                </c:pt>
                <c:pt idx="34">
                  <c:v>172509</c:v>
                </c:pt>
                <c:pt idx="35">
                  <c:v>183627</c:v>
                </c:pt>
                <c:pt idx="36">
                  <c:v>250285</c:v>
                </c:pt>
                <c:pt idx="37">
                  <c:v>256747</c:v>
                </c:pt>
                <c:pt idx="38">
                  <c:v>270703</c:v>
                </c:pt>
                <c:pt idx="39">
                  <c:v>245258</c:v>
                </c:pt>
                <c:pt idx="40">
                  <c:v>398291</c:v>
                </c:pt>
                <c:pt idx="41">
                  <c:v>354837</c:v>
                </c:pt>
                <c:pt idx="42">
                  <c:v>305541</c:v>
                </c:pt>
                <c:pt idx="43">
                  <c:v>314335</c:v>
                </c:pt>
                <c:pt idx="44">
                  <c:v>345668</c:v>
                </c:pt>
                <c:pt idx="45">
                  <c:v>353049</c:v>
                </c:pt>
                <c:pt idx="46">
                  <c:v>321969</c:v>
                </c:pt>
                <c:pt idx="47">
                  <c:v>374494</c:v>
                </c:pt>
                <c:pt idx="48">
                  <c:v>310670</c:v>
                </c:pt>
                <c:pt idx="49">
                  <c:v>373807</c:v>
                </c:pt>
                <c:pt idx="50">
                  <c:v>325244</c:v>
                </c:pt>
                <c:pt idx="51">
                  <c:v>345415</c:v>
                </c:pt>
                <c:pt idx="52">
                  <c:v>343858</c:v>
                </c:pt>
                <c:pt idx="53">
                  <c:v>339019</c:v>
                </c:pt>
                <c:pt idx="54">
                  <c:v>377490</c:v>
                </c:pt>
                <c:pt idx="55">
                  <c:v>302709</c:v>
                </c:pt>
                <c:pt idx="56">
                  <c:v>352811</c:v>
                </c:pt>
                <c:pt idx="57">
                  <c:v>355004</c:v>
                </c:pt>
                <c:pt idx="58">
                  <c:v>370483</c:v>
                </c:pt>
                <c:pt idx="59">
                  <c:v>369398</c:v>
                </c:pt>
                <c:pt idx="60">
                  <c:v>401569</c:v>
                </c:pt>
                <c:pt idx="61">
                  <c:v>391107</c:v>
                </c:pt>
              </c:numCache>
            </c:numRef>
          </c:val>
        </c:ser>
        <c:ser>
          <c:idx val="1"/>
          <c:order val="1"/>
          <c:tx>
            <c:v>VESILIIKENNE</c:v>
          </c:tx>
          <c:spPr>
            <a:gradFill rotWithShape="0"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path path="rect">
                <a:fillToRect r="100000" b="10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Taulukko!$E$10:$E$71</c:f>
              <c:numCache>
                <c:formatCode>#,##0</c:formatCode>
                <c:ptCount val="62"/>
                <c:pt idx="0">
                  <c:v>395253</c:v>
                </c:pt>
                <c:pt idx="1">
                  <c:v>322776</c:v>
                </c:pt>
                <c:pt idx="2">
                  <c:v>304010</c:v>
                </c:pt>
                <c:pt idx="3">
                  <c:v>299789</c:v>
                </c:pt>
                <c:pt idx="4">
                  <c:v>372506</c:v>
                </c:pt>
                <c:pt idx="5">
                  <c:v>360184</c:v>
                </c:pt>
                <c:pt idx="6">
                  <c:v>338949</c:v>
                </c:pt>
                <c:pt idx="7">
                  <c:v>342502</c:v>
                </c:pt>
                <c:pt idx="8">
                  <c:v>404355</c:v>
                </c:pt>
                <c:pt idx="9">
                  <c:v>410950</c:v>
                </c:pt>
                <c:pt idx="10">
                  <c:v>406973</c:v>
                </c:pt>
                <c:pt idx="11">
                  <c:v>389175</c:v>
                </c:pt>
                <c:pt idx="12">
                  <c:v>426926</c:v>
                </c:pt>
                <c:pt idx="13">
                  <c:v>399817</c:v>
                </c:pt>
                <c:pt idx="14">
                  <c:v>380536</c:v>
                </c:pt>
                <c:pt idx="15">
                  <c:v>447762</c:v>
                </c:pt>
                <c:pt idx="16">
                  <c:v>470626</c:v>
                </c:pt>
                <c:pt idx="17">
                  <c:v>527550</c:v>
                </c:pt>
                <c:pt idx="18">
                  <c:v>534943</c:v>
                </c:pt>
                <c:pt idx="19">
                  <c:v>423249</c:v>
                </c:pt>
                <c:pt idx="20">
                  <c:v>429655</c:v>
                </c:pt>
                <c:pt idx="21">
                  <c:v>333508</c:v>
                </c:pt>
                <c:pt idx="22">
                  <c:v>253464</c:v>
                </c:pt>
                <c:pt idx="23">
                  <c:v>284197</c:v>
                </c:pt>
                <c:pt idx="24">
                  <c:v>309526</c:v>
                </c:pt>
                <c:pt idx="25">
                  <c:v>295759</c:v>
                </c:pt>
                <c:pt idx="26">
                  <c:v>287628</c:v>
                </c:pt>
                <c:pt idx="27">
                  <c:v>251494</c:v>
                </c:pt>
                <c:pt idx="28">
                  <c:v>211307</c:v>
                </c:pt>
                <c:pt idx="29">
                  <c:v>200576</c:v>
                </c:pt>
                <c:pt idx="30">
                  <c:v>126001</c:v>
                </c:pt>
                <c:pt idx="31">
                  <c:v>161082</c:v>
                </c:pt>
                <c:pt idx="32">
                  <c:v>167738</c:v>
                </c:pt>
                <c:pt idx="33">
                  <c:v>154026</c:v>
                </c:pt>
                <c:pt idx="34">
                  <c:v>145976</c:v>
                </c:pt>
                <c:pt idx="35">
                  <c:v>135319</c:v>
                </c:pt>
                <c:pt idx="36">
                  <c:v>184130</c:v>
                </c:pt>
                <c:pt idx="37">
                  <c:v>193001</c:v>
                </c:pt>
                <c:pt idx="38">
                  <c:v>193907</c:v>
                </c:pt>
                <c:pt idx="39">
                  <c:v>181930</c:v>
                </c:pt>
                <c:pt idx="40">
                  <c:v>209038</c:v>
                </c:pt>
                <c:pt idx="41">
                  <c:v>216363</c:v>
                </c:pt>
                <c:pt idx="42">
                  <c:v>199864</c:v>
                </c:pt>
                <c:pt idx="43">
                  <c:v>183528</c:v>
                </c:pt>
                <c:pt idx="44">
                  <c:v>209650</c:v>
                </c:pt>
                <c:pt idx="45">
                  <c:v>204648</c:v>
                </c:pt>
                <c:pt idx="46">
                  <c:v>183831</c:v>
                </c:pt>
                <c:pt idx="47">
                  <c:v>192080</c:v>
                </c:pt>
                <c:pt idx="48">
                  <c:v>158389</c:v>
                </c:pt>
                <c:pt idx="49">
                  <c:v>173280</c:v>
                </c:pt>
                <c:pt idx="50">
                  <c:v>157958</c:v>
                </c:pt>
                <c:pt idx="51">
                  <c:v>176256</c:v>
                </c:pt>
                <c:pt idx="52">
                  <c:v>167105</c:v>
                </c:pt>
                <c:pt idx="53">
                  <c:v>159012</c:v>
                </c:pt>
                <c:pt idx="54">
                  <c:v>168711</c:v>
                </c:pt>
                <c:pt idx="55">
                  <c:v>133426</c:v>
                </c:pt>
                <c:pt idx="56">
                  <c:v>136810</c:v>
                </c:pt>
                <c:pt idx="57">
                  <c:v>133365</c:v>
                </c:pt>
                <c:pt idx="58">
                  <c:v>131679</c:v>
                </c:pt>
                <c:pt idx="59">
                  <c:v>116002</c:v>
                </c:pt>
                <c:pt idx="60">
                  <c:v>122033</c:v>
                </c:pt>
                <c:pt idx="61">
                  <c:v>88287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gapDepth val="20"/>
        <c:shape val="cylinder"/>
        <c:axId val="122302464"/>
        <c:axId val="160480576"/>
        <c:axId val="0"/>
      </c:bar3DChart>
      <c:catAx>
        <c:axId val="1223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60480576"/>
        <c:crosses val="autoZero"/>
        <c:auto val="0"/>
        <c:lblAlgn val="ctr"/>
        <c:lblOffset val="100"/>
        <c:noMultiLvlLbl val="0"/>
      </c:catAx>
      <c:valAx>
        <c:axId val="1604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230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36481039663215"/>
          <c:y val="0.16254416961130741"/>
          <c:w val="0.10478623987927053"/>
          <c:h val="7.22992311473433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1" l="0.75" r="0.75" t="1" header="0.4921259845" footer="0.492125984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KORKEASAAREN KÄVIJÄMÄÄRÄT VUODESTA 1955</a:t>
            </a:r>
          </a:p>
        </c:rich>
      </c:tx>
      <c:layout>
        <c:manualLayout>
          <c:xMode val="edge"/>
          <c:yMode val="edge"/>
          <c:x val="0.27404354186853841"/>
          <c:y val="2.8268551236749116E-2"/>
        </c:manualLayout>
      </c:layout>
      <c:overlay val="0"/>
      <c:spPr>
        <a:noFill/>
        <a:ln w="25400">
          <a:noFill/>
        </a:ln>
      </c:spPr>
    </c:title>
    <c:autoTitleDeleted val="0"/>
    <c:view3D>
      <c:rotX val="32"/>
      <c:hPercent val="52"/>
      <c:rotY val="44"/>
      <c:depthPercent val="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354741304221592E-2"/>
          <c:y val="0.12720848056537101"/>
          <c:w val="0.91416799004249105"/>
          <c:h val="0.78268551236749118"/>
        </c:manualLayout>
      </c:layout>
      <c:bar3DChart>
        <c:barDir val="col"/>
        <c:grouping val="stacked"/>
        <c:varyColors val="0"/>
        <c:ser>
          <c:idx val="0"/>
          <c:order val="0"/>
          <c:tx>
            <c:v>MUSTIKKAMAA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Taulukko!$D$10:$D$71</c:f>
              <c:numCache>
                <c:formatCode>#,##0</c:formatCode>
                <c:ptCount val="62"/>
                <c:pt idx="19">
                  <c:v>209304</c:v>
                </c:pt>
                <c:pt idx="20">
                  <c:v>228039</c:v>
                </c:pt>
                <c:pt idx="21">
                  <c:v>213573</c:v>
                </c:pt>
                <c:pt idx="22">
                  <c:v>196164</c:v>
                </c:pt>
                <c:pt idx="23">
                  <c:v>234726</c:v>
                </c:pt>
                <c:pt idx="24">
                  <c:v>244492</c:v>
                </c:pt>
                <c:pt idx="25">
                  <c:v>233315</c:v>
                </c:pt>
                <c:pt idx="26">
                  <c:v>247460</c:v>
                </c:pt>
                <c:pt idx="27">
                  <c:v>224381</c:v>
                </c:pt>
                <c:pt idx="28">
                  <c:v>201486</c:v>
                </c:pt>
                <c:pt idx="29">
                  <c:v>189648</c:v>
                </c:pt>
                <c:pt idx="30">
                  <c:v>133548</c:v>
                </c:pt>
                <c:pt idx="31">
                  <c:v>182134</c:v>
                </c:pt>
                <c:pt idx="32">
                  <c:v>193134</c:v>
                </c:pt>
                <c:pt idx="33">
                  <c:v>166549</c:v>
                </c:pt>
                <c:pt idx="34">
                  <c:v>172509</c:v>
                </c:pt>
                <c:pt idx="35">
                  <c:v>183627</c:v>
                </c:pt>
                <c:pt idx="36">
                  <c:v>250285</c:v>
                </c:pt>
                <c:pt idx="37">
                  <c:v>256747</c:v>
                </c:pt>
                <c:pt idx="38">
                  <c:v>270703</c:v>
                </c:pt>
                <c:pt idx="39">
                  <c:v>245258</c:v>
                </c:pt>
                <c:pt idx="40">
                  <c:v>398291</c:v>
                </c:pt>
                <c:pt idx="41">
                  <c:v>354837</c:v>
                </c:pt>
                <c:pt idx="42">
                  <c:v>305541</c:v>
                </c:pt>
                <c:pt idx="43">
                  <c:v>314335</c:v>
                </c:pt>
                <c:pt idx="44">
                  <c:v>345668</c:v>
                </c:pt>
                <c:pt idx="45">
                  <c:v>353049</c:v>
                </c:pt>
                <c:pt idx="46">
                  <c:v>321969</c:v>
                </c:pt>
                <c:pt idx="47">
                  <c:v>374494</c:v>
                </c:pt>
                <c:pt idx="48">
                  <c:v>310670</c:v>
                </c:pt>
                <c:pt idx="49">
                  <c:v>373807</c:v>
                </c:pt>
                <c:pt idx="50">
                  <c:v>325244</c:v>
                </c:pt>
                <c:pt idx="51">
                  <c:v>345415</c:v>
                </c:pt>
                <c:pt idx="52">
                  <c:v>343858</c:v>
                </c:pt>
                <c:pt idx="53">
                  <c:v>339019</c:v>
                </c:pt>
                <c:pt idx="54">
                  <c:v>377490</c:v>
                </c:pt>
                <c:pt idx="55">
                  <c:v>302709</c:v>
                </c:pt>
                <c:pt idx="56">
                  <c:v>352811</c:v>
                </c:pt>
                <c:pt idx="57">
                  <c:v>355004</c:v>
                </c:pt>
                <c:pt idx="58">
                  <c:v>370483</c:v>
                </c:pt>
                <c:pt idx="59">
                  <c:v>369398</c:v>
                </c:pt>
                <c:pt idx="60">
                  <c:v>401569</c:v>
                </c:pt>
                <c:pt idx="61">
                  <c:v>391107</c:v>
                </c:pt>
              </c:numCache>
            </c:numRef>
          </c:val>
        </c:ser>
        <c:ser>
          <c:idx val="1"/>
          <c:order val="1"/>
          <c:tx>
            <c:v>VESILIIKENNE</c:v>
          </c:tx>
          <c:spPr>
            <a:gradFill rotWithShape="0"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path path="rect">
                <a:fillToRect r="100000" b="10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Taulukko!$A$10:$A$71</c:f>
              <c:strCache>
                <c:ptCount val="6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 </c:v>
                </c:pt>
                <c:pt idx="38">
                  <c:v>1993 </c:v>
                </c:pt>
                <c:pt idx="39">
                  <c:v>1994 </c:v>
                </c:pt>
                <c:pt idx="40">
                  <c:v>1995 </c:v>
                </c:pt>
                <c:pt idx="41">
                  <c:v>1996 </c:v>
                </c:pt>
                <c:pt idx="42">
                  <c:v>1997 </c:v>
                </c:pt>
                <c:pt idx="43">
                  <c:v>1998 </c:v>
                </c:pt>
                <c:pt idx="44">
                  <c:v>1999 </c:v>
                </c:pt>
                <c:pt idx="45">
                  <c:v>2000 </c:v>
                </c:pt>
                <c:pt idx="46">
                  <c:v>2001 </c:v>
                </c:pt>
                <c:pt idx="47">
                  <c:v>2002 </c:v>
                </c:pt>
                <c:pt idx="48">
                  <c:v>2003 </c:v>
                </c:pt>
                <c:pt idx="49">
                  <c:v>2004 </c:v>
                </c:pt>
                <c:pt idx="50">
                  <c:v>2005 </c:v>
                </c:pt>
                <c:pt idx="51">
                  <c:v>2006 </c:v>
                </c:pt>
                <c:pt idx="52">
                  <c:v>2007 </c:v>
                </c:pt>
                <c:pt idx="53">
                  <c:v>2008 </c:v>
                </c:pt>
                <c:pt idx="54">
                  <c:v>2009 </c:v>
                </c:pt>
                <c:pt idx="55">
                  <c:v>2010 </c:v>
                </c:pt>
                <c:pt idx="56">
                  <c:v>2011 </c:v>
                </c:pt>
                <c:pt idx="57">
                  <c:v>2012 </c:v>
                </c:pt>
                <c:pt idx="58">
                  <c:v>2013 </c:v>
                </c:pt>
                <c:pt idx="59">
                  <c:v>2014 </c:v>
                </c:pt>
                <c:pt idx="60">
                  <c:v>2015 </c:v>
                </c:pt>
                <c:pt idx="61">
                  <c:v>2016 </c:v>
                </c:pt>
              </c:strCache>
            </c:strRef>
          </c:cat>
          <c:val>
            <c:numRef>
              <c:f>Taulukko!$E$10:$E$71</c:f>
              <c:numCache>
                <c:formatCode>#,##0</c:formatCode>
                <c:ptCount val="62"/>
                <c:pt idx="0">
                  <c:v>395253</c:v>
                </c:pt>
                <c:pt idx="1">
                  <c:v>322776</c:v>
                </c:pt>
                <c:pt idx="2">
                  <c:v>304010</c:v>
                </c:pt>
                <c:pt idx="3">
                  <c:v>299789</c:v>
                </c:pt>
                <c:pt idx="4">
                  <c:v>372506</c:v>
                </c:pt>
                <c:pt idx="5">
                  <c:v>360184</c:v>
                </c:pt>
                <c:pt idx="6">
                  <c:v>338949</c:v>
                </c:pt>
                <c:pt idx="7">
                  <c:v>342502</c:v>
                </c:pt>
                <c:pt idx="8">
                  <c:v>404355</c:v>
                </c:pt>
                <c:pt idx="9">
                  <c:v>410950</c:v>
                </c:pt>
                <c:pt idx="10">
                  <c:v>406973</c:v>
                </c:pt>
                <c:pt idx="11">
                  <c:v>389175</c:v>
                </c:pt>
                <c:pt idx="12">
                  <c:v>426926</c:v>
                </c:pt>
                <c:pt idx="13">
                  <c:v>399817</c:v>
                </c:pt>
                <c:pt idx="14">
                  <c:v>380536</c:v>
                </c:pt>
                <c:pt idx="15">
                  <c:v>447762</c:v>
                </c:pt>
                <c:pt idx="16">
                  <c:v>470626</c:v>
                </c:pt>
                <c:pt idx="17">
                  <c:v>527550</c:v>
                </c:pt>
                <c:pt idx="18">
                  <c:v>534943</c:v>
                </c:pt>
                <c:pt idx="19">
                  <c:v>423249</c:v>
                </c:pt>
                <c:pt idx="20">
                  <c:v>429655</c:v>
                </c:pt>
                <c:pt idx="21">
                  <c:v>333508</c:v>
                </c:pt>
                <c:pt idx="22">
                  <c:v>253464</c:v>
                </c:pt>
                <c:pt idx="23">
                  <c:v>284197</c:v>
                </c:pt>
                <c:pt idx="24">
                  <c:v>309526</c:v>
                </c:pt>
                <c:pt idx="25">
                  <c:v>295759</c:v>
                </c:pt>
                <c:pt idx="26">
                  <c:v>287628</c:v>
                </c:pt>
                <c:pt idx="27">
                  <c:v>251494</c:v>
                </c:pt>
                <c:pt idx="28">
                  <c:v>211307</c:v>
                </c:pt>
                <c:pt idx="29">
                  <c:v>200576</c:v>
                </c:pt>
                <c:pt idx="30">
                  <c:v>126001</c:v>
                </c:pt>
                <c:pt idx="31">
                  <c:v>161082</c:v>
                </c:pt>
                <c:pt idx="32">
                  <c:v>167738</c:v>
                </c:pt>
                <c:pt idx="33">
                  <c:v>154026</c:v>
                </c:pt>
                <c:pt idx="34">
                  <c:v>145976</c:v>
                </c:pt>
                <c:pt idx="35">
                  <c:v>135319</c:v>
                </c:pt>
                <c:pt idx="36">
                  <c:v>184130</c:v>
                </c:pt>
                <c:pt idx="37">
                  <c:v>193001</c:v>
                </c:pt>
                <c:pt idx="38">
                  <c:v>193907</c:v>
                </c:pt>
                <c:pt idx="39">
                  <c:v>181930</c:v>
                </c:pt>
                <c:pt idx="40">
                  <c:v>209038</c:v>
                </c:pt>
                <c:pt idx="41">
                  <c:v>216363</c:v>
                </c:pt>
                <c:pt idx="42">
                  <c:v>199864</c:v>
                </c:pt>
                <c:pt idx="43">
                  <c:v>183528</c:v>
                </c:pt>
                <c:pt idx="44">
                  <c:v>209650</c:v>
                </c:pt>
                <c:pt idx="45">
                  <c:v>204648</c:v>
                </c:pt>
                <c:pt idx="46">
                  <c:v>183831</c:v>
                </c:pt>
                <c:pt idx="47">
                  <c:v>192080</c:v>
                </c:pt>
                <c:pt idx="48">
                  <c:v>158389</c:v>
                </c:pt>
                <c:pt idx="49">
                  <c:v>173280</c:v>
                </c:pt>
                <c:pt idx="50">
                  <c:v>157958</c:v>
                </c:pt>
                <c:pt idx="51">
                  <c:v>176256</c:v>
                </c:pt>
                <c:pt idx="52">
                  <c:v>167105</c:v>
                </c:pt>
                <c:pt idx="53">
                  <c:v>159012</c:v>
                </c:pt>
                <c:pt idx="54">
                  <c:v>168711</c:v>
                </c:pt>
                <c:pt idx="55">
                  <c:v>133426</c:v>
                </c:pt>
                <c:pt idx="56">
                  <c:v>136810</c:v>
                </c:pt>
                <c:pt idx="57">
                  <c:v>133365</c:v>
                </c:pt>
                <c:pt idx="58">
                  <c:v>131679</c:v>
                </c:pt>
                <c:pt idx="59">
                  <c:v>116002</c:v>
                </c:pt>
                <c:pt idx="60">
                  <c:v>122033</c:v>
                </c:pt>
                <c:pt idx="61">
                  <c:v>88287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gapDepth val="20"/>
        <c:shape val="box"/>
        <c:axId val="122275840"/>
        <c:axId val="120210560"/>
        <c:axId val="0"/>
      </c:bar3DChart>
      <c:catAx>
        <c:axId val="1222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0210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21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2275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236481039663215"/>
          <c:y val="0.16254416961130741"/>
          <c:w val="0.11995874352314026"/>
          <c:h val="7.59717314487632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1" l="0.75" r="0.75" t="1" header="0.4921259845" footer="0.492125984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VESILIIKENTEEN JA MUSTIKKAMAAN SUHTEIDEN MUUTOKSET</a:t>
            </a:r>
          </a:p>
        </c:rich>
      </c:tx>
      <c:layout>
        <c:manualLayout>
          <c:xMode val="edge"/>
          <c:yMode val="edge"/>
          <c:x val="0.22026898137215783"/>
          <c:y val="2.82685512367491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149981190811015E-2"/>
          <c:y val="0.13604240282685512"/>
          <c:w val="0.9203727501559017"/>
          <c:h val="0.77385159010600701"/>
        </c:manualLayout>
      </c:layout>
      <c:lineChart>
        <c:grouping val="standard"/>
        <c:varyColors val="0"/>
        <c:ser>
          <c:idx val="0"/>
          <c:order val="0"/>
          <c:tx>
            <c:v>MUSTIKKAMAA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Taulukko!$A$29:$A$71</c:f>
              <c:strCache>
                <c:ptCount val="43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 </c:v>
                </c:pt>
                <c:pt idx="19">
                  <c:v>1993 </c:v>
                </c:pt>
                <c:pt idx="20">
                  <c:v>1994 </c:v>
                </c:pt>
                <c:pt idx="21">
                  <c:v>1995 </c:v>
                </c:pt>
                <c:pt idx="22">
                  <c:v>1996 </c:v>
                </c:pt>
                <c:pt idx="23">
                  <c:v>1997 </c:v>
                </c:pt>
                <c:pt idx="24">
                  <c:v>1998 </c:v>
                </c:pt>
                <c:pt idx="25">
                  <c:v>1999 </c:v>
                </c:pt>
                <c:pt idx="26">
                  <c:v>2000 </c:v>
                </c:pt>
                <c:pt idx="27">
                  <c:v>2001 </c:v>
                </c:pt>
                <c:pt idx="28">
                  <c:v>2002 </c:v>
                </c:pt>
                <c:pt idx="29">
                  <c:v>2003 </c:v>
                </c:pt>
                <c:pt idx="30">
                  <c:v>2004 </c:v>
                </c:pt>
                <c:pt idx="31">
                  <c:v>2005 </c:v>
                </c:pt>
                <c:pt idx="32">
                  <c:v>2006 </c:v>
                </c:pt>
                <c:pt idx="33">
                  <c:v>2007 </c:v>
                </c:pt>
                <c:pt idx="34">
                  <c:v>2008 </c:v>
                </c:pt>
                <c:pt idx="35">
                  <c:v>2009 </c:v>
                </c:pt>
                <c:pt idx="36">
                  <c:v>2010 </c:v>
                </c:pt>
                <c:pt idx="37">
                  <c:v>2011 </c:v>
                </c:pt>
                <c:pt idx="38">
                  <c:v>2012 </c:v>
                </c:pt>
                <c:pt idx="39">
                  <c:v>2013 </c:v>
                </c:pt>
                <c:pt idx="40">
                  <c:v>2014 </c:v>
                </c:pt>
                <c:pt idx="41">
                  <c:v>2015 </c:v>
                </c:pt>
                <c:pt idx="42">
                  <c:v>2016 </c:v>
                </c:pt>
              </c:strCache>
            </c:strRef>
          </c:cat>
          <c:val>
            <c:numRef>
              <c:f>Taulukko!$H$29:$H$71</c:f>
              <c:numCache>
                <c:formatCode>0.0%</c:formatCode>
                <c:ptCount val="43"/>
                <c:pt idx="0">
                  <c:v>0.33088768846246874</c:v>
                </c:pt>
                <c:pt idx="1">
                  <c:v>0.34672507275419878</c:v>
                </c:pt>
                <c:pt idx="2">
                  <c:v>0.39038643272202839</c:v>
                </c:pt>
                <c:pt idx="3">
                  <c:v>0.43628065867784033</c:v>
                </c:pt>
                <c:pt idx="4">
                  <c:v>0.45233300508938706</c:v>
                </c:pt>
                <c:pt idx="5">
                  <c:v>0.44130696114566675</c:v>
                </c:pt>
                <c:pt idx="6">
                  <c:v>0.44098746111130011</c:v>
                </c:pt>
                <c:pt idx="7">
                  <c:v>0.46246598690308882</c:v>
                </c:pt>
                <c:pt idx="8">
                  <c:v>0.47151247701602311</c:v>
                </c:pt>
                <c:pt idx="9">
                  <c:v>0.48810420719343595</c:v>
                </c:pt>
                <c:pt idx="10">
                  <c:v>0.48599778588708026</c:v>
                </c:pt>
                <c:pt idx="11">
                  <c:v>0.51453868055742846</c:v>
                </c:pt>
                <c:pt idx="12">
                  <c:v>0.53066873339238263</c:v>
                </c:pt>
                <c:pt idx="13">
                  <c:v>0.53518699150945492</c:v>
                </c:pt>
                <c:pt idx="14">
                  <c:v>0.51953209077438978</c:v>
                </c:pt>
                <c:pt idx="15">
                  <c:v>0.54165502299951329</c:v>
                </c:pt>
                <c:pt idx="16">
                  <c:v>0.57573068795344662</c:v>
                </c:pt>
                <c:pt idx="17">
                  <c:v>0.57614262859247489</c:v>
                </c:pt>
                <c:pt idx="18">
                  <c:v>0.57086857529105184</c:v>
                </c:pt>
                <c:pt idx="19">
                  <c:v>0.58264565980069305</c:v>
                </c:pt>
                <c:pt idx="20">
                  <c:v>0.57412193226401487</c:v>
                </c:pt>
                <c:pt idx="21">
                  <c:v>0.65580764297440097</c:v>
                </c:pt>
                <c:pt idx="22">
                  <c:v>0.62121323529411765</c:v>
                </c:pt>
                <c:pt idx="23">
                  <c:v>0.60454684856699081</c:v>
                </c:pt>
                <c:pt idx="24">
                  <c:v>0.63136846883580422</c:v>
                </c:pt>
                <c:pt idx="25">
                  <c:v>0.62246856755948843</c:v>
                </c:pt>
                <c:pt idx="26">
                  <c:v>0.63304805297500255</c:v>
                </c:pt>
                <c:pt idx="27">
                  <c:v>0.63655397390272839</c:v>
                </c:pt>
                <c:pt idx="28">
                  <c:v>0.66097985435265294</c:v>
                </c:pt>
                <c:pt idx="29">
                  <c:v>0.66232606132703986</c:v>
                </c:pt>
                <c:pt idx="30">
                  <c:v>0.68326792630788158</c:v>
                </c:pt>
                <c:pt idx="31">
                  <c:v>0.67310151861954215</c:v>
                </c:pt>
                <c:pt idx="32">
                  <c:v>0.6621318800546705</c:v>
                </c:pt>
                <c:pt idx="33">
                  <c:v>0.67296066447081293</c:v>
                </c:pt>
                <c:pt idx="34">
                  <c:v>0.68071867012294418</c:v>
                </c:pt>
                <c:pt idx="35">
                  <c:v>0.69111920337018795</c:v>
                </c:pt>
                <c:pt idx="36">
                  <c:v>0.69407178969814387</c:v>
                </c:pt>
                <c:pt idx="37">
                  <c:v>0.72057979539276296</c:v>
                </c:pt>
                <c:pt idx="38">
                  <c:v>0.7269175561921416</c:v>
                </c:pt>
                <c:pt idx="39">
                  <c:v>0.73777585719349537</c:v>
                </c:pt>
                <c:pt idx="40">
                  <c:v>0.76101771734651835</c:v>
                </c:pt>
                <c:pt idx="41">
                  <c:v>0.76693557320254702</c:v>
                </c:pt>
                <c:pt idx="42">
                  <c:v>0.81583624325711213</c:v>
                </c:pt>
              </c:numCache>
            </c:numRef>
          </c:val>
          <c:smooth val="0"/>
        </c:ser>
        <c:ser>
          <c:idx val="1"/>
          <c:order val="1"/>
          <c:tx>
            <c:v>VESILIIKENNE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Taulukko!$A$29:$A$71</c:f>
              <c:strCache>
                <c:ptCount val="43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 </c:v>
                </c:pt>
                <c:pt idx="19">
                  <c:v>1993 </c:v>
                </c:pt>
                <c:pt idx="20">
                  <c:v>1994 </c:v>
                </c:pt>
                <c:pt idx="21">
                  <c:v>1995 </c:v>
                </c:pt>
                <c:pt idx="22">
                  <c:v>1996 </c:v>
                </c:pt>
                <c:pt idx="23">
                  <c:v>1997 </c:v>
                </c:pt>
                <c:pt idx="24">
                  <c:v>1998 </c:v>
                </c:pt>
                <c:pt idx="25">
                  <c:v>1999 </c:v>
                </c:pt>
                <c:pt idx="26">
                  <c:v>2000 </c:v>
                </c:pt>
                <c:pt idx="27">
                  <c:v>2001 </c:v>
                </c:pt>
                <c:pt idx="28">
                  <c:v>2002 </c:v>
                </c:pt>
                <c:pt idx="29">
                  <c:v>2003 </c:v>
                </c:pt>
                <c:pt idx="30">
                  <c:v>2004 </c:v>
                </c:pt>
                <c:pt idx="31">
                  <c:v>2005 </c:v>
                </c:pt>
                <c:pt idx="32">
                  <c:v>2006 </c:v>
                </c:pt>
                <c:pt idx="33">
                  <c:v>2007 </c:v>
                </c:pt>
                <c:pt idx="34">
                  <c:v>2008 </c:v>
                </c:pt>
                <c:pt idx="35">
                  <c:v>2009 </c:v>
                </c:pt>
                <c:pt idx="36">
                  <c:v>2010 </c:v>
                </c:pt>
                <c:pt idx="37">
                  <c:v>2011 </c:v>
                </c:pt>
                <c:pt idx="38">
                  <c:v>2012 </c:v>
                </c:pt>
                <c:pt idx="39">
                  <c:v>2013 </c:v>
                </c:pt>
                <c:pt idx="40">
                  <c:v>2014 </c:v>
                </c:pt>
                <c:pt idx="41">
                  <c:v>2015 </c:v>
                </c:pt>
                <c:pt idx="42">
                  <c:v>2016 </c:v>
                </c:pt>
              </c:strCache>
            </c:strRef>
          </c:cat>
          <c:val>
            <c:numRef>
              <c:f>Taulukko!$G$29:$G$71</c:f>
              <c:numCache>
                <c:formatCode>0.0%</c:formatCode>
                <c:ptCount val="43"/>
                <c:pt idx="0">
                  <c:v>0.66911231153753126</c:v>
                </c:pt>
                <c:pt idx="1">
                  <c:v>0.65327492724580127</c:v>
                </c:pt>
                <c:pt idx="2">
                  <c:v>0.60961356727797167</c:v>
                </c:pt>
                <c:pt idx="3">
                  <c:v>0.56371934132215962</c:v>
                </c:pt>
                <c:pt idx="4">
                  <c:v>0.54766699491061299</c:v>
                </c:pt>
                <c:pt idx="5">
                  <c:v>0.5586930388543333</c:v>
                </c:pt>
                <c:pt idx="6">
                  <c:v>0.55901253888869984</c:v>
                </c:pt>
                <c:pt idx="7">
                  <c:v>0.53753401309691118</c:v>
                </c:pt>
                <c:pt idx="8">
                  <c:v>0.52848752298397683</c:v>
                </c:pt>
                <c:pt idx="9">
                  <c:v>0.51189579280656405</c:v>
                </c:pt>
                <c:pt idx="10">
                  <c:v>0.5140022141129198</c:v>
                </c:pt>
                <c:pt idx="11">
                  <c:v>0.48546131944257154</c:v>
                </c:pt>
                <c:pt idx="12">
                  <c:v>0.46933126660761737</c:v>
                </c:pt>
                <c:pt idx="13">
                  <c:v>0.46481300849054513</c:v>
                </c:pt>
                <c:pt idx="14">
                  <c:v>0.48046790922561022</c:v>
                </c:pt>
                <c:pt idx="15">
                  <c:v>0.45834497700048665</c:v>
                </c:pt>
                <c:pt idx="16">
                  <c:v>0.42426931204655333</c:v>
                </c:pt>
                <c:pt idx="17">
                  <c:v>0.42385737140752505</c:v>
                </c:pt>
                <c:pt idx="18">
                  <c:v>0.42913142470894811</c:v>
                </c:pt>
                <c:pt idx="19">
                  <c:v>0.41735434019930695</c:v>
                </c:pt>
                <c:pt idx="20">
                  <c:v>0.42587806773598508</c:v>
                </c:pt>
                <c:pt idx="21">
                  <c:v>0.34419235702559897</c:v>
                </c:pt>
                <c:pt idx="22">
                  <c:v>0.37878676470588235</c:v>
                </c:pt>
                <c:pt idx="23">
                  <c:v>0.39545315143300919</c:v>
                </c:pt>
                <c:pt idx="24">
                  <c:v>0.36863153116419578</c:v>
                </c:pt>
                <c:pt idx="25">
                  <c:v>0.37753143244051157</c:v>
                </c:pt>
                <c:pt idx="26">
                  <c:v>0.36695194702499745</c:v>
                </c:pt>
                <c:pt idx="27">
                  <c:v>0.36344602609727167</c:v>
                </c:pt>
                <c:pt idx="28">
                  <c:v>0.33902014564734706</c:v>
                </c:pt>
                <c:pt idx="29">
                  <c:v>0.33767393867296014</c:v>
                </c:pt>
                <c:pt idx="30">
                  <c:v>0.31673207369211842</c:v>
                </c:pt>
                <c:pt idx="31">
                  <c:v>0.32689848138045785</c:v>
                </c:pt>
                <c:pt idx="32">
                  <c:v>0.3378681199453295</c:v>
                </c:pt>
                <c:pt idx="33">
                  <c:v>0.32703933552918707</c:v>
                </c:pt>
                <c:pt idx="34">
                  <c:v>0.31928132987705582</c:v>
                </c:pt>
                <c:pt idx="35">
                  <c:v>0.3088807966298121</c:v>
                </c:pt>
                <c:pt idx="36">
                  <c:v>0.30592821030185607</c:v>
                </c:pt>
                <c:pt idx="37">
                  <c:v>0.27942020460723704</c:v>
                </c:pt>
                <c:pt idx="38">
                  <c:v>0.2730824438078584</c:v>
                </c:pt>
                <c:pt idx="39">
                  <c:v>0.26222414280650469</c:v>
                </c:pt>
                <c:pt idx="40">
                  <c:v>0.23898228265348168</c:v>
                </c:pt>
                <c:pt idx="41">
                  <c:v>0.23306442679745304</c:v>
                </c:pt>
                <c:pt idx="42">
                  <c:v>0.1841637567428879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3904"/>
        <c:axId val="120212288"/>
      </c:lineChart>
      <c:catAx>
        <c:axId val="122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0212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21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122363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264758011763522"/>
          <c:y val="0.27738515901060068"/>
          <c:w val="0.139607140627587"/>
          <c:h val="7.59717314487632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1" l="0.75" r="0.75" t="1" header="0.4921259845" footer="0.492125984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314325</xdr:colOff>
      <xdr:row>35</xdr:row>
      <xdr:rowOff>57150</xdr:rowOff>
    </xdr:to>
    <xdr:graphicFrame macro="">
      <xdr:nvGraphicFramePr>
        <xdr:cNvPr id="5134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0.09175</cdr:x>
      <cdr:y>0.85537</cdr:y>
    </cdr:from>
    <cdr:to>
      <cdr:x>0.94536</cdr:x>
      <cdr:y>0.99118</cdr:y>
    </cdr:to>
    <cdr:sp macro="" textlink="">
      <cdr:nvSpPr>
        <cdr:cNvPr id="61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900" y="4622750"/>
          <a:ext cx="7886700" cy="733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1000" b="0" i="0" u="none" strike="noStrike" baseline="0">
              <a:solidFill>
                <a:srgbClr val="000000"/>
              </a:solidFill>
              <a:latin typeface="MS Sans Serif"/>
            </a:rPr>
            <a:t>Huom.!  Ilmaiskävijät eivät sisälly tilastooon v. 1955-1984. V. 1985-1989 tilastoitiin ilmaiskävijöinä helsinkiläiset koululais-, päiväkoti- ja erityislaitosryhmät. Vasta v. 1990 otettiin tilastoihin mukaan myös 0-6 vuotiaat lapset.</a:t>
          </a:r>
        </a:p>
      </cdr:txBody>
    </cdr:sp>
  </cdr:relSizeAnchor>
  <cdr:relSizeAnchor xmlns:cdr="http://schemas.openxmlformats.org/drawingml/2006/chartDrawing">
    <cdr:from>
      <cdr:x>0.3312</cdr:x>
      <cdr:y>0.18356</cdr:y>
    </cdr:from>
    <cdr:to>
      <cdr:x>0.37871</cdr:x>
      <cdr:y>0.21893</cdr:y>
    </cdr:to>
    <cdr:sp macro="" textlink="">
      <cdr:nvSpPr>
        <cdr:cNvPr id="61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56925" y="989623"/>
          <a:ext cx="438505" cy="1906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i-FI"/>
        </a:p>
      </cdr:txBody>
    </cdr:sp>
  </cdr:relSizeAnchor>
  <cdr:relSizeAnchor xmlns:cdr="http://schemas.openxmlformats.org/drawingml/2006/chartDrawing">
    <cdr:from>
      <cdr:x>0.13199</cdr:x>
      <cdr:y>0.14752</cdr:y>
    </cdr:from>
    <cdr:to>
      <cdr:x>0.4001</cdr:x>
      <cdr:y>0.2108</cdr:y>
    </cdr:to>
    <cdr:sp macro="" textlink="">
      <cdr:nvSpPr>
        <cdr:cNvPr id="61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8243" y="795311"/>
          <a:ext cx="2474525" cy="341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1000" b="0" i="0" u="none" strike="noStrike" baseline="0">
              <a:solidFill>
                <a:srgbClr val="000000"/>
              </a:solidFill>
              <a:latin typeface="MS Sans Serif"/>
            </a:rPr>
            <a:t>Korkeasaaren vanha silta valmistui v. 1974</a:t>
          </a:r>
        </a:p>
        <a:p xmlns:a="http://schemas.openxmlformats.org/drawingml/2006/main">
          <a:pPr algn="ctr" rtl="0">
            <a:defRPr sz="1000"/>
          </a:pPr>
          <a:endParaRPr lang="fi-FI" sz="1000" b="0" i="0" u="none" strike="noStrike" baseline="0">
            <a:solidFill>
              <a:srgbClr val="000000"/>
            </a:solidFill>
            <a:latin typeface="MS Sans Serif"/>
          </a:endParaRPr>
        </a:p>
      </cdr:txBody>
    </cdr:sp>
  </cdr:relSizeAnchor>
  <cdr:relSizeAnchor xmlns:cdr="http://schemas.openxmlformats.org/drawingml/2006/chartDrawing">
    <cdr:from>
      <cdr:x>0.77915</cdr:x>
      <cdr:y>0.18375</cdr:y>
    </cdr:from>
    <cdr:to>
      <cdr:x>0.78122</cdr:x>
      <cdr:y>0.31272</cdr:y>
    </cdr:to>
    <cdr:sp macro="" textlink="">
      <cdr:nvSpPr>
        <cdr:cNvPr id="614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191359" y="990624"/>
          <a:ext cx="19106" cy="6952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i-FI"/>
        </a:p>
      </cdr:txBody>
    </cdr:sp>
  </cdr:relSizeAnchor>
  <cdr:relSizeAnchor xmlns:cdr="http://schemas.openxmlformats.org/drawingml/2006/chartDrawing">
    <cdr:from>
      <cdr:x>0.65015</cdr:x>
      <cdr:y>0.13235</cdr:y>
    </cdr:from>
    <cdr:to>
      <cdr:x>0.94503</cdr:x>
      <cdr:y>0.16399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0751" y="713519"/>
          <a:ext cx="272158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i-FI" sz="1000" b="0" i="0" u="none" strike="noStrike" baseline="0">
              <a:solidFill>
                <a:srgbClr val="000000"/>
              </a:solidFill>
              <a:latin typeface="MS Sans Serif"/>
            </a:rPr>
            <a:t>Korkeasaaren uusi silta valmistui v. 2003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295275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295275</xdr:colOff>
      <xdr:row>35</xdr:row>
      <xdr:rowOff>57150</xdr:rowOff>
    </xdr:to>
    <xdr:graphicFrame macro="">
      <xdr:nvGraphicFramePr>
        <xdr:cNvPr id="184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295275</xdr:colOff>
      <xdr:row>35</xdr:row>
      <xdr:rowOff>57150</xdr:rowOff>
    </xdr:to>
    <xdr:graphicFrame macro="">
      <xdr:nvGraphicFramePr>
        <xdr:cNvPr id="655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650"/>
  <sheetViews>
    <sheetView zoomScale="75" workbookViewId="0">
      <pane ySplit="9" topLeftCell="A10" activePane="bottomLeft" state="frozen"/>
      <selection pane="bottomLeft" activeCell="A72" sqref="A72"/>
    </sheetView>
  </sheetViews>
  <sheetFormatPr defaultColWidth="9.75" defaultRowHeight="12" x14ac:dyDescent="0.15"/>
  <cols>
    <col min="1" max="1" width="5.875" customWidth="1"/>
    <col min="2" max="3" width="19.5" style="34" customWidth="1"/>
    <col min="4" max="4" width="14.125" style="34" customWidth="1"/>
    <col min="5" max="5" width="13.375" style="34" customWidth="1"/>
    <col min="6" max="6" width="14.875" style="34" customWidth="1"/>
    <col min="7" max="7" width="9.5" customWidth="1"/>
    <col min="8" max="8" width="8.5" customWidth="1"/>
    <col min="9" max="9" width="58" customWidth="1"/>
  </cols>
  <sheetData>
    <row r="1" spans="1:10" ht="18.75" x14ac:dyDescent="0.25">
      <c r="A1" s="6" t="s">
        <v>0</v>
      </c>
      <c r="B1" s="18"/>
      <c r="C1" s="18"/>
      <c r="D1" s="18"/>
      <c r="E1" s="18"/>
      <c r="F1" s="18"/>
      <c r="G1" s="5"/>
      <c r="H1" s="5"/>
      <c r="I1" s="5"/>
    </row>
    <row r="2" spans="1:10" ht="12.75" thickBot="1" x14ac:dyDescent="0.2">
      <c r="A2" s="4"/>
      <c r="B2" s="19"/>
      <c r="C2" s="19"/>
      <c r="D2" s="19"/>
      <c r="E2" s="20"/>
      <c r="F2" s="20"/>
      <c r="G2" s="4"/>
      <c r="H2" s="4"/>
      <c r="I2" s="3"/>
    </row>
    <row r="3" spans="1:10" x14ac:dyDescent="0.15">
      <c r="A3" s="8"/>
      <c r="B3" s="21" t="s">
        <v>1</v>
      </c>
      <c r="C3" s="21" t="s">
        <v>2</v>
      </c>
      <c r="D3" s="22"/>
      <c r="E3" s="22"/>
      <c r="F3" s="22"/>
      <c r="G3" s="8"/>
      <c r="H3" s="8"/>
      <c r="I3" s="8"/>
      <c r="J3" s="7"/>
    </row>
    <row r="4" spans="1:10" x14ac:dyDescent="0.15">
      <c r="A4" s="9" t="s">
        <v>3</v>
      </c>
      <c r="B4" s="23" t="s">
        <v>4</v>
      </c>
      <c r="C4" s="23" t="s">
        <v>5</v>
      </c>
      <c r="D4" s="24"/>
      <c r="E4" s="25"/>
      <c r="F4" s="26"/>
      <c r="G4" s="3"/>
      <c r="H4" s="9"/>
      <c r="I4" s="10"/>
    </row>
    <row r="5" spans="1:10" x14ac:dyDescent="0.15">
      <c r="A5" s="9" t="s">
        <v>6</v>
      </c>
      <c r="B5" s="23" t="s">
        <v>7</v>
      </c>
      <c r="C5" s="23" t="s">
        <v>8</v>
      </c>
      <c r="D5" s="26"/>
      <c r="E5" s="20"/>
      <c r="F5" s="24"/>
      <c r="G5" s="3"/>
      <c r="H5" s="9" t="s">
        <v>9</v>
      </c>
      <c r="I5" s="10"/>
    </row>
    <row r="6" spans="1:10" x14ac:dyDescent="0.15">
      <c r="A6" s="15"/>
      <c r="B6" s="27"/>
      <c r="C6" s="27"/>
      <c r="D6" s="23" t="s">
        <v>10</v>
      </c>
      <c r="E6" s="23" t="s">
        <v>11</v>
      </c>
      <c r="F6" s="23" t="s">
        <v>12</v>
      </c>
      <c r="G6" s="16" t="s">
        <v>13</v>
      </c>
      <c r="H6" s="16" t="s">
        <v>14</v>
      </c>
      <c r="I6" s="16" t="s">
        <v>15</v>
      </c>
    </row>
    <row r="7" spans="1:10" x14ac:dyDescent="0.15">
      <c r="A7" s="9" t="s">
        <v>3</v>
      </c>
      <c r="B7" s="28" t="s">
        <v>16</v>
      </c>
      <c r="C7" s="29"/>
      <c r="D7" s="30"/>
      <c r="E7" s="23" t="s">
        <v>17</v>
      </c>
      <c r="F7" s="30" t="s">
        <v>18</v>
      </c>
      <c r="G7" s="16" t="s">
        <v>19</v>
      </c>
      <c r="H7" s="17" t="s">
        <v>20</v>
      </c>
      <c r="I7" s="10"/>
    </row>
    <row r="8" spans="1:10" x14ac:dyDescent="0.15">
      <c r="A8" s="9" t="s">
        <v>21</v>
      </c>
      <c r="B8" s="23" t="s">
        <v>22</v>
      </c>
      <c r="C8" s="23" t="s">
        <v>23</v>
      </c>
      <c r="D8" s="23"/>
      <c r="E8" s="23"/>
      <c r="F8" s="23"/>
      <c r="G8" s="16" t="s">
        <v>20</v>
      </c>
      <c r="H8" s="16" t="s">
        <v>9</v>
      </c>
      <c r="I8" s="14"/>
    </row>
    <row r="9" spans="1:10" ht="12.75" thickBot="1" x14ac:dyDescent="0.2">
      <c r="A9" s="11"/>
      <c r="B9" s="31"/>
      <c r="C9" s="31"/>
      <c r="D9" s="31"/>
      <c r="E9" s="32"/>
      <c r="F9" s="32"/>
      <c r="G9" s="11"/>
      <c r="H9" s="11"/>
      <c r="I9" s="12"/>
    </row>
    <row r="10" spans="1:10" x14ac:dyDescent="0.15">
      <c r="A10" s="1" t="s">
        <v>24</v>
      </c>
      <c r="B10" s="33">
        <v>382785</v>
      </c>
      <c r="C10" s="33">
        <v>12468</v>
      </c>
      <c r="E10" s="33">
        <f t="shared" ref="E10:E53" si="0">B10+C10</f>
        <v>395253</v>
      </c>
      <c r="F10" s="33">
        <f t="shared" ref="F10:F53" si="1">B10+C10+D10</f>
        <v>395253</v>
      </c>
      <c r="G10" s="2">
        <f t="shared" ref="G10:G53" si="2">E10/F10</f>
        <v>1</v>
      </c>
      <c r="H10" s="2">
        <f t="shared" ref="H10:H53" si="3">D10/F10</f>
        <v>0</v>
      </c>
    </row>
    <row r="11" spans="1:10" x14ac:dyDescent="0.15">
      <c r="A11" s="1" t="s">
        <v>25</v>
      </c>
      <c r="B11" s="33">
        <v>301625</v>
      </c>
      <c r="C11" s="33">
        <v>21151</v>
      </c>
      <c r="E11" s="33">
        <f t="shared" si="0"/>
        <v>322776</v>
      </c>
      <c r="F11" s="33">
        <f t="shared" si="1"/>
        <v>322776</v>
      </c>
      <c r="G11" s="2">
        <f t="shared" si="2"/>
        <v>1</v>
      </c>
      <c r="H11" s="2">
        <f t="shared" si="3"/>
        <v>0</v>
      </c>
    </row>
    <row r="12" spans="1:10" x14ac:dyDescent="0.15">
      <c r="A12" s="1" t="s">
        <v>26</v>
      </c>
      <c r="B12" s="33">
        <v>284610</v>
      </c>
      <c r="C12" s="33">
        <v>19400</v>
      </c>
      <c r="E12" s="33">
        <f t="shared" si="0"/>
        <v>304010</v>
      </c>
      <c r="F12" s="33">
        <f t="shared" si="1"/>
        <v>304010</v>
      </c>
      <c r="G12" s="2">
        <f t="shared" si="2"/>
        <v>1</v>
      </c>
      <c r="H12" s="2">
        <f t="shared" si="3"/>
        <v>0</v>
      </c>
    </row>
    <row r="13" spans="1:10" x14ac:dyDescent="0.15">
      <c r="A13" s="1" t="s">
        <v>27</v>
      </c>
      <c r="B13" s="33">
        <v>270089</v>
      </c>
      <c r="C13" s="33">
        <v>29700</v>
      </c>
      <c r="E13" s="33">
        <f t="shared" si="0"/>
        <v>299789</v>
      </c>
      <c r="F13" s="33">
        <f t="shared" si="1"/>
        <v>299789</v>
      </c>
      <c r="G13" s="2">
        <f t="shared" si="2"/>
        <v>1</v>
      </c>
      <c r="H13" s="2">
        <f t="shared" si="3"/>
        <v>0</v>
      </c>
    </row>
    <row r="14" spans="1:10" x14ac:dyDescent="0.15">
      <c r="A14" s="1" t="s">
        <v>28</v>
      </c>
      <c r="B14" s="33">
        <v>298198</v>
      </c>
      <c r="C14" s="33">
        <v>74308</v>
      </c>
      <c r="E14" s="33">
        <f t="shared" si="0"/>
        <v>372506</v>
      </c>
      <c r="F14" s="33">
        <f t="shared" si="1"/>
        <v>372506</v>
      </c>
      <c r="G14" s="2">
        <f t="shared" si="2"/>
        <v>1</v>
      </c>
      <c r="H14" s="2">
        <f t="shared" si="3"/>
        <v>0</v>
      </c>
    </row>
    <row r="15" spans="1:10" x14ac:dyDescent="0.15">
      <c r="A15" s="1" t="s">
        <v>29</v>
      </c>
      <c r="B15" s="33">
        <v>294341</v>
      </c>
      <c r="C15" s="33">
        <v>65843</v>
      </c>
      <c r="E15" s="33">
        <f t="shared" si="0"/>
        <v>360184</v>
      </c>
      <c r="F15" s="33">
        <f t="shared" si="1"/>
        <v>360184</v>
      </c>
      <c r="G15" s="2">
        <f t="shared" si="2"/>
        <v>1</v>
      </c>
      <c r="H15" s="2">
        <f t="shared" si="3"/>
        <v>0</v>
      </c>
    </row>
    <row r="16" spans="1:10" x14ac:dyDescent="0.15">
      <c r="A16" s="1" t="s">
        <v>30</v>
      </c>
      <c r="B16" s="33">
        <v>276149</v>
      </c>
      <c r="C16" s="33">
        <v>62800</v>
      </c>
      <c r="E16" s="33">
        <f t="shared" si="0"/>
        <v>338949</v>
      </c>
      <c r="F16" s="33">
        <f t="shared" si="1"/>
        <v>338949</v>
      </c>
      <c r="G16" s="2">
        <f t="shared" si="2"/>
        <v>1</v>
      </c>
      <c r="H16" s="2">
        <f t="shared" si="3"/>
        <v>0</v>
      </c>
    </row>
    <row r="17" spans="1:9" x14ac:dyDescent="0.15">
      <c r="A17" s="1" t="s">
        <v>31</v>
      </c>
      <c r="B17" s="33">
        <v>283386</v>
      </c>
      <c r="C17" s="33">
        <v>59116</v>
      </c>
      <c r="E17" s="33">
        <f t="shared" si="0"/>
        <v>342502</v>
      </c>
      <c r="F17" s="33">
        <f t="shared" si="1"/>
        <v>342502</v>
      </c>
      <c r="G17" s="2">
        <f t="shared" si="2"/>
        <v>1</v>
      </c>
      <c r="H17" s="2">
        <f t="shared" si="3"/>
        <v>0</v>
      </c>
    </row>
    <row r="18" spans="1:9" x14ac:dyDescent="0.15">
      <c r="A18" s="1" t="s">
        <v>32</v>
      </c>
      <c r="B18" s="33">
        <v>329855</v>
      </c>
      <c r="C18" s="33">
        <v>74500</v>
      </c>
      <c r="E18" s="33">
        <f t="shared" si="0"/>
        <v>404355</v>
      </c>
      <c r="F18" s="33">
        <f t="shared" si="1"/>
        <v>404355</v>
      </c>
      <c r="G18" s="2">
        <f t="shared" si="2"/>
        <v>1</v>
      </c>
      <c r="H18" s="2">
        <f t="shared" si="3"/>
        <v>0</v>
      </c>
    </row>
    <row r="19" spans="1:9" x14ac:dyDescent="0.15">
      <c r="A19" s="1" t="s">
        <v>33</v>
      </c>
      <c r="B19" s="33">
        <v>330450</v>
      </c>
      <c r="C19" s="33">
        <v>80500</v>
      </c>
      <c r="E19" s="33">
        <f t="shared" si="0"/>
        <v>410950</v>
      </c>
      <c r="F19" s="33">
        <f t="shared" si="1"/>
        <v>410950</v>
      </c>
      <c r="G19" s="2">
        <f t="shared" si="2"/>
        <v>1</v>
      </c>
      <c r="H19" s="2">
        <f t="shared" si="3"/>
        <v>0</v>
      </c>
    </row>
    <row r="20" spans="1:9" x14ac:dyDescent="0.15">
      <c r="A20" s="1" t="s">
        <v>34</v>
      </c>
      <c r="B20" s="33">
        <v>321673</v>
      </c>
      <c r="C20" s="33">
        <v>85300</v>
      </c>
      <c r="E20" s="33">
        <f t="shared" si="0"/>
        <v>406973</v>
      </c>
      <c r="F20" s="33">
        <f t="shared" si="1"/>
        <v>406973</v>
      </c>
      <c r="G20" s="2">
        <f t="shared" si="2"/>
        <v>1</v>
      </c>
      <c r="H20" s="2">
        <f t="shared" si="3"/>
        <v>0</v>
      </c>
    </row>
    <row r="21" spans="1:9" x14ac:dyDescent="0.15">
      <c r="A21" s="1" t="s">
        <v>35</v>
      </c>
      <c r="B21" s="33">
        <v>308575</v>
      </c>
      <c r="C21" s="33">
        <v>80600</v>
      </c>
      <c r="E21" s="33">
        <f t="shared" si="0"/>
        <v>389175</v>
      </c>
      <c r="F21" s="33">
        <f t="shared" si="1"/>
        <v>389175</v>
      </c>
      <c r="G21" s="2">
        <f t="shared" si="2"/>
        <v>1</v>
      </c>
      <c r="H21" s="2">
        <f t="shared" si="3"/>
        <v>0</v>
      </c>
    </row>
    <row r="22" spans="1:9" x14ac:dyDescent="0.15">
      <c r="A22" s="1" t="s">
        <v>36</v>
      </c>
      <c r="B22" s="33">
        <v>339526</v>
      </c>
      <c r="C22" s="33">
        <v>87400</v>
      </c>
      <c r="E22" s="33">
        <f t="shared" si="0"/>
        <v>426926</v>
      </c>
      <c r="F22" s="33">
        <f t="shared" si="1"/>
        <v>426926</v>
      </c>
      <c r="G22" s="2">
        <f t="shared" si="2"/>
        <v>1</v>
      </c>
      <c r="H22" s="2">
        <f t="shared" si="3"/>
        <v>0</v>
      </c>
    </row>
    <row r="23" spans="1:9" x14ac:dyDescent="0.15">
      <c r="A23" s="1" t="s">
        <v>37</v>
      </c>
      <c r="B23" s="33">
        <v>339526</v>
      </c>
      <c r="C23" s="33">
        <v>60291</v>
      </c>
      <c r="E23" s="33">
        <f t="shared" si="0"/>
        <v>399817</v>
      </c>
      <c r="F23" s="33">
        <f t="shared" si="1"/>
        <v>399817</v>
      </c>
      <c r="G23" s="2">
        <f t="shared" si="2"/>
        <v>1</v>
      </c>
      <c r="H23" s="2">
        <f t="shared" si="3"/>
        <v>0</v>
      </c>
    </row>
    <row r="24" spans="1:9" x14ac:dyDescent="0.15">
      <c r="A24" s="1" t="s">
        <v>38</v>
      </c>
      <c r="B24" s="33">
        <v>312925</v>
      </c>
      <c r="C24" s="33">
        <v>67611</v>
      </c>
      <c r="E24" s="33">
        <f t="shared" si="0"/>
        <v>380536</v>
      </c>
      <c r="F24" s="33">
        <f t="shared" si="1"/>
        <v>380536</v>
      </c>
      <c r="G24" s="2">
        <f t="shared" si="2"/>
        <v>1</v>
      </c>
      <c r="H24" s="2">
        <f t="shared" si="3"/>
        <v>0</v>
      </c>
    </row>
    <row r="25" spans="1:9" x14ac:dyDescent="0.15">
      <c r="A25" s="1" t="s">
        <v>39</v>
      </c>
      <c r="B25" s="33">
        <v>355572</v>
      </c>
      <c r="C25" s="33">
        <v>92190</v>
      </c>
      <c r="E25" s="33">
        <f t="shared" si="0"/>
        <v>447762</v>
      </c>
      <c r="F25" s="33">
        <f t="shared" si="1"/>
        <v>447762</v>
      </c>
      <c r="G25" s="2">
        <f t="shared" si="2"/>
        <v>1</v>
      </c>
      <c r="H25" s="2">
        <f t="shared" si="3"/>
        <v>0</v>
      </c>
    </row>
    <row r="26" spans="1:9" x14ac:dyDescent="0.15">
      <c r="A26" s="1" t="s">
        <v>40</v>
      </c>
      <c r="B26" s="33">
        <v>368551</v>
      </c>
      <c r="C26" s="33">
        <v>102075</v>
      </c>
      <c r="E26" s="33">
        <f t="shared" si="0"/>
        <v>470626</v>
      </c>
      <c r="F26" s="33">
        <f t="shared" si="1"/>
        <v>470626</v>
      </c>
      <c r="G26" s="2">
        <f t="shared" si="2"/>
        <v>1</v>
      </c>
      <c r="H26" s="2">
        <f t="shared" si="3"/>
        <v>0</v>
      </c>
    </row>
    <row r="27" spans="1:9" x14ac:dyDescent="0.15">
      <c r="A27" s="1" t="s">
        <v>41</v>
      </c>
      <c r="B27" s="33">
        <v>394426</v>
      </c>
      <c r="C27" s="33">
        <v>133124</v>
      </c>
      <c r="E27" s="33">
        <f t="shared" si="0"/>
        <v>527550</v>
      </c>
      <c r="F27" s="33">
        <f t="shared" si="1"/>
        <v>527550</v>
      </c>
      <c r="G27" s="2">
        <f t="shared" si="2"/>
        <v>1</v>
      </c>
      <c r="H27" s="2">
        <f t="shared" si="3"/>
        <v>0</v>
      </c>
    </row>
    <row r="28" spans="1:9" x14ac:dyDescent="0.15">
      <c r="A28" s="1" t="s">
        <v>42</v>
      </c>
      <c r="B28" s="33">
        <v>404413</v>
      </c>
      <c r="C28" s="33">
        <v>130530</v>
      </c>
      <c r="E28" s="33">
        <f t="shared" si="0"/>
        <v>534943</v>
      </c>
      <c r="F28" s="33">
        <f t="shared" si="1"/>
        <v>534943</v>
      </c>
      <c r="G28" s="2">
        <f t="shared" si="2"/>
        <v>1</v>
      </c>
      <c r="H28" s="2">
        <f t="shared" si="3"/>
        <v>0</v>
      </c>
    </row>
    <row r="29" spans="1:9" x14ac:dyDescent="0.15">
      <c r="A29" s="1" t="s">
        <v>43</v>
      </c>
      <c r="B29" s="33">
        <v>307837</v>
      </c>
      <c r="C29" s="33">
        <v>115412</v>
      </c>
      <c r="D29" s="33">
        <v>209304</v>
      </c>
      <c r="E29" s="33">
        <f t="shared" si="0"/>
        <v>423249</v>
      </c>
      <c r="F29" s="33">
        <f t="shared" si="1"/>
        <v>632553</v>
      </c>
      <c r="G29" s="2">
        <f t="shared" si="2"/>
        <v>0.66911231153753126</v>
      </c>
      <c r="H29" s="2">
        <f t="shared" si="3"/>
        <v>0.33088768846246874</v>
      </c>
      <c r="I29" t="s">
        <v>44</v>
      </c>
    </row>
    <row r="30" spans="1:9" x14ac:dyDescent="0.15">
      <c r="A30" s="1" t="s">
        <v>45</v>
      </c>
      <c r="B30" s="33">
        <v>357839</v>
      </c>
      <c r="C30" s="33">
        <v>71816</v>
      </c>
      <c r="D30" s="33">
        <v>228039</v>
      </c>
      <c r="E30" s="33">
        <f t="shared" si="0"/>
        <v>429655</v>
      </c>
      <c r="F30" s="33">
        <f t="shared" si="1"/>
        <v>657694</v>
      </c>
      <c r="G30" s="2">
        <f t="shared" si="2"/>
        <v>0.65327492724580127</v>
      </c>
      <c r="H30" s="2">
        <f t="shared" si="3"/>
        <v>0.34672507275419878</v>
      </c>
    </row>
    <row r="31" spans="1:9" x14ac:dyDescent="0.15">
      <c r="A31" s="1" t="s">
        <v>46</v>
      </c>
      <c r="B31" s="33">
        <v>289939</v>
      </c>
      <c r="C31" s="33">
        <v>43569</v>
      </c>
      <c r="D31" s="33">
        <v>213573</v>
      </c>
      <c r="E31" s="33">
        <f t="shared" si="0"/>
        <v>333508</v>
      </c>
      <c r="F31" s="33">
        <f t="shared" si="1"/>
        <v>547081</v>
      </c>
      <c r="G31" s="2">
        <f t="shared" si="2"/>
        <v>0.60961356727797167</v>
      </c>
      <c r="H31" s="2">
        <f t="shared" si="3"/>
        <v>0.39038643272202839</v>
      </c>
    </row>
    <row r="32" spans="1:9" x14ac:dyDescent="0.15">
      <c r="A32" s="1" t="s">
        <v>47</v>
      </c>
      <c r="B32" s="33">
        <v>214704</v>
      </c>
      <c r="C32" s="33">
        <v>38760</v>
      </c>
      <c r="D32" s="33">
        <v>196164</v>
      </c>
      <c r="E32" s="33">
        <f t="shared" si="0"/>
        <v>253464</v>
      </c>
      <c r="F32" s="33">
        <f t="shared" si="1"/>
        <v>449628</v>
      </c>
      <c r="G32" s="2">
        <f t="shared" si="2"/>
        <v>0.56371934132215962</v>
      </c>
      <c r="H32" s="2">
        <f t="shared" si="3"/>
        <v>0.43628065867784033</v>
      </c>
    </row>
    <row r="33" spans="1:9" x14ac:dyDescent="0.15">
      <c r="A33" s="1" t="s">
        <v>48</v>
      </c>
      <c r="B33" s="33">
        <v>238705</v>
      </c>
      <c r="C33" s="33">
        <v>45492</v>
      </c>
      <c r="D33" s="33">
        <v>234726</v>
      </c>
      <c r="E33" s="33">
        <f t="shared" si="0"/>
        <v>284197</v>
      </c>
      <c r="F33" s="33">
        <f t="shared" si="1"/>
        <v>518923</v>
      </c>
      <c r="G33" s="2">
        <f t="shared" si="2"/>
        <v>0.54766699491061299</v>
      </c>
      <c r="H33" s="2">
        <f t="shared" si="3"/>
        <v>0.45233300508938706</v>
      </c>
    </row>
    <row r="34" spans="1:9" x14ac:dyDescent="0.15">
      <c r="A34" s="1" t="s">
        <v>49</v>
      </c>
      <c r="B34" s="33">
        <v>257992</v>
      </c>
      <c r="C34" s="33">
        <v>51534</v>
      </c>
      <c r="D34" s="33">
        <v>244492</v>
      </c>
      <c r="E34" s="33">
        <f t="shared" si="0"/>
        <v>309526</v>
      </c>
      <c r="F34" s="33">
        <f t="shared" si="1"/>
        <v>554018</v>
      </c>
      <c r="G34" s="2">
        <f t="shared" si="2"/>
        <v>0.5586930388543333</v>
      </c>
      <c r="H34" s="2">
        <f t="shared" si="3"/>
        <v>0.44130696114566675</v>
      </c>
    </row>
    <row r="35" spans="1:9" x14ac:dyDescent="0.15">
      <c r="A35" s="1" t="s">
        <v>50</v>
      </c>
      <c r="B35" s="33">
        <v>246674</v>
      </c>
      <c r="C35" s="33">
        <v>49085</v>
      </c>
      <c r="D35" s="33">
        <v>233315</v>
      </c>
      <c r="E35" s="33">
        <f t="shared" si="0"/>
        <v>295759</v>
      </c>
      <c r="F35" s="33">
        <f t="shared" si="1"/>
        <v>529074</v>
      </c>
      <c r="G35" s="2">
        <f t="shared" si="2"/>
        <v>0.55901253888869984</v>
      </c>
      <c r="H35" s="2">
        <f t="shared" si="3"/>
        <v>0.44098746111130011</v>
      </c>
    </row>
    <row r="36" spans="1:9" x14ac:dyDescent="0.15">
      <c r="A36" s="1" t="s">
        <v>51</v>
      </c>
      <c r="B36" s="33">
        <v>237594</v>
      </c>
      <c r="C36" s="33">
        <v>50034</v>
      </c>
      <c r="D36" s="33">
        <f>247181+279</f>
        <v>247460</v>
      </c>
      <c r="E36" s="33">
        <f t="shared" si="0"/>
        <v>287628</v>
      </c>
      <c r="F36" s="33">
        <f t="shared" si="1"/>
        <v>535088</v>
      </c>
      <c r="G36" s="2">
        <f t="shared" si="2"/>
        <v>0.53753401309691118</v>
      </c>
      <c r="H36" s="2">
        <f t="shared" si="3"/>
        <v>0.46246598690308882</v>
      </c>
    </row>
    <row r="37" spans="1:9" x14ac:dyDescent="0.15">
      <c r="A37" s="1" t="s">
        <v>52</v>
      </c>
      <c r="B37" s="33">
        <v>190677</v>
      </c>
      <c r="C37" s="33">
        <v>60817</v>
      </c>
      <c r="D37" s="33">
        <f>224334+47</f>
        <v>224381</v>
      </c>
      <c r="E37" s="33">
        <f t="shared" si="0"/>
        <v>251494</v>
      </c>
      <c r="F37" s="33">
        <f t="shared" si="1"/>
        <v>475875</v>
      </c>
      <c r="G37" s="2">
        <f t="shared" si="2"/>
        <v>0.52848752298397683</v>
      </c>
      <c r="H37" s="2">
        <f t="shared" si="3"/>
        <v>0.47151247701602311</v>
      </c>
    </row>
    <row r="38" spans="1:9" x14ac:dyDescent="0.15">
      <c r="A38" s="1" t="s">
        <v>53</v>
      </c>
      <c r="B38" s="33">
        <v>152571</v>
      </c>
      <c r="C38" s="33">
        <f>38095+20641</f>
        <v>58736</v>
      </c>
      <c r="D38" s="33">
        <f>201475+11</f>
        <v>201486</v>
      </c>
      <c r="E38" s="33">
        <f t="shared" si="0"/>
        <v>211307</v>
      </c>
      <c r="F38" s="33">
        <f t="shared" si="1"/>
        <v>412793</v>
      </c>
      <c r="G38" s="2">
        <f t="shared" si="2"/>
        <v>0.51189579280656405</v>
      </c>
      <c r="H38" s="2">
        <f t="shared" si="3"/>
        <v>0.48810420719343595</v>
      </c>
    </row>
    <row r="39" spans="1:9" x14ac:dyDescent="0.15">
      <c r="A39" s="1" t="s">
        <v>54</v>
      </c>
      <c r="B39" s="33">
        <v>140029</v>
      </c>
      <c r="C39" s="33">
        <f>36574+23973</f>
        <v>60547</v>
      </c>
      <c r="D39" s="33">
        <f>189643+5</f>
        <v>189648</v>
      </c>
      <c r="E39" s="33">
        <f t="shared" si="0"/>
        <v>200576</v>
      </c>
      <c r="F39" s="33">
        <f t="shared" si="1"/>
        <v>390224</v>
      </c>
      <c r="G39" s="2">
        <f t="shared" si="2"/>
        <v>0.5140022141129198</v>
      </c>
      <c r="H39" s="2">
        <f t="shared" si="3"/>
        <v>0.48599778588708026</v>
      </c>
    </row>
    <row r="40" spans="1:9" x14ac:dyDescent="0.15">
      <c r="A40" s="1" t="s">
        <v>55</v>
      </c>
      <c r="B40" s="33">
        <v>72212</v>
      </c>
      <c r="C40" s="33">
        <f>21664+32125</f>
        <v>53789</v>
      </c>
      <c r="D40" s="33">
        <v>133548</v>
      </c>
      <c r="E40" s="33">
        <f t="shared" si="0"/>
        <v>126001</v>
      </c>
      <c r="F40" s="33">
        <f t="shared" si="1"/>
        <v>259549</v>
      </c>
      <c r="G40" s="2">
        <f t="shared" si="2"/>
        <v>0.48546131944257154</v>
      </c>
      <c r="H40" s="2">
        <f t="shared" si="3"/>
        <v>0.51453868055742846</v>
      </c>
    </row>
    <row r="41" spans="1:9" x14ac:dyDescent="0.15">
      <c r="A41" s="1" t="s">
        <v>56</v>
      </c>
      <c r="B41" s="33">
        <v>120849</v>
      </c>
      <c r="C41" s="33">
        <v>40233</v>
      </c>
      <c r="D41" s="33">
        <v>182134</v>
      </c>
      <c r="E41" s="33">
        <f t="shared" si="0"/>
        <v>161082</v>
      </c>
      <c r="F41" s="33">
        <f t="shared" si="1"/>
        <v>343216</v>
      </c>
      <c r="G41" s="2">
        <f t="shared" si="2"/>
        <v>0.46933126660761737</v>
      </c>
      <c r="H41" s="2">
        <f t="shared" si="3"/>
        <v>0.53066873339238263</v>
      </c>
    </row>
    <row r="42" spans="1:9" x14ac:dyDescent="0.15">
      <c r="A42" s="1" t="s">
        <v>57</v>
      </c>
      <c r="B42" s="33">
        <v>120930</v>
      </c>
      <c r="C42" s="33">
        <v>46808</v>
      </c>
      <c r="D42" s="33">
        <v>193134</v>
      </c>
      <c r="E42" s="33">
        <f t="shared" si="0"/>
        <v>167738</v>
      </c>
      <c r="F42" s="33">
        <f t="shared" si="1"/>
        <v>360872</v>
      </c>
      <c r="G42" s="2">
        <f t="shared" si="2"/>
        <v>0.46481300849054513</v>
      </c>
      <c r="H42" s="2">
        <f t="shared" si="3"/>
        <v>0.53518699150945492</v>
      </c>
    </row>
    <row r="43" spans="1:9" x14ac:dyDescent="0.15">
      <c r="A43" s="1" t="s">
        <v>58</v>
      </c>
      <c r="B43" s="33">
        <v>110525</v>
      </c>
      <c r="C43" s="33">
        <v>43501</v>
      </c>
      <c r="D43" s="33">
        <v>166549</v>
      </c>
      <c r="E43" s="33">
        <f t="shared" si="0"/>
        <v>154026</v>
      </c>
      <c r="F43" s="33">
        <f t="shared" si="1"/>
        <v>320575</v>
      </c>
      <c r="G43" s="2">
        <f t="shared" si="2"/>
        <v>0.48046790922561022</v>
      </c>
      <c r="H43" s="2">
        <f t="shared" si="3"/>
        <v>0.51953209077438978</v>
      </c>
    </row>
    <row r="44" spans="1:9" x14ac:dyDescent="0.15">
      <c r="A44" s="1" t="s">
        <v>59</v>
      </c>
      <c r="B44" s="33">
        <v>95160</v>
      </c>
      <c r="C44" s="33">
        <v>50816</v>
      </c>
      <c r="D44" s="33">
        <v>172509</v>
      </c>
      <c r="E44" s="33">
        <f t="shared" si="0"/>
        <v>145976</v>
      </c>
      <c r="F44" s="33">
        <f t="shared" si="1"/>
        <v>318485</v>
      </c>
      <c r="G44" s="2">
        <f t="shared" si="2"/>
        <v>0.45834497700048665</v>
      </c>
      <c r="H44" s="2">
        <f t="shared" si="3"/>
        <v>0.54165502299951329</v>
      </c>
    </row>
    <row r="45" spans="1:9" x14ac:dyDescent="0.15">
      <c r="A45" s="1" t="s">
        <v>60</v>
      </c>
      <c r="B45" s="33">
        <v>93721</v>
      </c>
      <c r="C45" s="33">
        <v>41598</v>
      </c>
      <c r="D45" s="33">
        <v>183627</v>
      </c>
      <c r="E45" s="33">
        <f t="shared" si="0"/>
        <v>135319</v>
      </c>
      <c r="F45" s="33">
        <f t="shared" si="1"/>
        <v>318946</v>
      </c>
      <c r="G45" s="2">
        <f t="shared" si="2"/>
        <v>0.42426931204655333</v>
      </c>
      <c r="H45" s="2">
        <f t="shared" si="3"/>
        <v>0.57573068795344662</v>
      </c>
      <c r="I45" s="1" t="s">
        <v>61</v>
      </c>
    </row>
    <row r="46" spans="1:9" x14ac:dyDescent="0.15">
      <c r="A46" s="1" t="s">
        <v>62</v>
      </c>
      <c r="B46" s="33">
        <v>127730</v>
      </c>
      <c r="C46" s="33">
        <v>56400</v>
      </c>
      <c r="D46" s="33">
        <v>250285</v>
      </c>
      <c r="E46" s="33">
        <f t="shared" si="0"/>
        <v>184130</v>
      </c>
      <c r="F46" s="33">
        <f t="shared" si="1"/>
        <v>434415</v>
      </c>
      <c r="G46" s="2">
        <f t="shared" si="2"/>
        <v>0.42385737140752505</v>
      </c>
      <c r="H46" s="2">
        <f t="shared" si="3"/>
        <v>0.57614262859247489</v>
      </c>
    </row>
    <row r="47" spans="1:9" x14ac:dyDescent="0.15">
      <c r="A47" s="13">
        <v>1992</v>
      </c>
      <c r="B47" s="34">
        <v>137930</v>
      </c>
      <c r="C47" s="34">
        <v>55071</v>
      </c>
      <c r="D47" s="34">
        <v>256747</v>
      </c>
      <c r="E47" s="33">
        <f t="shared" si="0"/>
        <v>193001</v>
      </c>
      <c r="F47" s="33">
        <f t="shared" si="1"/>
        <v>449748</v>
      </c>
      <c r="G47" s="2">
        <f t="shared" si="2"/>
        <v>0.42913142470894811</v>
      </c>
      <c r="H47" s="2">
        <f t="shared" si="3"/>
        <v>0.57086857529105184</v>
      </c>
    </row>
    <row r="48" spans="1:9" x14ac:dyDescent="0.15">
      <c r="A48" s="13">
        <v>1993</v>
      </c>
      <c r="B48" s="34">
        <v>132446</v>
      </c>
      <c r="C48" s="34">
        <v>61461</v>
      </c>
      <c r="D48" s="34">
        <v>270703</v>
      </c>
      <c r="E48" s="33">
        <f t="shared" si="0"/>
        <v>193907</v>
      </c>
      <c r="F48" s="33">
        <f t="shared" si="1"/>
        <v>464610</v>
      </c>
      <c r="G48" s="2">
        <f t="shared" si="2"/>
        <v>0.41735434019930695</v>
      </c>
      <c r="H48" s="2">
        <f t="shared" si="3"/>
        <v>0.58264565980069305</v>
      </c>
    </row>
    <row r="49" spans="1:9" x14ac:dyDescent="0.15">
      <c r="A49" s="13">
        <v>1994</v>
      </c>
      <c r="B49" s="34">
        <v>125164</v>
      </c>
      <c r="C49" s="34">
        <v>56766</v>
      </c>
      <c r="D49" s="34">
        <v>245258</v>
      </c>
      <c r="E49" s="33">
        <f t="shared" si="0"/>
        <v>181930</v>
      </c>
      <c r="F49" s="33">
        <f t="shared" si="1"/>
        <v>427188</v>
      </c>
      <c r="G49" s="2">
        <f t="shared" si="2"/>
        <v>0.42587806773598508</v>
      </c>
      <c r="H49" s="2">
        <f t="shared" si="3"/>
        <v>0.57412193226401487</v>
      </c>
    </row>
    <row r="50" spans="1:9" x14ac:dyDescent="0.15">
      <c r="A50" s="13">
        <v>1995</v>
      </c>
      <c r="B50" s="34">
        <f>145967+1178+1150+613</f>
        <v>148908</v>
      </c>
      <c r="C50" s="34">
        <f>59116+256+350+408</f>
        <v>60130</v>
      </c>
      <c r="D50" s="34">
        <f>333972+29094+30003+3714+1508</f>
        <v>398291</v>
      </c>
      <c r="E50" s="33">
        <f t="shared" si="0"/>
        <v>209038</v>
      </c>
      <c r="F50" s="33">
        <f t="shared" si="1"/>
        <v>607329</v>
      </c>
      <c r="G50" s="2">
        <f t="shared" si="2"/>
        <v>0.34419235702559897</v>
      </c>
      <c r="H50" s="2">
        <f t="shared" si="3"/>
        <v>0.65580764297440097</v>
      </c>
    </row>
    <row r="51" spans="1:9" x14ac:dyDescent="0.15">
      <c r="A51" s="13">
        <v>1996</v>
      </c>
      <c r="B51" s="34">
        <f>157485+2103</f>
        <v>159588</v>
      </c>
      <c r="C51" s="34">
        <f>56027+748</f>
        <v>56775</v>
      </c>
      <c r="D51" s="34">
        <f>350162+4675</f>
        <v>354837</v>
      </c>
      <c r="E51" s="33">
        <f t="shared" si="0"/>
        <v>216363</v>
      </c>
      <c r="F51" s="33">
        <f t="shared" si="1"/>
        <v>571200</v>
      </c>
      <c r="G51" s="2">
        <f t="shared" si="2"/>
        <v>0.37878676470588235</v>
      </c>
      <c r="H51" s="2">
        <f t="shared" si="3"/>
        <v>0.62121323529411765</v>
      </c>
    </row>
    <row r="52" spans="1:9" x14ac:dyDescent="0.15">
      <c r="A52" s="13">
        <v>1997</v>
      </c>
      <c r="B52" s="34">
        <f>151319+539</f>
        <v>151858</v>
      </c>
      <c r="C52" s="34">
        <f>47836+170</f>
        <v>48006</v>
      </c>
      <c r="D52" s="34">
        <f>304456+1085</f>
        <v>305541</v>
      </c>
      <c r="E52" s="33">
        <f t="shared" si="0"/>
        <v>199864</v>
      </c>
      <c r="F52" s="33">
        <f t="shared" si="1"/>
        <v>505405</v>
      </c>
      <c r="G52" s="2">
        <f t="shared" si="2"/>
        <v>0.39545315143300919</v>
      </c>
      <c r="H52" s="2">
        <f t="shared" si="3"/>
        <v>0.60454684856699081</v>
      </c>
    </row>
    <row r="53" spans="1:9" x14ac:dyDescent="0.15">
      <c r="A53" s="13">
        <v>1998</v>
      </c>
      <c r="B53" s="34">
        <f>138053+1135</f>
        <v>139188</v>
      </c>
      <c r="C53" s="34">
        <f>43978+362</f>
        <v>44340</v>
      </c>
      <c r="D53" s="34">
        <f>311771+2564</f>
        <v>314335</v>
      </c>
      <c r="E53" s="33">
        <f t="shared" si="0"/>
        <v>183528</v>
      </c>
      <c r="F53" s="33">
        <f t="shared" si="1"/>
        <v>497863</v>
      </c>
      <c r="G53" s="2">
        <f t="shared" si="2"/>
        <v>0.36863153116419578</v>
      </c>
      <c r="H53" s="2">
        <f t="shared" si="3"/>
        <v>0.63136846883580422</v>
      </c>
    </row>
    <row r="54" spans="1:9" x14ac:dyDescent="0.15">
      <c r="A54" s="13">
        <v>1999</v>
      </c>
      <c r="B54" s="34">
        <f>158459+982</f>
        <v>159441</v>
      </c>
      <c r="C54" s="34">
        <f>49900+309</f>
        <v>50209</v>
      </c>
      <c r="D54" s="34">
        <f>343540+2128</f>
        <v>345668</v>
      </c>
      <c r="E54" s="33">
        <f t="shared" ref="E54:E60" si="4">B54+C54</f>
        <v>209650</v>
      </c>
      <c r="F54" s="33">
        <f t="shared" ref="F54:F60" si="5">B54+C54+D54</f>
        <v>555318</v>
      </c>
      <c r="G54" s="2">
        <f t="shared" ref="G54:G60" si="6">E54/F54</f>
        <v>0.37753143244051157</v>
      </c>
      <c r="H54" s="2">
        <f t="shared" ref="H54:H60" si="7">D54/F54</f>
        <v>0.62246856755948843</v>
      </c>
      <c r="I54" t="s">
        <v>171</v>
      </c>
    </row>
    <row r="55" spans="1:9" x14ac:dyDescent="0.15">
      <c r="A55" s="13">
        <v>2000</v>
      </c>
      <c r="B55" s="34">
        <f>155904+6854</f>
        <v>162758</v>
      </c>
      <c r="C55" s="34">
        <f>40126+1764</f>
        <v>41890</v>
      </c>
      <c r="D55" s="34">
        <f>338183+14866</f>
        <v>353049</v>
      </c>
      <c r="E55" s="33">
        <f t="shared" si="4"/>
        <v>204648</v>
      </c>
      <c r="F55" s="33">
        <f t="shared" si="5"/>
        <v>557697</v>
      </c>
      <c r="G55" s="2">
        <f t="shared" si="6"/>
        <v>0.36695194702499745</v>
      </c>
      <c r="H55" s="2">
        <f t="shared" si="7"/>
        <v>0.63304805297500255</v>
      </c>
    </row>
    <row r="56" spans="1:9" x14ac:dyDescent="0.15">
      <c r="A56" s="13">
        <v>2001</v>
      </c>
      <c r="B56" s="34">
        <v>146892</v>
      </c>
      <c r="C56" s="34">
        <v>36939</v>
      </c>
      <c r="D56" s="34">
        <v>321969</v>
      </c>
      <c r="E56" s="33">
        <f t="shared" si="4"/>
        <v>183831</v>
      </c>
      <c r="F56" s="33">
        <f t="shared" si="5"/>
        <v>505800</v>
      </c>
      <c r="G56" s="2">
        <f t="shared" si="6"/>
        <v>0.36344602609727167</v>
      </c>
      <c r="H56" s="2">
        <f t="shared" si="7"/>
        <v>0.63655397390272839</v>
      </c>
    </row>
    <row r="57" spans="1:9" x14ac:dyDescent="0.15">
      <c r="A57" s="13">
        <v>2002</v>
      </c>
      <c r="B57" s="34">
        <v>156187</v>
      </c>
      <c r="C57" s="34">
        <v>35893</v>
      </c>
      <c r="D57" s="34">
        <v>374494</v>
      </c>
      <c r="E57" s="33">
        <f t="shared" si="4"/>
        <v>192080</v>
      </c>
      <c r="F57" s="33">
        <f t="shared" si="5"/>
        <v>566574</v>
      </c>
      <c r="G57" s="2">
        <f t="shared" si="6"/>
        <v>0.33902014564734706</v>
      </c>
      <c r="H57" s="2">
        <f t="shared" si="7"/>
        <v>0.66097985435265294</v>
      </c>
    </row>
    <row r="58" spans="1:9" x14ac:dyDescent="0.15">
      <c r="A58" s="13">
        <v>2003</v>
      </c>
      <c r="B58" s="34">
        <v>128633</v>
      </c>
      <c r="C58" s="34">
        <v>29756</v>
      </c>
      <c r="D58" s="34">
        <v>310670</v>
      </c>
      <c r="E58" s="33">
        <f t="shared" si="4"/>
        <v>158389</v>
      </c>
      <c r="F58" s="33">
        <f t="shared" si="5"/>
        <v>469059</v>
      </c>
      <c r="G58" s="2">
        <f t="shared" si="6"/>
        <v>0.33767393867296014</v>
      </c>
      <c r="H58" s="2">
        <f t="shared" si="7"/>
        <v>0.66232606132703986</v>
      </c>
      <c r="I58" t="s">
        <v>182</v>
      </c>
    </row>
    <row r="59" spans="1:9" x14ac:dyDescent="0.15">
      <c r="A59" s="13">
        <v>2004</v>
      </c>
      <c r="B59" s="34">
        <v>139706</v>
      </c>
      <c r="C59" s="34">
        <v>33574</v>
      </c>
      <c r="D59" s="34">
        <v>373807</v>
      </c>
      <c r="E59" s="34">
        <f t="shared" si="4"/>
        <v>173280</v>
      </c>
      <c r="F59" s="34">
        <f t="shared" si="5"/>
        <v>547087</v>
      </c>
      <c r="G59" s="2">
        <f t="shared" si="6"/>
        <v>0.31673207369211842</v>
      </c>
      <c r="H59" s="2">
        <f t="shared" si="7"/>
        <v>0.68326792630788158</v>
      </c>
    </row>
    <row r="60" spans="1:9" x14ac:dyDescent="0.15">
      <c r="A60" s="13">
        <v>2005</v>
      </c>
      <c r="B60" s="34">
        <v>126817</v>
      </c>
      <c r="C60" s="34">
        <v>31141</v>
      </c>
      <c r="D60" s="34">
        <v>325244</v>
      </c>
      <c r="E60" s="34">
        <f t="shared" si="4"/>
        <v>157958</v>
      </c>
      <c r="F60" s="34">
        <f t="shared" si="5"/>
        <v>483202</v>
      </c>
      <c r="G60" s="2">
        <f t="shared" si="6"/>
        <v>0.32689848138045785</v>
      </c>
      <c r="H60" s="2">
        <f t="shared" si="7"/>
        <v>0.67310151861954215</v>
      </c>
    </row>
    <row r="61" spans="1:9" x14ac:dyDescent="0.15">
      <c r="A61" s="13">
        <v>2006</v>
      </c>
      <c r="B61" s="34">
        <v>143129</v>
      </c>
      <c r="C61" s="34">
        <v>33127</v>
      </c>
      <c r="D61" s="34">
        <v>345415</v>
      </c>
      <c r="E61" s="34">
        <f t="shared" ref="E61:E71" si="8">B61+C61</f>
        <v>176256</v>
      </c>
      <c r="F61" s="34">
        <f t="shared" ref="F61:F70" si="9">B61+C61+D61</f>
        <v>521671</v>
      </c>
      <c r="G61" s="2">
        <f t="shared" ref="G61:G70" si="10">E61/F61</f>
        <v>0.3378681199453295</v>
      </c>
      <c r="H61" s="2">
        <f t="shared" ref="H61:H70" si="11">D61/F61</f>
        <v>0.6621318800546705</v>
      </c>
    </row>
    <row r="62" spans="1:9" x14ac:dyDescent="0.15">
      <c r="A62" s="13">
        <v>2007</v>
      </c>
      <c r="B62" s="34">
        <v>136968</v>
      </c>
      <c r="C62" s="34">
        <v>30137</v>
      </c>
      <c r="D62" s="34">
        <v>343858</v>
      </c>
      <c r="E62" s="34">
        <f t="shared" si="8"/>
        <v>167105</v>
      </c>
      <c r="F62" s="34">
        <f t="shared" si="9"/>
        <v>510963</v>
      </c>
      <c r="G62" s="2">
        <f t="shared" si="10"/>
        <v>0.32703933552918707</v>
      </c>
      <c r="H62" s="2">
        <f t="shared" si="11"/>
        <v>0.67296066447081293</v>
      </c>
    </row>
    <row r="63" spans="1:9" x14ac:dyDescent="0.15">
      <c r="A63" s="13">
        <v>2008</v>
      </c>
      <c r="B63" s="34">
        <v>133547</v>
      </c>
      <c r="C63" s="34">
        <v>25465</v>
      </c>
      <c r="D63" s="34">
        <v>339019</v>
      </c>
      <c r="E63" s="34">
        <f t="shared" si="8"/>
        <v>159012</v>
      </c>
      <c r="F63" s="34">
        <f t="shared" si="9"/>
        <v>498031</v>
      </c>
      <c r="G63" s="2">
        <f t="shared" si="10"/>
        <v>0.31928132987705582</v>
      </c>
      <c r="H63" s="2">
        <f t="shared" si="11"/>
        <v>0.68071867012294418</v>
      </c>
    </row>
    <row r="64" spans="1:9" x14ac:dyDescent="0.15">
      <c r="A64" s="13">
        <v>2009</v>
      </c>
      <c r="B64" s="34">
        <v>138997</v>
      </c>
      <c r="C64" s="34">
        <v>29714</v>
      </c>
      <c r="D64" s="34">
        <v>377490</v>
      </c>
      <c r="E64" s="34">
        <f t="shared" si="8"/>
        <v>168711</v>
      </c>
      <c r="F64" s="34">
        <f t="shared" si="9"/>
        <v>546201</v>
      </c>
      <c r="G64" s="2">
        <f t="shared" si="10"/>
        <v>0.3088807966298121</v>
      </c>
      <c r="H64" s="2">
        <f t="shared" si="11"/>
        <v>0.69111920337018795</v>
      </c>
    </row>
    <row r="65" spans="1:9" x14ac:dyDescent="0.15">
      <c r="A65" s="13">
        <v>2010</v>
      </c>
      <c r="B65" s="34">
        <v>108654</v>
      </c>
      <c r="C65" s="34">
        <v>24772</v>
      </c>
      <c r="D65" s="34">
        <v>302709</v>
      </c>
      <c r="E65" s="34">
        <f t="shared" si="8"/>
        <v>133426</v>
      </c>
      <c r="F65" s="34">
        <f t="shared" si="9"/>
        <v>436135</v>
      </c>
      <c r="G65" s="2">
        <f t="shared" si="10"/>
        <v>0.30592821030185607</v>
      </c>
      <c r="H65" s="2">
        <f t="shared" si="11"/>
        <v>0.69407178969814387</v>
      </c>
    </row>
    <row r="66" spans="1:9" x14ac:dyDescent="0.15">
      <c r="A66" s="13">
        <v>2011</v>
      </c>
      <c r="B66" s="34">
        <v>108893</v>
      </c>
      <c r="C66" s="34">
        <v>27917</v>
      </c>
      <c r="D66" s="34">
        <v>352811</v>
      </c>
      <c r="E66" s="34">
        <f t="shared" si="8"/>
        <v>136810</v>
      </c>
      <c r="F66" s="34">
        <f t="shared" si="9"/>
        <v>489621</v>
      </c>
      <c r="G66" s="2">
        <f t="shared" si="10"/>
        <v>0.27942020460723704</v>
      </c>
      <c r="H66" s="2">
        <f t="shared" si="11"/>
        <v>0.72057979539276296</v>
      </c>
    </row>
    <row r="67" spans="1:9" x14ac:dyDescent="0.15">
      <c r="A67" s="13">
        <v>2012</v>
      </c>
      <c r="B67" s="34">
        <v>105262</v>
      </c>
      <c r="C67" s="34">
        <v>28103</v>
      </c>
      <c r="D67" s="34">
        <v>355004</v>
      </c>
      <c r="E67" s="34">
        <f t="shared" si="8"/>
        <v>133365</v>
      </c>
      <c r="F67" s="34">
        <f t="shared" si="9"/>
        <v>488369</v>
      </c>
      <c r="G67" s="2">
        <f t="shared" si="10"/>
        <v>0.2730824438078584</v>
      </c>
      <c r="H67" s="2">
        <f t="shared" si="11"/>
        <v>0.7269175561921416</v>
      </c>
    </row>
    <row r="68" spans="1:9" x14ac:dyDescent="0.15">
      <c r="A68" s="13">
        <v>2013</v>
      </c>
      <c r="B68" s="34">
        <v>105943</v>
      </c>
      <c r="C68" s="34">
        <v>25736</v>
      </c>
      <c r="D68" s="34">
        <v>370483</v>
      </c>
      <c r="E68" s="34">
        <f t="shared" si="8"/>
        <v>131679</v>
      </c>
      <c r="F68" s="34">
        <f t="shared" si="9"/>
        <v>502162</v>
      </c>
      <c r="G68" s="2">
        <f t="shared" si="10"/>
        <v>0.26222414280650469</v>
      </c>
      <c r="H68" s="2">
        <f t="shared" si="11"/>
        <v>0.73777585719349537</v>
      </c>
    </row>
    <row r="69" spans="1:9" x14ac:dyDescent="0.15">
      <c r="A69" s="13">
        <v>2014</v>
      </c>
      <c r="B69" s="34">
        <v>93637</v>
      </c>
      <c r="C69" s="34">
        <v>22365</v>
      </c>
      <c r="D69" s="34">
        <v>369398</v>
      </c>
      <c r="E69" s="34">
        <f t="shared" si="8"/>
        <v>116002</v>
      </c>
      <c r="F69" s="34">
        <f t="shared" si="9"/>
        <v>485400</v>
      </c>
      <c r="G69" s="2">
        <f t="shared" si="10"/>
        <v>0.23898228265348168</v>
      </c>
      <c r="H69" s="2">
        <f t="shared" si="11"/>
        <v>0.76101771734651835</v>
      </c>
    </row>
    <row r="70" spans="1:9" x14ac:dyDescent="0.15">
      <c r="A70" s="13">
        <v>2015</v>
      </c>
      <c r="B70" s="34">
        <v>100885</v>
      </c>
      <c r="C70" s="34">
        <v>21148</v>
      </c>
      <c r="D70" s="34">
        <v>401569</v>
      </c>
      <c r="E70" s="34">
        <f t="shared" si="8"/>
        <v>122033</v>
      </c>
      <c r="F70" s="34">
        <f t="shared" si="9"/>
        <v>523602</v>
      </c>
      <c r="G70" s="2">
        <f t="shared" si="10"/>
        <v>0.23306442679745304</v>
      </c>
      <c r="H70" s="2">
        <f t="shared" si="11"/>
        <v>0.76693557320254702</v>
      </c>
    </row>
    <row r="71" spans="1:9" x14ac:dyDescent="0.15">
      <c r="A71" s="13">
        <v>2016</v>
      </c>
      <c r="B71" s="34">
        <v>88287</v>
      </c>
      <c r="C71" s="35" t="s">
        <v>183</v>
      </c>
      <c r="D71" s="34">
        <v>391107</v>
      </c>
      <c r="E71" s="34">
        <f>+B71+C71</f>
        <v>88287</v>
      </c>
      <c r="F71" s="34">
        <f>+B71+C71+D71</f>
        <v>479394</v>
      </c>
      <c r="G71" s="2">
        <f>+E71/F71</f>
        <v>0.1841637567428879</v>
      </c>
      <c r="H71" s="2">
        <f>+D71/F71</f>
        <v>0.81583624325711213</v>
      </c>
      <c r="I71" s="36" t="s">
        <v>184</v>
      </c>
    </row>
    <row r="72" spans="1:9" x14ac:dyDescent="0.15">
      <c r="A72" s="13"/>
    </row>
    <row r="73" spans="1:9" x14ac:dyDescent="0.15">
      <c r="A73" s="13"/>
    </row>
    <row r="74" spans="1:9" x14ac:dyDescent="0.15">
      <c r="A74" s="13"/>
    </row>
    <row r="503" spans="1:1" x14ac:dyDescent="0.15">
      <c r="A503" s="1"/>
    </row>
    <row r="504" spans="1:1" x14ac:dyDescent="0.15">
      <c r="A504" s="1" t="s">
        <v>63</v>
      </c>
    </row>
    <row r="505" spans="1:1" x14ac:dyDescent="0.15">
      <c r="A505" s="1" t="s">
        <v>64</v>
      </c>
    </row>
    <row r="506" spans="1:1" x14ac:dyDescent="0.15">
      <c r="A506" s="1" t="s">
        <v>65</v>
      </c>
    </row>
    <row r="507" spans="1:1" x14ac:dyDescent="0.15">
      <c r="A507" s="1" t="s">
        <v>66</v>
      </c>
    </row>
    <row r="508" spans="1:1" x14ac:dyDescent="0.15">
      <c r="A508" s="1" t="s">
        <v>67</v>
      </c>
    </row>
    <row r="509" spans="1:1" x14ac:dyDescent="0.15">
      <c r="A509" s="1" t="s">
        <v>68</v>
      </c>
    </row>
    <row r="510" spans="1:1" x14ac:dyDescent="0.15">
      <c r="A510" s="1" t="s">
        <v>69</v>
      </c>
    </row>
    <row r="511" spans="1:1" x14ac:dyDescent="0.15">
      <c r="A511" s="1" t="s">
        <v>70</v>
      </c>
    </row>
    <row r="512" spans="1:1" x14ac:dyDescent="0.15">
      <c r="A512" s="1" t="s">
        <v>71</v>
      </c>
    </row>
    <row r="513" spans="1:1" x14ac:dyDescent="0.15">
      <c r="A513" s="1" t="s">
        <v>72</v>
      </c>
    </row>
    <row r="514" spans="1:1" x14ac:dyDescent="0.15">
      <c r="A514" s="1" t="s">
        <v>73</v>
      </c>
    </row>
    <row r="515" spans="1:1" x14ac:dyDescent="0.15">
      <c r="A515" s="1" t="s">
        <v>63</v>
      </c>
    </row>
    <row r="516" spans="1:1" x14ac:dyDescent="0.15">
      <c r="A516" s="1" t="s">
        <v>74</v>
      </c>
    </row>
    <row r="517" spans="1:1" x14ac:dyDescent="0.15">
      <c r="A517" s="1" t="s">
        <v>75</v>
      </c>
    </row>
    <row r="518" spans="1:1" x14ac:dyDescent="0.15">
      <c r="A518" s="1" t="s">
        <v>76</v>
      </c>
    </row>
    <row r="519" spans="1:1" x14ac:dyDescent="0.15">
      <c r="A519" s="1" t="s">
        <v>77</v>
      </c>
    </row>
    <row r="520" spans="1:1" x14ac:dyDescent="0.15">
      <c r="A520" s="1" t="s">
        <v>78</v>
      </c>
    </row>
    <row r="521" spans="1:1" x14ac:dyDescent="0.15">
      <c r="A521" s="1" t="s">
        <v>63</v>
      </c>
    </row>
    <row r="522" spans="1:1" x14ac:dyDescent="0.15">
      <c r="A522" s="1" t="s">
        <v>79</v>
      </c>
    </row>
    <row r="523" spans="1:1" x14ac:dyDescent="0.15">
      <c r="A523" s="1" t="s">
        <v>80</v>
      </c>
    </row>
    <row r="524" spans="1:1" x14ac:dyDescent="0.15">
      <c r="A524" s="1" t="s">
        <v>81</v>
      </c>
    </row>
    <row r="525" spans="1:1" x14ac:dyDescent="0.15">
      <c r="A525" s="1" t="s">
        <v>63</v>
      </c>
    </row>
    <row r="526" spans="1:1" x14ac:dyDescent="0.15">
      <c r="A526" s="1" t="s">
        <v>82</v>
      </c>
    </row>
    <row r="527" spans="1:1" x14ac:dyDescent="0.15">
      <c r="A527" s="1" t="s">
        <v>83</v>
      </c>
    </row>
    <row r="528" spans="1:1" x14ac:dyDescent="0.15">
      <c r="A528" s="1" t="s">
        <v>84</v>
      </c>
    </row>
    <row r="529" spans="1:1" x14ac:dyDescent="0.15">
      <c r="A529" s="1" t="s">
        <v>63</v>
      </c>
    </row>
    <row r="530" spans="1:1" x14ac:dyDescent="0.15">
      <c r="A530" s="1" t="s">
        <v>85</v>
      </c>
    </row>
    <row r="531" spans="1:1" x14ac:dyDescent="0.15">
      <c r="A531" s="1" t="s">
        <v>63</v>
      </c>
    </row>
    <row r="532" spans="1:1" x14ac:dyDescent="0.15">
      <c r="A532" s="1" t="s">
        <v>86</v>
      </c>
    </row>
    <row r="533" spans="1:1" x14ac:dyDescent="0.15">
      <c r="A533" s="1" t="s">
        <v>87</v>
      </c>
    </row>
    <row r="534" spans="1:1" x14ac:dyDescent="0.15">
      <c r="A534" s="1" t="s">
        <v>88</v>
      </c>
    </row>
    <row r="535" spans="1:1" x14ac:dyDescent="0.15">
      <c r="A535" s="1" t="s">
        <v>63</v>
      </c>
    </row>
    <row r="536" spans="1:1" x14ac:dyDescent="0.15">
      <c r="A536" s="1" t="s">
        <v>89</v>
      </c>
    </row>
    <row r="537" spans="1:1" x14ac:dyDescent="0.15">
      <c r="A537" s="1" t="s">
        <v>90</v>
      </c>
    </row>
    <row r="538" spans="1:1" x14ac:dyDescent="0.15">
      <c r="A538" s="1" t="s">
        <v>91</v>
      </c>
    </row>
    <row r="539" spans="1:1" x14ac:dyDescent="0.15">
      <c r="A539" s="1" t="s">
        <v>92</v>
      </c>
    </row>
    <row r="542" spans="1:1" x14ac:dyDescent="0.15">
      <c r="A542" s="1" t="s">
        <v>93</v>
      </c>
    </row>
    <row r="543" spans="1:1" x14ac:dyDescent="0.15">
      <c r="A543" s="1" t="s">
        <v>94</v>
      </c>
    </row>
    <row r="544" spans="1:1" x14ac:dyDescent="0.15">
      <c r="A544" s="1" t="s">
        <v>95</v>
      </c>
    </row>
    <row r="545" spans="1:1" x14ac:dyDescent="0.15">
      <c r="A545" s="1" t="s">
        <v>63</v>
      </c>
    </row>
    <row r="546" spans="1:1" x14ac:dyDescent="0.15">
      <c r="A546" s="1" t="s">
        <v>96</v>
      </c>
    </row>
    <row r="547" spans="1:1" x14ac:dyDescent="0.15">
      <c r="A547" s="1" t="s">
        <v>97</v>
      </c>
    </row>
    <row r="548" spans="1:1" x14ac:dyDescent="0.15">
      <c r="A548" s="1" t="s">
        <v>98</v>
      </c>
    </row>
    <row r="549" spans="1:1" x14ac:dyDescent="0.15">
      <c r="A549" s="1" t="s">
        <v>99</v>
      </c>
    </row>
    <row r="550" spans="1:1" x14ac:dyDescent="0.15">
      <c r="A550" s="1" t="s">
        <v>100</v>
      </c>
    </row>
    <row r="551" spans="1:1" x14ac:dyDescent="0.15">
      <c r="A551" s="1" t="s">
        <v>101</v>
      </c>
    </row>
    <row r="552" spans="1:1" x14ac:dyDescent="0.15">
      <c r="A552" s="1" t="s">
        <v>102</v>
      </c>
    </row>
    <row r="553" spans="1:1" x14ac:dyDescent="0.15">
      <c r="A553" s="1" t="s">
        <v>63</v>
      </c>
    </row>
    <row r="554" spans="1:1" x14ac:dyDescent="0.15">
      <c r="A554" s="1" t="s">
        <v>103</v>
      </c>
    </row>
    <row r="555" spans="1:1" x14ac:dyDescent="0.15">
      <c r="A555" s="1" t="s">
        <v>104</v>
      </c>
    </row>
    <row r="556" spans="1:1" x14ac:dyDescent="0.15">
      <c r="A556" s="1" t="s">
        <v>63</v>
      </c>
    </row>
    <row r="557" spans="1:1" x14ac:dyDescent="0.15">
      <c r="A557" s="1" t="s">
        <v>105</v>
      </c>
    </row>
    <row r="558" spans="1:1" x14ac:dyDescent="0.15">
      <c r="A558" s="1" t="s">
        <v>106</v>
      </c>
    </row>
    <row r="559" spans="1:1" x14ac:dyDescent="0.15">
      <c r="A559" s="1" t="s">
        <v>107</v>
      </c>
    </row>
    <row r="560" spans="1:1" x14ac:dyDescent="0.15">
      <c r="A560" s="1" t="s">
        <v>104</v>
      </c>
    </row>
    <row r="562" spans="1:1" x14ac:dyDescent="0.15">
      <c r="A562" s="1" t="s">
        <v>108</v>
      </c>
    </row>
    <row r="563" spans="1:1" x14ac:dyDescent="0.15">
      <c r="A563" s="1" t="s">
        <v>109</v>
      </c>
    </row>
    <row r="564" spans="1:1" x14ac:dyDescent="0.15">
      <c r="A564" s="1" t="s">
        <v>63</v>
      </c>
    </row>
    <row r="565" spans="1:1" x14ac:dyDescent="0.15">
      <c r="A565" s="1" t="s">
        <v>110</v>
      </c>
    </row>
    <row r="566" spans="1:1" x14ac:dyDescent="0.15">
      <c r="A566" s="1" t="s">
        <v>111</v>
      </c>
    </row>
    <row r="567" spans="1:1" x14ac:dyDescent="0.15">
      <c r="A567" s="1" t="s">
        <v>112</v>
      </c>
    </row>
    <row r="568" spans="1:1" x14ac:dyDescent="0.15">
      <c r="A568" s="1" t="s">
        <v>113</v>
      </c>
    </row>
    <row r="569" spans="1:1" x14ac:dyDescent="0.15">
      <c r="A569" s="1" t="s">
        <v>114</v>
      </c>
    </row>
    <row r="570" spans="1:1" x14ac:dyDescent="0.15">
      <c r="A570" s="1" t="s">
        <v>115</v>
      </c>
    </row>
    <row r="571" spans="1:1" x14ac:dyDescent="0.15">
      <c r="A571" s="1" t="s">
        <v>116</v>
      </c>
    </row>
    <row r="572" spans="1:1" x14ac:dyDescent="0.15">
      <c r="A572" s="1" t="s">
        <v>117</v>
      </c>
    </row>
    <row r="573" spans="1:1" x14ac:dyDescent="0.15">
      <c r="A573" s="1" t="s">
        <v>118</v>
      </c>
    </row>
    <row r="574" spans="1:1" x14ac:dyDescent="0.15">
      <c r="A574" s="1" t="s">
        <v>119</v>
      </c>
    </row>
    <row r="575" spans="1:1" x14ac:dyDescent="0.15">
      <c r="A575" s="1" t="s">
        <v>63</v>
      </c>
    </row>
    <row r="576" spans="1:1" x14ac:dyDescent="0.15">
      <c r="A576" s="1" t="s">
        <v>120</v>
      </c>
    </row>
    <row r="577" spans="1:1" x14ac:dyDescent="0.15">
      <c r="A577" s="1" t="s">
        <v>121</v>
      </c>
    </row>
    <row r="579" spans="1:1" x14ac:dyDescent="0.15">
      <c r="A579" s="1" t="s">
        <v>122</v>
      </c>
    </row>
    <row r="580" spans="1:1" x14ac:dyDescent="0.15">
      <c r="A580" s="1" t="s">
        <v>123</v>
      </c>
    </row>
    <row r="581" spans="1:1" x14ac:dyDescent="0.15">
      <c r="A581" s="1" t="s">
        <v>124</v>
      </c>
    </row>
    <row r="582" spans="1:1" x14ac:dyDescent="0.15">
      <c r="A582" s="1" t="s">
        <v>125</v>
      </c>
    </row>
    <row r="583" spans="1:1" x14ac:dyDescent="0.15">
      <c r="A583" s="1" t="s">
        <v>63</v>
      </c>
    </row>
    <row r="584" spans="1:1" x14ac:dyDescent="0.15">
      <c r="A584" s="1" t="s">
        <v>126</v>
      </c>
    </row>
    <row r="585" spans="1:1" x14ac:dyDescent="0.15">
      <c r="A585" s="1" t="s">
        <v>127</v>
      </c>
    </row>
    <row r="586" spans="1:1" x14ac:dyDescent="0.15">
      <c r="A586" s="1" t="s">
        <v>128</v>
      </c>
    </row>
    <row r="587" spans="1:1" x14ac:dyDescent="0.15">
      <c r="A587" s="1" t="s">
        <v>129</v>
      </c>
    </row>
    <row r="588" spans="1:1" x14ac:dyDescent="0.15">
      <c r="A588" s="1" t="s">
        <v>130</v>
      </c>
    </row>
    <row r="589" spans="1:1" x14ac:dyDescent="0.15">
      <c r="A589" s="1" t="s">
        <v>131</v>
      </c>
    </row>
    <row r="590" spans="1:1" x14ac:dyDescent="0.15">
      <c r="A590" s="1" t="s">
        <v>132</v>
      </c>
    </row>
    <row r="591" spans="1:1" x14ac:dyDescent="0.15">
      <c r="A591" s="1" t="s">
        <v>133</v>
      </c>
    </row>
    <row r="592" spans="1:1" x14ac:dyDescent="0.15">
      <c r="A592" s="1" t="s">
        <v>134</v>
      </c>
    </row>
    <row r="593" spans="1:1" x14ac:dyDescent="0.15">
      <c r="A593" s="1" t="s">
        <v>63</v>
      </c>
    </row>
    <row r="594" spans="1:1" x14ac:dyDescent="0.15">
      <c r="A594" s="1" t="s">
        <v>135</v>
      </c>
    </row>
    <row r="595" spans="1:1" x14ac:dyDescent="0.15">
      <c r="A595" s="1" t="s">
        <v>136</v>
      </c>
    </row>
    <row r="596" spans="1:1" x14ac:dyDescent="0.15">
      <c r="A596" s="1" t="s">
        <v>137</v>
      </c>
    </row>
    <row r="597" spans="1:1" x14ac:dyDescent="0.15">
      <c r="A597" s="1" t="s">
        <v>138</v>
      </c>
    </row>
    <row r="598" spans="1:1" x14ac:dyDescent="0.15">
      <c r="A598" s="1" t="s">
        <v>139</v>
      </c>
    </row>
    <row r="599" spans="1:1" x14ac:dyDescent="0.15">
      <c r="A599" s="1" t="s">
        <v>140</v>
      </c>
    </row>
    <row r="601" spans="1:1" x14ac:dyDescent="0.15">
      <c r="A601" s="1" t="s">
        <v>141</v>
      </c>
    </row>
    <row r="602" spans="1:1" x14ac:dyDescent="0.15">
      <c r="A602" s="1" t="s">
        <v>142</v>
      </c>
    </row>
    <row r="603" spans="1:1" x14ac:dyDescent="0.15">
      <c r="A603" s="1" t="s">
        <v>143</v>
      </c>
    </row>
    <row r="604" spans="1:1" x14ac:dyDescent="0.15">
      <c r="A604" s="1" t="s">
        <v>144</v>
      </c>
    </row>
    <row r="605" spans="1:1" x14ac:dyDescent="0.15">
      <c r="A605" s="1" t="s">
        <v>145</v>
      </c>
    </row>
    <row r="606" spans="1:1" x14ac:dyDescent="0.15">
      <c r="A606" s="1" t="s">
        <v>146</v>
      </c>
    </row>
    <row r="607" spans="1:1" x14ac:dyDescent="0.15">
      <c r="A607" s="1" t="s">
        <v>63</v>
      </c>
    </row>
    <row r="608" spans="1:1" x14ac:dyDescent="0.15">
      <c r="A608" s="1" t="s">
        <v>147</v>
      </c>
    </row>
    <row r="609" spans="1:1" x14ac:dyDescent="0.15">
      <c r="A609" s="1" t="s">
        <v>148</v>
      </c>
    </row>
    <row r="610" spans="1:1" x14ac:dyDescent="0.15">
      <c r="A610" s="1" t="s">
        <v>149</v>
      </c>
    </row>
    <row r="611" spans="1:1" x14ac:dyDescent="0.15">
      <c r="A611" s="1" t="s">
        <v>150</v>
      </c>
    </row>
    <row r="612" spans="1:1" x14ac:dyDescent="0.15">
      <c r="A612" s="1" t="s">
        <v>151</v>
      </c>
    </row>
    <row r="613" spans="1:1" x14ac:dyDescent="0.15">
      <c r="A613" s="1" t="s">
        <v>152</v>
      </c>
    </row>
    <row r="615" spans="1:1" x14ac:dyDescent="0.15">
      <c r="A615" s="1" t="s">
        <v>153</v>
      </c>
    </row>
    <row r="616" spans="1:1" x14ac:dyDescent="0.15">
      <c r="A616" s="1" t="s">
        <v>154</v>
      </c>
    </row>
    <row r="617" spans="1:1" x14ac:dyDescent="0.15">
      <c r="A617" s="1" t="s">
        <v>155</v>
      </c>
    </row>
    <row r="618" spans="1:1" x14ac:dyDescent="0.15">
      <c r="A618" s="1" t="s">
        <v>156</v>
      </c>
    </row>
    <row r="620" spans="1:1" x14ac:dyDescent="0.15">
      <c r="A620" s="1" t="s">
        <v>157</v>
      </c>
    </row>
    <row r="621" spans="1:1" x14ac:dyDescent="0.15">
      <c r="A621" s="1" t="s">
        <v>63</v>
      </c>
    </row>
    <row r="622" spans="1:1" x14ac:dyDescent="0.15">
      <c r="A622" s="1" t="s">
        <v>158</v>
      </c>
    </row>
    <row r="625" spans="1:1" x14ac:dyDescent="0.15">
      <c r="A625" s="1" t="s">
        <v>159</v>
      </c>
    </row>
    <row r="626" spans="1:1" x14ac:dyDescent="0.15">
      <c r="A626" s="1" t="s">
        <v>160</v>
      </c>
    </row>
    <row r="627" spans="1:1" x14ac:dyDescent="0.15">
      <c r="A627" s="1" t="s">
        <v>161</v>
      </c>
    </row>
    <row r="628" spans="1:1" x14ac:dyDescent="0.15">
      <c r="A628" s="1" t="s">
        <v>162</v>
      </c>
    </row>
    <row r="629" spans="1:1" x14ac:dyDescent="0.15">
      <c r="A629" s="1" t="s">
        <v>163</v>
      </c>
    </row>
    <row r="630" spans="1:1" x14ac:dyDescent="0.15">
      <c r="A630" s="1" t="s">
        <v>164</v>
      </c>
    </row>
    <row r="631" spans="1:1" x14ac:dyDescent="0.15">
      <c r="A631" s="1" t="s">
        <v>165</v>
      </c>
    </row>
    <row r="632" spans="1:1" x14ac:dyDescent="0.15">
      <c r="A632" s="1" t="s">
        <v>166</v>
      </c>
    </row>
    <row r="633" spans="1:1" x14ac:dyDescent="0.15">
      <c r="A633" s="1" t="s">
        <v>167</v>
      </c>
    </row>
    <row r="634" spans="1:1" x14ac:dyDescent="0.15">
      <c r="A634" s="1" t="s">
        <v>168</v>
      </c>
    </row>
    <row r="635" spans="1:1" x14ac:dyDescent="0.15">
      <c r="A635" s="1" t="s">
        <v>169</v>
      </c>
    </row>
    <row r="636" spans="1:1" x14ac:dyDescent="0.15">
      <c r="A636" s="1" t="s">
        <v>170</v>
      </c>
    </row>
    <row r="638" spans="1:1" x14ac:dyDescent="0.15">
      <c r="A638">
        <v>1999</v>
      </c>
    </row>
    <row r="639" spans="1:1" x14ac:dyDescent="0.15">
      <c r="A639" s="1" t="s">
        <v>172</v>
      </c>
    </row>
    <row r="640" spans="1:1" x14ac:dyDescent="0.15">
      <c r="A640" s="1" t="s">
        <v>173</v>
      </c>
    </row>
    <row r="641" spans="1:1" x14ac:dyDescent="0.15">
      <c r="A641" s="1" t="s">
        <v>174</v>
      </c>
    </row>
    <row r="642" spans="1:1" x14ac:dyDescent="0.15">
      <c r="A642" s="1" t="s">
        <v>175</v>
      </c>
    </row>
    <row r="643" spans="1:1" x14ac:dyDescent="0.15">
      <c r="A643" s="1" t="s">
        <v>176</v>
      </c>
    </row>
    <row r="644" spans="1:1" x14ac:dyDescent="0.15">
      <c r="A644" s="1" t="s">
        <v>177</v>
      </c>
    </row>
    <row r="645" spans="1:1" x14ac:dyDescent="0.15">
      <c r="A645" t="s">
        <v>178</v>
      </c>
    </row>
    <row r="646" spans="1:1" x14ac:dyDescent="0.15">
      <c r="A646" s="1" t="s">
        <v>179</v>
      </c>
    </row>
    <row r="648" spans="1:1" x14ac:dyDescent="0.15">
      <c r="A648">
        <v>2001</v>
      </c>
    </row>
    <row r="649" spans="1:1" x14ac:dyDescent="0.15">
      <c r="A649" t="s">
        <v>180</v>
      </c>
    </row>
    <row r="650" spans="1:1" x14ac:dyDescent="0.15">
      <c r="A650" t="s">
        <v>181</v>
      </c>
    </row>
  </sheetData>
  <phoneticPr fontId="0" type="noConversion"/>
  <printOptions gridLines="1" gridLinesSet="0"/>
  <pageMargins left="1.1000000000000001" right="0.56999999999999995" top="0.21" bottom="0.21" header="0.4921259845" footer="0.4921259845"/>
  <pageSetup paperSize="9" scale="73" orientation="landscape" horizontalDpi="4294967292" verticalDpi="4294967292" r:id="rId1"/>
  <headerFooter alignWithMargins="0"/>
  <rowBreaks count="1" manualBreakCount="1">
    <brk id="64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6" sqref="A36"/>
    </sheetView>
  </sheetViews>
  <sheetFormatPr defaultRowHeight="12" x14ac:dyDescent="0.15"/>
  <sheetData/>
  <phoneticPr fontId="0" type="noConversion"/>
  <pageMargins left="0.75" right="0.75" top="1" bottom="1" header="0.4921259845" footer="0.492125984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2" x14ac:dyDescent="0.15"/>
  <sheetData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2" x14ac:dyDescent="0.15"/>
  <sheetData/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2" x14ac:dyDescent="0.15"/>
  <sheetData/>
  <phoneticPr fontId="0" type="noConversion"/>
  <pageMargins left="0.75" right="0.75" top="1" bottom="1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5</vt:i4>
      </vt:variant>
      <vt:variant>
        <vt:lpstr>Nimetyt alueet</vt:lpstr>
      </vt:variant>
      <vt:variant>
        <vt:i4>2</vt:i4>
      </vt:variant>
    </vt:vector>
  </HeadingPairs>
  <TitlesOfParts>
    <vt:vector size="7" baseType="lpstr">
      <vt:lpstr>Taulukko</vt:lpstr>
      <vt:lpstr>Kokonaismäärä (Graf.)</vt:lpstr>
      <vt:lpstr>Vesiliikenne - Mustikkamaa</vt:lpstr>
      <vt:lpstr>Vesiliikenne - Mustikkamaa 2</vt:lpstr>
      <vt:lpstr>Vesiliikenne-Mustikkamaa muutos</vt:lpstr>
      <vt:lpstr>Taulukko!Tulostusalue</vt:lpstr>
      <vt:lpstr>Taulukko!Tulostusotsikot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Ilari</dc:creator>
  <cp:lastModifiedBy>Ilari Sten</cp:lastModifiedBy>
  <cp:lastPrinted>2006-11-29T06:11:45Z</cp:lastPrinted>
  <dcterms:created xsi:type="dcterms:W3CDTF">2016-01-22T12:50:39Z</dcterms:created>
  <dcterms:modified xsi:type="dcterms:W3CDTF">2017-01-12T09:40:27Z</dcterms:modified>
</cp:coreProperties>
</file>