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ke_major-rivers\VCI-20230720T225328Z-001\VCI\"/>
    </mc:Choice>
  </mc:AlternateContent>
  <xr:revisionPtr revIDLastSave="0" documentId="13_ncr:1_{F9B86F9D-20C6-4798-8BFF-E40BA5341A93}" xr6:coauthVersionLast="47" xr6:coauthVersionMax="47" xr10:uidLastSave="{00000000-0000-0000-0000-000000000000}"/>
  <bookViews>
    <workbookView xWindow="-120" yWindow="-120" windowWidth="24240" windowHeight="13140" activeTab="2" xr2:uid="{3DAFAEED-C104-43B4-B098-A395516213A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  <c r="G21" i="2"/>
  <c r="E21" i="2"/>
  <c r="F19" i="2"/>
  <c r="D19" i="2"/>
  <c r="G17" i="2"/>
  <c r="E17" i="2"/>
  <c r="F15" i="2"/>
  <c r="D15" i="2"/>
  <c r="G13" i="2"/>
  <c r="F11" i="2"/>
  <c r="D11" i="2"/>
  <c r="G9" i="2"/>
  <c r="E9" i="2"/>
  <c r="F7" i="2"/>
  <c r="D7" i="2"/>
  <c r="G5" i="2"/>
  <c r="E5" i="2"/>
  <c r="C3" i="2"/>
  <c r="D4" i="1"/>
  <c r="D3" i="2" s="1"/>
  <c r="D5" i="1"/>
  <c r="E3" i="2" s="1"/>
  <c r="D6" i="1"/>
  <c r="F3" i="2" s="1"/>
  <c r="D7" i="1"/>
  <c r="G3" i="2" s="1"/>
  <c r="D3" i="1"/>
  <c r="F9" i="2" s="1"/>
  <c r="L41" i="1"/>
  <c r="M41" i="1" s="1"/>
  <c r="L42" i="1"/>
  <c r="M42" i="1" s="1"/>
  <c r="L43" i="1"/>
  <c r="M43" i="1" s="1"/>
  <c r="L44" i="1"/>
  <c r="M44" i="1" s="1"/>
  <c r="L40" i="1"/>
  <c r="M40" i="1" s="1"/>
  <c r="L31" i="1"/>
  <c r="M31" i="1" s="1"/>
  <c r="L32" i="1"/>
  <c r="M32" i="1" s="1"/>
  <c r="L33" i="1"/>
  <c r="M33" i="1" s="1"/>
  <c r="L34" i="1"/>
  <c r="M34" i="1" s="1"/>
  <c r="L30" i="1"/>
  <c r="M30" i="1" s="1"/>
  <c r="L22" i="1"/>
  <c r="M22" i="1" s="1"/>
  <c r="L23" i="1"/>
  <c r="M23" i="1" s="1"/>
  <c r="L24" i="1"/>
  <c r="M24" i="1" s="1"/>
  <c r="L25" i="1"/>
  <c r="M25" i="1" s="1"/>
  <c r="L21" i="1"/>
  <c r="M21" i="1" s="1"/>
  <c r="L13" i="1"/>
  <c r="M13" i="1" s="1"/>
  <c r="L14" i="1"/>
  <c r="M14" i="1" s="1"/>
  <c r="L15" i="1"/>
  <c r="M15" i="1" s="1"/>
  <c r="L16" i="1"/>
  <c r="M16" i="1" s="1"/>
  <c r="L12" i="1"/>
  <c r="M12" i="1" s="1"/>
  <c r="L4" i="1"/>
  <c r="M4" i="1" s="1"/>
  <c r="L5" i="1"/>
  <c r="M5" i="1" s="1"/>
  <c r="L6" i="1"/>
  <c r="L7" i="1"/>
  <c r="M7" i="1" s="1"/>
  <c r="L3" i="1"/>
  <c r="M3" i="1" s="1"/>
  <c r="D50" i="1"/>
  <c r="E50" i="1" s="1"/>
  <c r="D51" i="1"/>
  <c r="E51" i="1" s="1"/>
  <c r="D52" i="1"/>
  <c r="E52" i="1" s="1"/>
  <c r="D53" i="1"/>
  <c r="E53" i="1" s="1"/>
  <c r="D49" i="1"/>
  <c r="E49" i="1" s="1"/>
  <c r="D41" i="1"/>
  <c r="E41" i="1" s="1"/>
  <c r="D42" i="1"/>
  <c r="E42" i="1" s="1"/>
  <c r="D43" i="1"/>
  <c r="E43" i="1" s="1"/>
  <c r="D44" i="1"/>
  <c r="E44" i="1" s="1"/>
  <c r="D40" i="1"/>
  <c r="E40" i="1" s="1"/>
  <c r="D31" i="1"/>
  <c r="E31" i="1" s="1"/>
  <c r="D32" i="1"/>
  <c r="E32" i="1" s="1"/>
  <c r="D33" i="1"/>
  <c r="E33" i="1" s="1"/>
  <c r="D34" i="1"/>
  <c r="E34" i="1" s="1"/>
  <c r="D30" i="1"/>
  <c r="E30" i="1" s="1"/>
  <c r="D22" i="1"/>
  <c r="E22" i="1" s="1"/>
  <c r="D23" i="1"/>
  <c r="E23" i="1" s="1"/>
  <c r="D24" i="1"/>
  <c r="E24" i="1" s="1"/>
  <c r="D25" i="1"/>
  <c r="E25" i="1" s="1"/>
  <c r="D21" i="1"/>
  <c r="E21" i="1" s="1"/>
  <c r="D13" i="1"/>
  <c r="D5" i="2" s="1"/>
  <c r="D14" i="1"/>
  <c r="D15" i="1"/>
  <c r="F5" i="2" s="1"/>
  <c r="D16" i="1"/>
  <c r="D12" i="1"/>
  <c r="C5" i="2" s="1"/>
  <c r="C9" i="2" l="1"/>
  <c r="E13" i="2"/>
  <c r="C17" i="2"/>
  <c r="E7" i="2"/>
  <c r="D9" i="2"/>
  <c r="C11" i="2"/>
  <c r="G11" i="2"/>
  <c r="F13" i="2"/>
  <c r="E15" i="2"/>
  <c r="D17" i="2"/>
  <c r="C19" i="2"/>
  <c r="G19" i="2"/>
  <c r="F21" i="2"/>
  <c r="E23" i="2"/>
  <c r="F23" i="2"/>
  <c r="C13" i="2"/>
  <c r="C21" i="2"/>
  <c r="C7" i="2"/>
  <c r="G7" i="2"/>
  <c r="E11" i="2"/>
  <c r="D13" i="2"/>
  <c r="C15" i="2"/>
  <c r="G15" i="2"/>
  <c r="F17" i="2"/>
  <c r="E19" i="2"/>
  <c r="D21" i="2"/>
  <c r="C23" i="2"/>
  <c r="G23" i="2"/>
  <c r="D8" i="1"/>
  <c r="E6" i="1" s="1"/>
  <c r="D17" i="1"/>
  <c r="E15" i="1" s="1"/>
  <c r="M6" i="1"/>
  <c r="E14" i="1" l="1"/>
  <c r="E5" i="1"/>
  <c r="E12" i="1"/>
  <c r="E3" i="1"/>
  <c r="E7" i="1"/>
  <c r="E4" i="1"/>
  <c r="E16" i="1"/>
  <c r="E13" i="1"/>
</calcChain>
</file>

<file path=xl/sharedStrings.xml><?xml version="1.0" encoding="utf-8"?>
<sst xmlns="http://schemas.openxmlformats.org/spreadsheetml/2006/main" count="216" uniqueCount="32">
  <si>
    <t>2010 VCI</t>
  </si>
  <si>
    <t>VALUE</t>
  </si>
  <si>
    <t>COUNT</t>
  </si>
  <si>
    <t>DROUGHT SEVERITY</t>
  </si>
  <si>
    <t>AREA</t>
  </si>
  <si>
    <t>PERCENT</t>
  </si>
  <si>
    <t>&lt;10%</t>
  </si>
  <si>
    <t>10%-20%</t>
  </si>
  <si>
    <t>20%-35%</t>
  </si>
  <si>
    <t>35%-50%</t>
  </si>
  <si>
    <t>&gt;50%</t>
  </si>
  <si>
    <t>Extreme Drought</t>
  </si>
  <si>
    <t>Severe Drought</t>
  </si>
  <si>
    <t>Moderate Drought</t>
  </si>
  <si>
    <t>No Drought</t>
  </si>
  <si>
    <t>Wet</t>
  </si>
  <si>
    <t>2011 VCI</t>
  </si>
  <si>
    <t>2012 VCI</t>
  </si>
  <si>
    <t>2013 VCI</t>
  </si>
  <si>
    <t>2014 VCI</t>
  </si>
  <si>
    <t>2015 VCI</t>
  </si>
  <si>
    <t>2016 VCI</t>
  </si>
  <si>
    <t>2017 VCI</t>
  </si>
  <si>
    <t>2018 VCI</t>
  </si>
  <si>
    <t>2019 VCI</t>
  </si>
  <si>
    <t>2020 VCI</t>
  </si>
  <si>
    <t>Area(HA)</t>
  </si>
  <si>
    <t>Total</t>
  </si>
  <si>
    <t>Drought Severity</t>
  </si>
  <si>
    <t>Year</t>
  </si>
  <si>
    <t>Area(Ha)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</si>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</sst>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/>
      <right/>
      <top/>
      <bottom style="thin">
        <color theme="6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/>
    <xf numFmtId="2" fontId="0" fillId="0" borderId="0" xfId="0" applyNumberFormat="1"/>
    <xf numFmtId="2" fontId="0" fillId="0" borderId="2" xfId="0" applyNumberFormat="1" applyFont="1" applyBorder="1"/>
    <xf numFmtId="2" fontId="0" fillId="0" borderId="0" xfId="0" applyNumberFormat="1" applyFont="1" applyBorder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E3A0AF-8397-42B1-829A-FD72D826A3C0}" name="Table5" displayName="Table5" ref="A2:E8" headerRowCount="0">
  <tableColumns count="5">
    <tableColumn id="1" xr3:uid="{BB5185D7-7EE3-4EDC-BD4D-7A715B02DC3E}" name="Column1" totalsRowLabel="Total"/>
    <tableColumn id="2" xr3:uid="{E3AAB40B-0B9F-4EDD-B9E0-BF0C7D94A0F7}" name="Column2"/>
    <tableColumn id="3" xr3:uid="{23AC0D3B-3E22-40B7-B3E3-12586C1F0FC1}" name="Column3"/>
    <tableColumn id="4" xr3:uid="{30F355B0-FD19-4D15-95AC-826F66D067AF}" name="Column4"/>
    <tableColumn id="5" xr3:uid="{EE4D3A49-9D0C-48C0-8CA9-43B14BD850FF}" name="Column5" totalsRowFunction="count"/>
  </tableColumns>
  <tableStyleInfo name="TableStyleLight11" showFirstColumn="0" showLastColumn="0" showRowStripes="1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A6CC8A5-E7A9-498B-B556-2FDEF6C3CF84}" name="Table533" displayName="Table533" ref="I39:M46" headerRowCount="0">
  <tableColumns count="5">
    <tableColumn id="1" xr3:uid="{D28E7B08-8DFA-496C-9FDD-DA97215BEC57}" name="Column1" totalsRowLabel="Total"/>
    <tableColumn id="2" xr3:uid="{C5547341-7DEC-4D82-B3D8-73F78DAC9EC7}" name="Column2"/>
    <tableColumn id="3" xr3:uid="{F154FCC8-D5D6-499D-B01D-F0013DA04AAB}" name="Column3"/>
    <tableColumn id="4" xr3:uid="{67601392-CC4B-4265-B9F6-B4F0DF4A18EF}" name="Column4"/>
    <tableColumn id="5" xr3:uid="{4D26768C-9CD2-40BF-87D0-025B6FADE22B}" name="Column5" totalsRowFunction="count"/>
  </tableColumns>
  <tableStyleInfo name="TableStyleLight11" showFirstColumn="0" showLastColumn="0" showRowStripes="1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6F2CB51-87E6-4B17-AB80-E88F4BD2298D}" name="Table52134" displayName="Table52134" ref="I29:M35" headerRowCount="0">
  <tableColumns count="5">
    <tableColumn id="1" xr3:uid="{4EC32C63-D272-4A83-9F8A-9809D1CDD90B}" name="Column1" totalsRowLabel="Total"/>
    <tableColumn id="2" xr3:uid="{00A1049B-0F50-4BF9-B048-A663A5956349}" name="Column2"/>
    <tableColumn id="3" xr3:uid="{4D1CCDE3-C3CE-499D-990D-706467B9562E}" name="Column3"/>
    <tableColumn id="4" xr3:uid="{59400B98-B435-42C6-95FB-9D2CC48FE27E}" name="Column4"/>
    <tableColumn id="5" xr3:uid="{73093346-5500-4E0E-9EB4-1C3E08869754}" name="Column5" totalsRowFunction="count"/>
  </tableColumns>
  <tableStyleInfo name="TableStyleLight11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4BADA6-2866-4E9A-8465-1AE56DF20EDD}" name="Table511" displayName="Table511" ref="A11:E17" headerRowCount="0">
  <tableColumns count="5">
    <tableColumn id="1" xr3:uid="{50AC2EB8-064F-4336-89CF-B7016E23C98B}" name="Column1" totalsRowLabel="Total"/>
    <tableColumn id="2" xr3:uid="{A0ED9D51-32D6-4F2F-85BE-74123CE087CC}" name="Column2"/>
    <tableColumn id="3" xr3:uid="{CF97C827-5319-4977-97A5-5F535D05FD7E}" name="Column3"/>
    <tableColumn id="4" xr3:uid="{193A501A-028B-4AF4-A444-07A4AA6D2699}" name="Column4"/>
    <tableColumn id="5" xr3:uid="{316C007D-9742-4168-A835-BE800384EB14}" name="Column5" totalsRowFunction="count"/>
  </tableColumns>
  <tableStyleInfo name="TableStyleLight11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6E177FB-988E-4EBE-B310-AF9D677A9999}" name="Table513" displayName="Table513" ref="A20:E26" headerRowCount="0">
  <tableColumns count="5">
    <tableColumn id="1" xr3:uid="{E4326DE0-ED63-4803-9BC0-ECC47A4F7A26}" name="Column1" totalsRowLabel="Total"/>
    <tableColumn id="2" xr3:uid="{683DCFDF-A1D5-46F1-BBA1-AD5FA3B32BF7}" name="Column2"/>
    <tableColumn id="3" xr3:uid="{3399025A-1789-41D2-B83E-D64FF63AF3D1}" name="Column3"/>
    <tableColumn id="4" xr3:uid="{DF121FB5-5F23-40D9-A0A8-37BB5C7A506E}" name="Column4"/>
    <tableColumn id="5" xr3:uid="{2C2E184A-107A-41AD-8E4F-2FA6D1567C47}" name="Column5" totalsRowFunction="count"/>
  </tableColumns>
  <tableStyleInfo name="TableStyleLight11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BA0FFE-8B8F-4BF8-9D8C-E7590DCB9BE7}" name="Table515" displayName="Table515" ref="I2:M8" headerRowCount="0">
  <tableColumns count="5">
    <tableColumn id="1" xr3:uid="{8C9D8E52-67B1-4062-BFE3-5FE0D8826253}" name="Column1" totalsRowLabel="Total"/>
    <tableColumn id="2" xr3:uid="{3BEFB2B7-D67C-4895-88DA-5E3615EE52D6}" name="Column2"/>
    <tableColumn id="3" xr3:uid="{13F8EEE0-7375-4414-91C2-678BF4118D4E}" name="Column3"/>
    <tableColumn id="4" xr3:uid="{064A8A11-18CA-4766-B3BD-9E524E6FD723}" name="Column4"/>
    <tableColumn id="5" xr3:uid="{3229A2A3-93FB-4F51-A6A5-EA236FB63B60}" name="Column5" totalsRowFunction="count"/>
  </tableColumns>
  <tableStyleInfo name="TableStyleLight11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E330BB8-7AF7-44E6-924E-4E89815514B5}" name="Table517" displayName="Table517" ref="I11:M17" headerRowCount="0">
  <tableColumns count="5">
    <tableColumn id="1" xr3:uid="{201C6AB2-FE3B-41AC-A6DF-95B27E24567F}" name="Column1" totalsRowLabel="Total"/>
    <tableColumn id="2" xr3:uid="{481B04AE-13A5-4B74-B6F9-6506FE629591}" name="Column2"/>
    <tableColumn id="3" xr3:uid="{80940A2A-13BB-439E-9F9C-377A775871ED}" name="Column3"/>
    <tableColumn id="4" xr3:uid="{9DAF9C6D-6A7C-46E4-A7CB-AEB79B757401}" name="Column4"/>
    <tableColumn id="5" xr3:uid="{20F9C7FB-CACF-40F2-9D9C-E878C1ECBC02}" name="Column5" totalsRowFunction="count"/>
  </tableColumns>
  <tableStyleInfo name="TableStyleLight11" showFirstColumn="0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90BD8A9-B71B-4FC1-B4CE-514F3166EA32}" name="Table519" displayName="Table519" ref="I20:M26" headerRowCount="0">
  <tableColumns count="5">
    <tableColumn id="1" xr3:uid="{6FD8E5A5-ED5D-45F0-9729-A5F251693093}" name="Column1" totalsRowLabel="Total"/>
    <tableColumn id="2" xr3:uid="{7F00EE7D-192C-4002-B416-E48F75012989}" name="Column2"/>
    <tableColumn id="3" xr3:uid="{F0D62360-276F-422C-9767-9890C1C07995}" name="Column3"/>
    <tableColumn id="4" xr3:uid="{2342B783-5934-404C-8867-3B5EC00E6C17}" name="Column4"/>
    <tableColumn id="5" xr3:uid="{864CAAEE-D632-4A65-BCF9-65A842DFBD75}" name="Column5" totalsRowFunction="count"/>
  </tableColumns>
  <tableStyleInfo name="TableStyleLight11" showFirstColumn="0" showLastColumn="0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15AEB5E-B4FC-4F19-A7F9-5A49BD1B553B}" name="Table521" displayName="Table521" ref="A29:E35" headerRowCount="0">
  <tableColumns count="5">
    <tableColumn id="1" xr3:uid="{09CB7041-E27A-4C6C-8111-AC1F304D7268}" name="Column1" totalsRowLabel="Total"/>
    <tableColumn id="2" xr3:uid="{4F2224E1-95A7-4609-A756-F5680905F4E9}" name="Column2"/>
    <tableColumn id="3" xr3:uid="{99CA58F1-2B69-4B99-8350-213F67ED64BF}" name="Column3"/>
    <tableColumn id="4" xr3:uid="{2D230648-369E-4D7C-AA80-A3A22C725179}" name="Column4"/>
    <tableColumn id="5" xr3:uid="{707562E7-5E27-4B36-BF8C-63C15EC9A3BD}" name="Column5" totalsRowFunction="count"/>
  </tableColumns>
  <tableStyleInfo name="TableStyleLight11" showFirstColumn="0" showLastColumn="0" showRowStripes="1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8E24B00-F3D6-4748-A760-16FD7947D48F}" name="Table523" displayName="Table523" ref="A39:E45" headerRowCount="0">
  <tableColumns count="5">
    <tableColumn id="1" xr3:uid="{92C41653-3672-4B6B-A654-719F11810094}" name="Column1" totalsRowLabel="Total"/>
    <tableColumn id="2" xr3:uid="{C12ABBD5-E965-4EFF-B914-411BD66C396F}" name="Column2"/>
    <tableColumn id="3" xr3:uid="{ACFBD491-FBD7-42F9-9155-A05F845621FA}" name="Column3"/>
    <tableColumn id="4" xr3:uid="{799185F1-2EBC-4867-B015-23870BF85C5D}" name="Column4"/>
    <tableColumn id="5" xr3:uid="{05F28B5B-E7A9-4F50-AC43-0165CD1B1DDB}" name="Column5" totalsRowFunction="count"/>
  </tableColumns>
  <tableStyleInfo name="TableStyleLight11" showFirstColumn="0" showLastColumn="0" showRowStripes="1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3547CEB-4E04-48A9-9FA6-749DD29425B1}" name="Table525" displayName="Table525" ref="A48:E54" headerRowCount="0">
  <tableColumns count="5">
    <tableColumn id="1" xr3:uid="{AA4B2D86-D4A5-4617-9C7C-D12C69C206F6}" name="Column1" totalsRowLabel="Total"/>
    <tableColumn id="2" xr3:uid="{E6351069-A8E1-416A-B6B0-54C015D1732E}" name="Column2"/>
    <tableColumn id="3" xr3:uid="{704FF7B2-5090-40E8-AF16-BABA9AFAF5B9}" name="Column3"/>
    <tableColumn id="4" xr3:uid="{CE5CA17D-CB0B-4201-A88F-36D290D9F06B}" name="Column4"/>
    <tableColumn id="5" xr3:uid="{453AB15F-CCC6-4439-AD7E-1B734F2E1C6E}" name="Column5" totalsRowFunction="count"/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BF63-05CE-4291-977B-E6AA3636400F}">
  <dimension ref="A1:X54"/>
  <sheetViews>
    <sheetView topLeftCell="H1" workbookViewId="0">
      <selection activeCell="Q1" sqref="Q1:W24"/>
    </sheetView>
  </sheetViews>
  <sheetFormatPr defaultRowHeight="15" x14ac:dyDescent="0.25"/>
  <cols>
    <col min="1" max="1" width="10.140625" customWidth="1"/>
    <col min="3" max="3" width="17.85546875" customWidth="1"/>
    <col min="5" max="5" width="11.5703125" bestFit="1" customWidth="1"/>
    <col min="11" max="11" width="17.7109375" customWidth="1"/>
    <col min="15" max="16" width="18.85546875" customWidth="1"/>
    <col min="19" max="19" width="14" customWidth="1"/>
    <col min="23" max="23" width="9.5703125" bestFit="1" customWidth="1"/>
  </cols>
  <sheetData>
    <row r="1" spans="1:24" x14ac:dyDescent="0.25">
      <c r="A1" s="5" t="s">
        <v>0</v>
      </c>
      <c r="B1" s="6"/>
      <c r="C1" s="6"/>
      <c r="D1" s="6"/>
      <c r="E1" s="6"/>
      <c r="I1" s="5" t="s">
        <v>21</v>
      </c>
      <c r="J1" s="5"/>
      <c r="K1" s="5"/>
      <c r="L1" s="5"/>
      <c r="M1" s="5"/>
      <c r="O1" s="4"/>
      <c r="P1" s="4"/>
      <c r="X1" s="3"/>
    </row>
    <row r="2" spans="1:24" x14ac:dyDescent="0.25">
      <c r="A2" t="s">
        <v>1</v>
      </c>
      <c r="B2" t="s">
        <v>2</v>
      </c>
      <c r="C2" t="s">
        <v>3</v>
      </c>
      <c r="D2" t="s">
        <v>26</v>
      </c>
      <c r="E2" t="s">
        <v>5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X2" s="2"/>
    </row>
    <row r="3" spans="1:24" x14ac:dyDescent="0.25">
      <c r="A3" t="s">
        <v>6</v>
      </c>
      <c r="B3">
        <v>812148</v>
      </c>
      <c r="C3" t="s">
        <v>11</v>
      </c>
      <c r="D3">
        <f>Table5[[#This Row],[Column2]]*0.09</f>
        <v>73093.319999999992</v>
      </c>
      <c r="E3" s="8">
        <f>(D3/D8)*100</f>
        <v>12.449923865419999</v>
      </c>
      <c r="I3" t="s">
        <v>6</v>
      </c>
      <c r="J3">
        <v>205835</v>
      </c>
      <c r="K3" t="s">
        <v>11</v>
      </c>
      <c r="L3">
        <f>Table515[[#This Row],[Column2]]*0.09</f>
        <v>18525.149999999998</v>
      </c>
      <c r="M3" s="8">
        <f>(Table515[[#This Row],[Column4]]/L17)*100</f>
        <v>3.1553732556611918</v>
      </c>
    </row>
    <row r="4" spans="1:24" x14ac:dyDescent="0.25">
      <c r="A4" t="s">
        <v>7</v>
      </c>
      <c r="B4">
        <v>425781</v>
      </c>
      <c r="C4" t="s">
        <v>12</v>
      </c>
      <c r="D4">
        <f>Table5[[#This Row],[Column2]]*0.09</f>
        <v>38320.29</v>
      </c>
      <c r="E4" s="8">
        <f>(Table5[[#This Row],[Column4]]/D8)*100</f>
        <v>6.527062842415905</v>
      </c>
      <c r="I4" t="s">
        <v>7</v>
      </c>
      <c r="J4">
        <v>119129</v>
      </c>
      <c r="K4" t="s">
        <v>12</v>
      </c>
      <c r="L4">
        <f>Table515[[#This Row],[Column2]]*0.09</f>
        <v>10721.609999999999</v>
      </c>
      <c r="M4" s="8">
        <f>(Table515[[#This Row],[Column4]]/L8)*100</f>
        <v>1.8262028351527297</v>
      </c>
    </row>
    <row r="5" spans="1:24" x14ac:dyDescent="0.25">
      <c r="A5" t="s">
        <v>8</v>
      </c>
      <c r="B5">
        <v>676311</v>
      </c>
      <c r="C5" t="s">
        <v>13</v>
      </c>
      <c r="D5">
        <f>Table5[[#This Row],[Column2]]*0.09</f>
        <v>60867.99</v>
      </c>
      <c r="E5" s="8">
        <f>(Table5[[#This Row],[Column4]]/D8)*100</f>
        <v>10.367593664388837</v>
      </c>
      <c r="I5" t="s">
        <v>8</v>
      </c>
      <c r="J5">
        <v>272878</v>
      </c>
      <c r="K5" t="s">
        <v>13</v>
      </c>
      <c r="L5">
        <f>Table515[[#This Row],[Column2]]*0.09</f>
        <v>24559.02</v>
      </c>
      <c r="M5" s="8">
        <f>(Table515[[#This Row],[Column4]]/L8)*100</f>
        <v>4.1831172699410439</v>
      </c>
    </row>
    <row r="6" spans="1:24" x14ac:dyDescent="0.25">
      <c r="A6" t="s">
        <v>9</v>
      </c>
      <c r="B6">
        <v>934545</v>
      </c>
      <c r="C6" t="s">
        <v>14</v>
      </c>
      <c r="D6">
        <f>Table5[[#This Row],[Column2]]*0.09</f>
        <v>84109.05</v>
      </c>
      <c r="E6" s="8">
        <f>(Table5[[#This Row],[Column4]]/D8)*100</f>
        <v>14.326223913386396</v>
      </c>
      <c r="I6" t="s">
        <v>9</v>
      </c>
      <c r="J6">
        <v>393158</v>
      </c>
      <c r="K6" t="s">
        <v>14</v>
      </c>
      <c r="L6">
        <f>Table515[[#This Row],[Column2]]*0.09</f>
        <v>35384.22</v>
      </c>
      <c r="M6" s="8">
        <f>(Table515[[#This Row],[Column4]]/D8)*100</f>
        <v>6.0269645028748409</v>
      </c>
    </row>
    <row r="7" spans="1:24" x14ac:dyDescent="0.25">
      <c r="A7" t="s">
        <v>10</v>
      </c>
      <c r="B7">
        <v>3674532</v>
      </c>
      <c r="C7" t="s">
        <v>15</v>
      </c>
      <c r="D7">
        <f>Table5[[#This Row],[Column2]]*0.09</f>
        <v>330707.88</v>
      </c>
      <c r="E7" s="8">
        <f>(Table5[[#This Row],[Column4]]/D8)*100</f>
        <v>56.32919571438886</v>
      </c>
      <c r="I7" t="s">
        <v>10</v>
      </c>
      <c r="J7">
        <v>5532317</v>
      </c>
      <c r="K7" t="s">
        <v>15</v>
      </c>
      <c r="L7">
        <f>Table515[[#This Row],[Column2]]*0.09</f>
        <v>497908.52999999997</v>
      </c>
      <c r="M7" s="8">
        <f>(Table515[[#This Row],[Column4]]/L8)*100</f>
        <v>84.808342136370186</v>
      </c>
    </row>
    <row r="8" spans="1:24" x14ac:dyDescent="0.25">
      <c r="A8" s="2" t="s">
        <v>27</v>
      </c>
      <c r="B8" s="2"/>
      <c r="C8" s="2"/>
      <c r="D8" s="2">
        <f>SUM(D3:D7)</f>
        <v>587098.53</v>
      </c>
      <c r="E8" s="2"/>
      <c r="I8" s="2" t="s">
        <v>27</v>
      </c>
      <c r="J8" s="2"/>
      <c r="K8" s="2"/>
      <c r="L8" s="2">
        <v>587098.53</v>
      </c>
      <c r="M8" s="2"/>
    </row>
    <row r="10" spans="1:24" x14ac:dyDescent="0.25">
      <c r="A10" s="5" t="s">
        <v>16</v>
      </c>
      <c r="B10" s="5"/>
      <c r="C10" s="5"/>
      <c r="D10" s="5"/>
      <c r="E10" s="5"/>
      <c r="I10" s="5" t="s">
        <v>22</v>
      </c>
      <c r="J10" s="5"/>
      <c r="K10" s="5"/>
      <c r="L10" s="5"/>
      <c r="M10" s="5"/>
    </row>
    <row r="11" spans="1:24" x14ac:dyDescent="0.25">
      <c r="A11" t="s">
        <v>1</v>
      </c>
      <c r="B11" t="s">
        <v>2</v>
      </c>
      <c r="C11" t="s">
        <v>3</v>
      </c>
      <c r="D11" t="s">
        <v>4</v>
      </c>
      <c r="E11" t="s">
        <v>5</v>
      </c>
      <c r="I11" t="s">
        <v>1</v>
      </c>
      <c r="J11" t="s">
        <v>2</v>
      </c>
      <c r="K11" t="s">
        <v>3</v>
      </c>
      <c r="L11" t="s">
        <v>4</v>
      </c>
      <c r="M11" t="s">
        <v>5</v>
      </c>
    </row>
    <row r="12" spans="1:24" x14ac:dyDescent="0.25">
      <c r="A12" t="s">
        <v>6</v>
      </c>
      <c r="B12">
        <v>2605335</v>
      </c>
      <c r="C12" t="s">
        <v>11</v>
      </c>
      <c r="D12">
        <f>Table511[[#This Row],[Column2]]*0.09</f>
        <v>234480.15</v>
      </c>
      <c r="E12" s="8">
        <f>(Table511[[#This Row],[Column4]]/D17)*100</f>
        <v>39.938807204984819</v>
      </c>
      <c r="I12" t="s">
        <v>6</v>
      </c>
      <c r="J12">
        <v>981052</v>
      </c>
      <c r="K12" t="s">
        <v>11</v>
      </c>
      <c r="L12">
        <f>Table517[[#This Row],[Column2]]*0.09</f>
        <v>88294.68</v>
      </c>
      <c r="M12" s="8">
        <f>(Table517[[#This Row],[Column4]]/L17)*100</f>
        <v>15.039158759263117</v>
      </c>
    </row>
    <row r="13" spans="1:24" x14ac:dyDescent="0.25">
      <c r="A13" t="s">
        <v>7</v>
      </c>
      <c r="B13">
        <v>330049</v>
      </c>
      <c r="C13" t="s">
        <v>12</v>
      </c>
      <c r="D13">
        <f>Table511[[#This Row],[Column2]]*0.09</f>
        <v>29704.41</v>
      </c>
      <c r="E13" s="8">
        <f>(Table511[[#This Row],[Column4]]/D17)*100</f>
        <v>5.0595272313149886</v>
      </c>
      <c r="I13" t="s">
        <v>7</v>
      </c>
      <c r="J13">
        <v>449362</v>
      </c>
      <c r="K13" t="s">
        <v>12</v>
      </c>
      <c r="L13">
        <f>Table517[[#This Row],[Column2]]*0.09</f>
        <v>40442.58</v>
      </c>
      <c r="M13" s="8">
        <f>(Table517[[#This Row],[Column4]]/L17)*100</f>
        <v>6.8885507173727722</v>
      </c>
    </row>
    <row r="14" spans="1:24" x14ac:dyDescent="0.25">
      <c r="A14" t="s">
        <v>8</v>
      </c>
      <c r="B14">
        <v>848067</v>
      </c>
      <c r="C14" t="s">
        <v>13</v>
      </c>
      <c r="D14">
        <f>Table511[[#This Row],[Column2]]*0.09</f>
        <v>76326.03</v>
      </c>
      <c r="E14" s="8">
        <f>(Table511[[#This Row],[Column4]]/D17)*100</f>
        <v>13.000548647260283</v>
      </c>
      <c r="I14" t="s">
        <v>8</v>
      </c>
      <c r="J14">
        <v>744902</v>
      </c>
      <c r="K14" t="s">
        <v>13</v>
      </c>
      <c r="L14">
        <f>Table517[[#This Row],[Column2]]*0.09</f>
        <v>67041.179999999993</v>
      </c>
      <c r="M14" s="8">
        <f>(Table517[[#This Row],[Column4]]/L17)*100</f>
        <v>11.419067937369897</v>
      </c>
    </row>
    <row r="15" spans="1:24" x14ac:dyDescent="0.25">
      <c r="A15" t="s">
        <v>9</v>
      </c>
      <c r="B15">
        <v>1211205</v>
      </c>
      <c r="C15" t="s">
        <v>14</v>
      </c>
      <c r="D15">
        <f>Table511[[#This Row],[Column2]]*0.09</f>
        <v>109008.45</v>
      </c>
      <c r="E15" s="8">
        <f>(Table511[[#This Row],[Column4]]/D17)*100</f>
        <v>18.567317823125872</v>
      </c>
      <c r="I15" t="s">
        <v>9</v>
      </c>
      <c r="J15">
        <v>723462</v>
      </c>
      <c r="K15" t="s">
        <v>14</v>
      </c>
      <c r="L15">
        <f>Table517[[#This Row],[Column2]]*0.09</f>
        <v>65111.579999999994</v>
      </c>
      <c r="M15" s="8">
        <f>(Table517[[#This Row],[Column4]]/L17)*100</f>
        <v>11.090400788433245</v>
      </c>
    </row>
    <row r="16" spans="1:24" x14ac:dyDescent="0.25">
      <c r="A16" t="s">
        <v>10</v>
      </c>
      <c r="B16">
        <v>1528661</v>
      </c>
      <c r="C16" t="s">
        <v>15</v>
      </c>
      <c r="D16">
        <f>Table511[[#This Row],[Column2]]*0.09</f>
        <v>137579.49</v>
      </c>
      <c r="E16" s="8">
        <f>(Table511[[#This Row],[Column4]]/D17)*100</f>
        <v>23.433799093314029</v>
      </c>
      <c r="I16" t="s">
        <v>10</v>
      </c>
      <c r="J16">
        <v>3624539</v>
      </c>
      <c r="K16" t="s">
        <v>15</v>
      </c>
      <c r="L16">
        <f>Table517[[#This Row],[Column2]]*0.09</f>
        <v>326208.51</v>
      </c>
      <c r="M16" s="8">
        <f>(Table517[[#This Row],[Column4]]/L17)*100</f>
        <v>55.562821797560972</v>
      </c>
    </row>
    <row r="17" spans="1:13" x14ac:dyDescent="0.25">
      <c r="A17" s="2" t="s">
        <v>27</v>
      </c>
      <c r="B17" s="2"/>
      <c r="C17" s="2"/>
      <c r="D17" s="2">
        <f>SUM(D12:D16)</f>
        <v>587098.53</v>
      </c>
      <c r="E17" s="2"/>
      <c r="I17" s="2" t="s">
        <v>27</v>
      </c>
      <c r="J17" s="2"/>
      <c r="K17" s="2"/>
      <c r="L17" s="2">
        <v>587098.53</v>
      </c>
      <c r="M17" s="2"/>
    </row>
    <row r="19" spans="1:13" x14ac:dyDescent="0.25">
      <c r="A19" s="5" t="s">
        <v>17</v>
      </c>
      <c r="B19" s="5"/>
      <c r="C19" s="5"/>
      <c r="D19" s="5"/>
      <c r="E19" s="5"/>
      <c r="I19" s="5" t="s">
        <v>23</v>
      </c>
      <c r="J19" s="5"/>
      <c r="K19" s="5"/>
      <c r="L19" s="5"/>
      <c r="M19" s="5"/>
    </row>
    <row r="20" spans="1:13" x14ac:dyDescent="0.25">
      <c r="A20" t="s">
        <v>1</v>
      </c>
      <c r="B20" t="s">
        <v>2</v>
      </c>
      <c r="C20" t="s">
        <v>3</v>
      </c>
      <c r="D20" t="s">
        <v>4</v>
      </c>
      <c r="E20" t="s">
        <v>5</v>
      </c>
      <c r="I20" t="s">
        <v>1</v>
      </c>
      <c r="J20" t="s">
        <v>2</v>
      </c>
      <c r="K20" t="s">
        <v>3</v>
      </c>
      <c r="L20" t="s">
        <v>4</v>
      </c>
      <c r="M20" t="s">
        <v>5</v>
      </c>
    </row>
    <row r="21" spans="1:13" x14ac:dyDescent="0.25">
      <c r="A21" t="s">
        <v>6</v>
      </c>
      <c r="B21">
        <v>598967</v>
      </c>
      <c r="C21" t="s">
        <v>11</v>
      </c>
      <c r="D21">
        <f>Table513[[#This Row],[Column2]]*0.09</f>
        <v>53907.03</v>
      </c>
      <c r="E21" s="8">
        <f>(Table513[[#This Row],[Column4]]/D26)*100</f>
        <v>9.1819391882994488</v>
      </c>
      <c r="I21" t="s">
        <v>6</v>
      </c>
      <c r="J21">
        <v>1845294</v>
      </c>
      <c r="K21" t="s">
        <v>11</v>
      </c>
      <c r="L21">
        <f>Table519[[#This Row],[Column2]]*0.09</f>
        <v>166076.46</v>
      </c>
      <c r="M21" s="8">
        <f>(Table519[[#This Row],[Column4]]/L26)*100</f>
        <v>28.287664082551867</v>
      </c>
    </row>
    <row r="22" spans="1:13" x14ac:dyDescent="0.25">
      <c r="A22" t="s">
        <v>7</v>
      </c>
      <c r="B22">
        <v>407684</v>
      </c>
      <c r="C22" t="s">
        <v>12</v>
      </c>
      <c r="D22">
        <f>Table513[[#This Row],[Column2]]*0.09</f>
        <v>36691.56</v>
      </c>
      <c r="E22" s="8">
        <f>(Table513[[#This Row],[Column4]]/D26)*100</f>
        <v>6.2496426281292168</v>
      </c>
      <c r="I22" t="s">
        <v>7</v>
      </c>
      <c r="J22">
        <v>654624</v>
      </c>
      <c r="K22" t="s">
        <v>12</v>
      </c>
      <c r="L22">
        <f>Table519[[#This Row],[Column2]]*0.09</f>
        <v>58916.159999999996</v>
      </c>
      <c r="M22" s="8">
        <f>(Table519[[#This Row],[Column4]]/L26)*100</f>
        <v>10.035140098204639</v>
      </c>
    </row>
    <row r="23" spans="1:13" x14ac:dyDescent="0.25">
      <c r="A23" t="s">
        <v>8</v>
      </c>
      <c r="B23">
        <v>880205</v>
      </c>
      <c r="C23" t="s">
        <v>13</v>
      </c>
      <c r="D23">
        <f>Table513[[#This Row],[Column2]]*0.09</f>
        <v>79218.45</v>
      </c>
      <c r="E23" s="8">
        <f>(Table513[[#This Row],[Column4]]/D26)*100</f>
        <v>13.493212118926612</v>
      </c>
      <c r="I23" t="s">
        <v>8</v>
      </c>
      <c r="J23">
        <v>775405</v>
      </c>
      <c r="K23" t="s">
        <v>13</v>
      </c>
      <c r="L23">
        <f>Table519[[#This Row],[Column2]]*0.09</f>
        <v>69786.45</v>
      </c>
      <c r="M23" s="8">
        <f>(Table519[[#This Row],[Column4]]/L26)*100</f>
        <v>11.886667473004914</v>
      </c>
    </row>
    <row r="24" spans="1:13" x14ac:dyDescent="0.25">
      <c r="A24" t="s">
        <v>9</v>
      </c>
      <c r="B24">
        <v>1255382</v>
      </c>
      <c r="C24" t="s">
        <v>14</v>
      </c>
      <c r="D24">
        <f>Table513[[#This Row],[Column2]]*0.09</f>
        <v>112984.37999999999</v>
      </c>
      <c r="E24" s="8">
        <f>(Table513[[#This Row],[Column4]]/D26)*100</f>
        <v>19.244534643954907</v>
      </c>
      <c r="I24" t="s">
        <v>9</v>
      </c>
      <c r="J24">
        <v>754523</v>
      </c>
      <c r="K24" t="s">
        <v>14</v>
      </c>
      <c r="L24">
        <f>Table519[[#This Row],[Column2]]*0.09</f>
        <v>67907.069999999992</v>
      </c>
      <c r="M24" s="8">
        <f>(Table519[[#This Row],[Column4]]/L26)*100</f>
        <v>11.566554254530324</v>
      </c>
    </row>
    <row r="25" spans="1:13" x14ac:dyDescent="0.25">
      <c r="A25" t="s">
        <v>10</v>
      </c>
      <c r="B25">
        <v>3381079</v>
      </c>
      <c r="C25" t="s">
        <v>15</v>
      </c>
      <c r="D25">
        <f>Table513[[#This Row],[Column2]]*0.09</f>
        <v>304297.11</v>
      </c>
      <c r="E25" s="8">
        <f>(Table513[[#This Row],[Column4]]/D26)*100</f>
        <v>51.830671420689811</v>
      </c>
      <c r="I25" t="s">
        <v>10</v>
      </c>
      <c r="J25">
        <v>2493471</v>
      </c>
      <c r="K25" t="s">
        <v>15</v>
      </c>
      <c r="L25">
        <f>Table519[[#This Row],[Column2]]*0.09</f>
        <v>224412.38999999998</v>
      </c>
      <c r="M25" s="8">
        <f>(Table519[[#This Row],[Column4]]/L26)*100</f>
        <v>38.223974091708243</v>
      </c>
    </row>
    <row r="26" spans="1:13" x14ac:dyDescent="0.25">
      <c r="A26" s="2" t="s">
        <v>27</v>
      </c>
      <c r="B26" s="2"/>
      <c r="C26" s="2"/>
      <c r="D26" s="2">
        <v>587098.53</v>
      </c>
      <c r="E26" s="2"/>
      <c r="I26" s="2" t="s">
        <v>27</v>
      </c>
      <c r="J26" s="2"/>
      <c r="K26" s="2"/>
      <c r="L26" s="2">
        <v>587098.53</v>
      </c>
      <c r="M26" s="2"/>
    </row>
    <row r="28" spans="1:13" x14ac:dyDescent="0.25">
      <c r="A28" s="5" t="s">
        <v>18</v>
      </c>
      <c r="B28" s="5"/>
      <c r="C28" s="5"/>
      <c r="D28" s="5"/>
      <c r="E28" s="5"/>
      <c r="I28" s="5" t="s">
        <v>24</v>
      </c>
      <c r="J28" s="5"/>
      <c r="K28" s="5"/>
      <c r="L28" s="5"/>
      <c r="M28" s="5"/>
    </row>
    <row r="29" spans="1:13" x14ac:dyDescent="0.25">
      <c r="A29" t="s">
        <v>1</v>
      </c>
      <c r="B29" t="s">
        <v>2</v>
      </c>
      <c r="C29" t="s">
        <v>3</v>
      </c>
      <c r="D29" t="s">
        <v>4</v>
      </c>
      <c r="E29" t="s">
        <v>5</v>
      </c>
      <c r="I29" t="s">
        <v>1</v>
      </c>
      <c r="J29" t="s">
        <v>2</v>
      </c>
      <c r="K29" t="s">
        <v>3</v>
      </c>
      <c r="L29" t="s">
        <v>4</v>
      </c>
      <c r="M29" t="s">
        <v>5</v>
      </c>
    </row>
    <row r="30" spans="1:13" x14ac:dyDescent="0.25">
      <c r="A30" t="s">
        <v>6</v>
      </c>
      <c r="B30">
        <v>306312</v>
      </c>
      <c r="C30" t="s">
        <v>11</v>
      </c>
      <c r="D30">
        <f>Table521[[#This Row],[Column2]]*0.09</f>
        <v>27568.079999999998</v>
      </c>
      <c r="E30" s="8">
        <f>(Table521[[#This Row],[Column4]]/D35)*100</f>
        <v>4.69564793493862</v>
      </c>
      <c r="I30" t="s">
        <v>6</v>
      </c>
      <c r="J30">
        <v>1287595</v>
      </c>
      <c r="K30" t="s">
        <v>11</v>
      </c>
      <c r="L30">
        <f>Table52134[[#This Row],[Column2]]*0.09</f>
        <v>115883.55</v>
      </c>
      <c r="M30" s="8">
        <f>(Table52134[[#This Row],[Column4]]/L35)*100</f>
        <v>19.738347837457539</v>
      </c>
    </row>
    <row r="31" spans="1:13" x14ac:dyDescent="0.25">
      <c r="A31" t="s">
        <v>7</v>
      </c>
      <c r="B31">
        <v>287304</v>
      </c>
      <c r="C31" t="s">
        <v>12</v>
      </c>
      <c r="D31">
        <f>Table521[[#This Row],[Column2]]*0.09</f>
        <v>25857.360000000001</v>
      </c>
      <c r="E31" s="8">
        <f>(Table521[[#This Row],[Column4]]/D35)*100</f>
        <v>4.4042624327470214</v>
      </c>
      <c r="I31" t="s">
        <v>7</v>
      </c>
      <c r="J31">
        <v>659055</v>
      </c>
      <c r="K31" t="s">
        <v>12</v>
      </c>
      <c r="L31">
        <f>Table52134[[#This Row],[Column2]]*0.09</f>
        <v>59314.95</v>
      </c>
      <c r="M31" s="8">
        <f>(Table52134[[#This Row],[Column4]]/L35)*100</f>
        <v>10.10306566429318</v>
      </c>
    </row>
    <row r="32" spans="1:13" x14ac:dyDescent="0.25">
      <c r="A32" t="s">
        <v>8</v>
      </c>
      <c r="B32">
        <v>814539</v>
      </c>
      <c r="C32" t="s">
        <v>13</v>
      </c>
      <c r="D32">
        <f>Table521[[#This Row],[Column2]]*0.09</f>
        <v>73308.509999999995</v>
      </c>
      <c r="E32" s="8">
        <f>(Table521[[#This Row],[Column4]]/D35)*100</f>
        <v>12.486576997561208</v>
      </c>
      <c r="I32" t="s">
        <v>8</v>
      </c>
      <c r="J32">
        <v>726105</v>
      </c>
      <c r="K32" t="s">
        <v>13</v>
      </c>
      <c r="L32">
        <f>Table52134[[#This Row],[Column2]]*0.09</f>
        <v>65349.45</v>
      </c>
      <c r="M32" s="8">
        <f>(Table52134[[#This Row],[Column4]]/L35)*100</f>
        <v>11.13091698594442</v>
      </c>
    </row>
    <row r="33" spans="1:13" x14ac:dyDescent="0.25">
      <c r="A33" t="s">
        <v>9</v>
      </c>
      <c r="B33">
        <v>1758476</v>
      </c>
      <c r="C33" t="s">
        <v>14</v>
      </c>
      <c r="D33">
        <f>Table521[[#This Row],[Column2]]*0.09</f>
        <v>158262.84</v>
      </c>
      <c r="E33" s="8">
        <f>(Table521[[#This Row],[Column4]]/D35)*100</f>
        <v>26.956776744101198</v>
      </c>
      <c r="I33" t="s">
        <v>9</v>
      </c>
      <c r="J33">
        <v>410260</v>
      </c>
      <c r="K33" t="s">
        <v>14</v>
      </c>
      <c r="L33">
        <f>Table52134[[#This Row],[Column2]]*0.09</f>
        <v>36923.4</v>
      </c>
      <c r="M33" s="8">
        <f>(Table52134[[#This Row],[Column4]]/L35)*100</f>
        <v>6.2891317407999638</v>
      </c>
    </row>
    <row r="34" spans="1:13" x14ac:dyDescent="0.25">
      <c r="A34" t="s">
        <v>10</v>
      </c>
      <c r="B34">
        <v>3356686</v>
      </c>
      <c r="C34" t="s">
        <v>15</v>
      </c>
      <c r="D34">
        <f>Table521[[#This Row],[Column2]]*0.09</f>
        <v>302101.74</v>
      </c>
      <c r="E34" s="8">
        <f>(Table521[[#This Row],[Column4]]/D35)*100</f>
        <v>51.456735890651949</v>
      </c>
      <c r="I34" t="s">
        <v>10</v>
      </c>
      <c r="J34">
        <v>3440302</v>
      </c>
      <c r="K34" t="s">
        <v>15</v>
      </c>
      <c r="L34">
        <f>Table52134[[#This Row],[Column2]]*0.09</f>
        <v>309627.18</v>
      </c>
      <c r="M34" s="8">
        <f>(Table52134[[#This Row],[Column4]]/L35)*100</f>
        <v>52.738537771504888</v>
      </c>
    </row>
    <row r="35" spans="1:13" x14ac:dyDescent="0.25">
      <c r="A35" s="2" t="s">
        <v>27</v>
      </c>
      <c r="B35" s="2"/>
      <c r="C35" s="2"/>
      <c r="D35" s="2">
        <v>587098.53</v>
      </c>
      <c r="E35" s="2"/>
      <c r="I35" s="2" t="s">
        <v>27</v>
      </c>
      <c r="J35" s="2"/>
      <c r="K35" s="2"/>
      <c r="L35" s="2">
        <v>587098.53</v>
      </c>
      <c r="M35" s="2"/>
    </row>
    <row r="38" spans="1:13" x14ac:dyDescent="0.25">
      <c r="A38" s="5" t="s">
        <v>19</v>
      </c>
      <c r="B38" s="5"/>
      <c r="C38" s="5"/>
      <c r="D38" s="5"/>
      <c r="E38" s="5"/>
      <c r="I38" s="5" t="s">
        <v>25</v>
      </c>
      <c r="J38" s="5"/>
      <c r="K38" s="5"/>
      <c r="L38" s="5"/>
      <c r="M38" s="5"/>
    </row>
    <row r="39" spans="1:13" x14ac:dyDescent="0.25">
      <c r="A39" t="s">
        <v>1</v>
      </c>
      <c r="B39" t="s">
        <v>2</v>
      </c>
      <c r="C39" t="s">
        <v>3</v>
      </c>
      <c r="D39" t="s">
        <v>4</v>
      </c>
      <c r="E39" t="s">
        <v>5</v>
      </c>
      <c r="I39" t="s">
        <v>1</v>
      </c>
      <c r="J39" t="s">
        <v>2</v>
      </c>
      <c r="K39" t="s">
        <v>3</v>
      </c>
      <c r="L39" t="s">
        <v>4</v>
      </c>
      <c r="M39" t="s">
        <v>5</v>
      </c>
    </row>
    <row r="40" spans="1:13" x14ac:dyDescent="0.25">
      <c r="A40" t="s">
        <v>6</v>
      </c>
      <c r="B40">
        <v>306312</v>
      </c>
      <c r="C40" t="s">
        <v>11</v>
      </c>
      <c r="D40">
        <f>Table523[[#This Row],[Column2]]*0.09</f>
        <v>27568.079999999998</v>
      </c>
      <c r="E40" s="8">
        <f>(Table523[[#This Row],[Column4]]/D45)*100</f>
        <v>4.69564793493862</v>
      </c>
      <c r="I40" t="s">
        <v>6</v>
      </c>
      <c r="J40">
        <v>322033</v>
      </c>
      <c r="K40" t="s">
        <v>11</v>
      </c>
      <c r="L40">
        <f>Table533[[#This Row],[Column2]]*0.09</f>
        <v>28982.969999999998</v>
      </c>
      <c r="M40" s="8">
        <f>(Table533[[#This Row],[Column4]]/L45)*100</f>
        <v>4.9366449614513597</v>
      </c>
    </row>
    <row r="41" spans="1:13" x14ac:dyDescent="0.25">
      <c r="A41" t="s">
        <v>7</v>
      </c>
      <c r="B41">
        <v>287304</v>
      </c>
      <c r="C41" t="s">
        <v>12</v>
      </c>
      <c r="D41">
        <f>Table523[[#This Row],[Column2]]*0.09</f>
        <v>25857.360000000001</v>
      </c>
      <c r="E41" s="8">
        <f>(Table523[[#This Row],[Column4]]/D45)*100</f>
        <v>4.4042624327470214</v>
      </c>
      <c r="I41" t="s">
        <v>7</v>
      </c>
      <c r="J41">
        <v>157413</v>
      </c>
      <c r="K41" t="s">
        <v>12</v>
      </c>
      <c r="L41">
        <f>Table533[[#This Row],[Column2]]*0.09</f>
        <v>14167.17</v>
      </c>
      <c r="M41" s="8">
        <f>(Table533[[#This Row],[Column4]]/L45)*100</f>
        <v>2.4130821788976373</v>
      </c>
    </row>
    <row r="42" spans="1:13" x14ac:dyDescent="0.25">
      <c r="A42" t="s">
        <v>8</v>
      </c>
      <c r="B42">
        <v>814539</v>
      </c>
      <c r="C42" t="s">
        <v>13</v>
      </c>
      <c r="D42">
        <f>Table523[[#This Row],[Column2]]*0.09</f>
        <v>73308.509999999995</v>
      </c>
      <c r="E42" s="8">
        <f>(Table523[[#This Row],[Column4]]/D45)*100</f>
        <v>12.486576997561208</v>
      </c>
      <c r="I42" t="s">
        <v>8</v>
      </c>
      <c r="J42">
        <v>308263</v>
      </c>
      <c r="K42" t="s">
        <v>13</v>
      </c>
      <c r="L42">
        <f>Table533[[#This Row],[Column2]]*0.09</f>
        <v>27743.67</v>
      </c>
      <c r="M42" s="8">
        <f>(Table533[[#This Row],[Column4]]/L45)*100</f>
        <v>4.7255560323068764</v>
      </c>
    </row>
    <row r="43" spans="1:13" x14ac:dyDescent="0.25">
      <c r="A43" t="s">
        <v>9</v>
      </c>
      <c r="B43">
        <v>1758476</v>
      </c>
      <c r="C43" t="s">
        <v>14</v>
      </c>
      <c r="D43">
        <f>Table523[[#This Row],[Column2]]*0.09</f>
        <v>158262.84</v>
      </c>
      <c r="E43" s="8">
        <f>(Table523[[#This Row],[Column4]]/D45)*100</f>
        <v>26.956776744101198</v>
      </c>
      <c r="I43" t="s">
        <v>9</v>
      </c>
      <c r="J43">
        <v>468185</v>
      </c>
      <c r="K43" t="s">
        <v>14</v>
      </c>
      <c r="L43">
        <f>Table533[[#This Row],[Column2]]*0.09</f>
        <v>42136.65</v>
      </c>
      <c r="M43" s="8">
        <f>(Table533[[#This Row],[Column4]]/L45)*100</f>
        <v>7.1771002390348348</v>
      </c>
    </row>
    <row r="44" spans="1:13" x14ac:dyDescent="0.25">
      <c r="A44" t="s">
        <v>10</v>
      </c>
      <c r="B44">
        <v>3356686</v>
      </c>
      <c r="C44" t="s">
        <v>15</v>
      </c>
      <c r="D44">
        <f>Table523[[#This Row],[Column2]]*0.09</f>
        <v>302101.74</v>
      </c>
      <c r="E44" s="8">
        <f>(Table523[[#This Row],[Column4]]/D45)*100</f>
        <v>51.456735890651949</v>
      </c>
      <c r="I44" t="s">
        <v>10</v>
      </c>
      <c r="J44">
        <v>5267423</v>
      </c>
      <c r="K44" t="s">
        <v>15</v>
      </c>
      <c r="L44">
        <f>Table533[[#This Row],[Column2]]*0.09</f>
        <v>474068.07</v>
      </c>
      <c r="M44" s="8">
        <f>(Table533[[#This Row],[Column4]]/L45)*100</f>
        <v>80.747616588309285</v>
      </c>
    </row>
    <row r="45" spans="1:13" x14ac:dyDescent="0.25">
      <c r="A45" s="2" t="s">
        <v>27</v>
      </c>
      <c r="B45" s="2"/>
      <c r="C45" s="2"/>
      <c r="D45" s="2">
        <v>587098.53</v>
      </c>
      <c r="E45" s="2"/>
      <c r="I45" s="2" t="s">
        <v>27</v>
      </c>
      <c r="J45" s="2"/>
      <c r="K45" s="2"/>
      <c r="L45" s="2">
        <v>587098.53</v>
      </c>
      <c r="M45" s="2"/>
    </row>
    <row r="46" spans="1:13" x14ac:dyDescent="0.25">
      <c r="I46" s="1"/>
    </row>
    <row r="47" spans="1:13" x14ac:dyDescent="0.25">
      <c r="A47" s="5" t="s">
        <v>20</v>
      </c>
      <c r="B47" s="5"/>
      <c r="C47" s="5"/>
      <c r="D47" s="5"/>
      <c r="E47" s="5"/>
    </row>
    <row r="48" spans="1:13" x14ac:dyDescent="0.25">
      <c r="A48" t="s">
        <v>1</v>
      </c>
      <c r="B48" t="s">
        <v>2</v>
      </c>
      <c r="C48" t="s">
        <v>3</v>
      </c>
      <c r="D48" t="s">
        <v>4</v>
      </c>
      <c r="E48" t="s">
        <v>5</v>
      </c>
    </row>
    <row r="49" spans="1:5" x14ac:dyDescent="0.25">
      <c r="A49" t="s">
        <v>6</v>
      </c>
      <c r="B49">
        <v>188354</v>
      </c>
      <c r="C49" t="s">
        <v>11</v>
      </c>
      <c r="D49">
        <f>Table525[[#This Row],[Column2]]*0.09</f>
        <v>16951.86</v>
      </c>
      <c r="E49" s="8">
        <f>(Table525[[#This Row],[Column4]]/D54)*100</f>
        <v>2.8873960900566384</v>
      </c>
    </row>
    <row r="50" spans="1:5" x14ac:dyDescent="0.25">
      <c r="A50" t="s">
        <v>7</v>
      </c>
      <c r="B50">
        <v>378663</v>
      </c>
      <c r="C50" t="s">
        <v>12</v>
      </c>
      <c r="D50">
        <f>Table525[[#This Row],[Column2]]*0.09</f>
        <v>34079.67</v>
      </c>
      <c r="E50" s="8">
        <f>(Table525[[#This Row],[Column4]]/D54)*100</f>
        <v>5.8047615959794676</v>
      </c>
    </row>
    <row r="51" spans="1:5" x14ac:dyDescent="0.25">
      <c r="A51" t="s">
        <v>8</v>
      </c>
      <c r="B51">
        <v>928900</v>
      </c>
      <c r="C51" t="s">
        <v>13</v>
      </c>
      <c r="D51">
        <f>Table525[[#This Row],[Column2]]*0.09</f>
        <v>83601</v>
      </c>
      <c r="E51" s="8">
        <f>(Table525[[#This Row],[Column4]]/D54)*100</f>
        <v>14.239688183174296</v>
      </c>
    </row>
    <row r="52" spans="1:5" x14ac:dyDescent="0.25">
      <c r="A52" t="s">
        <v>9</v>
      </c>
      <c r="B52">
        <v>794676</v>
      </c>
      <c r="C52" t="s">
        <v>14</v>
      </c>
      <c r="D52">
        <f>Table525[[#This Row],[Column2]]*0.09</f>
        <v>71520.84</v>
      </c>
      <c r="E52" s="8">
        <f>(Table525[[#This Row],[Column4]]/D54)*100</f>
        <v>12.1820846664358</v>
      </c>
    </row>
    <row r="53" spans="1:5" x14ac:dyDescent="0.25">
      <c r="A53" t="s">
        <v>10</v>
      </c>
      <c r="B53">
        <v>4232724</v>
      </c>
      <c r="C53" t="s">
        <v>15</v>
      </c>
      <c r="D53">
        <f>Table525[[#This Row],[Column2]]*0.09</f>
        <v>380945.16</v>
      </c>
      <c r="E53" s="8">
        <f>(Table525[[#This Row],[Column4]]/D54)*100</f>
        <v>64.886069464353795</v>
      </c>
    </row>
    <row r="54" spans="1:5" x14ac:dyDescent="0.25">
      <c r="A54" s="2" t="s">
        <v>27</v>
      </c>
      <c r="B54" s="2"/>
      <c r="C54" s="2"/>
      <c r="D54" s="2">
        <v>587098.53</v>
      </c>
      <c r="E54" s="2"/>
    </row>
  </sheetData>
  <mergeCells count="11">
    <mergeCell ref="A38:E38"/>
    <mergeCell ref="A47:E47"/>
    <mergeCell ref="I1:M1"/>
    <mergeCell ref="I10:M10"/>
    <mergeCell ref="I19:M19"/>
    <mergeCell ref="I28:M28"/>
    <mergeCell ref="I38:M38"/>
    <mergeCell ref="A10:E10"/>
    <mergeCell ref="A19:E19"/>
    <mergeCell ref="A28:E28"/>
    <mergeCell ref="A1:E1"/>
  </mergeCells>
  <phoneticPr fontId="2" type="noConversion"/>
  <pageMargins left="0.7" right="0.7" top="0.75" bottom="0.75" header="0.3" footer="0.3"/>
  <pageSetup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587C-3CB2-4B95-AA01-B4642723F0CA}">
  <dimension ref="A1:G24"/>
  <sheetViews>
    <sheetView workbookViewId="0">
      <selection activeCell="L5" sqref="L5"/>
    </sheetView>
  </sheetViews>
  <sheetFormatPr defaultRowHeight="15" x14ac:dyDescent="0.25"/>
  <sheetData>
    <row r="1" spans="1:7" x14ac:dyDescent="0.25">
      <c r="A1" s="5" t="s">
        <v>29</v>
      </c>
      <c r="B1" s="3"/>
      <c r="C1" s="13" t="s">
        <v>28</v>
      </c>
      <c r="D1" s="13"/>
      <c r="E1" s="13"/>
      <c r="F1" s="13"/>
      <c r="G1" s="13"/>
    </row>
    <row r="2" spans="1:7" x14ac:dyDescent="0.25">
      <c r="A2" s="5"/>
      <c r="B2" s="3"/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</row>
    <row r="3" spans="1:7" x14ac:dyDescent="0.25">
      <c r="A3" s="12">
        <v>2010</v>
      </c>
      <c r="B3" s="12" t="s">
        <v>30</v>
      </c>
      <c r="C3" s="7">
        <f>Table5[[#This Row],[Column2]]*0.09</f>
        <v>73093.319999999992</v>
      </c>
      <c r="D3" s="7">
        <f>Sheet1!D4</f>
        <v>38320.29</v>
      </c>
      <c r="E3" s="7">
        <f>Sheet1!D5</f>
        <v>60867.99</v>
      </c>
      <c r="F3" s="7">
        <f>Sheet1!D6</f>
        <v>84109.05</v>
      </c>
      <c r="G3" s="7">
        <f>Sheet1!D7</f>
        <v>330707.88</v>
      </c>
    </row>
    <row r="4" spans="1:7" x14ac:dyDescent="0.25">
      <c r="A4" s="2"/>
      <c r="B4" s="2" t="s">
        <v>31</v>
      </c>
      <c r="C4">
        <v>12.45</v>
      </c>
      <c r="D4">
        <v>6.53</v>
      </c>
      <c r="E4">
        <v>10.37</v>
      </c>
      <c r="F4">
        <v>14.33</v>
      </c>
      <c r="G4">
        <v>56.33</v>
      </c>
    </row>
    <row r="5" spans="1:7" x14ac:dyDescent="0.25">
      <c r="A5" s="2">
        <v>2011</v>
      </c>
      <c r="B5" s="12" t="s">
        <v>30</v>
      </c>
      <c r="C5">
        <f>Sheet1!D12</f>
        <v>234480.15</v>
      </c>
      <c r="D5">
        <f>Sheet1!D13</f>
        <v>29704.41</v>
      </c>
      <c r="E5">
        <f>Sheet1!D14</f>
        <v>76326.03</v>
      </c>
      <c r="F5">
        <f>Sheet1!D15</f>
        <v>109008.45</v>
      </c>
      <c r="G5">
        <f>Sheet1!D16</f>
        <v>137579.49</v>
      </c>
    </row>
    <row r="6" spans="1:7" x14ac:dyDescent="0.25">
      <c r="A6" s="2"/>
      <c r="B6" s="2" t="s">
        <v>31</v>
      </c>
      <c r="C6">
        <v>39.94</v>
      </c>
      <c r="D6">
        <v>5.0599999999999996</v>
      </c>
      <c r="E6">
        <v>13</v>
      </c>
      <c r="F6">
        <v>18.57</v>
      </c>
      <c r="G6">
        <v>23.43</v>
      </c>
    </row>
    <row r="7" spans="1:7" x14ac:dyDescent="0.25">
      <c r="A7" s="2">
        <v>2012</v>
      </c>
      <c r="B7" s="12" t="s">
        <v>30</v>
      </c>
      <c r="C7">
        <f>Sheet1!D21</f>
        <v>53907.03</v>
      </c>
      <c r="D7">
        <f>Sheet1!D22</f>
        <v>36691.56</v>
      </c>
      <c r="E7">
        <f>Sheet1!D23</f>
        <v>79218.45</v>
      </c>
      <c r="F7">
        <f>Sheet1!D24</f>
        <v>112984.37999999999</v>
      </c>
      <c r="G7">
        <f>Sheet1!D25</f>
        <v>304297.11</v>
      </c>
    </row>
    <row r="8" spans="1:7" x14ac:dyDescent="0.25">
      <c r="A8" s="2"/>
      <c r="B8" s="2" t="s">
        <v>31</v>
      </c>
      <c r="C8">
        <v>9.18</v>
      </c>
      <c r="D8">
        <v>6.25</v>
      </c>
      <c r="E8">
        <v>13.49</v>
      </c>
      <c r="F8">
        <v>19.239999999999998</v>
      </c>
      <c r="G8">
        <v>51.83</v>
      </c>
    </row>
    <row r="9" spans="1:7" x14ac:dyDescent="0.25">
      <c r="A9" s="2">
        <v>2013</v>
      </c>
      <c r="B9" s="12" t="s">
        <v>30</v>
      </c>
      <c r="C9">
        <f>Sheet1!D30</f>
        <v>27568.079999999998</v>
      </c>
      <c r="D9">
        <f>Sheet1!D31</f>
        <v>25857.360000000001</v>
      </c>
      <c r="E9">
        <f>Sheet1!D32</f>
        <v>73308.509999999995</v>
      </c>
      <c r="F9">
        <f>Sheet1!D3</f>
        <v>73093.319999999992</v>
      </c>
      <c r="G9">
        <f>Sheet1!D34</f>
        <v>302101.74</v>
      </c>
    </row>
    <row r="10" spans="1:7" x14ac:dyDescent="0.25">
      <c r="A10" s="2"/>
      <c r="B10" s="2" t="s">
        <v>31</v>
      </c>
      <c r="C10">
        <v>4.7</v>
      </c>
      <c r="D10">
        <v>4.4000000000000004</v>
      </c>
      <c r="E10">
        <v>12.49</v>
      </c>
      <c r="F10">
        <v>26.96</v>
      </c>
      <c r="G10">
        <v>51.46</v>
      </c>
    </row>
    <row r="11" spans="1:7" x14ac:dyDescent="0.25">
      <c r="A11" s="2">
        <v>2014</v>
      </c>
      <c r="B11" s="12" t="s">
        <v>30</v>
      </c>
      <c r="C11">
        <f>Sheet1!D40</f>
        <v>27568.079999999998</v>
      </c>
      <c r="D11">
        <f>Sheet1!D41</f>
        <v>25857.360000000001</v>
      </c>
      <c r="E11">
        <f>Sheet1!D42</f>
        <v>73308.509999999995</v>
      </c>
      <c r="F11">
        <f>Sheet1!D43</f>
        <v>158262.84</v>
      </c>
      <c r="G11">
        <f>Sheet1!D44</f>
        <v>302101.74</v>
      </c>
    </row>
    <row r="12" spans="1:7" x14ac:dyDescent="0.25">
      <c r="A12" s="2"/>
      <c r="B12" s="2" t="s">
        <v>31</v>
      </c>
      <c r="C12">
        <v>4.7</v>
      </c>
      <c r="D12">
        <v>4.4000000000000004</v>
      </c>
      <c r="E12">
        <v>12.49</v>
      </c>
      <c r="F12">
        <v>26.96</v>
      </c>
      <c r="G12">
        <v>51.46</v>
      </c>
    </row>
    <row r="13" spans="1:7" x14ac:dyDescent="0.25">
      <c r="A13" s="2">
        <v>2015</v>
      </c>
      <c r="B13" s="12" t="s">
        <v>30</v>
      </c>
      <c r="C13">
        <f>Sheet1!D49</f>
        <v>16951.86</v>
      </c>
      <c r="D13">
        <f>Sheet1!D50</f>
        <v>34079.67</v>
      </c>
      <c r="E13">
        <f>Sheet1!D52</f>
        <v>71520.84</v>
      </c>
      <c r="F13">
        <f>Sheet1!D53</f>
        <v>380945.16</v>
      </c>
      <c r="G13">
        <f>Sheet1!D54</f>
        <v>587098.53</v>
      </c>
    </row>
    <row r="14" spans="1:7" x14ac:dyDescent="0.25">
      <c r="A14" s="2"/>
      <c r="B14" s="2" t="s">
        <v>31</v>
      </c>
      <c r="C14">
        <v>2.89</v>
      </c>
      <c r="D14">
        <v>5.8</v>
      </c>
      <c r="E14">
        <v>14.24</v>
      </c>
      <c r="F14">
        <v>12.18</v>
      </c>
      <c r="G14">
        <v>64.89</v>
      </c>
    </row>
    <row r="15" spans="1:7" x14ac:dyDescent="0.25">
      <c r="A15" s="2">
        <v>2016</v>
      </c>
      <c r="B15" s="12" t="s">
        <v>30</v>
      </c>
      <c r="C15">
        <f>Sheet1!L3</f>
        <v>18525.149999999998</v>
      </c>
      <c r="D15">
        <f>Sheet1!L4</f>
        <v>10721.609999999999</v>
      </c>
      <c r="E15">
        <f>Sheet1!L5</f>
        <v>24559.02</v>
      </c>
      <c r="F15">
        <f>Sheet1!L6</f>
        <v>35384.22</v>
      </c>
      <c r="G15">
        <f>Sheet1!L7</f>
        <v>497908.52999999997</v>
      </c>
    </row>
    <row r="16" spans="1:7" x14ac:dyDescent="0.25">
      <c r="A16" s="2"/>
      <c r="B16" s="2" t="s">
        <v>31</v>
      </c>
      <c r="C16" s="8">
        <v>3.16</v>
      </c>
      <c r="D16" s="8">
        <v>1.83</v>
      </c>
      <c r="E16" s="9">
        <v>4.18</v>
      </c>
      <c r="F16" s="8">
        <v>6.03</v>
      </c>
      <c r="G16" s="8">
        <v>84.81</v>
      </c>
    </row>
    <row r="17" spans="1:7" x14ac:dyDescent="0.25">
      <c r="A17" s="2">
        <v>2017</v>
      </c>
      <c r="B17" s="12" t="s">
        <v>30</v>
      </c>
      <c r="C17" s="8">
        <f>Sheet1!L12</f>
        <v>88294.68</v>
      </c>
      <c r="D17" s="8">
        <f>Sheet1!L13</f>
        <v>40442.58</v>
      </c>
      <c r="E17" s="10">
        <f>Sheet1!L14</f>
        <v>67041.179999999993</v>
      </c>
      <c r="F17" s="8">
        <f>Sheet1!L15</f>
        <v>65111.579999999994</v>
      </c>
      <c r="G17" s="8">
        <f>Sheet1!L16</f>
        <v>326208.51</v>
      </c>
    </row>
    <row r="18" spans="1:7" x14ac:dyDescent="0.25">
      <c r="A18" s="2"/>
      <c r="B18" s="2" t="s">
        <v>31</v>
      </c>
      <c r="C18">
        <v>15.04</v>
      </c>
      <c r="D18">
        <v>6.89</v>
      </c>
      <c r="E18">
        <v>11.42</v>
      </c>
      <c r="F18">
        <v>11.09</v>
      </c>
      <c r="G18">
        <v>55.56</v>
      </c>
    </row>
    <row r="19" spans="1:7" x14ac:dyDescent="0.25">
      <c r="A19" s="2">
        <v>2018</v>
      </c>
      <c r="B19" s="12" t="s">
        <v>30</v>
      </c>
      <c r="C19">
        <f>Sheet1!L21</f>
        <v>166076.46</v>
      </c>
      <c r="D19">
        <f>Sheet1!L22</f>
        <v>58916.159999999996</v>
      </c>
      <c r="E19">
        <f>Sheet1!L23</f>
        <v>69786.45</v>
      </c>
      <c r="F19">
        <f>Sheet1!L24</f>
        <v>67907.069999999992</v>
      </c>
      <c r="G19">
        <f>Sheet1!L25</f>
        <v>224412.38999999998</v>
      </c>
    </row>
    <row r="20" spans="1:7" x14ac:dyDescent="0.25">
      <c r="A20" s="2"/>
      <c r="B20" s="2" t="s">
        <v>31</v>
      </c>
      <c r="C20">
        <v>28.29</v>
      </c>
      <c r="D20">
        <v>10.039999999999999</v>
      </c>
      <c r="E20">
        <v>11.89</v>
      </c>
      <c r="F20">
        <v>11.57</v>
      </c>
      <c r="G20">
        <v>38.22</v>
      </c>
    </row>
    <row r="21" spans="1:7" x14ac:dyDescent="0.25">
      <c r="A21" s="2">
        <v>2019</v>
      </c>
      <c r="B21" s="12" t="s">
        <v>30</v>
      </c>
      <c r="C21">
        <f>Sheet1!L30</f>
        <v>115883.55</v>
      </c>
      <c r="D21">
        <f>Sheet1!L31</f>
        <v>59314.95</v>
      </c>
      <c r="E21">
        <f>Sheet1!L32</f>
        <v>65349.45</v>
      </c>
      <c r="F21">
        <f>Sheet1!L33</f>
        <v>36923.4</v>
      </c>
      <c r="G21">
        <f>Sheet1!L34</f>
        <v>309627.18</v>
      </c>
    </row>
    <row r="22" spans="1:7" x14ac:dyDescent="0.25">
      <c r="A22" s="2"/>
      <c r="B22" s="2" t="s">
        <v>31</v>
      </c>
      <c r="C22">
        <v>19.739999999999998</v>
      </c>
      <c r="D22">
        <v>10.1</v>
      </c>
      <c r="E22">
        <v>11.13</v>
      </c>
      <c r="F22">
        <v>6.29</v>
      </c>
      <c r="G22">
        <v>52.74</v>
      </c>
    </row>
    <row r="23" spans="1:7" x14ac:dyDescent="0.25">
      <c r="A23" s="2">
        <v>2020</v>
      </c>
      <c r="B23" s="12" t="s">
        <v>30</v>
      </c>
      <c r="C23">
        <f>Sheet1!L40</f>
        <v>28982.969999999998</v>
      </c>
      <c r="D23">
        <f>Sheet1!L41</f>
        <v>14167.17</v>
      </c>
      <c r="E23">
        <f>Sheet1!L42</f>
        <v>27743.67</v>
      </c>
      <c r="F23">
        <f>Sheet1!L43</f>
        <v>42136.65</v>
      </c>
      <c r="G23">
        <f>Sheet1!L44</f>
        <v>474068.07</v>
      </c>
    </row>
    <row r="24" spans="1:7" x14ac:dyDescent="0.25">
      <c r="B24" s="2" t="s">
        <v>31</v>
      </c>
      <c r="C24">
        <v>4.9400000000000004</v>
      </c>
      <c r="D24">
        <v>2.41</v>
      </c>
      <c r="E24">
        <v>4.7300000000000004</v>
      </c>
      <c r="F24">
        <v>7.18</v>
      </c>
      <c r="G24">
        <v>80.75</v>
      </c>
    </row>
  </sheetData>
  <mergeCells count="2">
    <mergeCell ref="A1:A2"/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C7C7-35E0-4C82-9B5C-AC9CDADE5B2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Lehwys Mwambia</dc:creator>
  <cp:lastModifiedBy>user</cp:lastModifiedBy>
  <dcterms:created xsi:type="dcterms:W3CDTF">2023-07-20T12:02:36Z</dcterms:created>
  <dcterms:modified xsi:type="dcterms:W3CDTF">2023-07-24T01:26:53Z</dcterms:modified>
</cp:coreProperties>
</file>