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92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74.xml"/>
  <Override ContentType="application/vnd.openxmlformats-officedocument.spreadsheetml.table+xml" PartName="/xl/tables/table57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81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78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8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77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71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88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90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9" sheetId="8" r:id="rId11"/>
    <sheet state="visible" name="12" sheetId="9" r:id="rId12"/>
    <sheet state="visible" name="13" sheetId="10" r:id="rId13"/>
    <sheet state="visible" name="14" sheetId="11" r:id="rId14"/>
    <sheet state="visible" name="15" sheetId="12" r:id="rId15"/>
    <sheet state="visible" name="16" sheetId="13" r:id="rId16"/>
    <sheet state="visible" name="17" sheetId="14" r:id="rId17"/>
    <sheet state="visible" name="18" sheetId="15" r:id="rId18"/>
    <sheet state="visible" name="19" sheetId="16" r:id="rId19"/>
    <sheet state="visible" name="20" sheetId="17" r:id="rId20"/>
    <sheet state="visible" name="21" sheetId="18" r:id="rId21"/>
  </sheets>
  <definedNames/>
  <calcPr/>
  <extLst>
    <ext uri="GoogleSheetsCustomDataVersion2">
      <go:sheetsCustomData xmlns:go="http://customooxmlschemas.google.com/" r:id="rId22" roundtripDataChecksum="TZwSQIlsRsaVHI3VMlc0L8+FBnIwCZkGk0CBz+b8m1A="/>
    </ext>
  </extLst>
</workbook>
</file>

<file path=xl/sharedStrings.xml><?xml version="1.0" encoding="utf-8"?>
<sst xmlns="http://schemas.openxmlformats.org/spreadsheetml/2006/main" count="4152" uniqueCount="761">
  <si>
    <t>KONTRAK BLOK 8</t>
  </si>
  <si>
    <t>RENTAL BLOK 8</t>
  </si>
  <si>
    <t>KBM</t>
  </si>
  <si>
    <t>FEEDING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</si>
  <si>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</si>
  <si>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</si>
  <si>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</si>
  <si>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</si>
  <si>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</si>
  <si>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</si>
  <si>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</si>
  <si>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</si>
  <si>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No</t>
  </si>
  <si>
    <t>Id unit</t>
  </si>
  <si>
    <t>JAM KELUAR</t>
  </si>
  <si>
    <t>14:25</t>
  </si>
  <si>
    <t>TOTAL JAM KERJA</t>
  </si>
  <si>
    <t>Retase</t>
  </si>
  <si>
    <t>Keterangan</t>
  </si>
  <si>
    <t xml:space="preserve">Unit terdaftar </t>
  </si>
  <si>
    <t>JAM MASUK</t>
  </si>
  <si>
    <t>Unit terdaftar</t>
  </si>
  <si>
    <t>C 310</t>
  </si>
  <si>
    <t>TARGET</t>
  </si>
  <si>
    <t>Alokasi unit</t>
  </si>
  <si>
    <t>C 327</t>
  </si>
  <si>
    <t xml:space="preserve">SERVICE HM;
CEK ELEKTRIKAL;
BUSING TORQUE ROD BAWAH KIRI KANAN;
INTARDER HILANG" (KERUSAKAN BERULANG MOHON DI PERHATIAKN);
</t>
  </si>
  <si>
    <t>G 535</t>
  </si>
  <si>
    <t>EXHAUST BOCOR;
CEK OLI RETARDER;
BERISHKAN SARINGAN UDARA;</t>
  </si>
  <si>
    <t>C 367</t>
  </si>
  <si>
    <t>PATAH CENTER PEN KANAN;</t>
  </si>
  <si>
    <t>C 330</t>
  </si>
  <si>
    <t>KELINCI TIDAK BERFUNGSI (GUNUNG BATU);</t>
  </si>
  <si>
    <t>Unit aktif</t>
  </si>
  <si>
    <t>C 331</t>
  </si>
  <si>
    <t xml:space="preserve">RETARDER TIDAK MENAHAN;
</t>
  </si>
  <si>
    <t>G 508</t>
  </si>
  <si>
    <t>KEPALA AKI BERMASALAH;</t>
  </si>
  <si>
    <t>C  370</t>
  </si>
  <si>
    <t>TAMBAH OLI HUB NO.1,2,3,4; STEL REM GENERAL</t>
  </si>
  <si>
    <t>C 347</t>
  </si>
  <si>
    <t>ANTRI/MACET DI PABRIK</t>
  </si>
  <si>
    <t>Accident</t>
  </si>
  <si>
    <t>C 344</t>
  </si>
  <si>
    <t>PATAH BAUT RODA TROMOL NO. 5 ;
KENCANGKAN BAUT RODA TROMOL NO. 12;</t>
  </si>
  <si>
    <t>G 510</t>
  </si>
  <si>
    <t xml:space="preserve">STEL REM GENERAL;
REM BERMASALAH (LARI KE KANAN);
</t>
  </si>
  <si>
    <t>C 368</t>
  </si>
  <si>
    <t>SPRING NO 2 RR LH;
STOPPER BUMPER</t>
  </si>
  <si>
    <t>C 365</t>
  </si>
  <si>
    <t>Breakdown</t>
  </si>
  <si>
    <t>C 346</t>
  </si>
  <si>
    <t xml:space="preserve">RADIATOR BERMASALAH (KERUSAKAN BERULANG);
LAMPU KANAN MATI;
KLAKSON MATI;
</t>
  </si>
  <si>
    <t>G 524</t>
  </si>
  <si>
    <t>C 373</t>
  </si>
  <si>
    <t>PATAH BUAT RODA TROMOL NO 6;
STEL REM GENERAL</t>
  </si>
  <si>
    <t>C 378</t>
  </si>
  <si>
    <t>Standby</t>
  </si>
  <si>
    <t>C 349</t>
  </si>
  <si>
    <t>STEL REM GENERAL;
GANTI KAMPAS REM NO 6 DAN 8;
TAMBAH OLI HUB</t>
  </si>
  <si>
    <t>Tekor solar</t>
  </si>
  <si>
    <t>G 525</t>
  </si>
  <si>
    <t>C 375</t>
  </si>
  <si>
    <t>AIR RADIATOR KURANG TERUS;</t>
  </si>
  <si>
    <t>C 382</t>
  </si>
  <si>
    <t>Total retase</t>
  </si>
  <si>
    <t>C 354</t>
  </si>
  <si>
    <t>SOLAR TIDAK CUKUP</t>
  </si>
  <si>
    <t>G 530</t>
  </si>
  <si>
    <t>TAMBAH OLI RETARDER;
CEK KAMPAS REM GENERAL;
STEL REM GENERAL</t>
  </si>
  <si>
    <t>C 357</t>
  </si>
  <si>
    <t>C 384</t>
  </si>
  <si>
    <t>Rata-rata retase per unit</t>
  </si>
  <si>
    <t>C 324</t>
  </si>
  <si>
    <t>G 532</t>
  </si>
  <si>
    <t>STEL REM GENERAL;
CEK KAMPAS GENERAL;
SEMPROT AIR CLINER;
TAMBAH OLI RETARDER;</t>
  </si>
  <si>
    <t>C 358</t>
  </si>
  <si>
    <t>C 385</t>
  </si>
  <si>
    <t>Target retase per unit</t>
  </si>
  <si>
    <t>C 328</t>
  </si>
  <si>
    <t>CEK PLAT FLANGE R1 RR BAGIAN BELAKANG</t>
  </si>
  <si>
    <t>G 533</t>
  </si>
  <si>
    <t>SERVICE KM 5.000, STEL REM GENERAL</t>
  </si>
  <si>
    <t>C 361</t>
  </si>
  <si>
    <t>C 386</t>
  </si>
  <si>
    <t>Achievment Rata-Rata Retase</t>
  </si>
  <si>
    <t>C 338</t>
  </si>
  <si>
    <t>PATAH BAUT RODA TROMOL NO 5</t>
  </si>
  <si>
    <t>G 534</t>
  </si>
  <si>
    <t>C 369</t>
  </si>
  <si>
    <t>C 387</t>
  </si>
  <si>
    <t>PATAH BAUT RODA TROMOL NO. 8;</t>
  </si>
  <si>
    <t>Achievment Unit aktif</t>
  </si>
  <si>
    <t>C 340</t>
  </si>
  <si>
    <t>INDIKATOR ANGIN BERMASALAH;
AC BERMASALAH;</t>
  </si>
  <si>
    <t>Achievment Unit Aktif</t>
  </si>
  <si>
    <t>G 511</t>
  </si>
  <si>
    <t>C 371</t>
  </si>
  <si>
    <t>C 388</t>
  </si>
  <si>
    <t>C 342</t>
  </si>
  <si>
    <t>CEK AJDUSTER NO 5,6,7, DAN 8;
STEL REM GENERAL;
TAMBAH AIR COOLANT</t>
  </si>
  <si>
    <t>G 514</t>
  </si>
  <si>
    <t>G 374</t>
  </si>
  <si>
    <t>C 389</t>
  </si>
  <si>
    <t>BOCOR BAN NO 11</t>
  </si>
  <si>
    <t>C 343</t>
  </si>
  <si>
    <t>BOCOR BAN NO 4 (DEKAT TIMBANGAN TENGKORAK)</t>
  </si>
  <si>
    <t>G 517</t>
  </si>
  <si>
    <t>C 390</t>
  </si>
  <si>
    <t>C 348</t>
  </si>
  <si>
    <t>PATAH BAUT RODA TROMOL NO, 6;
RAPIKAN SPIRNG F2;</t>
  </si>
  <si>
    <t>G 518</t>
  </si>
  <si>
    <t>C 391</t>
  </si>
  <si>
    <t>C 353</t>
  </si>
  <si>
    <t>BOCOR BAN NO 10 (SIMPANG NAKULA)</t>
  </si>
  <si>
    <t>G 519</t>
  </si>
  <si>
    <t>C 392</t>
  </si>
  <si>
    <t>PATAH BAUT RODA TROMOL NO 6;
RETARDER BERMASALAH;</t>
  </si>
  <si>
    <t>C 360</t>
  </si>
  <si>
    <t>G 520</t>
  </si>
  <si>
    <t>C 393</t>
  </si>
  <si>
    <t>C 376</t>
  </si>
  <si>
    <t>G 521</t>
  </si>
  <si>
    <t>C 394</t>
  </si>
  <si>
    <t>G 522</t>
  </si>
  <si>
    <t>C 395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</si>
  <si>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</si>
  <si>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</si>
  <si>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G 526</t>
  </si>
  <si>
    <t>C 396</t>
  </si>
  <si>
    <t xml:space="preserve">TELINGA PINTU VESSEL BERMASALAH;
</t>
  </si>
  <si>
    <t>G 528</t>
  </si>
  <si>
    <t>C 398</t>
  </si>
  <si>
    <t>TAMBAH OLI RETARDER;
EXHAUST BRAKE BERMASALAH</t>
  </si>
  <si>
    <t>G 531</t>
  </si>
  <si>
    <t>C 399</t>
  </si>
  <si>
    <t>C 334</t>
  </si>
  <si>
    <t>ANTRI/MACET LOADING POINT</t>
  </si>
  <si>
    <t>C 516</t>
  </si>
  <si>
    <t>C 337</t>
  </si>
  <si>
    <t>C 339</t>
  </si>
  <si>
    <t>C 355</t>
  </si>
  <si>
    <t>PATAH KONEKTOR ANGIN (KM 19)</t>
  </si>
  <si>
    <t>C 335</t>
  </si>
  <si>
    <t>C 336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</si>
  <si>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</si>
  <si>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</si>
  <si>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</si>
  <si>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</si>
  <si>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</si>
  <si>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</si>
  <si>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</si>
  <si>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</si>
  <si>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PERBAIKAN TAILGATE, STEL REM GENERAL;
CEK KAMPAS REM GENERAL;
SERVICE KM 35.000</t>
  </si>
  <si>
    <t>PATAH CENTER PEN BELAKANG KANAN (BLOK 5);</t>
  </si>
  <si>
    <t>G 527</t>
  </si>
  <si>
    <t>DRIVER SAKIT (UNIT TIDAK BISA DIGANTI KARENA ALOKASI UNIT SUDAH TERPENUHI)</t>
  </si>
  <si>
    <t>C 362</t>
  </si>
  <si>
    <t xml:space="preserve">ADJUSTER BERMASALAH;
TAMBAH OLI PTO;
</t>
  </si>
  <si>
    <t>BOCOR BAN NO. 9 (JALAN COR WS 6);</t>
  </si>
  <si>
    <t>REPAIR MUFFLER</t>
  </si>
  <si>
    <t>G 503</t>
  </si>
  <si>
    <t>KOPLENG BERMASALAH (QMB);</t>
  </si>
  <si>
    <t>TAMBAH OLI ENGINE;
PATAH BAUT SEFTY TABUNG ANGIN;</t>
  </si>
  <si>
    <t>STEL REM GENERAL;</t>
  </si>
  <si>
    <t>G 505</t>
  </si>
  <si>
    <t>C 370</t>
  </si>
  <si>
    <t>CEK VESSEL; PERBAIKAN TAILGATE</t>
  </si>
  <si>
    <t>PATAH BAUT RODA TROMOL NO. 5;</t>
  </si>
  <si>
    <t>G 507</t>
  </si>
  <si>
    <t>BEHEL DEPAN KIRI PUTUS;
TAMBAH OLI HUB NO. 3;
STEL REM GENERAL;</t>
  </si>
  <si>
    <t>C 318</t>
  </si>
  <si>
    <t>SPRING TENGAH KANAN NO 1;
STEL REM GENERAL</t>
  </si>
  <si>
    <t xml:space="preserve">CEK GATE-GATE MANUAL </t>
  </si>
  <si>
    <t>G 509</t>
  </si>
  <si>
    <t xml:space="preserve">ANTRI/MACET DI PABRIK
</t>
  </si>
  <si>
    <t>STEL REM GENERAL</t>
  </si>
  <si>
    <t>BOCOR BAN NO, 10 (BLOK 5);</t>
  </si>
  <si>
    <t>PATAH BAUT RODA TROMOL NO 6, GANTI BAN NO 7 DAN 11</t>
  </si>
  <si>
    <t>C 359</t>
  </si>
  <si>
    <t>C 374</t>
  </si>
  <si>
    <t>C 352</t>
  </si>
  <si>
    <t>PATAH BAUT RODA TROMOL NO 5; 
KLAKSON MATI</t>
  </si>
  <si>
    <t>C 363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</si>
  <si>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</si>
  <si>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t>G 501</t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</si>
  <si>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</si>
  <si>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G 502</t>
  </si>
  <si>
    <t>G 506</t>
  </si>
  <si>
    <t>C  337</t>
  </si>
  <si>
    <t xml:space="preserve">RAPIKAN PER NO, DEPAN KIRI;
PATAH BAUT RODA TROMOL NO. 6;
</t>
  </si>
  <si>
    <t>C 326</t>
  </si>
  <si>
    <t>BOCOR BAN NO 6</t>
  </si>
  <si>
    <t>GANTI KARET STOPPER KIRI KANAN;
ADJUST REM GENERAL;
CEK KAMPAS REM NO 1 DAN 2;
SPOORING BAN NO 6 ;
TAMBAH OLI HUB;
BERSIHKAN AIR CLEANER</t>
  </si>
  <si>
    <t>GANTI KAMPAS REM TROMOL NO 3 DAN 4;
BAUT GANTUNGAN MUFFLER PATAH SEBELAH KANAN;
STEL REM GENERAL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</si>
  <si>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</si>
  <si>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</si>
  <si>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</si>
  <si>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</si>
  <si>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</si>
  <si>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</si>
  <si>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</si>
  <si>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</si>
  <si>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ANGIN TEKOR;
GANTI BUSHING TORQUEROD ATAS;
REM TROMOL NO 5 DAN 7 TIDAK MENAHAN</t>
  </si>
  <si>
    <t>LAMPU REM BELAKANG PECAH  (KANAN);
GANTI VAMBEL MESIN</t>
  </si>
  <si>
    <t>UNIT AMBLAS DI KM 16</t>
  </si>
  <si>
    <t>PATAH BAUT RODA TROMOL NO. 6.7;
LAMPU BELAKANG KIRI KANAN</t>
  </si>
  <si>
    <t>DRIVER ASLI ALFA (DIGANTI DRIVER SPARE)</t>
  </si>
  <si>
    <t>PATAH BAUT RODA TROMOL NO. 6;BOCOR BAN NO. 7;</t>
  </si>
  <si>
    <t>PATAH PER NO. 4 BELAKANG KIRI;
TAMBAH AIR RADIATOR;
SEMPROT AIR CLINER;</t>
  </si>
  <si>
    <t>PEN PINTU VESSEL BERMASALAH</t>
  </si>
  <si>
    <t>BOCOR BAN NO. 10.12;</t>
  </si>
  <si>
    <t>TAMBAH OLI RETARDER; CEK REM GENERAL</t>
  </si>
  <si>
    <t>GANTI KAMPAS REM NO. 8;</t>
  </si>
  <si>
    <t>C  388</t>
  </si>
  <si>
    <t>HUB FR NO 2,3 DAN 4</t>
  </si>
  <si>
    <t>ANTRI/MACET DI LOADING POINT</t>
  </si>
  <si>
    <t>PATAH SPRING NO 2 &amp; 3 PADA RODA NO 1
EXAUST BRAKE KURANG MENAHAN
SETEL REM GENERAL</t>
  </si>
  <si>
    <t>MELEDAK BAN NO. 3.4;</t>
  </si>
  <si>
    <t>PATAH BAUT RODA  TROMOL NO. 7;</t>
  </si>
  <si>
    <t>G 513</t>
  </si>
  <si>
    <t>NIAK PANAS;
TAMBAH OLI RETARDER;
CEK KAMPAS REM GENERAL;</t>
  </si>
  <si>
    <t>C 397</t>
  </si>
  <si>
    <t xml:space="preserve">PATAH BAUT RODA TROMOL NO 6
SETEL REM GENERAL
</t>
  </si>
  <si>
    <t>BOCOR BAN NO. 7 (KBMD);</t>
  </si>
  <si>
    <t>BOCOR BAN NO. 9;</t>
  </si>
  <si>
    <t xml:space="preserve">CEK KEBOCORAN TANKI FUEL </t>
  </si>
  <si>
    <t>G 523</t>
  </si>
  <si>
    <t>EXHAUST BRAKE BERMASALAH;</t>
  </si>
  <si>
    <t>LAMPU UTAMA KIRI KANAN MATI;
BUSING TORQUE ROD BAWAH RH LH;
STOPER BUMPER R2 RH LH;</t>
  </si>
  <si>
    <t>BRAKET STABLIZER BELAKANG LEPAS;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</si>
  <si>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</si>
  <si>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</si>
  <si>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C 333</t>
  </si>
  <si>
    <t>BOCOR BAN NO. 1 (PENCUCIAN SA); PATAH BAUT RODA TROMOL NO. 5, 6
KLAKSON MATI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</si>
  <si>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</si>
  <si>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</si>
  <si>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</si>
  <si>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</si>
  <si>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</si>
  <si>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</si>
  <si>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</si>
  <si>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</si>
  <si>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CENTER BOLT RR LH</t>
  </si>
  <si>
    <t>MASTER KOPLING BERMASALAH</t>
  </si>
  <si>
    <t>C 502</t>
  </si>
  <si>
    <t>LEPAS BAUT TORQUE ROD KIRI BELAKANG;
TAMBAH OLI RETARDER;
STEL REM GENERAL;</t>
  </si>
  <si>
    <t>PERBAIKAN TAILGATE MANUAL;
LAS VESEL;
STEL TAILGATE OTOMATIS;</t>
  </si>
  <si>
    <t>PECAH BAN NO 6
TAMBAH ANGIN BAN NO 3</t>
  </si>
  <si>
    <t>BOCOR BAN NO. 11 (KM 19);</t>
  </si>
  <si>
    <t>GANTI BAN NO. 11.12; LAS SPAKBOARD DEPAN KANAN;</t>
  </si>
  <si>
    <t>BANCIAN BERMASALAH</t>
  </si>
  <si>
    <t>BOCOR SELANG ANGIN;
CEK EXHAUST BRAKE;</t>
  </si>
  <si>
    <t>C 508</t>
  </si>
  <si>
    <t>V-BELT LONGGAR ;
AC BERMASALAH;</t>
  </si>
  <si>
    <t>C 509</t>
  </si>
  <si>
    <t>PERBAIKAN PINTU VESEL;
PERBAIKAN BANCIAN;</t>
  </si>
  <si>
    <t>C 510</t>
  </si>
  <si>
    <t>C 511</t>
  </si>
  <si>
    <t>C 520</t>
  </si>
  <si>
    <t>LAS SPAKBOARD; GANTI BAN NO. 7.8;</t>
  </si>
  <si>
    <t>BOCOR BAN NO. 5(GUNUNG MENANGIS);</t>
  </si>
  <si>
    <t>BOCOR BAN NO. 3 (KBM D);</t>
  </si>
  <si>
    <t>BOCOR SELANG ANGIN;
TAMBAH OLI RETARDER;</t>
  </si>
  <si>
    <t>C 514</t>
  </si>
  <si>
    <t>C 517</t>
  </si>
  <si>
    <t>C 519</t>
  </si>
  <si>
    <t xml:space="preserve"> C 391</t>
  </si>
  <si>
    <t>C 521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</si>
  <si>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</si>
  <si>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</si>
  <si>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C 518</t>
  </si>
  <si>
    <t>BOCOR BAN NO. 6 (KM 18);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</si>
  <si>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</si>
  <si>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</si>
  <si>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</si>
  <si>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</si>
  <si>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</si>
  <si>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</si>
  <si>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</si>
  <si>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</si>
  <si>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TANKI FUEL BOCOR;
TIEROD PANJANG BENGKOK NO 3 DAN 4;
SAFETY MUFFLER BERMASALAH;
TAMBAH OLI HUB NO 1,3,DAN 4</t>
  </si>
  <si>
    <t>PINTU VESSEL BERMASALAH</t>
  </si>
  <si>
    <t>C 513</t>
  </si>
  <si>
    <t>PANAS NAIK (OVERHEAD)</t>
  </si>
  <si>
    <t>DRIVER ASLI SAKIT (DIGANTI DRIVER SPARE)</t>
  </si>
  <si>
    <t>STEL REM GENERAL;
CEK KEBOCORAN ANGIN;</t>
  </si>
  <si>
    <t>TAMBA FREON</t>
  </si>
  <si>
    <t>C 505</t>
  </si>
  <si>
    <t>REM TROMOL NO. 7 BERMASALAH;</t>
  </si>
  <si>
    <t>PATAH BAUT RODA TROMOL NO 7, BOCOR BAN NO. 10;</t>
  </si>
  <si>
    <t>INTARDER TIDAK MENAHAN;
GANTI KARET TORQUE ROD BAWAH;</t>
  </si>
  <si>
    <t>LAS DUDUKAN PER KIRI BELAKANG (PATAH)</t>
  </si>
  <si>
    <t>UNIT BERMASALAH DI PABRIK (SPION TERSENGGOL UNIT DT PERUSAHAAN LAIN)</t>
  </si>
  <si>
    <t>PATAH BAUT RODA TROMOL NO 7</t>
  </si>
  <si>
    <t>TANKI FUEL BOCOR</t>
  </si>
  <si>
    <t>PATAH BAUT U BOLT ;
BAUT MUFFLER PATAH</t>
  </si>
  <si>
    <t>LOW POWER;
TEMPERATUR DINGIN NAIK;
LAMPU REATARDER BERKEDIP;
TAMBAH OLI RETARDER;</t>
  </si>
  <si>
    <t>KARET STABILIZER BELAKANG KIRI;
STEL REM GENERAL</t>
  </si>
  <si>
    <t xml:space="preserve">PATAH SPRING NO 10 KIRI BELAKANG;
TAMBAH OLI RETARDER;
STOPLAMP KANAN MATI;
</t>
  </si>
  <si>
    <t>GANTI BAN NO. 7;</t>
  </si>
  <si>
    <t>GANTI BAN NO 12</t>
  </si>
  <si>
    <t>BOCOR BAN NO 10 (KM 19)</t>
  </si>
  <si>
    <t>BOCOR BAN NO. 11;</t>
  </si>
  <si>
    <t>C 522</t>
  </si>
  <si>
    <t>BOCOR BAN NO. 3 (KBMD);</t>
  </si>
  <si>
    <t>DRIVER ASLI CUTI (DIGANTI DRIVER SPARE), ISTIRAHAT SHOLAT JUMAT (SAMPLE TIMBANGAN TUTUP JAM 11:00 BUKA JAM 13:00)</t>
  </si>
  <si>
    <t>CEK TRUNNION;
CEK STOPPER SPRING 
LAMPU KIRI DEPAN MATI;
STOPLAMP KIRI MAU COPOT;
STOPLAMP KANAN MATI;
ALARM ATRET MATI;
PINTU KIRI BERMASALAH</t>
  </si>
  <si>
    <t>C 500</t>
  </si>
  <si>
    <t>PERBAIKAN TAILGATE MANUAL</t>
  </si>
  <si>
    <t>PATAH BAUT RODA TROMOL NO 6</t>
  </si>
  <si>
    <t>ISTIRAHAT SHOLAT JUMAT (SAMPLE TIMBANGAN TUTUP JAM 11:00 BUKA JAM 13:00)</t>
  </si>
  <si>
    <t>C 507</t>
  </si>
  <si>
    <t>RANTAI TAILGATE OTOMATIS LONGGAR;</t>
  </si>
  <si>
    <t>CEK BAN NO 8
PECAH VELEK BAN NO 5</t>
  </si>
  <si>
    <t>GANTI KAMPAS NO. 7.8;</t>
  </si>
  <si>
    <t>SPRING NO 3 F2 LH</t>
  </si>
  <si>
    <t>PATAH SPRING NO 4 (BAN NO 1);
CEK KAMPAS REM GENERAL;
STEL REM GENERA;
TAMBAH OLI RETARDER</t>
  </si>
  <si>
    <t>PATAH BAUT RODA TROMOL 5,7;</t>
  </si>
  <si>
    <t>BOCOR BAN NO 7 (JL COR-CORAN)</t>
  </si>
  <si>
    <t>PATAH BAUT RODA TROMOL NO. 6;</t>
  </si>
  <si>
    <t>C 501</t>
  </si>
  <si>
    <t>C 503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</si>
  <si>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</si>
  <si>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</si>
  <si>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LAMPU UTAMA MATI SEBELAH KIRI</t>
  </si>
  <si>
    <t>PTO BERMASALAH;
PERSENELAN KERAS;</t>
  </si>
  <si>
    <t>AC BERMASALAH TIDAK DINGIN;
TAMBAH OLI HUB NO 3 DAN 4;
STEL REM TROMOL NO 1,2,3, DAN 4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</si>
  <si>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</si>
  <si>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</si>
  <si>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</si>
  <si>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</si>
  <si>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D965"/>
        <sz val="14.0"/>
      </rPr>
      <t xml:space="preserve"> KBM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</si>
  <si>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Operasional </t>
    </r>
    <r>
      <rPr>
        <rFont val="Calibri"/>
        <b/>
        <color rgb="FFFFD965"/>
        <sz val="12.0"/>
      </rPr>
      <t>KBM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</si>
  <si>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</si>
  <si>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</si>
  <si>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BAUT RODA KANAN BELAKANG NO 6 BERMASALAH;
CEK KAMPAS REM GENERAL</t>
  </si>
  <si>
    <t>TIEROD PANJANG BENGKOK;
REM NO 7 RENGGANG;
KLAKSON BERMASALAH</t>
  </si>
  <si>
    <t>CEK REM;
STEL REM GENERAL;
CEK HEKSOUS BREAK.</t>
  </si>
  <si>
    <t>PATAH BAUT RODA TROMOL NO 8</t>
  </si>
  <si>
    <t>LAS PINTU VESEL;
TAILGATE MANUAL KANAN;</t>
  </si>
  <si>
    <t>DOL BAUT RODA TROMOL NOMOR 6
LAMPU DEPAN KIRI KANAN BURAM
TAMBAH AIR RADIATOR</t>
  </si>
  <si>
    <t>BOCOR BAN NO. 5;</t>
  </si>
  <si>
    <t>DRIVER ASLI CUTI (DIGANTI DRIVER SPARE)</t>
  </si>
  <si>
    <t>BOCOR BAN NO. 8;</t>
  </si>
  <si>
    <t>GANTI KAMPAS REM</t>
  </si>
  <si>
    <t>SAFETY RADIATOR</t>
  </si>
  <si>
    <t>GANTI KAMPAS NO. 5.7;
TAMBAH AIR RADIATOR;
STEL REM  GENERAL;</t>
  </si>
  <si>
    <t>SERVICE HM 5000;
DOL BAUT RODA TROMOL NO 7;
TAMBAH AIR RADIATOR;
GANTI KAMPAS REM TROMOL NO 8</t>
  </si>
  <si>
    <t>ANTRI MACET DI LOADING POINT</t>
  </si>
  <si>
    <t>PATAH U BOLT;
GANTI KARET STOPER DEPAN BELAKANG;
STEL REM GENERAL;
LAM UTAMA DEPAN KIRI;</t>
  </si>
  <si>
    <t>REPAIR MUFFLER;</t>
  </si>
  <si>
    <t>GANTI BAN NO. 2;</t>
  </si>
  <si>
    <t>SERVICE KM;
CEK OLI HUB;</t>
  </si>
  <si>
    <t>TAMBAH OLI HUB (OLI HUB BERKURANG TERUS);</t>
  </si>
  <si>
    <t>Achievment Unit Yang Capai Target</t>
  </si>
  <si>
    <t>PATAH SPRING NO 1 TENGAH KANAN;
STEL REM GENERAL</t>
  </si>
  <si>
    <t>DOBLE TIDAK BERFUNGSI;
PINTU KIRI BERMASALAH;</t>
  </si>
  <si>
    <t>BOCOR BAN NO. 3 (KM 15);</t>
  </si>
  <si>
    <t>PATAH BAUT TORQUE ROD BAWAH KIRI;
LAMP STOP KANAN MATI;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</si>
  <si>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</si>
  <si>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</si>
  <si>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CEK BOCORAN ANGIN;
PASANG DUDUKAN SPRING KANAN;
CENTER PEN KANAN;
KENCANGKAN TORQUEROD ATAS;
TAMBAH OLI POWER STEARING;
BOCOR CHAMBER R2 RH</t>
  </si>
  <si>
    <t>GANTI OLI PTO;</t>
  </si>
  <si>
    <t>POWER STEARING BERMASALAH</t>
  </si>
  <si>
    <t>GANTI KARET STOPPER KIRI DAN KANAN BELAKANG</t>
  </si>
  <si>
    <t>CENTER PEN PUTUS;
ADJUST BRAKE ALL;
TAMBAH OLI HUB;
BERSIHKAN AIR CLEANER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</si>
  <si>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</si>
  <si>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</si>
  <si>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</si>
  <si>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</si>
  <si>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</si>
  <si>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</si>
  <si>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TAMBAH OLI HUB NO. 3.4;
TAMBAH AIR RADIATOR;</t>
  </si>
  <si>
    <t>LAS VESEL;
PERBAIKAN TAILGATE MANUAL;</t>
  </si>
  <si>
    <t>PERBAIKAN PINTU VESSEL</t>
  </si>
  <si>
    <t>TAMBAH AIR RADIATOR;
ADJUSTER NO 2, DAN 4 KURANG MENAHAN;
CEK KAMPAS NO 2;
STOPLAMP KANAN MATI</t>
  </si>
  <si>
    <t>GANTI KARET TORQUEROD GENERAL</t>
  </si>
  <si>
    <t xml:space="preserve">RAPIKAN SPRING TENGAH KIRI;
KOPLENG BERMASALAH;
GANTI SHOCKBREKER KIRI;
</t>
  </si>
  <si>
    <t>HUJAN JALAN LICIN</t>
  </si>
  <si>
    <t xml:space="preserve">SEIN MATI SEMUA;
DIFFLOCK BERMASALAH (DOUBLE BERAT MATI:
GANTI KAMPAS REM TROMOL NO 5;
GANTI TROMOL NO 5;
</t>
  </si>
  <si>
    <t>PATAH BAUT RODA TROMOL NO. 8;
LOW POWER;</t>
  </si>
  <si>
    <t>HUJAN JALAN LICIN, ANTRI/MACET DI PABRIK</t>
  </si>
  <si>
    <t>PUTUS U-BOLT KANAN DEPAN
DIFERENCIAL LOCK TIDAK BERFUNGSI</t>
  </si>
  <si>
    <t>BOCOR BAN NO. 9 (KM 26);</t>
  </si>
  <si>
    <t>STEL REM GENERAL;
TAMBAH OLI RETARDER;</t>
  </si>
  <si>
    <t>U BOLT F1 LH PUTUS</t>
  </si>
  <si>
    <t>PATAH BAUT RODA TROMOL NO; 7;
 CEK KAMPAS GENERAL;
CEK TORQUE ROD;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</si>
  <si>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</si>
  <si>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</si>
  <si>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BOCOR BAN NO. 8 (KM 10);</t>
  </si>
  <si>
    <t>RAPIHKAN SPRING KIRI TENGAH
LAMPU UTAMA MATI KANAN MATI</t>
  </si>
  <si>
    <t xml:space="preserve">HUJAN JALAN LICIN, </t>
  </si>
  <si>
    <t>PATAH BAUT RODA TROMOL NO 7;
STEL REM GENERAL</t>
  </si>
  <si>
    <t>unit keluar diatas jam 07:00 karena driver terlambat (hujan)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</si>
  <si>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</si>
  <si>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</si>
  <si>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</si>
  <si>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</si>
  <si>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</si>
  <si>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</si>
  <si>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DRIVER IZIN, SAMPLE TUTUP (15:00)</t>
  </si>
  <si>
    <t>SAMPLE TUTUP (15:00)</t>
  </si>
  <si>
    <t>PATAH SPRING NO. 8 BELAKANG KANAN;
STEL REM GENERAL;</t>
  </si>
  <si>
    <t>BOCOR BAN NO. 6 (TIMBANGAN TENGKORAK);</t>
  </si>
  <si>
    <t>BOCOR BAN NO. 10 (BLOK 5);</t>
  </si>
  <si>
    <t>LAS PINTU VESEL;
STEL VESEL AUTOMATIS</t>
  </si>
  <si>
    <t>CEK ADJUSRTER GENERAL;
DIFLOK DOBLE BERAT RINGAN BERMASALAH;
LAMPU UTAMA KIRI BURAM;
PINTU KIRI BERMASALAH;
SERVICE HM;</t>
  </si>
  <si>
    <t>BOCOR BAN NO 3 (BELAKANG HMSI)</t>
  </si>
  <si>
    <t>SEIN KIRI BERMASLAAH;</t>
  </si>
  <si>
    <t>REM NO. 1.3.7.8 BERMASALAH;
TAMBAH OLI HUB;
LAMP SEIN BELAKANG MATI;</t>
  </si>
  <si>
    <t>RETARDER BERMASALAH (KERUSAKAN BERULANG);</t>
  </si>
  <si>
    <t>LAS PINTU VESSEL;
PERBAIKAN TAILGATE OTOMATIS (KERUSAKAN BERULANG)</t>
  </si>
  <si>
    <t>GANTI BAN NO. 11.12;</t>
  </si>
  <si>
    <t>CEK TRUNION KIRI KANAN;
CEK U BOLT DEPAN KIRI;
RAPIKAN SPAKBOARD DEPAN KANAN;</t>
  </si>
  <si>
    <t xml:space="preserve">REPLACE U BOLT DEPAN;
ADJUST BRAKE ALL;
CEK REM GENERAL;
ADD OIL RETARDER;
ADD WATER COOLANT 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</si>
  <si>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</si>
  <si>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</si>
  <si>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 xml:space="preserve">PATAH BAUT RODA TROMOL NPO. 7;
CEK BAUT STABLIZER BAWAH KIRI KANAN;
</t>
  </si>
  <si>
    <t>unit keluar diatas jam 07:00</t>
  </si>
  <si>
    <t>GANTI KAMPAS REM NO. 1;
RAPIKAN SPRING F2 F4;
STEL REM GENERAL;</t>
  </si>
  <si>
    <t>*</t>
  </si>
  <si>
    <t>unit ready pagi</t>
  </si>
  <si>
    <t>LONGGAR BAUT RODA TROMOL NO. 7 (RES AREA);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</si>
  <si>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</si>
  <si>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</si>
  <si>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</si>
  <si>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</si>
  <si>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</si>
  <si>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</si>
  <si>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DIFFLOCK BERMASALAH;
TAMBAH OLI POWER STEARING;
LOW POWER</t>
  </si>
  <si>
    <t xml:space="preserve">ANGIN BAGIAN BELAKANG BERMASALAH(TIBA-TIBA HABIS);
-PERBAIKAN SUSPENSI KABIN (TERASA SAKIT SAAT ADA JALAN KERITING/GELOMBANG)
</t>
  </si>
  <si>
    <t>* C 357</t>
  </si>
  <si>
    <t>SERVICE HM;
STEL REM GENERAL;
LAMPU UTAMA KIRI MATI;</t>
  </si>
  <si>
    <t>LAMPU BELAKANG MATI;
REM  KURANG MENAHAN;
TAMBAH OLI HUB;
INTARDER KURANG MENAHAN;</t>
  </si>
  <si>
    <t>CEK VESSEL</t>
  </si>
  <si>
    <t>BOCOR BAN NO. 10 (KBM);</t>
  </si>
  <si>
    <t>PECAH VLEG NO. 9;</t>
  </si>
  <si>
    <t>PATAH SPRING KANAN BELAKANG 8 DAN 9;
PATAH SPRING KIRI BELAKANG NO 5</t>
  </si>
  <si>
    <t>BOCOR BAN NO, 11;
GANTI VLEG NO,12;</t>
  </si>
  <si>
    <t>DRIVER MENGAHADAP HRD (TERKAIT MASALAH KEHADIRAN)</t>
  </si>
  <si>
    <t>BOCOR BAN NO 12(JL BARU)</t>
  </si>
  <si>
    <t>BOCOR BAN NO 1</t>
  </si>
  <si>
    <t>PATAH SPRING NO. 7;
PATAH BAUT RODA TROMOL NO, 5;
STEL REM GENERAL;</t>
  </si>
  <si>
    <t xml:space="preserve">GANTI KAMPAS NO. 8;
</t>
  </si>
  <si>
    <t>CEK REM NO. 1.2.3.4;
STEL REM GENERAL;</t>
  </si>
  <si>
    <t>PATAH CENTER BOLT KANAN BELAKANG
KNALPOT PATAH
PINTU CABIN BERMASALAH (TIDAK TERBUKA)</t>
  </si>
  <si>
    <t>HEADLAMP KANAN BERMASALAH;
AC BERMASALAH (TIDAK DINGIN)</t>
  </si>
  <si>
    <t>PATAH CENTER BOLT BELAKANG KANAN;
PATAH U BOLT DEPAN KIRI;</t>
  </si>
  <si>
    <t>BOCOR BAN NO. 3 ;</t>
  </si>
  <si>
    <t>CEK ADJUSTER NO. 5,7,8;
STEL REM GENERAL;</t>
  </si>
  <si>
    <t>PATAH BAUT RODA TROMOL NO, 6;</t>
  </si>
  <si>
    <t>RAPIKAN SPRING F2 LH;
PATAH SPRING NO. 6.7 RR RH;
RAPIKAN HOSE ANGIN;
ANGI TKOR;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</si>
  <si>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</si>
  <si>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</si>
  <si>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BOCOR BAN NO 5 (KM 19)</t>
  </si>
  <si>
    <t>C  516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</si>
  <si>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</si>
  <si>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</si>
  <si>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</si>
  <si>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</si>
  <si>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</si>
  <si>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</si>
  <si>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PATAH BAUT RODA TROMOL NO 5, BOCOR BAN NO 6</t>
  </si>
  <si>
    <t>UNIT BRAKEDOWN DIJALAN</t>
  </si>
  <si>
    <t>ANGIN HABIS TEKOR (PENURUNAN ARJUNA), MELEDAK BAN NO 7</t>
  </si>
  <si>
    <t>PATAH CENTER BOLT KANAN BELAKANG;
CEK REM GENERAL;
DUDUKAN LAMPU BERMASALAH;
KENCANG BOLT HUB TROMOL NO 5</t>
  </si>
  <si>
    <t>BOCOR BAN NO 2  (KM 16)</t>
  </si>
  <si>
    <t>PATAH BAUT RODA TROMOL NO. 5 (CBB);</t>
  </si>
  <si>
    <t>LAS TAIL GATE MANUAL</t>
  </si>
  <si>
    <t>BAR ANGIN BERMASALAH (BLOK 5 SAMPLE)</t>
  </si>
  <si>
    <t>U BOLT DEPAN KIRI PATAH;
RAPIHKAN SPRING KANAN TENGAH;</t>
  </si>
  <si>
    <t>*C 371</t>
  </si>
  <si>
    <t>GANTI TOKRUT ATAS
CEK KAMPAS REM GENERAL
TAMBAH OLI HAP
KARET STOPPER</t>
  </si>
  <si>
    <t>LAS VESSEL;
PERBAIKAN TAILGATE OTOMATIS</t>
  </si>
  <si>
    <t>RETARDER BERMASALAH</t>
  </si>
  <si>
    <t>GANTI KAMPAS TROMOL NO 3</t>
  </si>
  <si>
    <t>BOCOR BAN NO 3 (STOCKPILE KM 7)</t>
  </si>
  <si>
    <t>ANTRI/MACET DI LOADING POINT DAN PABRIK</t>
  </si>
  <si>
    <t>PATAH KONEKTOR ANGIN TENGAH DI ATAS PROPELLER (SIMPANG NAKULA)</t>
  </si>
  <si>
    <t>BOCOR BAN NO 3 (SEPUTARARAN CBB)</t>
  </si>
  <si>
    <t>BOCOR BAN NO. 12;
TAMBAH ANGIN 5,6;</t>
  </si>
  <si>
    <t>PATAH BAUT RODA TROMOL NO 5;
PATAH SPRING F2 KIRI DEPAN NO 1;
PATAH SPRING F2 KANAN DEPAN NO 11;
GANTI KAMPAS REM NO 3;
CEK KAMPAS REM GENERAL;
TAMBAH AIR RADIATOR</t>
  </si>
  <si>
    <t xml:space="preserve">CEK KAMPAS GENERAL;
TAMBAH OLI RETARDER;
</t>
  </si>
  <si>
    <t>SERVICE KM; STEL REM GENERAL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</si>
  <si>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</si>
  <si>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</si>
  <si>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*C 335</t>
  </si>
  <si>
    <t>CEK PINTU VESSEL DAN TAILGATE MANUAL</t>
  </si>
  <si>
    <t>STEL REM GENERAL;
KENALPOT PUTUS;
PUTUS BAUT RODA TROMOL NO 7;</t>
  </si>
  <si>
    <t>LOW POWER;
STEL TIEROD PANJANG</t>
  </si>
  <si>
    <t>CHAMBER NO 6 BOCOR, ANGIN KELUAR TERUS (YUDISTIRA)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</si>
  <si>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</si>
  <si>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</si>
  <si>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</si>
  <si>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</si>
  <si>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</si>
  <si>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</si>
  <si>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</si>
  <si>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</si>
  <si>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 xml:space="preserve">PATAH BAUT RODA TROMOL NO. 6;
KACA LAMPU RETING DEPAN KANAN;
PATAH CORONG SARINGAN UDARA;
</t>
  </si>
  <si>
    <t>PATAH PER NO 1 BELAKANG KANAN</t>
  </si>
  <si>
    <t>SENSOR ANGIN BERMASALAH;</t>
  </si>
  <si>
    <t>PANAS NAIK (KERUSAKAN BERULANG)</t>
  </si>
  <si>
    <t>PATAH TORQUEROD ATAS;
BAUT SEAT SPRING;</t>
  </si>
  <si>
    <t>*C 327</t>
  </si>
  <si>
    <t>ANGIN HABIS TEKOR (PENURUNAN ARJUNA)</t>
  </si>
  <si>
    <t>DUDUKAN TRUNNION PATAH (SEBELUM TANJAKAN MES CHINA)</t>
  </si>
  <si>
    <t>G 500</t>
  </si>
  <si>
    <t>DRIVER ASLI ALFA (DIGANTI DRIVER SPARE), KLAKSON MATI, CEK ALARM MUNDUR</t>
  </si>
  <si>
    <t>GANTI BAN NO 3,9 DAN 10</t>
  </si>
  <si>
    <t>LAS VESSEL</t>
  </si>
  <si>
    <t xml:space="preserve">HOSE RADIATOR PECAH
</t>
  </si>
  <si>
    <t>CEK KAMPAS REM GENERAL; STEL REM GENERAL;</t>
  </si>
  <si>
    <t>VELG NO 9 RETAKK</t>
  </si>
  <si>
    <t>TAILGATE MANUAL BERMASALAH</t>
  </si>
  <si>
    <t>BOCOR BAN NO 1 (JEMBATAN KUNING, KM 10)</t>
  </si>
  <si>
    <t>BOCOR BAN NO 6 (NAKULA);</t>
  </si>
  <si>
    <t>ANTRI/MACET DI STOCKPILE DAN PABRIK</t>
  </si>
  <si>
    <t>PATAH PER NO. 4.5;
CEK CENTER PENBELAKANG KIRI;
ANGIN BERMASALAH;</t>
  </si>
  <si>
    <t>UNIT PENGGANTI, JALAN LICIN DI LOADING POINT</t>
  </si>
  <si>
    <t>BOCOR BAN NO 9 (NAKULA);</t>
  </si>
  <si>
    <t>JALAN LICIN DI LOADING POINT</t>
  </si>
  <si>
    <t>*C 342</t>
  </si>
  <si>
    <t>UNIT BD DIJALAN</t>
  </si>
  <si>
    <t>BOCOR BAN NO 6 (CBB), PATAH BAUT RODA, GANTI BAN NO 7 (REST AREA BLOK 5)</t>
  </si>
  <si>
    <t>GANTI BAN NO. 5.6.7.8;</t>
  </si>
  <si>
    <t>BOCOR HOSE ANGIN (KBM C)</t>
  </si>
  <si>
    <t>LAMPU UTAMA KANAN MATI;
STEL  REM GENERAL;</t>
  </si>
  <si>
    <t>BOCOR BAN NO 4 (DEKAT PENCUCIAN MASUK PABRIK)</t>
  </si>
  <si>
    <t>JATUH SPRING SEBELAH KIRI;
CHAMBER PALING BEALAKANG PUTUS;
GANTI KARET STOPPER KANAN DAN KIRI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</si>
  <si>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</si>
  <si>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</si>
  <si>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PERBAIKAN TAILGATE MANUAL;</t>
  </si>
  <si>
    <t>LAS KUPU-KUPU DUMP;
LAS BANCIAN;</t>
  </si>
  <si>
    <t>DRIVER ASLI IBADAH (DIGANTI DRIVER SPARE)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</si>
  <si>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</si>
  <si>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</si>
  <si>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</si>
  <si>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</si>
  <si>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</si>
  <si>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</si>
  <si>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</si>
  <si>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</si>
  <si>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>SENSOR ANGIN BERMASAALH (BLOK 5)</t>
  </si>
  <si>
    <t>SPORING/CEK OLI STRING;
STEL REM GENERAL';
INTARDER KURANG MENAHAN;
CEK KAMPAS REM GENERAL;
KARET STOPER BELAKANG KIRI;</t>
  </si>
  <si>
    <t>PECAH VELG NO 10 (BELAKANG WS HMSI), DOL BAUT RODA TROMOL NO. 7;</t>
  </si>
  <si>
    <t>G 512</t>
  </si>
  <si>
    <t>PERSNELAN BERMASALAH</t>
  </si>
  <si>
    <t>CEK OLI HUB NO 1-4;
GANTI KAMPAS REM NO 5 DAN 6;
STEL REM GENERAL;
KARET STOPPER BELAKANG;
CEK LAMPU BELAKANG;
RAPIHKAN SPRING TENGAH KIRI</t>
  </si>
  <si>
    <t>TARGET, DRIVER ASLI SAKIT DIGANTI DRIVER SPARE</t>
  </si>
  <si>
    <t>BOCOR TANKI HIDROLIK
TAMBAH OLI RETARDER</t>
  </si>
  <si>
    <t>U BOLT BELAKANG KIRI PATAH;
TAMBAH OLI HUB;
BERSIHKAN AIR CLINER;</t>
  </si>
  <si>
    <t xml:space="preserve">PATAH BAUT RODA TROMOL NO. 6;
STEL REM GENERAL;
</t>
  </si>
  <si>
    <t>HOSE AC BOCOR;
TAMBAH OLI RETARDER;
CEK REM GENERAL;</t>
  </si>
  <si>
    <t>CEK TAILGATE MANUAL DAN PINTU VESSEL</t>
  </si>
  <si>
    <t>TAMBAH OLI RETARDER;
STEL REM GENERAL;
CEK KAMPAS REM GENERAL;
SEMPROT SARINGAN UDARA</t>
  </si>
  <si>
    <t>SERVICE HM;
CEK KONEKTOR ANGIN;</t>
  </si>
  <si>
    <t>PECAH  OLI COOLER</t>
  </si>
  <si>
    <t>ANTRI/MACET LOADING POINT, DAN PABRIK</t>
  </si>
  <si>
    <t>PATAH BAUT RODA TROMOL NO. 7;</t>
  </si>
  <si>
    <t>CEK SPRING DEPAN KIRI;</t>
  </si>
  <si>
    <t xml:space="preserve">ANTRI/MACET DI LOADING POINT, TAMBAH AIR RADIATOR, </t>
  </si>
  <si>
    <t>TAMBAH OLI RETARDER; CEK KAMPAS REM</t>
  </si>
  <si>
    <t>DOL BAUT RODA TROMOL NO. 6,7; GANTI BAN NO. 7.8;</t>
  </si>
  <si>
    <t>PORSENELEN KERAS
FILTER SOLAR BOCOR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</si>
  <si>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</si>
  <si>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</si>
  <si>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*C 339</t>
  </si>
  <si>
    <t>KOMPRESSOR AC BOCOR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</si>
  <si>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</si>
  <si>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</si>
  <si>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</si>
  <si>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</si>
  <si>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</si>
  <si>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</si>
  <si>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</si>
  <si>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</si>
  <si>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>LOW POWER;
ANGIN CEPAT HABIS;</t>
  </si>
  <si>
    <t>PATAH SPRING NO 2 BELAKANG KANAN
AC BERMASALAH
LAMPU SEIN KIRI BELAKANG MATI
ADJUSTER 5 &amp; 7 BERMASALAH</t>
  </si>
  <si>
    <t>TEMPERATUR NAIK (KERUSAKAN BERULANG)</t>
  </si>
  <si>
    <t>INDIKATOR FUEL BERMASALAH</t>
  </si>
  <si>
    <t>BOCOR BAN NO 9 DAN 10 (JEMBATAN KUNING)</t>
  </si>
  <si>
    <t>BRAKET STABILIZER DEPAN KANAN;
CENTER PEN BELAKANG KIRI BELAKANG</t>
  </si>
  <si>
    <t>BOCOR HOSE ANGIN (GUNUNG MENANGIS)</t>
  </si>
  <si>
    <t>BOCOR BAN NO 10</t>
  </si>
  <si>
    <t>LOW POWER (TANJAKAN ARJUNA)</t>
  </si>
  <si>
    <t>PERBAIKAN PINTU VESEL;
PERBAIKAN TAILGATE MANUAL;</t>
  </si>
  <si>
    <t>G 529</t>
  </si>
  <si>
    <t>LOW POWER ENGINE</t>
  </si>
  <si>
    <t>RAPIKAN SPRING DEPAN KANAN;
RAPIKAN SPRING BAGIAN TENGAN KANAN;
CEK COVER HUB NO. 1;</t>
  </si>
  <si>
    <t>INDIKATOR ANGIN BERMASALAH (JL.BARU SESUDAH PENCUCIAN)</t>
  </si>
  <si>
    <t>BOCOR BAN NO 6 (KM 10)</t>
  </si>
  <si>
    <t>PATAH BAUT RODA TROMOL NO, 8;
HANDLE PINTU KANAN BERMASALAH;</t>
  </si>
  <si>
    <t>MELEDAK BAN NO 6  (STOCK PILE)</t>
  </si>
  <si>
    <t>BOCOR BAN NO 10, DAN 12 (JL BETON DEKAT PENCUCIAN)</t>
  </si>
  <si>
    <t>BOCOR BAN NO 10 (JEMBATAN KUNING)</t>
  </si>
  <si>
    <t>REPAIR MUFFLER KNALPOT</t>
  </si>
  <si>
    <t>TARGET, UNIT PENGGANTI</t>
  </si>
  <si>
    <t>KENCANGKAN BAUT RODA;</t>
  </si>
  <si>
    <t>DOL BAUT RODA TROMOL NO 7</t>
  </si>
  <si>
    <t>PATAH BAUT RODA TROMOL NO. 6.7;
PERBAIKAN ALARAM MUNDUR;</t>
  </si>
  <si>
    <t>BOCOR BAN NO 4, PATAH BAUT RODA TROMOL NO 6; DOL BAUT RODA TROMOL NO 5; STOPLAMP KANAN MATI;</t>
  </si>
  <si>
    <t>BOCOR BAN NO 9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</si>
  <si>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</si>
  <si>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</si>
  <si>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HUB DEPAN TROMOL NO. 1,2 BOCOR;
ADJUSTER REM BERASAMALAH NO,8;
CLIP SPRING F2 LH;
LAMPU UTAMA UTAMA KIRI MATI;</t>
  </si>
  <si>
    <t>PECAH VELG NO 6 (PUNCAK ARJUNA)</t>
  </si>
  <si>
    <t>ISI FREON;</t>
  </si>
  <si>
    <t>*C 355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</si>
  <si>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</si>
  <si>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</si>
  <si>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</si>
  <si>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</si>
  <si>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</si>
  <si>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</si>
  <si>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</si>
  <si>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</si>
  <si>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>*C 310</t>
  </si>
  <si>
    <t>RAPIKAN SPRING DEPAN KANAN; RAPIKAN SPRING BAGIAN TENGAN KANAN; CEK COVER HUB NO. 1</t>
  </si>
  <si>
    <t xml:space="preserve">PATAH BAUT RODA TROMOL NO 7;
AJASTER REM TROMOL 5 6 7 8;
TAMBAH OLI HUP  TROMOL 1 2 3 4;
KONEKTOR ANGIN BERMASALAH SEBELAH KANAN </t>
  </si>
  <si>
    <t>PATAH BAUT RODA TROMOL NO. 7;
LAMPU DEPAN KIRI;</t>
  </si>
  <si>
    <t>LOW POWER</t>
  </si>
  <si>
    <t>ANTRI/MACET HUJAN JALAN BANJIR</t>
  </si>
  <si>
    <t xml:space="preserve">PATAH BAUT RODA TROMOL NO. 5;
CEK OLI HUB 1.2.3.4;
</t>
  </si>
  <si>
    <t>BOCOR BAN NO3 (BELAKANG WS HINO)</t>
  </si>
  <si>
    <t>PATAH BAUT RODA TROMOL NO 7; GANTI BAN NO. 9,10;</t>
  </si>
  <si>
    <t>BOCOR RADIATOR (POS 2 BELAKANG WS HMSI)</t>
  </si>
  <si>
    <t>BOCOR BAN  NO 2 (TIMBANGAN TENGKORAK)</t>
  </si>
  <si>
    <t>UNIT PENGGANTI</t>
  </si>
  <si>
    <t>PERBAIKAN BANCIAN</t>
  </si>
  <si>
    <t>BOCOR BAN NO. 6;</t>
  </si>
  <si>
    <t>PATAH BAUT RODA TROMOL NO 6
RETARDER BERMASALAH</t>
  </si>
  <si>
    <t>REM NO. 1 BERMASALAH;
LAMPU UTAMA KIRI MATI;
LAMPU STOP KIRI KANAN MATI;
STEL REM GENERAL;</t>
  </si>
  <si>
    <t>G 504</t>
  </si>
  <si>
    <t>ANGIN BERMASALAH</t>
  </si>
  <si>
    <t>GANTI KAMPAS NO. 6.8;</t>
  </si>
  <si>
    <t>BOCOR BAN NO 5 DAN 6 (KM 11)</t>
  </si>
  <si>
    <t>PERBAIKAN TAILGATE OTOMATIS;
PERBAIKAN TUTUP VESSEL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</si>
  <si>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</si>
  <si>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</si>
  <si>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BOCOR BAN NO 11 (SIMPANG NAKULA  BLOK 8)</t>
  </si>
  <si>
    <t>SPAKBOARD KANAN BELAKANG (MAU JATUH), BOCOR BAN NO 11 (PENGISIAN FUEL, BLOK 5), BOCOR BAN NO. 11;
GANTI VLEG NO. 12;</t>
  </si>
  <si>
    <t>GANTI KAMPAS REM TROMOL NO 1,2,3 DAN 4;
GANTI KARET TORQUEROD (GENERAL)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</si>
  <si>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</si>
  <si>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</si>
  <si>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</si>
  <si>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</si>
  <si>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</si>
  <si>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</si>
  <si>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LAS PINTU VESSEL, STEL REM GENERAL;CEK KAMPAS REM GENERAL</t>
  </si>
  <si>
    <t>LOW POWER (ARJUNA KOSONGAN);</t>
  </si>
  <si>
    <t>BOCOR BAN NO 6 (COR-CORAN)</t>
  </si>
  <si>
    <t>*C 347</t>
  </si>
  <si>
    <t>REM BERMASALAH; CEK ADJUSTER GENERAL</t>
  </si>
  <si>
    <t>TORQUEROD BAN SEBELAH KANAN LEPAS (MESS CHINA)</t>
  </si>
  <si>
    <t>*C 365</t>
  </si>
  <si>
    <t>TAMBAH AIR COOLER;
PATAH U BOLT DEPAN KIRI;
DIFFLOCK BERMASALAH;
CEK KAMPAS REM NO 2</t>
  </si>
  <si>
    <t>KAMPAS REM NO. 8;
KLAKSON BESAR MATI;
VALEP BOCOR;
INDIKATOR ANGIN EROR;</t>
  </si>
  <si>
    <t>CEK KAMPAS REM GENERAL;
STEL REM GENERAL;
SENSOR OIL TEMPERATURE LEPAS;</t>
  </si>
  <si>
    <t>ATRI/MACET DI LOADING POINT DAN PABRIK</t>
  </si>
  <si>
    <t>LAS VESEL;</t>
  </si>
  <si>
    <t>POWER STEARIING KELUAR OLI;
MASTER KOPLING BERMASALAH;
PATAH BAUT RODA TROMOL NO 6</t>
  </si>
  <si>
    <t>CEK KAMPAS REM GENERAL;
BERSIHKAN SARINGAN UDARA</t>
  </si>
  <si>
    <t>TAMBAH OLI HUB;
GANTI KAMPAS REM NO. 5.6.7;
KARET STOPPER TENGAH;</t>
  </si>
  <si>
    <t>PATAH U BOLT DEPAN KIRI;
GANTI KAMPAS NO. 7.8;
TAMBAH OLI HUB;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</si>
  <si>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</si>
  <si>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</si>
  <si>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TAMBAH OLI RETARDER';
STEL REM GENERAL;</t>
  </si>
  <si>
    <t>PATAH BAU RODA TROMOL NO. 7;
CEK OLI HUB;</t>
  </si>
  <si>
    <t>TAMBAH  OLI RETARDER;</t>
  </si>
  <si>
    <t>GANTI KEPALA AKI;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</si>
  <si>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</si>
  <si>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</si>
  <si>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</si>
  <si>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</si>
  <si>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</si>
  <si>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</si>
  <si>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t>LOCK PINTU KABIN BERMASALAH;
LAMPU  UTAMA KANAN MATI;</t>
  </si>
  <si>
    <t>BOCOR BAN NO 4</t>
  </si>
  <si>
    <t>GANTI KARET TORQUE ROD NO. 2.4 RH;
GANTI TUTUP TANKI;
KURAS TANKI SOLAR;</t>
  </si>
  <si>
    <t>ANTRI/MACET DI PABRIK, ISTIRAHAT SHOLAT JUMAT (SAMPLE TIMBANGAN TUTUP JAM 11:00 BUKA JAM 13:00)</t>
  </si>
  <si>
    <t>PATAH CENTER PEN KANAN;
SPAKBOARD KANAN DEPAN;
KARET STOPPER TENGAH;
CEK LAMPU STOP;</t>
  </si>
  <si>
    <t xml:space="preserve">PATAH U BOLT KIRI DEPAN;
TAMBAH OLI HUB;
</t>
  </si>
  <si>
    <t>RAPIKAN PER TENGAH KIRI KANAN;
CEK ENGINE (NAIK PANAS)</t>
  </si>
  <si>
    <t>*C 344</t>
  </si>
  <si>
    <t>LAMPU SEIN DEPAN KIRI JATUH;</t>
  </si>
  <si>
    <t>MEREMBES OLI RETARDER;
KAMPAS REM NO. 5 TIPIS BAGIAN ATAS;
KLAKSON MATI;
BERSIHKAN FILTER UDARA;
REM NO. 4 KURANG MENAHAN;</t>
  </si>
  <si>
    <t>KOPLING BERMASALAGH (PEDAL KOPING DELAY)</t>
  </si>
  <si>
    <t>PATAH BAUT RODA TRMOL NO. 7;
CEK RADIATOR;
KOPLENG BERMASALAH;</t>
  </si>
  <si>
    <t>BOCOR BAN NO 6 (JEMBATAN KUNING, KM 8)</t>
  </si>
  <si>
    <t>GANTI KARET TORQUEROD KIRI;
CEK KARET TORQUEROD KANAN;
SEAT SPRING KIRI DEPAN BERMASALAH;
STOPLAMP KIRI BERMASALAH;
TAMBAH OLI HUB</t>
  </si>
  <si>
    <t>U BOLT DEPAN KANAN;
KAMPAS REM NO 3 LIMIT</t>
  </si>
  <si>
    <t>PECAH VELG NO 7 (JEMBATAN SIMPANG KBM)</t>
  </si>
  <si>
    <t>PECAH VLEG NO. 4;</t>
  </si>
  <si>
    <t>REPAIR MUFFLER;
STOPER CHASIS KIRI BELAKANG;
GANTI SOKET TABUNG ANGIN KIRI;
AIR RADIATOR;</t>
  </si>
  <si>
    <t>KARET TORQUE ROD ALL;</t>
  </si>
  <si>
    <t>BOCOR BAN NO 6 (KM 8, JEMBATAN KUNING)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</si>
  <si>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</si>
  <si>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</si>
  <si>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KONEKTOR ANGIN BERMASALAH</t>
  </si>
  <si>
    <t>CEK TAILGATE DAN BANCIAN</t>
  </si>
  <si>
    <t>TAMBAH OLI HUB;
TAMBAH AIR RADIATOR;
LAM UTAMA KIRI MATI;
LAMPU SEN KANAN BELAKANG MATI;
LAMP BELAKANG KANAN MATI;
PERBAIKAN SAFETY SPRING TENGAH;</t>
  </si>
  <si>
    <t>CEK PROTECTION VALVE (STOCKPILE KM 8)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</si>
  <si>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</si>
  <si>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</si>
  <si>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</si>
  <si>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</si>
  <si>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</si>
  <si>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</si>
  <si>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</si>
  <si>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</si>
  <si>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>KEPALA AKI BERMASALAH; SWITCH KLAKSON BERMASALAH</t>
  </si>
  <si>
    <t>PATAH PER NO. 9,12 KIRI DEPAN;
CEK ADJUSTER NO. 7;</t>
  </si>
  <si>
    <t xml:space="preserve">LAS TAILGATE MANUAL;, DOBLE BERAT RINGAN BERMASALAH;
BERSIHKAN AIR CLINER;
</t>
  </si>
  <si>
    <t xml:space="preserve">LAS BUMPER DEPAN </t>
  </si>
  <si>
    <t xml:space="preserve">LOW POWER;
BOCOR OLI HUP KENAN DEPAN </t>
  </si>
  <si>
    <t>INTARDER BERMASALAH;
SENSOR ANGIN;</t>
  </si>
  <si>
    <t>C 523</t>
  </si>
  <si>
    <t>KACA SEBELAH KANAN PECAH (KENA SERPIHAN BATU)</t>
  </si>
  <si>
    <t>TAMBAH OLI RETARDER;
STEL REM GENERAL</t>
  </si>
  <si>
    <t>PATAH BAUT RODA TROMOL NO. 5;
DOBLE TIDAK BERFUNGSI;</t>
  </si>
  <si>
    <t>C 524</t>
  </si>
  <si>
    <t>BOCOR BAN NO 6 (TIMBANGAN TENGKORAK)</t>
  </si>
  <si>
    <t>UNIT PENGGANTI, BOCOR BAN NO 6 (TIMBANGAN TENGKORAK)</t>
  </si>
  <si>
    <t>SERVICE HM;
TAMBAH OLI HUB NO.3.4;
CEK KAMPAS REM NO. 3.4;</t>
  </si>
  <si>
    <t>MACET/ANTRI LOADING POINT DAN PABRIK</t>
  </si>
  <si>
    <t>C 506</t>
  </si>
  <si>
    <t>MACET/ANTRI LOADING POINT</t>
  </si>
  <si>
    <t>ACCIDENT (TIMBANGAN TENGKORAK)</t>
  </si>
  <si>
    <t xml:space="preserve">LOW POWER
</t>
  </si>
  <si>
    <t>GANTI KAMPAS NO. .3.4;</t>
  </si>
  <si>
    <t>MELEDAK BAN NO 6 (AUREL)</t>
  </si>
  <si>
    <t>BOCOR BAN NO 4 (YUDISTIRA 10)</t>
  </si>
  <si>
    <t>C 526</t>
  </si>
  <si>
    <t>LEPAS VELG NO 11 (BELAKANG POS SECURITY)</t>
  </si>
  <si>
    <t>TAMBAH OLI RETARDER ;
LAMPU  DEPAM KANAN MATI;
STEL REM GENERAL;
CEK KAMPAS GENERAL;</t>
  </si>
  <si>
    <t>GANTI NIPEL;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</si>
  <si>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</si>
  <si>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</si>
  <si>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t>LAS BANCIAN;</t>
  </si>
  <si>
    <t>GANTI KAMPAS NO. 7;
STEL REM GENERAL;
TAMBAH OLI HUB;
BERSIHKAN AIR CLINER;</t>
  </si>
  <si>
    <t>PATAH SPRING NO. 7 BELAKANG KANAN;
DOBLE GARDA BERAT TIDAK BERFUNGSI ;
STEL REM GENERAL;
GANTI KARET STOPER TENGAH BELAKANG;
BERSIHKAN SARINGAN UDARA</t>
  </si>
  <si>
    <t>GANTI KAMPAS REM NO 3,4, DAN 6;
POMPA HYDRAULIK BOCOR</t>
  </si>
  <si>
    <r>
      <rPr>
        <rFont val="Calibri"/>
        <b/>
        <color theme="0"/>
        <sz val="14.0"/>
      </rPr>
      <t xml:space="preserve">Unit  </t>
    </r>
    <r>
      <rPr>
        <rFont val="Calibri"/>
        <b/>
        <color rgb="FFF4B083"/>
        <sz val="14.0"/>
      </rPr>
      <t>KONTRAK BLOK 8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</si>
  <si>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KONTRAK BLOK 8</t>
    </r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</si>
  <si>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(Pabrik 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</si>
  <si>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</si>
  <si>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FEEDING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</si>
  <si>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FEEDING</t>
    </r>
    <r>
      <rPr>
        <rFont val="Calibri"/>
        <b/>
        <color theme="0"/>
        <sz val="12.0"/>
      </rPr>
      <t xml:space="preserve"> </t>
    </r>
  </si>
  <si>
    <r>
      <rPr>
        <rFont val="Calibri"/>
        <b/>
        <color theme="0"/>
        <sz val="14.0"/>
      </rPr>
      <t>Unit</t>
    </r>
    <r>
      <rPr>
        <rFont val="Calibri"/>
        <b/>
        <color rgb="FFF4B083"/>
        <sz val="14.0"/>
      </rPr>
      <t xml:space="preserve"> KBM</t>
    </r>
    <r>
      <rPr>
        <rFont val="Calibri"/>
        <b/>
        <color theme="0"/>
        <sz val="14.0"/>
      </rPr>
      <t xml:space="preserve"> yang tidak mencapai target retase </t>
    </r>
  </si>
  <si>
    <r>
      <rPr>
        <rFont val="Calibri"/>
        <b/>
        <color theme="0"/>
        <sz val="12.0"/>
      </rPr>
      <t>Data Retase &amp; Operasional</t>
    </r>
    <r>
      <rPr>
        <rFont val="Calibri"/>
        <b/>
        <color rgb="FFF4B083"/>
        <sz val="12.0"/>
      </rPr>
      <t xml:space="preserve"> KBM</t>
    </r>
    <r>
      <rPr>
        <rFont val="Calibri"/>
        <b/>
        <color theme="0"/>
        <sz val="12.0"/>
      </rPr>
      <t xml:space="preserve"> </t>
    </r>
  </si>
  <si>
    <t>C 504</t>
  </si>
  <si>
    <t>C 529</t>
  </si>
  <si>
    <t>C 525</t>
  </si>
  <si>
    <t>C 527</t>
  </si>
  <si>
    <t>C 530</t>
  </si>
  <si>
    <t>C 533</t>
  </si>
  <si>
    <t xml:space="preserve"> </t>
  </si>
  <si>
    <r>
      <rPr>
        <rFont val="Calibri"/>
        <b/>
        <color theme="0"/>
        <sz val="14.0"/>
      </rPr>
      <t>Unit</t>
    </r>
    <r>
      <rPr>
        <rFont val="Calibri"/>
        <b/>
        <color rgb="FFFFC000"/>
        <sz val="14.0"/>
      </rPr>
      <t xml:space="preserve"> RENTAL BLOK 8 (Stockpile) </t>
    </r>
    <r>
      <rPr>
        <rFont val="Calibri"/>
        <b/>
        <color theme="0"/>
        <sz val="14.0"/>
      </rPr>
      <t xml:space="preserve">yang tidak mencapai target retase </t>
    </r>
  </si>
  <si>
    <r>
      <rPr>
        <rFont val="Calibri"/>
        <b/>
        <color theme="0"/>
        <sz val="12.0"/>
      </rPr>
      <t xml:space="preserve">Data Retase &amp; Operasinoal </t>
    </r>
    <r>
      <rPr>
        <rFont val="Calibri"/>
        <b/>
        <color rgb="FFF4B083"/>
        <sz val="12.0"/>
      </rPr>
      <t>RENTAL BLOK 8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</si>
</sst>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[$-421]dd\ mmmm\ yyyy"/>
    <numFmt numFmtId="166" formatCode="hh:mm:ss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b/>
      <sz val="14.0"/>
      <color theme="0"/>
      <name val="Calibri"/>
    </font>
    <font/>
    <font>
      <b/>
      <sz val="12.0"/>
      <color theme="0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i/>
      <sz val="8.0"/>
      <color theme="1"/>
      <name val="Calibri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</fills>
  <borders count="2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theme="4"/>
      </top>
    </border>
    <border>
      <right/>
      <top style="thin">
        <color theme="4"/>
      </top>
    </border>
    <border>
      <left/>
      <bottom/>
    </border>
    <border>
      <right/>
      <bottom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 style="thin">
        <color theme="4"/>
      </right>
      <top style="thin">
        <color theme="4"/>
      </top>
      <bottom/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/>
    </border>
    <border>
      <left/>
      <right style="thin">
        <color theme="4"/>
      </right>
      <top/>
      <bottom/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right style="thin">
        <color theme="4"/>
      </right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vertical="center"/>
    </xf>
    <xf borderId="2" fillId="3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3" fontId="6" numFmtId="0" xfId="0" applyAlignment="1" applyBorder="1" applyFont="1">
      <alignment horizontal="center" vertical="center"/>
    </xf>
    <xf borderId="6" fillId="0" fontId="5" numFmtId="0" xfId="0" applyBorder="1" applyFont="1"/>
    <xf borderId="2" fillId="3" fontId="4" numFmtId="164" xfId="0" applyAlignment="1" applyBorder="1" applyFont="1" applyNumberFormat="1">
      <alignment horizontal="center" vertical="center"/>
    </xf>
    <xf borderId="0" fillId="0" fontId="7" numFmtId="165" xfId="0" applyAlignment="1" applyFont="1" applyNumberForma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0" fillId="0" fontId="7" numFmtId="0" xfId="0" applyAlignment="1" applyFont="1">
      <alignment horizontal="center" vertical="center"/>
    </xf>
    <xf borderId="0" fillId="0" fontId="7" numFmtId="20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0" fontId="3" numFmtId="1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7" numFmtId="0" xfId="0" applyAlignment="1" applyBorder="1" applyFill="1" applyFon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20" xfId="0" applyAlignment="1" applyFont="1" applyNumberFormat="1">
      <alignment horizontal="center" vertical="center"/>
    </xf>
    <xf borderId="10" fillId="0" fontId="9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9" fillId="0" fontId="3" numFmtId="1" xfId="0" applyAlignment="1" applyBorder="1" applyFont="1" applyNumberFormat="1">
      <alignment horizontal="center" vertical="center"/>
    </xf>
    <xf borderId="13" fillId="5" fontId="3" numFmtId="0" xfId="0" applyAlignment="1" applyBorder="1" applyFill="1" applyFont="1">
      <alignment horizontal="center" vertical="center"/>
    </xf>
    <xf borderId="14" fillId="5" fontId="7" numFmtId="0" xfId="0" applyAlignment="1" applyBorder="1" applyFont="1">
      <alignment horizontal="center" vertical="center"/>
    </xf>
    <xf borderId="14" fillId="5" fontId="3" numFmtId="166" xfId="0" applyAlignment="1" applyBorder="1" applyFont="1" applyNumberFormat="1">
      <alignment horizontal="center" vertical="center"/>
    </xf>
    <xf borderId="14" fillId="5" fontId="3" numFmtId="20" xfId="0" applyAlignment="1" applyBorder="1" applyFont="1" applyNumberFormat="1">
      <alignment horizontal="center" vertical="center"/>
    </xf>
    <xf borderId="15" fillId="5" fontId="9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" fillId="5" fontId="3" numFmtId="166" xfId="0" applyAlignment="1" applyBorder="1" applyFont="1" applyNumberFormat="1">
      <alignment horizontal="center" vertical="center"/>
    </xf>
    <xf borderId="1" fillId="5" fontId="3" numFmtId="21" xfId="0" applyAlignment="1" applyBorder="1" applyFont="1" applyNumberFormat="1">
      <alignment horizontal="center" vertical="center"/>
    </xf>
    <xf borderId="1" fillId="5" fontId="3" numFmtId="20" xfId="0" applyAlignment="1" applyBorder="1" applyFont="1" applyNumberFormat="1">
      <alignment horizontal="center" vertical="center"/>
    </xf>
    <xf borderId="1" fillId="5" fontId="9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 shrinkToFit="0" vertical="center" wrapText="1"/>
    </xf>
    <xf borderId="16" fillId="0" fontId="3" numFmtId="1" xfId="0" applyAlignment="1" applyBorder="1" applyFont="1" applyNumberFormat="1">
      <alignment horizontal="center" vertical="center"/>
    </xf>
    <xf borderId="17" fillId="3" fontId="10" numFmtId="0" xfId="0" applyAlignment="1" applyBorder="1" applyFont="1">
      <alignment vertical="center"/>
    </xf>
    <xf borderId="18" fillId="3" fontId="10" numFmtId="2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9" fillId="3" fontId="10" numFmtId="0" xfId="0" applyAlignment="1" applyBorder="1" applyFont="1">
      <alignment vertical="center"/>
    </xf>
    <xf borderId="19" fillId="3" fontId="10" numFmtId="2" xfId="0" applyAlignment="1" applyBorder="1" applyFont="1" applyNumberFormat="1">
      <alignment horizontal="center" vertical="center"/>
    </xf>
    <xf borderId="20" fillId="3" fontId="10" numFmtId="0" xfId="0" applyAlignment="1" applyBorder="1" applyFont="1">
      <alignment vertical="center"/>
    </xf>
    <xf borderId="21" fillId="3" fontId="10" numFmtId="2" xfId="0" applyAlignment="1" applyBorder="1" applyFont="1" applyNumberFormat="1">
      <alignment horizontal="center" vertical="center"/>
    </xf>
    <xf borderId="21" fillId="3" fontId="10" numFmtId="10" xfId="0" applyAlignment="1" applyBorder="1" applyFont="1" applyNumberFormat="1">
      <alignment horizontal="center" vertical="center"/>
    </xf>
    <xf borderId="15" fillId="5" fontId="9" numFmtId="0" xfId="0" applyAlignment="1" applyBorder="1" applyFont="1">
      <alignment horizontal="center" shrinkToFit="0" vertical="center" wrapText="1"/>
    </xf>
    <xf borderId="0" fillId="0" fontId="3" numFmtId="21" xfId="0" applyAlignment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0" numFmtId="10" xfId="0" applyAlignment="1" applyFont="1" applyNumberFormat="1">
      <alignment horizontal="center" vertical="center"/>
    </xf>
    <xf borderId="0" fillId="0" fontId="11" numFmtId="0" xfId="0" applyAlignment="1" applyFont="1">
      <alignment vertical="center"/>
    </xf>
    <xf borderId="22" fillId="0" fontId="3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4" fillId="0" fontId="3" numFmtId="166" xfId="0" applyAlignment="1" applyBorder="1" applyFont="1" applyNumberFormat="1">
      <alignment horizontal="center" vertical="center"/>
    </xf>
    <xf borderId="23" fillId="0" fontId="3" numFmtId="20" xfId="0" applyAlignment="1" applyBorder="1" applyFont="1" applyNumberFormat="1">
      <alignment horizontal="center" vertical="center"/>
    </xf>
    <xf borderId="24" fillId="0" fontId="7" numFmtId="0" xfId="0" applyAlignment="1" applyBorder="1" applyFont="1">
      <alignment horizontal="center" vertical="center"/>
    </xf>
    <xf borderId="14" fillId="3" fontId="6" numFmtId="0" xfId="0" applyAlignment="1" applyBorder="1" applyFont="1">
      <alignment vertical="center"/>
    </xf>
    <xf borderId="1" fillId="3" fontId="6" numFmtId="0" xfId="0" applyAlignment="1" applyBorder="1" applyFont="1">
      <alignment horizontal="center" vertical="center"/>
    </xf>
    <xf borderId="23" fillId="0" fontId="3" numFmtId="166" xfId="0" applyAlignment="1" applyBorder="1" applyFont="1" applyNumberFormat="1">
      <alignment horizontal="center" vertical="center"/>
    </xf>
    <xf borderId="13" fillId="5" fontId="3" numFmtId="0" xfId="0" applyAlignment="1" applyBorder="1" applyFont="1">
      <alignment horizontal="center" vertical="center"/>
    </xf>
    <xf borderId="14" fillId="5" fontId="3" numFmtId="20" xfId="0" applyAlignment="1" applyBorder="1" applyFont="1" applyNumberFormat="1">
      <alignment horizontal="center" vertical="center"/>
    </xf>
    <xf borderId="15" fillId="5" fontId="9" numFmtId="0" xfId="0" applyAlignment="1" applyBorder="1" applyFont="1">
      <alignment horizontal="center" vertical="center"/>
    </xf>
    <xf borderId="15" fillId="5" fontId="9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" fillId="2" fontId="3" numFmtId="0" xfId="0" applyBorder="1" applyFont="1"/>
    <xf borderId="2" fillId="3" fontId="4" numFmtId="0" xfId="0" applyAlignment="1" applyBorder="1" applyFont="1">
      <alignment horizontal="center"/>
    </xf>
    <xf borderId="2" fillId="3" fontId="4" numFmtId="164" xfId="0" applyAlignment="1" applyBorder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left"/>
    </xf>
    <xf borderId="10" fillId="0" fontId="3" numFmtId="1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" numFmtId="20" xfId="0" applyAlignment="1" applyBorder="1" applyFont="1" applyNumberFormat="1">
      <alignment horizontal="center"/>
    </xf>
    <xf borderId="15" fillId="5" fontId="9" numFmtId="0" xfId="0" applyAlignment="1" applyBorder="1" applyFont="1">
      <alignment horizontal="center"/>
    </xf>
    <xf borderId="12" fillId="0" fontId="3" numFmtId="0" xfId="0" applyBorder="1" applyFont="1"/>
    <xf borderId="9" fillId="0" fontId="3" numFmtId="1" xfId="0" applyAlignment="1" applyBorder="1" applyFont="1" applyNumberFormat="1">
      <alignment horizontal="center"/>
    </xf>
    <xf borderId="13" fillId="5" fontId="3" numFmtId="0" xfId="0" applyAlignment="1" applyBorder="1" applyFont="1">
      <alignment horizontal="center"/>
    </xf>
    <xf borderId="14" fillId="5" fontId="7" numFmtId="0" xfId="0" applyAlignment="1" applyBorder="1" applyFont="1">
      <alignment horizontal="center"/>
    </xf>
    <xf borderId="14" fillId="5" fontId="3" numFmtId="166" xfId="0" applyAlignment="1" applyBorder="1" applyFont="1" applyNumberFormat="1">
      <alignment horizontal="center"/>
    </xf>
    <xf borderId="14" fillId="5" fontId="3" numFmtId="20" xfId="0" applyAlignment="1" applyBorder="1" applyFont="1" applyNumberFormat="1">
      <alignment horizontal="center"/>
    </xf>
    <xf borderId="1" fillId="5" fontId="3" numFmtId="21" xfId="0" applyAlignment="1" applyBorder="1" applyFont="1" applyNumberFormat="1">
      <alignment horizontal="center"/>
    </xf>
    <xf borderId="1" fillId="5" fontId="9" numFmtId="0" xfId="0" applyAlignment="1" applyBorder="1" applyFont="1">
      <alignment horizontal="center"/>
    </xf>
    <xf borderId="16" fillId="0" fontId="3" numFmtId="1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21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17" fillId="3" fontId="10" numFmtId="0" xfId="0" applyBorder="1" applyFont="1"/>
    <xf borderId="18" fillId="3" fontId="10" numFmtId="2" xfId="0" applyAlignment="1" applyBorder="1" applyFont="1" applyNumberFormat="1">
      <alignment horizontal="center"/>
    </xf>
    <xf borderId="9" fillId="3" fontId="10" numFmtId="0" xfId="0" applyBorder="1" applyFont="1"/>
    <xf borderId="19" fillId="3" fontId="10" numFmtId="2" xfId="0" applyAlignment="1" applyBorder="1" applyFont="1" applyNumberFormat="1">
      <alignment horizontal="center"/>
    </xf>
    <xf borderId="20" fillId="3" fontId="10" numFmtId="0" xfId="0" applyBorder="1" applyFont="1"/>
    <xf borderId="21" fillId="3" fontId="10" numFmtId="2" xfId="0" applyAlignment="1" applyBorder="1" applyFont="1" applyNumberFormat="1">
      <alignment horizontal="center"/>
    </xf>
    <xf borderId="21" fillId="3" fontId="10" numFmtId="10" xfId="0" applyAlignment="1" applyBorder="1" applyFont="1" applyNumberFormat="1">
      <alignment horizontal="center"/>
    </xf>
    <xf borderId="27" fillId="5" fontId="7" numFmtId="0" xfId="0" applyAlignment="1" applyBorder="1" applyFont="1">
      <alignment horizontal="center"/>
    </xf>
    <xf borderId="27" fillId="5" fontId="3" numFmtId="166" xfId="0" applyAlignment="1" applyBorder="1" applyFont="1" applyNumberFormat="1">
      <alignment horizontal="center"/>
    </xf>
    <xf borderId="27" fillId="5" fontId="3" numFmtId="20" xfId="0" applyAlignment="1" applyBorder="1" applyFont="1" applyNumberFormat="1">
      <alignment horizontal="center"/>
    </xf>
    <xf borderId="0" fillId="0" fontId="10" numFmtId="0" xfId="0" applyFont="1"/>
    <xf borderId="0" fillId="0" fontId="10" numFmtId="10" xfId="0" applyAlignment="1" applyFont="1" applyNumberFormat="1">
      <alignment horizontal="center"/>
    </xf>
    <xf borderId="10" fillId="0" fontId="9" numFmtId="0" xfId="0" applyAlignment="1" applyBorder="1" applyFont="1">
      <alignment horizontal="center"/>
    </xf>
    <xf borderId="0" fillId="0" fontId="11" numFmtId="0" xfId="0" applyFont="1"/>
    <xf borderId="23" fillId="0" fontId="7" numFmtId="0" xfId="0" applyAlignment="1" applyBorder="1" applyFont="1">
      <alignment horizontal="center"/>
    </xf>
    <xf borderId="23" fillId="0" fontId="3" numFmtId="166" xfId="0" applyAlignment="1" applyBorder="1" applyFont="1" applyNumberFormat="1">
      <alignment horizontal="center"/>
    </xf>
    <xf borderId="23" fillId="0" fontId="3" numFmtId="20" xfId="0" applyAlignment="1" applyBorder="1" applyFont="1" applyNumberFormat="1">
      <alignment horizontal="center"/>
    </xf>
    <xf borderId="13" fillId="5" fontId="3" numFmtId="0" xfId="0" applyAlignment="1" applyBorder="1" applyFont="1">
      <alignment horizontal="center"/>
    </xf>
    <xf borderId="14" fillId="5" fontId="7" numFmtId="0" xfId="0" applyAlignment="1" applyBorder="1" applyFont="1">
      <alignment horizontal="center"/>
    </xf>
    <xf borderId="14" fillId="5" fontId="3" numFmtId="166" xfId="0" applyAlignment="1" applyBorder="1" applyFont="1" applyNumberFormat="1">
      <alignment horizontal="center"/>
    </xf>
    <xf borderId="14" fillId="5" fontId="3" numFmtId="20" xfId="0" applyAlignment="1" applyBorder="1" applyFont="1" applyNumberFormat="1">
      <alignment horizontal="center"/>
    </xf>
    <xf borderId="15" fillId="5" fontId="9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6" fillId="0" fontId="9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24" fillId="0" fontId="7" numFmtId="0" xfId="0" applyAlignment="1" applyBorder="1" applyFont="1">
      <alignment horizontal="center"/>
    </xf>
    <xf borderId="24" fillId="0" fontId="3" numFmtId="166" xfId="0" applyAlignment="1" applyBorder="1" applyFont="1" applyNumberFormat="1">
      <alignment horizontal="center"/>
    </xf>
    <xf borderId="24" fillId="0" fontId="3" numFmtId="20" xfId="0" applyAlignment="1" applyBorder="1" applyFont="1" applyNumberFormat="1">
      <alignment horizontal="center"/>
    </xf>
    <xf borderId="1" fillId="4" fontId="3" numFmtId="166" xfId="0" applyAlignment="1" applyBorder="1" applyFont="1" applyNumberFormat="1">
      <alignment horizontal="center"/>
    </xf>
    <xf borderId="14" fillId="4" fontId="7" numFmtId="0" xfId="0" applyAlignment="1" applyBorder="1" applyFont="1">
      <alignment horizontal="center"/>
    </xf>
    <xf borderId="1" fillId="4" fontId="3" numFmtId="0" xfId="0" applyBorder="1" applyFont="1"/>
    <xf borderId="0" fillId="0" fontId="12" numFmtId="0" xfId="0" applyFont="1"/>
    <xf borderId="23" fillId="0" fontId="7" numFmtId="0" xfId="0" applyAlignment="1" applyBorder="1" applyFont="1">
      <alignment horizontal="center"/>
    </xf>
    <xf borderId="23" fillId="0" fontId="3" numFmtId="166" xfId="0" applyAlignment="1" applyBorder="1" applyFont="1" applyNumberFormat="1">
      <alignment horizontal="center"/>
    </xf>
    <xf borderId="23" fillId="0" fontId="3" numFmtId="20" xfId="0" applyAlignment="1" applyBorder="1" applyFont="1" applyNumberFormat="1">
      <alignment horizontal="center"/>
    </xf>
    <xf borderId="24" fillId="0" fontId="7" numFmtId="0" xfId="0" applyAlignment="1" applyBorder="1" applyFont="1">
      <alignment horizontal="center"/>
    </xf>
    <xf borderId="24" fillId="0" fontId="3" numFmtId="166" xfId="0" applyAlignment="1" applyBorder="1" applyFont="1" applyNumberFormat="1">
      <alignment horizontal="center"/>
    </xf>
    <xf borderId="24" fillId="0" fontId="3" numFmtId="20" xfId="0" applyAlignment="1" applyBorder="1" applyFont="1" applyNumberFormat="1">
      <alignment horizontal="center"/>
    </xf>
    <xf borderId="1" fillId="5" fontId="7" numFmtId="166" xfId="0" applyAlignment="1" applyBorder="1" applyFont="1" applyNumberFormat="1">
      <alignment horizontal="center"/>
    </xf>
    <xf borderId="14" fillId="5" fontId="7" numFmtId="166" xfId="0" applyAlignment="1" applyBorder="1" applyFont="1" applyNumberFormat="1">
      <alignment horizontal="center"/>
    </xf>
    <xf borderId="0" fillId="0" fontId="7" numFmtId="166" xfId="0" applyAlignment="1" applyFont="1" applyNumberFormat="1">
      <alignment horizontal="center"/>
    </xf>
    <xf borderId="28" fillId="0" fontId="9" numFmtId="0" xfId="0" applyAlignment="1" applyBorder="1" applyFont="1">
      <alignment horizontal="center"/>
    </xf>
    <xf borderId="23" fillId="0" fontId="7" numFmtId="166" xfId="0" applyAlignment="1" applyBorder="1" applyFont="1" applyNumberFormat="1">
      <alignment horizontal="center"/>
    </xf>
    <xf borderId="23" fillId="0" fontId="7" numFmtId="20" xfId="0" applyAlignment="1" applyBorder="1" applyFont="1" applyNumberFormat="1">
      <alignment horizontal="center"/>
    </xf>
    <xf borderId="1" fillId="4" fontId="7" numFmtId="0" xfId="0" applyAlignment="1" applyBorder="1" applyFont="1">
      <alignment horizontal="center"/>
    </xf>
    <xf borderId="14" fillId="4" fontId="3" numFmtId="166" xfId="0" applyAlignment="1" applyBorder="1" applyFont="1" applyNumberFormat="1">
      <alignment horizontal="center"/>
    </xf>
    <xf borderId="1" fillId="5" fontId="7" numFmtId="20" xfId="0" applyAlignment="1" applyBorder="1" applyFont="1" applyNumberFormat="1">
      <alignment horizontal="center"/>
    </xf>
    <xf borderId="14" fillId="5" fontId="7" numFmtId="20" xfId="0" applyAlignment="1" applyBorder="1" applyFont="1" applyNumberFormat="1">
      <alignment horizontal="center"/>
    </xf>
    <xf borderId="15" fillId="5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3" numFmtId="165" xfId="0" applyAlignment="1" applyFont="1" applyNumberFormat="1">
      <alignment horizontal="center"/>
    </xf>
    <xf borderId="14" fillId="4" fontId="7" numFmtId="166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95">
    <tableStyle count="3" pivot="0" name="1-style">
      <tableStyleElement dxfId="1" type="headerRow"/>
      <tableStyleElement dxfId="2" type="firstRowStripe"/>
      <tableStyleElement dxfId="3" type="secondRowStripe"/>
    </tableStyle>
    <tableStyle count="3" pivot="0" name="1-style 2">
      <tableStyleElement dxfId="1" type="headerRow"/>
      <tableStyleElement dxfId="2" type="firstRowStripe"/>
      <tableStyleElement dxfId="3" type="secondRowStripe"/>
    </tableStyle>
    <tableStyle count="3" pivot="0" name="1-style 3">
      <tableStyleElement dxfId="1" type="headerRow"/>
      <tableStyleElement dxfId="2" type="firstRowStripe"/>
      <tableStyleElement dxfId="3" type="secondRowStripe"/>
    </tableStyle>
    <tableStyle count="3" pivot="0" name="1-style 4">
      <tableStyleElement dxfId="1" type="headerRow"/>
      <tableStyleElement dxfId="2" type="firstRowStripe"/>
      <tableStyleElement dxfId="3" type="secondRowStripe"/>
    </tableStyle>
    <tableStyle count="3" pivot="0" name="1-style 5">
      <tableStyleElement dxfId="1" type="headerRow"/>
      <tableStyleElement dxfId="2" type="firstRowStripe"/>
      <tableStyleElement dxfId="3" type="secondRowStripe"/>
    </tableStyle>
    <tableStyle count="3" pivot="0" name="2-style">
      <tableStyleElement dxfId="1" type="headerRow"/>
      <tableStyleElement dxfId="2" type="firstRowStripe"/>
      <tableStyleElement dxfId="3" type="secondRowStripe"/>
    </tableStyle>
    <tableStyle count="3" pivot="0" name="2-style 2">
      <tableStyleElement dxfId="1" type="headerRow"/>
      <tableStyleElement dxfId="2" type="firstRowStripe"/>
      <tableStyleElement dxfId="3" type="secondRowStripe"/>
    </tableStyle>
    <tableStyle count="3" pivot="0" name="2-style 3">
      <tableStyleElement dxfId="1" type="headerRow"/>
      <tableStyleElement dxfId="2" type="firstRowStripe"/>
      <tableStyleElement dxfId="3" type="secondRowStripe"/>
    </tableStyle>
    <tableStyle count="3" pivot="0" name="2-style 4">
      <tableStyleElement dxfId="1" type="headerRow"/>
      <tableStyleElement dxfId="2" type="firstRowStripe"/>
      <tableStyleElement dxfId="3" type="secondRowStripe"/>
    </tableStyle>
    <tableStyle count="3" pivot="0" name="2-style 5">
      <tableStyleElement dxfId="1" type="headerRow"/>
      <tableStyleElement dxfId="2" type="firstRowStripe"/>
      <tableStyleElement dxfId="3" type="secondRowStripe"/>
    </tableStyle>
    <tableStyle count="3" pivot="0" name="3-style">
      <tableStyleElement dxfId="1" type="headerRow"/>
      <tableStyleElement dxfId="2" type="firstRowStripe"/>
      <tableStyleElement dxfId="3" type="secondRowStripe"/>
    </tableStyle>
    <tableStyle count="3" pivot="0" name="3-style 2">
      <tableStyleElement dxfId="1" type="headerRow"/>
      <tableStyleElement dxfId="2" type="firstRowStripe"/>
      <tableStyleElement dxfId="3" type="secondRowStripe"/>
    </tableStyle>
    <tableStyle count="3" pivot="0" name="3-style 3">
      <tableStyleElement dxfId="1" type="headerRow"/>
      <tableStyleElement dxfId="2" type="firstRowStripe"/>
      <tableStyleElement dxfId="3" type="secondRowStripe"/>
    </tableStyle>
    <tableStyle count="3" pivot="0" name="3-style 4">
      <tableStyleElement dxfId="1" type="headerRow"/>
      <tableStyleElement dxfId="2" type="firstRowStripe"/>
      <tableStyleElement dxfId="3" type="secondRowStripe"/>
    </tableStyle>
    <tableStyle count="3" pivot="0" name="3-style 5">
      <tableStyleElement dxfId="1" type="headerRow"/>
      <tableStyleElement dxfId="2" type="firstRowStripe"/>
      <tableStyleElement dxfId="3" type="secondRowStripe"/>
    </tableStyle>
    <tableStyle count="3" pivot="0" name="4-style">
      <tableStyleElement dxfId="1" type="headerRow"/>
      <tableStyleElement dxfId="2" type="firstRowStripe"/>
      <tableStyleElement dxfId="3" type="secondRowStripe"/>
    </tableStyle>
    <tableStyle count="3" pivot="0" name="4-style 2">
      <tableStyleElement dxfId="1" type="headerRow"/>
      <tableStyleElement dxfId="2" type="firstRowStripe"/>
      <tableStyleElement dxfId="3" type="secondRowStripe"/>
    </tableStyle>
    <tableStyle count="3" pivot="0" name="4-style 3">
      <tableStyleElement dxfId="1" type="headerRow"/>
      <tableStyleElement dxfId="2" type="firstRowStripe"/>
      <tableStyleElement dxfId="3" type="secondRowStripe"/>
    </tableStyle>
    <tableStyle count="3" pivot="0" name="4-style 4">
      <tableStyleElement dxfId="1" type="headerRow"/>
      <tableStyleElement dxfId="2" type="firstRowStripe"/>
      <tableStyleElement dxfId="3" type="secondRowStripe"/>
    </tableStyle>
    <tableStyle count="3" pivot="0" name="4-style 5">
      <tableStyleElement dxfId="1" type="headerRow"/>
      <tableStyleElement dxfId="2" type="firstRowStripe"/>
      <tableStyleElement dxfId="3" type="secondRowStripe"/>
    </tableStyle>
    <tableStyle count="3" pivot="0" name="5-style">
      <tableStyleElement dxfId="1" type="headerRow"/>
      <tableStyleElement dxfId="2" type="firstRowStripe"/>
      <tableStyleElement dxfId="3" type="secondRowStripe"/>
    </tableStyle>
    <tableStyle count="3" pivot="0" name="5-style 2">
      <tableStyleElement dxfId="1" type="headerRow"/>
      <tableStyleElement dxfId="2" type="firstRowStripe"/>
      <tableStyleElement dxfId="3" type="secondRowStripe"/>
    </tableStyle>
    <tableStyle count="3" pivot="0" name="5-style 3">
      <tableStyleElement dxfId="1" type="headerRow"/>
      <tableStyleElement dxfId="2" type="firstRowStripe"/>
      <tableStyleElement dxfId="3" type="secondRowStripe"/>
    </tableStyle>
    <tableStyle count="3" pivot="0" name="5-style 4">
      <tableStyleElement dxfId="1" type="headerRow"/>
      <tableStyleElement dxfId="2" type="firstRowStripe"/>
      <tableStyleElement dxfId="3" type="secondRowStripe"/>
    </tableStyle>
    <tableStyle count="3" pivot="0" name="5-style 5">
      <tableStyleElement dxfId="1" type="headerRow"/>
      <tableStyleElement dxfId="2" type="firstRowStripe"/>
      <tableStyleElement dxfId="3" type="secondRowStripe"/>
    </tableStyle>
    <tableStyle count="3" pivot="0" name="6-style">
      <tableStyleElement dxfId="1" type="headerRow"/>
      <tableStyleElement dxfId="2" type="firstRowStripe"/>
      <tableStyleElement dxfId="3" type="secondRowStripe"/>
    </tableStyle>
    <tableStyle count="3" pivot="0" name="6-style 2">
      <tableStyleElement dxfId="1" type="headerRow"/>
      <tableStyleElement dxfId="2" type="firstRowStripe"/>
      <tableStyleElement dxfId="3" type="secondRowStripe"/>
    </tableStyle>
    <tableStyle count="3" pivot="0" name="6-style 3">
      <tableStyleElement dxfId="1" type="headerRow"/>
      <tableStyleElement dxfId="2" type="firstRowStripe"/>
      <tableStyleElement dxfId="3" type="secondRowStripe"/>
    </tableStyle>
    <tableStyle count="3" pivot="0" name="6-style 4">
      <tableStyleElement dxfId="1" type="headerRow"/>
      <tableStyleElement dxfId="2" type="firstRowStripe"/>
      <tableStyleElement dxfId="3" type="secondRowStripe"/>
    </tableStyle>
    <tableStyle count="3" pivot="0" name="6-style 5">
      <tableStyleElement dxfId="1" type="headerRow"/>
      <tableStyleElement dxfId="2" type="firstRowStripe"/>
      <tableStyleElement dxfId="3" type="secondRowStripe"/>
    </tableStyle>
    <tableStyle count="3" pivot="0" name="7-style">
      <tableStyleElement dxfId="1" type="headerRow"/>
      <tableStyleElement dxfId="2" type="firstRowStripe"/>
      <tableStyleElement dxfId="3" type="secondRowStripe"/>
    </tableStyle>
    <tableStyle count="3" pivot="0" name="7-style 2">
      <tableStyleElement dxfId="1" type="headerRow"/>
      <tableStyleElement dxfId="2" type="firstRowStripe"/>
      <tableStyleElement dxfId="3" type="secondRowStripe"/>
    </tableStyle>
    <tableStyle count="3" pivot="0" name="7-style 3">
      <tableStyleElement dxfId="1" type="headerRow"/>
      <tableStyleElement dxfId="2" type="firstRowStripe"/>
      <tableStyleElement dxfId="3" type="secondRowStripe"/>
    </tableStyle>
    <tableStyle count="3" pivot="0" name="7-style 4">
      <tableStyleElement dxfId="1" type="headerRow"/>
      <tableStyleElement dxfId="2" type="firstRowStripe"/>
      <tableStyleElement dxfId="3" type="secondRowStripe"/>
    </tableStyle>
    <tableStyle count="3" pivot="0" name="9-style">
      <tableStyleElement dxfId="1" type="headerRow"/>
      <tableStyleElement dxfId="2" type="firstRowStripe"/>
      <tableStyleElement dxfId="3" type="secondRowStripe"/>
    </tableStyle>
    <tableStyle count="3" pivot="0" name="9-style 2">
      <tableStyleElement dxfId="1" type="headerRow"/>
      <tableStyleElement dxfId="2" type="firstRowStripe"/>
      <tableStyleElement dxfId="3" type="secondRowStripe"/>
    </tableStyle>
    <tableStyle count="3" pivot="0" name="9-style 3">
      <tableStyleElement dxfId="1" type="headerRow"/>
      <tableStyleElement dxfId="2" type="firstRowStripe"/>
      <tableStyleElement dxfId="3" type="secondRowStripe"/>
    </tableStyle>
    <tableStyle count="3" pivot="0" name="9-style 4">
      <tableStyleElement dxfId="1" type="headerRow"/>
      <tableStyleElement dxfId="2" type="firstRowStripe"/>
      <tableStyleElement dxfId="3" type="secondRowStripe"/>
    </tableStyle>
    <tableStyle count="3" pivot="0" name="9-style 5">
      <tableStyleElement dxfId="1" type="headerRow"/>
      <tableStyleElement dxfId="2" type="firstRowStripe"/>
      <tableStyleElement dxfId="3" type="secondRowStripe"/>
    </tableStyle>
    <tableStyle count="3" pivot="0" name="12-style">
      <tableStyleElement dxfId="1" type="headerRow"/>
      <tableStyleElement dxfId="2" type="firstRowStripe"/>
      <tableStyleElement dxfId="3" type="secondRowStripe"/>
    </tableStyle>
    <tableStyle count="3" pivot="0" name="12-style 2">
      <tableStyleElement dxfId="1" type="headerRow"/>
      <tableStyleElement dxfId="2" type="firstRowStripe"/>
      <tableStyleElement dxfId="3" type="secondRowStripe"/>
    </tableStyle>
    <tableStyle count="3" pivot="0" name="12-style 3">
      <tableStyleElement dxfId="1" type="headerRow"/>
      <tableStyleElement dxfId="2" type="firstRowStripe"/>
      <tableStyleElement dxfId="3" type="secondRowStripe"/>
    </tableStyle>
    <tableStyle count="3" pivot="0" name="12-style 4">
      <tableStyleElement dxfId="1" type="headerRow"/>
      <tableStyleElement dxfId="2" type="firstRowStripe"/>
      <tableStyleElement dxfId="3" type="secondRowStripe"/>
    </tableStyle>
    <tableStyle count="3" pivot="0" name="12-style 5">
      <tableStyleElement dxfId="1" type="headerRow"/>
      <tableStyleElement dxfId="2" type="firstRowStripe"/>
      <tableStyleElement dxfId="3" type="secondRowStripe"/>
    </tableStyle>
    <tableStyle count="3" pivot="0" name="13-style">
      <tableStyleElement dxfId="1" type="headerRow"/>
      <tableStyleElement dxfId="2" type="firstRowStripe"/>
      <tableStyleElement dxfId="3" type="secondRowStripe"/>
    </tableStyle>
    <tableStyle count="3" pivot="0" name="13-style 2">
      <tableStyleElement dxfId="1" type="headerRow"/>
      <tableStyleElement dxfId="2" type="firstRowStripe"/>
      <tableStyleElement dxfId="3" type="secondRowStripe"/>
    </tableStyle>
    <tableStyle count="3" pivot="0" name="13-style 3">
      <tableStyleElement dxfId="1" type="headerRow"/>
      <tableStyleElement dxfId="2" type="firstRowStripe"/>
      <tableStyleElement dxfId="3" type="secondRowStripe"/>
    </tableStyle>
    <tableStyle count="3" pivot="0" name="13-style 4">
      <tableStyleElement dxfId="1" type="headerRow"/>
      <tableStyleElement dxfId="2" type="firstRowStripe"/>
      <tableStyleElement dxfId="3" type="secondRowStripe"/>
    </tableStyle>
    <tableStyle count="3" pivot="0" name="13-style 5">
      <tableStyleElement dxfId="1" type="headerRow"/>
      <tableStyleElement dxfId="2" type="firstRowStripe"/>
      <tableStyleElement dxfId="3" type="secondRowStripe"/>
    </tableStyle>
    <tableStyle count="3" pivot="0" name="14-style">
      <tableStyleElement dxfId="1" type="headerRow"/>
      <tableStyleElement dxfId="2" type="firstRowStripe"/>
      <tableStyleElement dxfId="3" type="secondRowStripe"/>
    </tableStyle>
    <tableStyle count="3" pivot="0" name="14-style 2">
      <tableStyleElement dxfId="1" type="headerRow"/>
      <tableStyleElement dxfId="2" type="firstRowStripe"/>
      <tableStyleElement dxfId="3" type="secondRowStripe"/>
    </tableStyle>
    <tableStyle count="3" pivot="0" name="14-style 3">
      <tableStyleElement dxfId="1" type="headerRow"/>
      <tableStyleElement dxfId="2" type="firstRowStripe"/>
      <tableStyleElement dxfId="3" type="secondRowStripe"/>
    </tableStyle>
    <tableStyle count="3" pivot="0" name="14-style 4">
      <tableStyleElement dxfId="1" type="headerRow"/>
      <tableStyleElement dxfId="2" type="firstRowStripe"/>
      <tableStyleElement dxfId="3" type="secondRowStripe"/>
    </tableStyle>
    <tableStyle count="3" pivot="0" name="14-style 5">
      <tableStyleElement dxfId="1" type="headerRow"/>
      <tableStyleElement dxfId="2" type="firstRowStripe"/>
      <tableStyleElement dxfId="3" type="secondRowStripe"/>
    </tableStyle>
    <tableStyle count="3" pivot="0" name="14-style 6">
      <tableStyleElement dxfId="1" type="headerRow"/>
      <tableStyleElement dxfId="2" type="firstRowStripe"/>
      <tableStyleElement dxfId="3" type="secondRowStripe"/>
    </tableStyle>
    <tableStyle count="3" pivot="0" name="15-style">
      <tableStyleElement dxfId="1" type="headerRow"/>
      <tableStyleElement dxfId="2" type="firstRowStripe"/>
      <tableStyleElement dxfId="3" type="secondRowStripe"/>
    </tableStyle>
    <tableStyle count="3" pivot="0" name="15-style 2">
      <tableStyleElement dxfId="1" type="headerRow"/>
      <tableStyleElement dxfId="2" type="firstRowStripe"/>
      <tableStyleElement dxfId="3" type="secondRowStripe"/>
    </tableStyle>
    <tableStyle count="3" pivot="0" name="15-style 3">
      <tableStyleElement dxfId="1" type="headerRow"/>
      <tableStyleElement dxfId="2" type="firstRowStripe"/>
      <tableStyleElement dxfId="3" type="secondRowStripe"/>
    </tableStyle>
    <tableStyle count="3" pivot="0" name="15-style 4">
      <tableStyleElement dxfId="1" type="headerRow"/>
      <tableStyleElement dxfId="2" type="firstRowStripe"/>
      <tableStyleElement dxfId="3" type="secondRowStripe"/>
    </tableStyle>
    <tableStyle count="3" pivot="0" name="15-style 5">
      <tableStyleElement dxfId="1" type="headerRow"/>
      <tableStyleElement dxfId="2" type="firstRowStripe"/>
      <tableStyleElement dxfId="3" type="secondRowStripe"/>
    </tableStyle>
    <tableStyle count="3" pivot="0" name="15-style 6">
      <tableStyleElement dxfId="1" type="headerRow"/>
      <tableStyleElement dxfId="2" type="firstRowStripe"/>
      <tableStyleElement dxfId="3" type="secondRowStripe"/>
    </tableStyle>
    <tableStyle count="3" pivot="0" name="16-style">
      <tableStyleElement dxfId="1" type="headerRow"/>
      <tableStyleElement dxfId="2" type="firstRowStripe"/>
      <tableStyleElement dxfId="3" type="secondRowStripe"/>
    </tableStyle>
    <tableStyle count="3" pivot="0" name="16-style 2">
      <tableStyleElement dxfId="1" type="headerRow"/>
      <tableStyleElement dxfId="2" type="firstRowStripe"/>
      <tableStyleElement dxfId="3" type="secondRowStripe"/>
    </tableStyle>
    <tableStyle count="3" pivot="0" name="16-style 3">
      <tableStyleElement dxfId="1" type="headerRow"/>
      <tableStyleElement dxfId="2" type="firstRowStripe"/>
      <tableStyleElement dxfId="3" type="secondRowStripe"/>
    </tableStyle>
    <tableStyle count="3" pivot="0" name="16-style 4">
      <tableStyleElement dxfId="1" type="headerRow"/>
      <tableStyleElement dxfId="2" type="firstRowStripe"/>
      <tableStyleElement dxfId="3" type="secondRowStripe"/>
    </tableStyle>
    <tableStyle count="3" pivot="0" name="16-style 5">
      <tableStyleElement dxfId="1" type="headerRow"/>
      <tableStyleElement dxfId="2" type="firstRowStripe"/>
      <tableStyleElement dxfId="3" type="secondRowStripe"/>
    </tableStyle>
    <tableStyle count="3" pivot="0" name="16-style 6">
      <tableStyleElement dxfId="1" type="headerRow"/>
      <tableStyleElement dxfId="2" type="firstRowStripe"/>
      <tableStyleElement dxfId="3" type="secondRowStripe"/>
    </tableStyle>
    <tableStyle count="3" pivot="0" name="17-style">
      <tableStyleElement dxfId="1" type="headerRow"/>
      <tableStyleElement dxfId="2" type="firstRowStripe"/>
      <tableStyleElement dxfId="3" type="secondRowStripe"/>
    </tableStyle>
    <tableStyle count="3" pivot="0" name="17-style 2">
      <tableStyleElement dxfId="1" type="headerRow"/>
      <tableStyleElement dxfId="2" type="firstRowStripe"/>
      <tableStyleElement dxfId="3" type="secondRowStripe"/>
    </tableStyle>
    <tableStyle count="3" pivot="0" name="17-style 3">
      <tableStyleElement dxfId="1" type="headerRow"/>
      <tableStyleElement dxfId="2" type="firstRowStripe"/>
      <tableStyleElement dxfId="3" type="secondRowStripe"/>
    </tableStyle>
    <tableStyle count="3" pivot="0" name="17-style 4">
      <tableStyleElement dxfId="1" type="headerRow"/>
      <tableStyleElement dxfId="2" type="firstRowStripe"/>
      <tableStyleElement dxfId="3" type="secondRowStripe"/>
    </tableStyle>
    <tableStyle count="3" pivot="0" name="17-style 5">
      <tableStyleElement dxfId="1" type="headerRow"/>
      <tableStyleElement dxfId="2" type="firstRowStripe"/>
      <tableStyleElement dxfId="3" type="secondRowStripe"/>
    </tableStyle>
    <tableStyle count="3" pivot="0" name="17-style 6">
      <tableStyleElement dxfId="1" type="headerRow"/>
      <tableStyleElement dxfId="2" type="firstRowStripe"/>
      <tableStyleElement dxfId="3" type="secondRowStripe"/>
    </tableStyle>
    <tableStyle count="3" pivot="0" name="18-style">
      <tableStyleElement dxfId="1" type="headerRow"/>
      <tableStyleElement dxfId="2" type="firstRowStripe"/>
      <tableStyleElement dxfId="3" type="secondRowStripe"/>
    </tableStyle>
    <tableStyle count="3" pivot="0" name="18-style 2">
      <tableStyleElement dxfId="1" type="headerRow"/>
      <tableStyleElement dxfId="2" type="firstRowStripe"/>
      <tableStyleElement dxfId="3" type="secondRowStripe"/>
    </tableStyle>
    <tableStyle count="3" pivot="0" name="18-style 3">
      <tableStyleElement dxfId="1" type="headerRow"/>
      <tableStyleElement dxfId="2" type="firstRowStripe"/>
      <tableStyleElement dxfId="3" type="secondRowStripe"/>
    </tableStyle>
    <tableStyle count="3" pivot="0" name="18-style 4">
      <tableStyleElement dxfId="1" type="headerRow"/>
      <tableStyleElement dxfId="2" type="firstRowStripe"/>
      <tableStyleElement dxfId="3" type="secondRowStripe"/>
    </tableStyle>
    <tableStyle count="3" pivot="0" name="18-style 5">
      <tableStyleElement dxfId="1" type="headerRow"/>
      <tableStyleElement dxfId="2" type="firstRowStripe"/>
      <tableStyleElement dxfId="3" type="secondRowStripe"/>
    </tableStyle>
    <tableStyle count="3" pivot="0" name="19-style">
      <tableStyleElement dxfId="1" type="headerRow"/>
      <tableStyleElement dxfId="2" type="firstRowStripe"/>
      <tableStyleElement dxfId="3" type="secondRowStripe"/>
    </tableStyle>
    <tableStyle count="3" pivot="0" name="19-style 2">
      <tableStyleElement dxfId="1" type="headerRow"/>
      <tableStyleElement dxfId="2" type="firstRowStripe"/>
      <tableStyleElement dxfId="3" type="secondRowStripe"/>
    </tableStyle>
    <tableStyle count="3" pivot="0" name="19-style 3">
      <tableStyleElement dxfId="1" type="headerRow"/>
      <tableStyleElement dxfId="2" type="firstRowStripe"/>
      <tableStyleElement dxfId="3" type="secondRowStripe"/>
    </tableStyle>
    <tableStyle count="3" pivot="0" name="19-style 4">
      <tableStyleElement dxfId="1" type="headerRow"/>
      <tableStyleElement dxfId="2" type="firstRowStripe"/>
      <tableStyleElement dxfId="3" type="secondRowStripe"/>
    </tableStyle>
    <tableStyle count="3" pivot="0" name="19-style 5">
      <tableStyleElement dxfId="1" type="headerRow"/>
      <tableStyleElement dxfId="2" type="firstRowStripe"/>
      <tableStyleElement dxfId="3" type="secondRowStripe"/>
    </tableStyle>
    <tableStyle count="3" pivot="0" name="20-style">
      <tableStyleElement dxfId="1" type="headerRow"/>
      <tableStyleElement dxfId="2" type="firstRowStripe"/>
      <tableStyleElement dxfId="3" type="secondRowStripe"/>
    </tableStyle>
    <tableStyle count="3" pivot="0" name="20-style 2">
      <tableStyleElement dxfId="1" type="headerRow"/>
      <tableStyleElement dxfId="2" type="firstRowStripe"/>
      <tableStyleElement dxfId="3" type="secondRowStripe"/>
    </tableStyle>
    <tableStyle count="3" pivot="0" name="20-style 3">
      <tableStyleElement dxfId="1" type="headerRow"/>
      <tableStyleElement dxfId="2" type="firstRowStripe"/>
      <tableStyleElement dxfId="3" type="secondRowStripe"/>
    </tableStyle>
    <tableStyle count="3" pivot="0" name="20-style 4">
      <tableStyleElement dxfId="1" type="headerRow"/>
      <tableStyleElement dxfId="2" type="firstRowStripe"/>
      <tableStyleElement dxfId="3" type="secondRowStripe"/>
    </tableStyle>
    <tableStyle count="3" pivot="0" name="20-style 5">
      <tableStyleElement dxfId="1" type="headerRow"/>
      <tableStyleElement dxfId="2" type="firstRowStripe"/>
      <tableStyleElement dxfId="3" type="secondRowStripe"/>
    </tableStyle>
    <tableStyle count="3" pivot="0" name="20-style 6">
      <tableStyleElement dxfId="1" type="headerRow"/>
      <tableStyleElement dxfId="2" type="firstRowStripe"/>
      <tableStyleElement dxfId="3" type="secondRowStripe"/>
    </tableStyle>
    <tableStyle count="3" pivot="0" name="21-style">
      <tableStyleElement dxfId="1" type="headerRow"/>
      <tableStyleElement dxfId="2" type="firstRowStripe"/>
      <tableStyleElement dxfId="3" type="secondRowStripe"/>
    </tableStyle>
    <tableStyle count="3" pivot="0" name="21-style 2">
      <tableStyleElement dxfId="1" type="headerRow"/>
      <tableStyleElement dxfId="2" type="firstRowStripe"/>
      <tableStyleElement dxfId="3" type="secondRowStripe"/>
    </tableStyle>
    <tableStyle count="3" pivot="0" name="21-style 3">
      <tableStyleElement dxfId="1" type="headerRow"/>
      <tableStyleElement dxfId="2" type="firstRowStripe"/>
      <tableStyleElement dxfId="3" type="secondRowStripe"/>
    </tableStyle>
    <tableStyle count="3" pivot="0" name="21-style 4">
      <tableStyleElement dxfId="1" type="headerRow"/>
      <tableStyleElement dxfId="2" type="firstRowStripe"/>
      <tableStyleElement dxfId="3" type="secondRowStripe"/>
    </tableStyle>
    <tableStyle count="3" pivot="0" name="21-style 5">
      <tableStyleElement dxfId="1" type="headerRow"/>
      <tableStyleElement dxfId="2" type="firstRowStripe"/>
      <tableStyleElement dxfId="3" type="secondRowStripe"/>
    </tableStyle>
    <tableStyle count="3" pivot="0" name="21-style 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H27" displayName="Table_1" name="Table_1" id="1">
  <tableColumns count="7">
    <tableColumn name="No" id="1"/>
    <tableColumn name="Id unit" id="2"/>
    <tableColumn name="JAM KELUAR" id="3"/>
    <tableColumn name="14:25" id="4"/>
    <tableColumn name="TOTAL JAM KERJA" id="5"/>
    <tableColumn name="Retase" id="6"/>
    <tableColumn name="Keterangan" id="7"/>
  </tableColumns>
  <tableStyleInfo name="1-style" showColumnStripes="0" showFirstColumn="1" showLastColumn="1" showRowStripes="1"/>
</table>
</file>

<file path=xl/tables/table10.xml><?xml version="1.0" encoding="utf-8"?>
<table xmlns="http://schemas.openxmlformats.org/spreadsheetml/2006/main" ref="O24:U31" displayName="Table_10" name="Table_10" id="1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-style 5" showColumnStripes="0" showFirstColumn="1" showLastColumn="1" showRowStripes="1"/>
</table>
</file>

<file path=xl/tables/table11.xml><?xml version="1.0" encoding="utf-8"?>
<table xmlns="http://schemas.openxmlformats.org/spreadsheetml/2006/main" ref="B5:H28" displayName="Table_11" name="Table_11" id="1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3-style" showColumnStripes="0" showFirstColumn="1" showLastColumn="1" showRowStripes="1"/>
</table>
</file>

<file path=xl/tables/table12.xml><?xml version="1.0" encoding="utf-8"?>
<table xmlns="http://schemas.openxmlformats.org/spreadsheetml/2006/main" ref="O5:U18" displayName="Table_12" name="Table_12" id="1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3-style 2" showColumnStripes="0" showFirstColumn="1" showLastColumn="1" showRowStripes="1"/>
</table>
</file>

<file path=xl/tables/table13.xml><?xml version="1.0" encoding="utf-8"?>
<table xmlns="http://schemas.openxmlformats.org/spreadsheetml/2006/main" ref="AA5:AG26" displayName="Table_13" name="Table_13" id="1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3-style 3" showColumnStripes="0" showFirstColumn="1" showLastColumn="1" showRowStripes="1"/>
</table>
</file>

<file path=xl/tables/table14.xml><?xml version="1.0" encoding="utf-8"?>
<table xmlns="http://schemas.openxmlformats.org/spreadsheetml/2006/main" ref="AM5:AS16" displayName="Table_14" name="Table_14" id="1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3-style 4" showColumnStripes="0" showFirstColumn="1" showLastColumn="1" showRowStripes="1"/>
</table>
</file>

<file path=xl/tables/table15.xml><?xml version="1.0" encoding="utf-8"?>
<table xmlns="http://schemas.openxmlformats.org/spreadsheetml/2006/main" ref="O22:U29" displayName="Table_15" name="Table_15" id="1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3-style 5" showColumnStripes="0" showFirstColumn="1" showLastColumn="1" showRowStripes="1"/>
</table>
</file>

<file path=xl/tables/table16.xml><?xml version="1.0" encoding="utf-8"?>
<table xmlns="http://schemas.openxmlformats.org/spreadsheetml/2006/main" ref="B5:H28" displayName="Table_16" name="Table_16" id="1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4-style" showColumnStripes="0" showFirstColumn="1" showLastColumn="1" showRowStripes="1"/>
</table>
</file>

<file path=xl/tables/table17.xml><?xml version="1.0" encoding="utf-8"?>
<table xmlns="http://schemas.openxmlformats.org/spreadsheetml/2006/main" ref="O5:U21" displayName="Table_17" name="Table_17" id="1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4-style 2" showColumnStripes="0" showFirstColumn="1" showLastColumn="1" showRowStripes="1"/>
</table>
</file>

<file path=xl/tables/table18.xml><?xml version="1.0" encoding="utf-8"?>
<table xmlns="http://schemas.openxmlformats.org/spreadsheetml/2006/main" ref="AA5:AG26" displayName="Table_18" name="Table_18" id="1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4-style 3" showColumnStripes="0" showFirstColumn="1" showLastColumn="1" showRowStripes="1"/>
</table>
</file>

<file path=xl/tables/table19.xml><?xml version="1.0" encoding="utf-8"?>
<table xmlns="http://schemas.openxmlformats.org/spreadsheetml/2006/main" ref="AM5:AS18" displayName="Table_19" name="Table_19" id="1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4-style 4" showColumnStripes="0" showFirstColumn="1" showLastColumn="1" showRowStripes="1"/>
</table>
</file>

<file path=xl/tables/table2.xml><?xml version="1.0" encoding="utf-8"?>
<table xmlns="http://schemas.openxmlformats.org/spreadsheetml/2006/main" ref="O5:U21" displayName="Table_2" name="Table_2" id="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-style 2" showColumnStripes="0" showFirstColumn="1" showLastColumn="1" showRowStripes="1"/>
</table>
</file>

<file path=xl/tables/table20.xml><?xml version="1.0" encoding="utf-8"?>
<table xmlns="http://schemas.openxmlformats.org/spreadsheetml/2006/main" ref="O26:U32" displayName="Table_20" name="Table_20" id="2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4-style 5" showColumnStripes="0" showFirstColumn="1" showLastColumn="1" showRowStripes="1"/>
</table>
</file>

<file path=xl/tables/table21.xml><?xml version="1.0" encoding="utf-8"?>
<table xmlns="http://schemas.openxmlformats.org/spreadsheetml/2006/main" ref="B5:H28" displayName="Table_21" name="Table_21" id="2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5-style" showColumnStripes="0" showFirstColumn="1" showLastColumn="1" showRowStripes="1"/>
</table>
</file>

<file path=xl/tables/table22.xml><?xml version="1.0" encoding="utf-8"?>
<table xmlns="http://schemas.openxmlformats.org/spreadsheetml/2006/main" ref="O5:U20" displayName="Table_22" name="Table_22" id="2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5-style 2" showColumnStripes="0" showFirstColumn="1" showLastColumn="1" showRowStripes="1"/>
</table>
</file>

<file path=xl/tables/table23.xml><?xml version="1.0" encoding="utf-8"?>
<table xmlns="http://schemas.openxmlformats.org/spreadsheetml/2006/main" ref="AA5:AG22" displayName="Table_23" name="Table_23" id="2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5-style 3" showColumnStripes="0" showFirstColumn="1" showLastColumn="1" showRowStripes="1"/>
</table>
</file>

<file path=xl/tables/table24.xml><?xml version="1.0" encoding="utf-8"?>
<table xmlns="http://schemas.openxmlformats.org/spreadsheetml/2006/main" ref="AM5:AS16" displayName="Table_24" name="Table_24" id="2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5-style 4" showColumnStripes="0" showFirstColumn="1" showLastColumn="1" showRowStripes="1"/>
</table>
</file>

<file path=xl/tables/table25.xml><?xml version="1.0" encoding="utf-8"?>
<table xmlns="http://schemas.openxmlformats.org/spreadsheetml/2006/main" ref="O25:U32" displayName="Table_25" name="Table_25" id="2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5-style 5" showColumnStripes="0" showFirstColumn="1" showLastColumn="1" showRowStripes="1"/>
</table>
</file>

<file path=xl/tables/table26.xml><?xml version="1.0" encoding="utf-8"?>
<table xmlns="http://schemas.openxmlformats.org/spreadsheetml/2006/main" ref="B5:H26" displayName="Table_26" name="Table_26" id="2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6-style" showColumnStripes="0" showFirstColumn="1" showLastColumn="1" showRowStripes="1"/>
</table>
</file>

<file path=xl/tables/table27.xml><?xml version="1.0" encoding="utf-8"?>
<table xmlns="http://schemas.openxmlformats.org/spreadsheetml/2006/main" ref="O5:U21" displayName="Table_27" name="Table_27" id="2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6-style 2" showColumnStripes="0" showFirstColumn="1" showLastColumn="1" showRowStripes="1"/>
</table>
</file>

<file path=xl/tables/table28.xml><?xml version="1.0" encoding="utf-8"?>
<table xmlns="http://schemas.openxmlformats.org/spreadsheetml/2006/main" ref="AA5:AG16" displayName="Table_28" name="Table_28" id="2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6-style 3" showColumnStripes="0" showFirstColumn="1" showLastColumn="1" showRowStripes="1"/>
</table>
</file>

<file path=xl/tables/table29.xml><?xml version="1.0" encoding="utf-8"?>
<table xmlns="http://schemas.openxmlformats.org/spreadsheetml/2006/main" ref="AM5:AS19" displayName="Table_29" name="Table_29" id="2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6-style 4" showColumnStripes="0" showFirstColumn="1" showLastColumn="1" showRowStripes="1"/>
</table>
</file>

<file path=xl/tables/table3.xml><?xml version="1.0" encoding="utf-8"?>
<table xmlns="http://schemas.openxmlformats.org/spreadsheetml/2006/main" ref="AA5:AG25" displayName="Table_3" name="Table_3" id="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-style 3" showColumnStripes="0" showFirstColumn="1" showLastColumn="1" showRowStripes="1"/>
</table>
</file>

<file path=xl/tables/table30.xml><?xml version="1.0" encoding="utf-8"?>
<table xmlns="http://schemas.openxmlformats.org/spreadsheetml/2006/main" ref="O26:U32" displayName="Table_30" name="Table_30" id="3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6-style 5" showColumnStripes="0" showFirstColumn="1" showLastColumn="1" showRowStripes="1"/>
</table>
</file>

<file path=xl/tables/table31.xml><?xml version="1.0" encoding="utf-8"?>
<table xmlns="http://schemas.openxmlformats.org/spreadsheetml/2006/main" ref="B5:H25" displayName="Table_31" name="Table_31" id="3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7-style" showColumnStripes="0" showFirstColumn="1" showLastColumn="1" showRowStripes="1"/>
</table>
</file>

<file path=xl/tables/table32.xml><?xml version="1.0" encoding="utf-8"?>
<table xmlns="http://schemas.openxmlformats.org/spreadsheetml/2006/main" ref="O5:U18" displayName="Table_32" name="Table_32" id="3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7-style 2" showColumnStripes="0" showFirstColumn="1" showLastColumn="1" showRowStripes="1"/>
</table>
</file>

<file path=xl/tables/table33.xml><?xml version="1.0" encoding="utf-8"?>
<table xmlns="http://schemas.openxmlformats.org/spreadsheetml/2006/main" ref="AA5:AG16" displayName="Table_33" name="Table_33" id="3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7-style 3" showColumnStripes="0" showFirstColumn="1" showLastColumn="1" showRowStripes="1"/>
</table>
</file>

<file path=xl/tables/table34.xml><?xml version="1.0" encoding="utf-8"?>
<table xmlns="http://schemas.openxmlformats.org/spreadsheetml/2006/main" ref="O23:U29" displayName="Table_34" name="Table_34" id="3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7-style 4" showColumnStripes="0" showFirstColumn="1" showLastColumn="1" showRowStripes="1"/>
</table>
</file>

<file path=xl/tables/table35.xml><?xml version="1.0" encoding="utf-8"?>
<table xmlns="http://schemas.openxmlformats.org/spreadsheetml/2006/main" ref="B5:H23" displayName="Table_35" name="Table_35" id="3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9-style" showColumnStripes="0" showFirstColumn="1" showLastColumn="1" showRowStripes="1"/>
</table>
</file>

<file path=xl/tables/table36.xml><?xml version="1.0" encoding="utf-8"?>
<table xmlns="http://schemas.openxmlformats.org/spreadsheetml/2006/main" ref="O5:U17" displayName="Table_36" name="Table_36" id="3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9-style 2" showColumnStripes="0" showFirstColumn="1" showLastColumn="1" showRowStripes="1"/>
</table>
</file>

<file path=xl/tables/table37.xml><?xml version="1.0" encoding="utf-8"?>
<table xmlns="http://schemas.openxmlformats.org/spreadsheetml/2006/main" ref="AA5:AG17" displayName="Table_37" name="Table_37" id="3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9-style 3" showColumnStripes="0" showFirstColumn="1" showLastColumn="1" showRowStripes="1"/>
</table>
</file>

<file path=xl/tables/table38.xml><?xml version="1.0" encoding="utf-8"?>
<table xmlns="http://schemas.openxmlformats.org/spreadsheetml/2006/main" ref="O21:U27" displayName="Table_38" name="Table_38" id="3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9-style 4" showColumnStripes="0" showFirstColumn="1" showLastColumn="1" showRowStripes="1"/>
</table>
</file>

<file path=xl/tables/table39.xml><?xml version="1.0" encoding="utf-8"?>
<table xmlns="http://schemas.openxmlformats.org/spreadsheetml/2006/main" ref="O43:U61" displayName="Table_39" name="Table_39" id="3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9-style 5" showColumnStripes="0" showFirstColumn="1" showLastColumn="1" showRowStripes="1"/>
</table>
</file>

<file path=xl/tables/table4.xml><?xml version="1.0" encoding="utf-8"?>
<table xmlns="http://schemas.openxmlformats.org/spreadsheetml/2006/main" ref="AM5:AS16" displayName="Table_4" name="Table_4" id="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-style 4" showColumnStripes="0" showFirstColumn="1" showLastColumn="1" showRowStripes="1"/>
</table>
</file>

<file path=xl/tables/table40.xml><?xml version="1.0" encoding="utf-8"?>
<table xmlns="http://schemas.openxmlformats.org/spreadsheetml/2006/main" ref="B5:H28" displayName="Table_40" name="Table_40" id="4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2-style" showColumnStripes="0" showFirstColumn="1" showLastColumn="1" showRowStripes="1"/>
</table>
</file>

<file path=xl/tables/table41.xml><?xml version="1.0" encoding="utf-8"?>
<table xmlns="http://schemas.openxmlformats.org/spreadsheetml/2006/main" ref="O5:U20" displayName="Table_41" name="Table_41" id="4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2-style 2" showColumnStripes="0" showFirstColumn="1" showLastColumn="1" showRowStripes="1"/>
</table>
</file>

<file path=xl/tables/table42.xml><?xml version="1.0" encoding="utf-8"?>
<table xmlns="http://schemas.openxmlformats.org/spreadsheetml/2006/main" ref="AA5:AG17" displayName="Table_42" name="Table_42" id="4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2-style 3" showColumnStripes="0" showFirstColumn="1" showLastColumn="1" showRowStripes="1"/>
</table>
</file>

<file path=xl/tables/table43.xml><?xml version="1.0" encoding="utf-8"?>
<table xmlns="http://schemas.openxmlformats.org/spreadsheetml/2006/main" ref="O25:U29" displayName="Table_43" name="Table_43" id="4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2-style 4" showColumnStripes="0" showFirstColumn="1" showLastColumn="1" showRowStripes="1"/>
</table>
</file>

<file path=xl/tables/table44.xml><?xml version="1.0" encoding="utf-8"?>
<table xmlns="http://schemas.openxmlformats.org/spreadsheetml/2006/main" ref="O43:U62" displayName="Table_44" name="Table_44" id="4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2-style 5" showColumnStripes="0" showFirstColumn="1" showLastColumn="1" showRowStripes="1"/>
</table>
</file>

<file path=xl/tables/table45.xml><?xml version="1.0" encoding="utf-8"?>
<table xmlns="http://schemas.openxmlformats.org/spreadsheetml/2006/main" ref="B5:H26" displayName="Table_45" name="Table_45" id="4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3-style" showColumnStripes="0" showFirstColumn="1" showLastColumn="1" showRowStripes="1"/>
</table>
</file>

<file path=xl/tables/table46.xml><?xml version="1.0" encoding="utf-8"?>
<table xmlns="http://schemas.openxmlformats.org/spreadsheetml/2006/main" ref="O5:U20" displayName="Table_46" name="Table_46" id="4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3-style 2" showColumnStripes="0" showFirstColumn="1" showLastColumn="1" showRowStripes="1"/>
</table>
</file>

<file path=xl/tables/table47.xml><?xml version="1.0" encoding="utf-8"?>
<table xmlns="http://schemas.openxmlformats.org/spreadsheetml/2006/main" ref="AA5:AG17" displayName="Table_47" name="Table_47" id="4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3-style 3" showColumnStripes="0" showFirstColumn="1" showLastColumn="1" showRowStripes="1"/>
</table>
</file>

<file path=xl/tables/table48.xml><?xml version="1.0" encoding="utf-8"?>
<table xmlns="http://schemas.openxmlformats.org/spreadsheetml/2006/main" ref="O25:U32" displayName="Table_48" name="Table_48" id="4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3-style 4" showColumnStripes="0" showFirstColumn="1" showLastColumn="1" showRowStripes="1"/>
</table>
</file>

<file path=xl/tables/table49.xml><?xml version="1.0" encoding="utf-8"?>
<table xmlns="http://schemas.openxmlformats.org/spreadsheetml/2006/main" ref="O43:U65" displayName="Table_49" name="Table_49" id="4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3-style 5" showColumnStripes="0" showFirstColumn="1" showLastColumn="1" showRowStripes="1"/>
</table>
</file>

<file path=xl/tables/table5.xml><?xml version="1.0" encoding="utf-8"?>
<table xmlns="http://schemas.openxmlformats.org/spreadsheetml/2006/main" ref="O25:U31" displayName="Table_5" name="Table_5" id="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-style 5" showColumnStripes="0" showFirstColumn="1" showLastColumn="1" showRowStripes="1"/>
</table>
</file>

<file path=xl/tables/table50.xml><?xml version="1.0" encoding="utf-8"?>
<table xmlns="http://schemas.openxmlformats.org/spreadsheetml/2006/main" ref="B5:H26" displayName="Table_50" name="Table_50" id="5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" showColumnStripes="0" showFirstColumn="1" showLastColumn="1" showRowStripes="1"/>
</table>
</file>

<file path=xl/tables/table51.xml><?xml version="1.0" encoding="utf-8"?>
<table xmlns="http://schemas.openxmlformats.org/spreadsheetml/2006/main" ref="O5:U20" displayName="Table_51" name="Table_51" id="5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 2" showColumnStripes="0" showFirstColumn="1" showLastColumn="1" showRowStripes="1"/>
</table>
</file>

<file path=xl/tables/table52.xml><?xml version="1.0" encoding="utf-8"?>
<table xmlns="http://schemas.openxmlformats.org/spreadsheetml/2006/main" ref="AA5:AG15" displayName="Table_52" name="Table_52" id="5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 3" showColumnStripes="0" showFirstColumn="1" showLastColumn="1" showRowStripes="1"/>
</table>
</file>

<file path=xl/tables/table53.xml><?xml version="1.0" encoding="utf-8"?>
<table xmlns="http://schemas.openxmlformats.org/spreadsheetml/2006/main" ref="AL5:AR16" displayName="Table_53" name="Table_53" id="5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 4" showColumnStripes="0" showFirstColumn="1" showLastColumn="1" showRowStripes="1"/>
</table>
</file>

<file path=xl/tables/table54.xml><?xml version="1.0" encoding="utf-8"?>
<table xmlns="http://schemas.openxmlformats.org/spreadsheetml/2006/main" ref="O25:U30" displayName="Table_54" name="Table_54" id="5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 5" showColumnStripes="0" showFirstColumn="1" showLastColumn="1" showRowStripes="1"/>
</table>
</file>

<file path=xl/tables/table55.xml><?xml version="1.0" encoding="utf-8"?>
<table xmlns="http://schemas.openxmlformats.org/spreadsheetml/2006/main" ref="O45:U67" displayName="Table_55" name="Table_55" id="5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4-style 6" showColumnStripes="0" showFirstColumn="1" showLastColumn="1" showRowStripes="1"/>
</table>
</file>

<file path=xl/tables/table56.xml><?xml version="1.0" encoding="utf-8"?>
<table xmlns="http://schemas.openxmlformats.org/spreadsheetml/2006/main" ref="B5:H24" displayName="Table_56" name="Table_56" id="5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" showColumnStripes="0" showFirstColumn="1" showLastColumn="1" showRowStripes="1"/>
</table>
</file>

<file path=xl/tables/table57.xml><?xml version="1.0" encoding="utf-8"?>
<table xmlns="http://schemas.openxmlformats.org/spreadsheetml/2006/main" ref="O5:U20" displayName="Table_57" name="Table_57" id="5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 2" showColumnStripes="0" showFirstColumn="1" showLastColumn="1" showRowStripes="1"/>
</table>
</file>

<file path=xl/tables/table58.xml><?xml version="1.0" encoding="utf-8"?>
<table xmlns="http://schemas.openxmlformats.org/spreadsheetml/2006/main" ref="AA5:AG15" displayName="Table_58" name="Table_58" id="5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 3" showColumnStripes="0" showFirstColumn="1" showLastColumn="1" showRowStripes="1"/>
</table>
</file>

<file path=xl/tables/table59.xml><?xml version="1.0" encoding="utf-8"?>
<table xmlns="http://schemas.openxmlformats.org/spreadsheetml/2006/main" ref="AL5:AR15" displayName="Table_59" name="Table_59" id="5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 4" showColumnStripes="0" showFirstColumn="1" showLastColumn="1" showRowStripes="1"/>
</table>
</file>

<file path=xl/tables/table6.xml><?xml version="1.0" encoding="utf-8"?>
<table xmlns="http://schemas.openxmlformats.org/spreadsheetml/2006/main" ref="B5:H27" displayName="Table_6" name="Table_6" id="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-style" showColumnStripes="0" showFirstColumn="1" showLastColumn="1" showRowStripes="1"/>
</table>
</file>

<file path=xl/tables/table60.xml><?xml version="1.0" encoding="utf-8"?>
<table xmlns="http://schemas.openxmlformats.org/spreadsheetml/2006/main" ref="O25:U30" displayName="Table_60" name="Table_60" id="6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 5" showColumnStripes="0" showFirstColumn="1" showLastColumn="1" showRowStripes="1"/>
</table>
</file>

<file path=xl/tables/table61.xml><?xml version="1.0" encoding="utf-8"?>
<table xmlns="http://schemas.openxmlformats.org/spreadsheetml/2006/main" ref="O45:U67" displayName="Table_61" name="Table_61" id="6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5-style 6" showColumnStripes="0" showFirstColumn="1" showLastColumn="1" showRowStripes="1"/>
</table>
</file>

<file path=xl/tables/table62.xml><?xml version="1.0" encoding="utf-8"?>
<table xmlns="http://schemas.openxmlformats.org/spreadsheetml/2006/main" ref="B5:H25" displayName="Table_62" name="Table_62" id="6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" showColumnStripes="0" showFirstColumn="1" showLastColumn="1" showRowStripes="1"/>
</table>
</file>

<file path=xl/tables/table63.xml><?xml version="1.0" encoding="utf-8"?>
<table xmlns="http://schemas.openxmlformats.org/spreadsheetml/2006/main" ref="O5:U19" displayName="Table_63" name="Table_63" id="6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 2" showColumnStripes="0" showFirstColumn="1" showLastColumn="1" showRowStripes="1"/>
</table>
</file>

<file path=xl/tables/table64.xml><?xml version="1.0" encoding="utf-8"?>
<table xmlns="http://schemas.openxmlformats.org/spreadsheetml/2006/main" ref="AA5:AG15" displayName="Table_64" name="Table_64" id="6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 3" showColumnStripes="0" showFirstColumn="1" showLastColumn="1" showRowStripes="1"/>
</table>
</file>

<file path=xl/tables/table65.xml><?xml version="1.0" encoding="utf-8"?>
<table xmlns="http://schemas.openxmlformats.org/spreadsheetml/2006/main" ref="AL5:AR16" displayName="Table_65" name="Table_65" id="6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 4" showColumnStripes="0" showFirstColumn="1" showLastColumn="1" showRowStripes="1"/>
</table>
</file>

<file path=xl/tables/table66.xml><?xml version="1.0" encoding="utf-8"?>
<table xmlns="http://schemas.openxmlformats.org/spreadsheetml/2006/main" ref="O24:U31" displayName="Table_66" name="Table_66" id="6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 5" showColumnStripes="0" showFirstColumn="1" showLastColumn="1" showRowStripes="1"/>
</table>
</file>

<file path=xl/tables/table67.xml><?xml version="1.0" encoding="utf-8"?>
<table xmlns="http://schemas.openxmlformats.org/spreadsheetml/2006/main" ref="O44:U65" displayName="Table_67" name="Table_67" id="6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6-style 6" showColumnStripes="0" showFirstColumn="1" showLastColumn="1" showRowStripes="1"/>
</table>
</file>

<file path=xl/tables/table68.xml><?xml version="1.0" encoding="utf-8"?>
<table xmlns="http://schemas.openxmlformats.org/spreadsheetml/2006/main" ref="B5:H26" displayName="Table_68" name="Table_68" id="6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" showColumnStripes="0" showFirstColumn="1" showLastColumn="1" showRowStripes="1"/>
</table>
</file>

<file path=xl/tables/table69.xml><?xml version="1.0" encoding="utf-8"?>
<table xmlns="http://schemas.openxmlformats.org/spreadsheetml/2006/main" ref="O5:U19" displayName="Table_69" name="Table_69" id="6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 2" showColumnStripes="0" showFirstColumn="1" showLastColumn="1" showRowStripes="1"/>
</table>
</file>

<file path=xl/tables/table7.xml><?xml version="1.0" encoding="utf-8"?>
<table xmlns="http://schemas.openxmlformats.org/spreadsheetml/2006/main" ref="O5:U20" displayName="Table_7" name="Table_7" id="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-style 2" showColumnStripes="0" showFirstColumn="1" showLastColumn="1" showRowStripes="1"/>
</table>
</file>

<file path=xl/tables/table70.xml><?xml version="1.0" encoding="utf-8"?>
<table xmlns="http://schemas.openxmlformats.org/spreadsheetml/2006/main" ref="AA5:AG14" displayName="Table_70" name="Table_70" id="7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 3" showColumnStripes="0" showFirstColumn="1" showLastColumn="1" showRowStripes="1"/>
</table>
</file>

<file path=xl/tables/table71.xml><?xml version="1.0" encoding="utf-8"?>
<table xmlns="http://schemas.openxmlformats.org/spreadsheetml/2006/main" ref="AL5:AR16" displayName="Table_71" name="Table_71" id="7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 4" showColumnStripes="0" showFirstColumn="1" showLastColumn="1" showRowStripes="1"/>
</table>
</file>

<file path=xl/tables/table72.xml><?xml version="1.0" encoding="utf-8"?>
<table xmlns="http://schemas.openxmlformats.org/spreadsheetml/2006/main" ref="O24:U31" displayName="Table_72" name="Table_72" id="7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 5" showColumnStripes="0" showFirstColumn="1" showLastColumn="1" showRowStripes="1"/>
</table>
</file>

<file path=xl/tables/table73.xml><?xml version="1.0" encoding="utf-8"?>
<table xmlns="http://schemas.openxmlformats.org/spreadsheetml/2006/main" ref="O44:U65" displayName="Table_73" name="Table_73" id="7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7-style 6" showColumnStripes="0" showFirstColumn="1" showLastColumn="1" showRowStripes="1"/>
</table>
</file>

<file path=xl/tables/table74.xml><?xml version="1.0" encoding="utf-8"?>
<table xmlns="http://schemas.openxmlformats.org/spreadsheetml/2006/main" ref="B5:H28" displayName="Table_74" name="Table_74" id="7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8-style" showColumnStripes="0" showFirstColumn="1" showLastColumn="1" showRowStripes="1"/>
</table>
</file>

<file path=xl/tables/table75.xml><?xml version="1.0" encoding="utf-8"?>
<table xmlns="http://schemas.openxmlformats.org/spreadsheetml/2006/main" ref="O5:U19" displayName="Table_75" name="Table_75" id="7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8-style 2" showColumnStripes="0" showFirstColumn="1" showLastColumn="1" showRowStripes="1"/>
</table>
</file>

<file path=xl/tables/table76.xml><?xml version="1.0" encoding="utf-8"?>
<table xmlns="http://schemas.openxmlformats.org/spreadsheetml/2006/main" ref="AA5:AG15" displayName="Table_76" name="Table_76" id="7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8-style 3" showColumnStripes="0" showFirstColumn="1" showLastColumn="1" showRowStripes="1"/>
</table>
</file>

<file path=xl/tables/table77.xml><?xml version="1.0" encoding="utf-8"?>
<table xmlns="http://schemas.openxmlformats.org/spreadsheetml/2006/main" ref="O24:U31" displayName="Table_77" name="Table_77" id="7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8-style 4" showColumnStripes="0" showFirstColumn="1" showLastColumn="1" showRowStripes="1"/>
</table>
</file>

<file path=xl/tables/table78.xml><?xml version="1.0" encoding="utf-8"?>
<table xmlns="http://schemas.openxmlformats.org/spreadsheetml/2006/main" ref="O44:U65" displayName="Table_78" name="Table_78" id="7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8-style 5" showColumnStripes="0" showFirstColumn="1" showLastColumn="1" showRowStripes="1"/>
</table>
</file>

<file path=xl/tables/table79.xml><?xml version="1.0" encoding="utf-8"?>
<table xmlns="http://schemas.openxmlformats.org/spreadsheetml/2006/main" ref="B5:H27" displayName="Table_79" name="Table_79" id="7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9-style" showColumnStripes="0" showFirstColumn="1" showLastColumn="1" showRowStripes="1"/>
</table>
</file>

<file path=xl/tables/table8.xml><?xml version="1.0" encoding="utf-8"?>
<table xmlns="http://schemas.openxmlformats.org/spreadsheetml/2006/main" ref="AA5:AG26" displayName="Table_8" name="Table_8" id="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-style 3" showColumnStripes="0" showFirstColumn="1" showLastColumn="1" showRowStripes="1"/>
</table>
</file>

<file path=xl/tables/table80.xml><?xml version="1.0" encoding="utf-8"?>
<table xmlns="http://schemas.openxmlformats.org/spreadsheetml/2006/main" ref="O5:U20" displayName="Table_80" name="Table_80" id="8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9-style 2" showColumnStripes="0" showFirstColumn="1" showLastColumn="1" showRowStripes="1"/>
</table>
</file>

<file path=xl/tables/table81.xml><?xml version="1.0" encoding="utf-8"?>
<table xmlns="http://schemas.openxmlformats.org/spreadsheetml/2006/main" ref="AA5:AG13" displayName="Table_81" name="Table_81" id="8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9-style 3" showColumnStripes="0" showFirstColumn="1" showLastColumn="1" showRowStripes="1"/>
</table>
</file>

<file path=xl/tables/table82.xml><?xml version="1.0" encoding="utf-8"?>
<table xmlns="http://schemas.openxmlformats.org/spreadsheetml/2006/main" ref="O24:U31" displayName="Table_82" name="Table_82" id="8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9-style 4" showColumnStripes="0" showFirstColumn="1" showLastColumn="1" showRowStripes="1"/>
</table>
</file>

<file path=xl/tables/table83.xml><?xml version="1.0" encoding="utf-8"?>
<table xmlns="http://schemas.openxmlformats.org/spreadsheetml/2006/main" ref="O44:U65" displayName="Table_83" name="Table_83" id="8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19-style 5" showColumnStripes="0" showFirstColumn="1" showLastColumn="1" showRowStripes="1"/>
</table>
</file>

<file path=xl/tables/table84.xml><?xml version="1.0" encoding="utf-8"?>
<table xmlns="http://schemas.openxmlformats.org/spreadsheetml/2006/main" ref="B5:H27" displayName="Table_84" name="Table_84" id="8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" showColumnStripes="0" showFirstColumn="1" showLastColumn="1" showRowStripes="1"/>
</table>
</file>

<file path=xl/tables/table85.xml><?xml version="1.0" encoding="utf-8"?>
<table xmlns="http://schemas.openxmlformats.org/spreadsheetml/2006/main" ref="O5:U19" displayName="Table_85" name="Table_85" id="8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 2" showColumnStripes="0" showFirstColumn="1" showLastColumn="1" showRowStripes="1"/>
</table>
</file>

<file path=xl/tables/table86.xml><?xml version="1.0" encoding="utf-8"?>
<table xmlns="http://schemas.openxmlformats.org/spreadsheetml/2006/main" ref="AA5:AG14" displayName="Table_86" name="Table_86" id="86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 3" showColumnStripes="0" showFirstColumn="1" showLastColumn="1" showRowStripes="1"/>
</table>
</file>

<file path=xl/tables/table87.xml><?xml version="1.0" encoding="utf-8"?>
<table xmlns="http://schemas.openxmlformats.org/spreadsheetml/2006/main" ref="AL5:AR17" displayName="Table_87" name="Table_87" id="87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 4" showColumnStripes="0" showFirstColumn="1" showLastColumn="1" showRowStripes="1"/>
</table>
</file>

<file path=xl/tables/table88.xml><?xml version="1.0" encoding="utf-8"?>
<table xmlns="http://schemas.openxmlformats.org/spreadsheetml/2006/main" ref="O24:U31" displayName="Table_88" name="Table_88" id="88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 5" showColumnStripes="0" showFirstColumn="1" showLastColumn="1" showRowStripes="1"/>
</table>
</file>

<file path=xl/tables/table89.xml><?xml version="1.0" encoding="utf-8"?>
<table xmlns="http://schemas.openxmlformats.org/spreadsheetml/2006/main" ref="O44:U66" displayName="Table_89" name="Table_89" id="8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0-style 6" showColumnStripes="0" showFirstColumn="1" showLastColumn="1" showRowStripes="1"/>
</table>
</file>

<file path=xl/tables/table9.xml><?xml version="1.0" encoding="utf-8"?>
<table xmlns="http://schemas.openxmlformats.org/spreadsheetml/2006/main" ref="AM5:AS19" displayName="Table_9" name="Table_9" id="9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-style 4" showColumnStripes="0" showFirstColumn="1" showLastColumn="1" showRowStripes="1"/>
</table>
</file>

<file path=xl/tables/table90.xml><?xml version="1.0" encoding="utf-8"?>
<table xmlns="http://schemas.openxmlformats.org/spreadsheetml/2006/main" ref="B5:H25" displayName="Table_90" name="Table_90" id="90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" showColumnStripes="0" showFirstColumn="1" showLastColumn="1" showRowStripes="1"/>
</table>
</file>

<file path=xl/tables/table91.xml><?xml version="1.0" encoding="utf-8"?>
<table xmlns="http://schemas.openxmlformats.org/spreadsheetml/2006/main" ref="O5:U18" displayName="Table_91" name="Table_91" id="91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 2" showColumnStripes="0" showFirstColumn="1" showLastColumn="1" showRowStripes="1"/>
</table>
</file>

<file path=xl/tables/table92.xml><?xml version="1.0" encoding="utf-8"?>
<table xmlns="http://schemas.openxmlformats.org/spreadsheetml/2006/main" ref="AA5:AG16" displayName="Table_92" name="Table_92" id="92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 3" showColumnStripes="0" showFirstColumn="1" showLastColumn="1" showRowStripes="1"/>
</table>
</file>

<file path=xl/tables/table93.xml><?xml version="1.0" encoding="utf-8"?>
<table xmlns="http://schemas.openxmlformats.org/spreadsheetml/2006/main" ref="AL5:AR16" displayName="Table_93" name="Table_93" id="93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 4" showColumnStripes="0" showFirstColumn="1" showLastColumn="1" showRowStripes="1"/>
</table>
</file>

<file path=xl/tables/table94.xml><?xml version="1.0" encoding="utf-8"?>
<table xmlns="http://schemas.openxmlformats.org/spreadsheetml/2006/main" ref="O22:U26" displayName="Table_94" name="Table_94" id="94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 5" showColumnStripes="0" showFirstColumn="1" showLastColumn="1" showRowStripes="1"/>
</table>
</file>

<file path=xl/tables/table95.xml><?xml version="1.0" encoding="utf-8"?>
<table xmlns="http://schemas.openxmlformats.org/spreadsheetml/2006/main" ref="O45:U67" displayName="Table_95" name="Table_95" id="95">
  <tableColumns count="7">
    <tableColumn name="No" id="1"/>
    <tableColumn name="Id unit" id="2"/>
    <tableColumn name="JAM KELUAR" id="3"/>
    <tableColumn name="JAM MASUK" id="4"/>
    <tableColumn name="TOTAL JAM KERJA" id="5"/>
    <tableColumn name="Retase" id="6"/>
    <tableColumn name="Keterangan" id="7"/>
  </tableColumns>
  <tableStyleInfo name="2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49.xml"/><Relationship Id="rId10" Type="http://schemas.openxmlformats.org/officeDocument/2006/relationships/table" Target="../tables/table48.xml"/><Relationship Id="rId9" Type="http://schemas.openxmlformats.org/officeDocument/2006/relationships/table" Target="../tables/table47.xml"/><Relationship Id="rId7" Type="http://schemas.openxmlformats.org/officeDocument/2006/relationships/table" Target="../tables/table45.xml"/><Relationship Id="rId8" Type="http://schemas.openxmlformats.org/officeDocument/2006/relationships/table" Target="../tables/table4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11" Type="http://schemas.openxmlformats.org/officeDocument/2006/relationships/table" Target="../tables/table53.xml"/><Relationship Id="rId10" Type="http://schemas.openxmlformats.org/officeDocument/2006/relationships/table" Target="../tables/table52.xml"/><Relationship Id="rId13" Type="http://schemas.openxmlformats.org/officeDocument/2006/relationships/table" Target="../tables/table55.xml"/><Relationship Id="rId12" Type="http://schemas.openxmlformats.org/officeDocument/2006/relationships/table" Target="../tables/table54.xml"/><Relationship Id="rId9" Type="http://schemas.openxmlformats.org/officeDocument/2006/relationships/table" Target="../tables/table51.xml"/><Relationship Id="rId8" Type="http://schemas.openxmlformats.org/officeDocument/2006/relationships/table" Target="../tables/table5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11" Type="http://schemas.openxmlformats.org/officeDocument/2006/relationships/table" Target="../tables/table59.xml"/><Relationship Id="rId10" Type="http://schemas.openxmlformats.org/officeDocument/2006/relationships/table" Target="../tables/table58.xml"/><Relationship Id="rId13" Type="http://schemas.openxmlformats.org/officeDocument/2006/relationships/table" Target="../tables/table61.xml"/><Relationship Id="rId12" Type="http://schemas.openxmlformats.org/officeDocument/2006/relationships/table" Target="../tables/table60.xml"/><Relationship Id="rId9" Type="http://schemas.openxmlformats.org/officeDocument/2006/relationships/table" Target="../tables/table57.xml"/><Relationship Id="rId8" Type="http://schemas.openxmlformats.org/officeDocument/2006/relationships/table" Target="../tables/table5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11" Type="http://schemas.openxmlformats.org/officeDocument/2006/relationships/table" Target="../tables/table65.xml"/><Relationship Id="rId10" Type="http://schemas.openxmlformats.org/officeDocument/2006/relationships/table" Target="../tables/table64.xml"/><Relationship Id="rId13" Type="http://schemas.openxmlformats.org/officeDocument/2006/relationships/table" Target="../tables/table67.xml"/><Relationship Id="rId12" Type="http://schemas.openxmlformats.org/officeDocument/2006/relationships/table" Target="../tables/table66.xml"/><Relationship Id="rId9" Type="http://schemas.openxmlformats.org/officeDocument/2006/relationships/table" Target="../tables/table63.xml"/><Relationship Id="rId8" Type="http://schemas.openxmlformats.org/officeDocument/2006/relationships/table" Target="../tables/table6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11" Type="http://schemas.openxmlformats.org/officeDocument/2006/relationships/table" Target="../tables/table71.xml"/><Relationship Id="rId10" Type="http://schemas.openxmlformats.org/officeDocument/2006/relationships/table" Target="../tables/table70.xml"/><Relationship Id="rId13" Type="http://schemas.openxmlformats.org/officeDocument/2006/relationships/table" Target="../tables/table73.xml"/><Relationship Id="rId12" Type="http://schemas.openxmlformats.org/officeDocument/2006/relationships/table" Target="../tables/table72.xml"/><Relationship Id="rId9" Type="http://schemas.openxmlformats.org/officeDocument/2006/relationships/table" Target="../tables/table69.xml"/><Relationship Id="rId8" Type="http://schemas.openxmlformats.org/officeDocument/2006/relationships/table" Target="../tables/table68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11" Type="http://schemas.openxmlformats.org/officeDocument/2006/relationships/table" Target="../tables/table78.xml"/><Relationship Id="rId10" Type="http://schemas.openxmlformats.org/officeDocument/2006/relationships/table" Target="../tables/table77.xml"/><Relationship Id="rId9" Type="http://schemas.openxmlformats.org/officeDocument/2006/relationships/table" Target="../tables/table76.xml"/><Relationship Id="rId7" Type="http://schemas.openxmlformats.org/officeDocument/2006/relationships/table" Target="../tables/table74.xml"/><Relationship Id="rId8" Type="http://schemas.openxmlformats.org/officeDocument/2006/relationships/table" Target="../tables/table7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11" Type="http://schemas.openxmlformats.org/officeDocument/2006/relationships/table" Target="../tables/table83.xml"/><Relationship Id="rId10" Type="http://schemas.openxmlformats.org/officeDocument/2006/relationships/table" Target="../tables/table82.xml"/><Relationship Id="rId9" Type="http://schemas.openxmlformats.org/officeDocument/2006/relationships/table" Target="../tables/table81.xml"/><Relationship Id="rId7" Type="http://schemas.openxmlformats.org/officeDocument/2006/relationships/table" Target="../tables/table79.xml"/><Relationship Id="rId8" Type="http://schemas.openxmlformats.org/officeDocument/2006/relationships/table" Target="../tables/table80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11" Type="http://schemas.openxmlformats.org/officeDocument/2006/relationships/table" Target="../tables/table87.xml"/><Relationship Id="rId10" Type="http://schemas.openxmlformats.org/officeDocument/2006/relationships/table" Target="../tables/table86.xml"/><Relationship Id="rId13" Type="http://schemas.openxmlformats.org/officeDocument/2006/relationships/table" Target="../tables/table89.xml"/><Relationship Id="rId12" Type="http://schemas.openxmlformats.org/officeDocument/2006/relationships/table" Target="../tables/table88.xml"/><Relationship Id="rId9" Type="http://schemas.openxmlformats.org/officeDocument/2006/relationships/table" Target="../tables/table85.xml"/><Relationship Id="rId8" Type="http://schemas.openxmlformats.org/officeDocument/2006/relationships/table" Target="../tables/table84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11" Type="http://schemas.openxmlformats.org/officeDocument/2006/relationships/table" Target="../tables/table93.xml"/><Relationship Id="rId10" Type="http://schemas.openxmlformats.org/officeDocument/2006/relationships/table" Target="../tables/table92.xml"/><Relationship Id="rId13" Type="http://schemas.openxmlformats.org/officeDocument/2006/relationships/table" Target="../tables/table95.xml"/><Relationship Id="rId12" Type="http://schemas.openxmlformats.org/officeDocument/2006/relationships/table" Target="../tables/table94.xml"/><Relationship Id="rId9" Type="http://schemas.openxmlformats.org/officeDocument/2006/relationships/table" Target="../tables/table91.xml"/><Relationship Id="rId8" Type="http://schemas.openxmlformats.org/officeDocument/2006/relationships/table" Target="../tables/table9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20.xml"/><Relationship Id="rId10" Type="http://schemas.openxmlformats.org/officeDocument/2006/relationships/table" Target="../tables/table19.xml"/><Relationship Id="rId9" Type="http://schemas.openxmlformats.org/officeDocument/2006/relationships/table" Target="../tables/table18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25.xml"/><Relationship Id="rId10" Type="http://schemas.openxmlformats.org/officeDocument/2006/relationships/table" Target="../tables/table24.xml"/><Relationship Id="rId9" Type="http://schemas.openxmlformats.org/officeDocument/2006/relationships/table" Target="../tables/table23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30.xml"/><Relationship Id="rId10" Type="http://schemas.openxmlformats.org/officeDocument/2006/relationships/table" Target="../tables/table29.xml"/><Relationship Id="rId9" Type="http://schemas.openxmlformats.org/officeDocument/2006/relationships/table" Target="../tables/table28.xml"/><Relationship Id="rId7" Type="http://schemas.openxmlformats.org/officeDocument/2006/relationships/table" Target="../tables/table26.xml"/><Relationship Id="rId8" Type="http://schemas.openxmlformats.org/officeDocument/2006/relationships/table" Target="../tables/table2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34.xml"/><Relationship Id="rId6" Type="http://schemas.openxmlformats.org/officeDocument/2006/relationships/table" Target="../tables/table31.xml"/><Relationship Id="rId7" Type="http://schemas.openxmlformats.org/officeDocument/2006/relationships/table" Target="../tables/table32.xml"/><Relationship Id="rId8" Type="http://schemas.openxmlformats.org/officeDocument/2006/relationships/table" Target="../tables/table3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39.xml"/><Relationship Id="rId10" Type="http://schemas.openxmlformats.org/officeDocument/2006/relationships/table" Target="../tables/table38.xml"/><Relationship Id="rId9" Type="http://schemas.openxmlformats.org/officeDocument/2006/relationships/table" Target="../tables/table37.xml"/><Relationship Id="rId7" Type="http://schemas.openxmlformats.org/officeDocument/2006/relationships/table" Target="../tables/table35.xml"/><Relationship Id="rId8" Type="http://schemas.openxmlformats.org/officeDocument/2006/relationships/table" Target="../tables/table3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44.xml"/><Relationship Id="rId10" Type="http://schemas.openxmlformats.org/officeDocument/2006/relationships/table" Target="../tables/table43.xml"/><Relationship Id="rId9" Type="http://schemas.openxmlformats.org/officeDocument/2006/relationships/table" Target="../tables/table42.xml"/><Relationship Id="rId7" Type="http://schemas.openxmlformats.org/officeDocument/2006/relationships/table" Target="../tables/table40.xml"/><Relationship Id="rId8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27.71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1.71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A1" s="1"/>
      <c r="B1" s="2" t="s">
        <v>0</v>
      </c>
      <c r="L1" s="3"/>
      <c r="M1" s="1"/>
      <c r="N1" s="1"/>
      <c r="O1" s="2" t="s">
        <v>1</v>
      </c>
      <c r="Y1" s="1"/>
      <c r="Z1" s="1"/>
      <c r="AA1" s="2" t="s">
        <v>2</v>
      </c>
      <c r="AK1" s="1"/>
      <c r="AL1" s="1"/>
      <c r="AM1" s="2" t="s">
        <v>3</v>
      </c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ht="14.25" customHeight="1">
      <c r="A3" s="1"/>
      <c r="B3" s="4" t="s">
        <v>4</v>
      </c>
      <c r="C3" s="5"/>
      <c r="D3" s="5"/>
      <c r="E3" s="5"/>
      <c r="F3" s="5"/>
      <c r="G3" s="5"/>
      <c r="H3" s="6"/>
      <c r="I3" s="1"/>
      <c r="J3" s="7" t="s">
        <v>5</v>
      </c>
      <c r="K3" s="8"/>
      <c r="L3" s="3"/>
      <c r="M3" s="1"/>
      <c r="N3" s="1"/>
      <c r="O3" s="9" t="s">
        <v>6</v>
      </c>
      <c r="P3" s="5"/>
      <c r="Q3" s="5"/>
      <c r="R3" s="5"/>
      <c r="S3" s="5"/>
      <c r="T3" s="5"/>
      <c r="U3" s="6"/>
      <c r="V3" s="1"/>
      <c r="W3" s="7" t="s">
        <v>7</v>
      </c>
      <c r="X3" s="8"/>
      <c r="Y3" s="1"/>
      <c r="Z3" s="1"/>
      <c r="AA3" s="4" t="s">
        <v>8</v>
      </c>
      <c r="AB3" s="5"/>
      <c r="AC3" s="5"/>
      <c r="AD3" s="5"/>
      <c r="AE3" s="5"/>
      <c r="AF3" s="5"/>
      <c r="AG3" s="6"/>
      <c r="AH3" s="1"/>
      <c r="AI3" s="7" t="s">
        <v>9</v>
      </c>
      <c r="AJ3" s="8"/>
      <c r="AK3" s="1"/>
      <c r="AL3" s="1"/>
      <c r="AM3" s="4" t="s">
        <v>10</v>
      </c>
      <c r="AN3" s="5"/>
      <c r="AO3" s="5"/>
      <c r="AP3" s="5"/>
      <c r="AQ3" s="5"/>
      <c r="AR3" s="5"/>
      <c r="AS3" s="6"/>
      <c r="AT3" s="1"/>
      <c r="AU3" s="7" t="s">
        <v>11</v>
      </c>
      <c r="AV3" s="8"/>
    </row>
    <row r="4" ht="14.25" customHeight="1">
      <c r="A4" s="1"/>
      <c r="B4" s="10">
        <v>45383.0</v>
      </c>
      <c r="I4" s="1"/>
      <c r="J4" s="11"/>
      <c r="K4" s="12"/>
      <c r="L4" s="3"/>
      <c r="M4" s="1"/>
      <c r="N4" s="1"/>
      <c r="O4" s="10">
        <f>B4</f>
        <v>45383</v>
      </c>
      <c r="V4" s="1"/>
      <c r="W4" s="11"/>
      <c r="X4" s="12"/>
      <c r="Y4" s="1"/>
      <c r="Z4" s="1"/>
      <c r="AA4" s="10">
        <f>B4</f>
        <v>45383</v>
      </c>
      <c r="AH4" s="1"/>
      <c r="AI4" s="11"/>
      <c r="AJ4" s="12"/>
      <c r="AK4" s="1"/>
      <c r="AL4" s="1"/>
      <c r="AM4" s="10">
        <f>B4</f>
        <v>45383</v>
      </c>
      <c r="AT4" s="1"/>
      <c r="AU4" s="11"/>
      <c r="AV4" s="12"/>
    </row>
    <row r="5" ht="14.25" customHeight="1">
      <c r="A5" s="1"/>
      <c r="B5" s="13" t="s">
        <v>12</v>
      </c>
      <c r="C5" s="13" t="s">
        <v>13</v>
      </c>
      <c r="D5" s="13" t="s">
        <v>14</v>
      </c>
      <c r="E5" s="14" t="s">
        <v>15</v>
      </c>
      <c r="F5" s="13" t="s">
        <v>16</v>
      </c>
      <c r="G5" s="13" t="s">
        <v>17</v>
      </c>
      <c r="H5" s="13" t="s">
        <v>18</v>
      </c>
      <c r="I5" s="15"/>
      <c r="J5" s="16" t="s">
        <v>19</v>
      </c>
      <c r="K5" s="17">
        <f>SUM(K7:K10)</f>
        <v>23</v>
      </c>
      <c r="L5" s="18"/>
      <c r="M5" s="15"/>
      <c r="N5" s="15"/>
      <c r="O5" s="13" t="s">
        <v>12</v>
      </c>
      <c r="P5" s="13" t="s">
        <v>13</v>
      </c>
      <c r="Q5" s="19" t="s">
        <v>14</v>
      </c>
      <c r="R5" s="19" t="s">
        <v>20</v>
      </c>
      <c r="S5" s="19" t="s">
        <v>16</v>
      </c>
      <c r="T5" s="13" t="s">
        <v>17</v>
      </c>
      <c r="U5" s="13" t="s">
        <v>18</v>
      </c>
      <c r="V5" s="15"/>
      <c r="W5" s="16" t="s">
        <v>21</v>
      </c>
      <c r="X5" s="17">
        <f>SUM(X7:X10)</f>
        <v>18</v>
      </c>
      <c r="Y5" s="15"/>
      <c r="Z5" s="15"/>
      <c r="AA5" s="13" t="s">
        <v>12</v>
      </c>
      <c r="AB5" s="13" t="s">
        <v>13</v>
      </c>
      <c r="AC5" s="13" t="s">
        <v>14</v>
      </c>
      <c r="AD5" s="13" t="s">
        <v>20</v>
      </c>
      <c r="AE5" s="13" t="s">
        <v>16</v>
      </c>
      <c r="AF5" s="13" t="s">
        <v>17</v>
      </c>
      <c r="AG5" s="13" t="s">
        <v>18</v>
      </c>
      <c r="AH5" s="15"/>
      <c r="AI5" s="16" t="s">
        <v>19</v>
      </c>
      <c r="AJ5" s="17">
        <f>SUM(AJ7:AJ10)</f>
        <v>46</v>
      </c>
      <c r="AK5" s="15"/>
      <c r="AL5" s="15"/>
      <c r="AM5" s="13" t="s">
        <v>12</v>
      </c>
      <c r="AN5" s="13" t="s">
        <v>13</v>
      </c>
      <c r="AO5" s="13" t="s">
        <v>14</v>
      </c>
      <c r="AP5" s="13" t="s">
        <v>20</v>
      </c>
      <c r="AQ5" s="13" t="s">
        <v>16</v>
      </c>
      <c r="AR5" s="13" t="s">
        <v>17</v>
      </c>
      <c r="AS5" s="13" t="s">
        <v>18</v>
      </c>
      <c r="AT5" s="15"/>
      <c r="AU5" s="16" t="s">
        <v>19</v>
      </c>
      <c r="AV5" s="17">
        <f>SUM(AV7:AV10)</f>
        <v>15</v>
      </c>
    </row>
    <row r="6" ht="14.25" customHeight="1">
      <c r="A6" s="1"/>
      <c r="B6" s="20">
        <v>15.0</v>
      </c>
      <c r="C6" s="21" t="s">
        <v>22</v>
      </c>
      <c r="D6" s="22">
        <v>0.2736111111111111</v>
      </c>
      <c r="E6" s="22">
        <v>0.7118055555555555</v>
      </c>
      <c r="F6" s="23">
        <f>'1'!$E6-'1'!$D6</f>
        <v>0.4381944444</v>
      </c>
      <c r="G6" s="13">
        <v>3.0</v>
      </c>
      <c r="H6" s="24" t="s">
        <v>23</v>
      </c>
      <c r="I6" s="15"/>
      <c r="J6" s="25" t="s">
        <v>24</v>
      </c>
      <c r="K6" s="26">
        <v>23.0</v>
      </c>
      <c r="L6" s="18"/>
      <c r="M6" s="15"/>
      <c r="N6" s="15"/>
      <c r="O6" s="27">
        <v>1.0</v>
      </c>
      <c r="P6" s="28" t="s">
        <v>25</v>
      </c>
      <c r="Q6" s="29">
        <v>0.2708333333333333</v>
      </c>
      <c r="R6" s="29">
        <v>0.6548611111111111</v>
      </c>
      <c r="S6" s="30">
        <f t="shared" ref="S6:S21" si="1">R6-Q6</f>
        <v>0.3840277778</v>
      </c>
      <c r="T6" s="28">
        <v>1.0</v>
      </c>
      <c r="U6" s="31" t="s">
        <v>26</v>
      </c>
      <c r="V6" s="15"/>
      <c r="W6" s="25" t="s">
        <v>24</v>
      </c>
      <c r="X6" s="26">
        <v>18.0</v>
      </c>
      <c r="Y6" s="15"/>
      <c r="Z6" s="15"/>
      <c r="AA6" s="32">
        <v>1.0</v>
      </c>
      <c r="AB6" s="33" t="s">
        <v>27</v>
      </c>
      <c r="AC6" s="34">
        <v>0.29097222222222224</v>
      </c>
      <c r="AD6" s="35">
        <v>0.45416666666666666</v>
      </c>
      <c r="AE6" s="36">
        <f>'1'!$AD6-'1'!$AC6</f>
        <v>0.1631944444</v>
      </c>
      <c r="AF6" s="33">
        <v>1.0</v>
      </c>
      <c r="AG6" s="37" t="s">
        <v>28</v>
      </c>
      <c r="AH6" s="15"/>
      <c r="AI6" s="25" t="s">
        <v>24</v>
      </c>
      <c r="AJ6" s="26">
        <v>20.0</v>
      </c>
      <c r="AK6" s="15"/>
      <c r="AL6" s="15"/>
      <c r="AM6" s="32">
        <v>1.0</v>
      </c>
      <c r="AN6" s="33" t="s">
        <v>29</v>
      </c>
      <c r="AO6" s="34">
        <v>0.27847222222222223</v>
      </c>
      <c r="AP6" s="34">
        <v>0.35000000000000003</v>
      </c>
      <c r="AQ6" s="36">
        <f>'1'!$AP6-'1'!$AO6</f>
        <v>0.07152777778</v>
      </c>
      <c r="AR6" s="33">
        <v>1.0</v>
      </c>
      <c r="AS6" s="37" t="s">
        <v>30</v>
      </c>
      <c r="AT6" s="15"/>
      <c r="AU6" s="25" t="s">
        <v>24</v>
      </c>
      <c r="AV6" s="26">
        <v>15.0</v>
      </c>
    </row>
    <row r="7" ht="14.25" customHeight="1">
      <c r="A7" s="1"/>
      <c r="B7" s="32">
        <v>1.0</v>
      </c>
      <c r="C7" s="33" t="s">
        <v>31</v>
      </c>
      <c r="D7" s="34">
        <v>0.29097222222222224</v>
      </c>
      <c r="E7" s="34">
        <v>0.5659722222222222</v>
      </c>
      <c r="F7" s="36">
        <f>'1'!$E7-'1'!$D7</f>
        <v>0.275</v>
      </c>
      <c r="G7" s="33">
        <v>1.0</v>
      </c>
      <c r="H7" s="38" t="s">
        <v>32</v>
      </c>
      <c r="I7" s="15"/>
      <c r="J7" s="25" t="s">
        <v>33</v>
      </c>
      <c r="K7" s="39">
        <v>22.0</v>
      </c>
      <c r="L7" s="18"/>
      <c r="M7" s="15"/>
      <c r="N7" s="15"/>
      <c r="O7" s="32">
        <v>2.0</v>
      </c>
      <c r="P7" s="28" t="s">
        <v>34</v>
      </c>
      <c r="Q7" s="29">
        <v>0.29097222222222224</v>
      </c>
      <c r="R7" s="29">
        <v>0.5569444444444445</v>
      </c>
      <c r="S7" s="30">
        <f t="shared" si="1"/>
        <v>0.2659722222</v>
      </c>
      <c r="T7" s="28">
        <v>1.0</v>
      </c>
      <c r="U7" s="37" t="s">
        <v>35</v>
      </c>
      <c r="V7" s="15"/>
      <c r="W7" s="25" t="s">
        <v>33</v>
      </c>
      <c r="X7" s="39">
        <v>16.0</v>
      </c>
      <c r="Y7" s="15"/>
      <c r="Z7" s="15"/>
      <c r="AA7" s="32">
        <v>2.0</v>
      </c>
      <c r="AB7" s="33" t="s">
        <v>36</v>
      </c>
      <c r="AC7" s="34">
        <v>0.2916666666666667</v>
      </c>
      <c r="AD7" s="35">
        <v>0.6673611111111111</v>
      </c>
      <c r="AE7" s="36">
        <f>'1'!$AD7-'1'!$AC7</f>
        <v>0.3756944444</v>
      </c>
      <c r="AF7" s="33">
        <v>3.0</v>
      </c>
      <c r="AG7" s="37" t="s">
        <v>37</v>
      </c>
      <c r="AH7" s="15"/>
      <c r="AI7" s="25" t="s">
        <v>33</v>
      </c>
      <c r="AJ7" s="39">
        <v>20.0</v>
      </c>
      <c r="AK7" s="15"/>
      <c r="AL7" s="15"/>
      <c r="AM7" s="32">
        <v>2.0</v>
      </c>
      <c r="AN7" s="33" t="s">
        <v>38</v>
      </c>
      <c r="AO7" s="34">
        <v>0.2986111111111111</v>
      </c>
      <c r="AP7" s="34">
        <v>0.5645833333333333</v>
      </c>
      <c r="AQ7" s="36">
        <f>'1'!$AP7-'1'!$AO7</f>
        <v>0.2659722222</v>
      </c>
      <c r="AR7" s="33">
        <v>2.0</v>
      </c>
      <c r="AS7" s="37" t="s">
        <v>39</v>
      </c>
      <c r="AT7" s="15"/>
      <c r="AU7" s="25" t="s">
        <v>33</v>
      </c>
      <c r="AV7" s="26">
        <v>11.0</v>
      </c>
    </row>
    <row r="8" ht="14.25" customHeight="1">
      <c r="A8" s="1"/>
      <c r="B8" s="32">
        <v>5.0</v>
      </c>
      <c r="C8" s="21" t="s">
        <v>40</v>
      </c>
      <c r="D8" s="34">
        <v>0.2833333333333333</v>
      </c>
      <c r="E8" s="34">
        <v>0.6597222222222222</v>
      </c>
      <c r="F8" s="36">
        <f>'1'!$E8-'1'!$D8</f>
        <v>0.3763888889</v>
      </c>
      <c r="G8" s="33">
        <v>2.0</v>
      </c>
      <c r="H8" s="37" t="s">
        <v>41</v>
      </c>
      <c r="I8" s="15"/>
      <c r="J8" s="25" t="s">
        <v>42</v>
      </c>
      <c r="K8" s="39">
        <v>0.0</v>
      </c>
      <c r="L8" s="18"/>
      <c r="M8" s="15"/>
      <c r="N8" s="15"/>
      <c r="O8" s="32">
        <v>3.0</v>
      </c>
      <c r="P8" s="28" t="s">
        <v>43</v>
      </c>
      <c r="Q8" s="29">
        <v>0.29097222222222224</v>
      </c>
      <c r="R8" s="29">
        <v>0.5680555555555555</v>
      </c>
      <c r="S8" s="30">
        <f t="shared" si="1"/>
        <v>0.2770833333</v>
      </c>
      <c r="T8" s="28">
        <v>1.0</v>
      </c>
      <c r="U8" s="37" t="s">
        <v>44</v>
      </c>
      <c r="V8" s="15"/>
      <c r="W8" s="25" t="s">
        <v>42</v>
      </c>
      <c r="X8" s="39">
        <v>0.0</v>
      </c>
      <c r="Y8" s="15"/>
      <c r="Z8" s="15"/>
      <c r="AA8" s="32">
        <v>3.0</v>
      </c>
      <c r="AB8" s="33" t="s">
        <v>45</v>
      </c>
      <c r="AC8" s="34">
        <v>0.27847222222222223</v>
      </c>
      <c r="AD8" s="35">
        <v>0.6916666666666668</v>
      </c>
      <c r="AE8" s="36">
        <f>'1'!$AD8-'1'!$AC8</f>
        <v>0.4131944444</v>
      </c>
      <c r="AF8" s="33">
        <v>3.0</v>
      </c>
      <c r="AG8" s="37" t="s">
        <v>46</v>
      </c>
      <c r="AH8" s="15"/>
      <c r="AI8" s="25" t="s">
        <v>42</v>
      </c>
      <c r="AJ8" s="39">
        <v>0.0</v>
      </c>
      <c r="AK8" s="15"/>
      <c r="AL8" s="15"/>
      <c r="AM8" s="32">
        <v>3.0</v>
      </c>
      <c r="AN8" s="33" t="s">
        <v>47</v>
      </c>
      <c r="AO8" s="34">
        <v>0.29791666666666666</v>
      </c>
      <c r="AP8" s="34">
        <v>0.6479166666666667</v>
      </c>
      <c r="AQ8" s="36">
        <f>'1'!$AP8-'1'!$AO8</f>
        <v>0.35</v>
      </c>
      <c r="AR8" s="33">
        <v>3.0</v>
      </c>
      <c r="AS8" s="37" t="s">
        <v>48</v>
      </c>
      <c r="AT8" s="15"/>
      <c r="AU8" s="25" t="s">
        <v>42</v>
      </c>
      <c r="AV8" s="39">
        <v>1.0</v>
      </c>
    </row>
    <row r="9" ht="14.25" customHeight="1">
      <c r="A9" s="1"/>
      <c r="B9" s="32">
        <v>6.0</v>
      </c>
      <c r="C9" s="21" t="s">
        <v>49</v>
      </c>
      <c r="D9" s="34">
        <v>0.2923611111111111</v>
      </c>
      <c r="E9" s="34">
        <v>0.6715277777777778</v>
      </c>
      <c r="F9" s="36">
        <f>'1'!$E9-'1'!$D9</f>
        <v>0.3791666667</v>
      </c>
      <c r="G9" s="33">
        <v>2.0</v>
      </c>
      <c r="H9" s="31" t="s">
        <v>41</v>
      </c>
      <c r="I9" s="15"/>
      <c r="J9" s="25" t="s">
        <v>50</v>
      </c>
      <c r="K9" s="39">
        <v>1.0</v>
      </c>
      <c r="L9" s="18"/>
      <c r="M9" s="15"/>
      <c r="N9" s="15"/>
      <c r="O9" s="27">
        <v>4.0</v>
      </c>
      <c r="P9" s="28" t="s">
        <v>51</v>
      </c>
      <c r="Q9" s="29">
        <v>0.2826388888888889</v>
      </c>
      <c r="R9" s="29">
        <v>0.5652777777777778</v>
      </c>
      <c r="S9" s="30">
        <f t="shared" si="1"/>
        <v>0.2826388889</v>
      </c>
      <c r="T9" s="28">
        <v>1.0</v>
      </c>
      <c r="U9" s="37" t="s">
        <v>52</v>
      </c>
      <c r="V9" s="15"/>
      <c r="W9" s="25" t="s">
        <v>50</v>
      </c>
      <c r="X9" s="39">
        <v>2.0</v>
      </c>
      <c r="Y9" s="15"/>
      <c r="Z9" s="15"/>
      <c r="AA9" s="32">
        <v>4.0</v>
      </c>
      <c r="AB9" s="33" t="s">
        <v>53</v>
      </c>
      <c r="AC9" s="34">
        <v>0.29930555555555555</v>
      </c>
      <c r="AD9" s="35">
        <v>0.6923611111111111</v>
      </c>
      <c r="AE9" s="36">
        <f>'1'!$AD9-'1'!$AC9</f>
        <v>0.3930555556</v>
      </c>
      <c r="AF9" s="33">
        <v>3.0</v>
      </c>
      <c r="AG9" s="37" t="s">
        <v>41</v>
      </c>
      <c r="AH9" s="15"/>
      <c r="AI9" s="25" t="s">
        <v>50</v>
      </c>
      <c r="AJ9" s="39">
        <v>1.0</v>
      </c>
      <c r="AK9" s="15"/>
      <c r="AL9" s="15"/>
      <c r="AM9" s="32">
        <v>4.0</v>
      </c>
      <c r="AN9" s="33" t="s">
        <v>54</v>
      </c>
      <c r="AO9" s="34">
        <v>0.36041666666666666</v>
      </c>
      <c r="AP9" s="34">
        <v>0.717361111111111</v>
      </c>
      <c r="AQ9" s="36">
        <f>'1'!$AP9-'1'!$AO9</f>
        <v>0.3569444444</v>
      </c>
      <c r="AR9" s="33">
        <v>3.0</v>
      </c>
      <c r="AS9" s="37" t="s">
        <v>55</v>
      </c>
      <c r="AT9" s="15"/>
      <c r="AU9" s="25" t="s">
        <v>50</v>
      </c>
      <c r="AV9" s="39">
        <v>3.0</v>
      </c>
    </row>
    <row r="10" ht="14.25" customHeight="1">
      <c r="A10" s="1"/>
      <c r="B10" s="20">
        <v>16.0</v>
      </c>
      <c r="C10" s="21" t="s">
        <v>56</v>
      </c>
      <c r="D10" s="22">
        <v>0.2708333333333333</v>
      </c>
      <c r="E10" s="22">
        <v>0.6951388888888889</v>
      </c>
      <c r="F10" s="23">
        <f>'1'!$E10-'1'!$D10</f>
        <v>0.4243055556</v>
      </c>
      <c r="G10" s="13">
        <v>3.0</v>
      </c>
      <c r="H10" s="24" t="s">
        <v>23</v>
      </c>
      <c r="I10" s="15"/>
      <c r="J10" s="25" t="s">
        <v>57</v>
      </c>
      <c r="K10" s="39">
        <v>0.0</v>
      </c>
      <c r="L10" s="18"/>
      <c r="M10" s="15"/>
      <c r="N10" s="15"/>
      <c r="O10" s="32">
        <v>5.0</v>
      </c>
      <c r="P10" s="28" t="s">
        <v>58</v>
      </c>
      <c r="Q10" s="29">
        <v>0.2881944444444445</v>
      </c>
      <c r="R10" s="29">
        <v>0.5590277777777778</v>
      </c>
      <c r="S10" s="30">
        <f t="shared" si="1"/>
        <v>0.2708333333</v>
      </c>
      <c r="T10" s="28">
        <v>1.0</v>
      </c>
      <c r="U10" s="37" t="s">
        <v>59</v>
      </c>
      <c r="V10" s="15"/>
      <c r="W10" s="25" t="s">
        <v>60</v>
      </c>
      <c r="X10" s="39">
        <v>0.0</v>
      </c>
      <c r="Y10" s="15"/>
      <c r="Z10" s="15"/>
      <c r="AA10" s="32">
        <v>5.0</v>
      </c>
      <c r="AB10" s="33" t="s">
        <v>61</v>
      </c>
      <c r="AC10" s="34">
        <v>0.27152777777777776</v>
      </c>
      <c r="AD10" s="35">
        <v>0.6437499999999999</v>
      </c>
      <c r="AE10" s="36">
        <f>'1'!$AD10-'1'!$AC10</f>
        <v>0.3722222222</v>
      </c>
      <c r="AF10" s="33">
        <v>3.0</v>
      </c>
      <c r="AG10" s="37" t="s">
        <v>41</v>
      </c>
      <c r="AH10" s="15"/>
      <c r="AI10" s="25" t="s">
        <v>57</v>
      </c>
      <c r="AJ10" s="39">
        <v>25.0</v>
      </c>
      <c r="AK10" s="15"/>
      <c r="AL10" s="15"/>
      <c r="AM10" s="32">
        <v>5.0</v>
      </c>
      <c r="AN10" s="33" t="s">
        <v>62</v>
      </c>
      <c r="AO10" s="34">
        <v>0.3506944444444444</v>
      </c>
      <c r="AP10" s="34">
        <v>0.6895833333333333</v>
      </c>
      <c r="AQ10" s="36">
        <f>'1'!$AP10-'1'!$AO10</f>
        <v>0.3388888889</v>
      </c>
      <c r="AR10" s="33">
        <v>3.0</v>
      </c>
      <c r="AS10" s="37" t="s">
        <v>63</v>
      </c>
      <c r="AT10" s="15"/>
      <c r="AU10" s="25" t="s">
        <v>57</v>
      </c>
      <c r="AV10" s="39">
        <v>0.0</v>
      </c>
    </row>
    <row r="11" ht="14.25" customHeight="1">
      <c r="A11" s="1"/>
      <c r="B11" s="20">
        <v>17.0</v>
      </c>
      <c r="C11" s="13" t="s">
        <v>64</v>
      </c>
      <c r="D11" s="22">
        <v>0.27499999999999997</v>
      </c>
      <c r="E11" s="22">
        <v>0.7104166666666667</v>
      </c>
      <c r="F11" s="23">
        <f>'1'!$E11-'1'!$D11</f>
        <v>0.4354166667</v>
      </c>
      <c r="G11" s="13">
        <v>3.0</v>
      </c>
      <c r="H11" s="24" t="s">
        <v>23</v>
      </c>
      <c r="I11" s="15"/>
      <c r="J11" s="40" t="s">
        <v>65</v>
      </c>
      <c r="K11" s="41">
        <f>SUM('1'!$G$6:$G$27)</f>
        <v>49</v>
      </c>
      <c r="L11" s="18"/>
      <c r="M11" s="15"/>
      <c r="N11" s="15"/>
      <c r="O11" s="32">
        <v>6.0</v>
      </c>
      <c r="P11" s="28" t="s">
        <v>66</v>
      </c>
      <c r="Q11" s="29">
        <v>0.2916666666666667</v>
      </c>
      <c r="R11" s="29">
        <v>0.5416666666666666</v>
      </c>
      <c r="S11" s="30">
        <f t="shared" si="1"/>
        <v>0.25</v>
      </c>
      <c r="T11" s="28">
        <v>1.0</v>
      </c>
      <c r="U11" s="37" t="s">
        <v>67</v>
      </c>
      <c r="V11" s="15"/>
      <c r="W11" s="40" t="s">
        <v>65</v>
      </c>
      <c r="X11" s="41">
        <f>SUM('1'!$T$6:$T$21)</f>
        <v>27</v>
      </c>
      <c r="Y11" s="15"/>
      <c r="Z11" s="15"/>
      <c r="AA11" s="32">
        <v>6.0</v>
      </c>
      <c r="AB11" s="33" t="s">
        <v>68</v>
      </c>
      <c r="AC11" s="34">
        <v>0.2798611111111111</v>
      </c>
      <c r="AD11" s="35">
        <v>0.6756944444444444</v>
      </c>
      <c r="AE11" s="36">
        <f>'1'!$AD11-'1'!$AC11</f>
        <v>0.3958333333</v>
      </c>
      <c r="AF11" s="33">
        <v>3.0</v>
      </c>
      <c r="AG11" s="37" t="s">
        <v>69</v>
      </c>
      <c r="AH11" s="15"/>
      <c r="AI11" s="40" t="s">
        <v>65</v>
      </c>
      <c r="AJ11" s="41">
        <f>SUM('1'!$AF$6:$AF$25)</f>
        <v>69</v>
      </c>
      <c r="AK11" s="15"/>
      <c r="AL11" s="15"/>
      <c r="AM11" s="20">
        <v>6.0</v>
      </c>
      <c r="AN11" s="13" t="s">
        <v>70</v>
      </c>
      <c r="AO11" s="22">
        <v>0.2722222222222222</v>
      </c>
      <c r="AP11" s="22">
        <v>0.6840277777777778</v>
      </c>
      <c r="AQ11" s="23">
        <f>'1'!$AP11-'1'!$AO11</f>
        <v>0.4118055556</v>
      </c>
      <c r="AR11" s="13">
        <v>5.0</v>
      </c>
      <c r="AS11" s="42" t="s">
        <v>23</v>
      </c>
      <c r="AT11" s="15"/>
      <c r="AU11" s="40" t="s">
        <v>65</v>
      </c>
      <c r="AV11" s="41">
        <f>SUM('1'!$AR$6:$AR$16)</f>
        <v>42</v>
      </c>
    </row>
    <row r="12" ht="14.25" customHeight="1">
      <c r="A12" s="1"/>
      <c r="B12" s="32">
        <v>7.0</v>
      </c>
      <c r="C12" s="21" t="s">
        <v>71</v>
      </c>
      <c r="D12" s="34">
        <v>0.2923611111111111</v>
      </c>
      <c r="E12" s="34">
        <v>0.6625</v>
      </c>
      <c r="F12" s="36">
        <f>'1'!$E12-'1'!$D12</f>
        <v>0.3701388889</v>
      </c>
      <c r="G12" s="33">
        <v>2.0</v>
      </c>
      <c r="H12" s="31" t="s">
        <v>41</v>
      </c>
      <c r="I12" s="15"/>
      <c r="J12" s="43" t="s">
        <v>72</v>
      </c>
      <c r="K12" s="44">
        <f>K11/K7</f>
        <v>2.227272727</v>
      </c>
      <c r="L12" s="18"/>
      <c r="M12" s="15"/>
      <c r="N12" s="15"/>
      <c r="O12" s="27">
        <v>7.0</v>
      </c>
      <c r="P12" s="28" t="s">
        <v>73</v>
      </c>
      <c r="Q12" s="29">
        <v>0.29305555555555557</v>
      </c>
      <c r="R12" s="29">
        <v>0.7263888888888889</v>
      </c>
      <c r="S12" s="30">
        <f t="shared" si="1"/>
        <v>0.4333333333</v>
      </c>
      <c r="T12" s="28">
        <v>2.0</v>
      </c>
      <c r="U12" s="31" t="s">
        <v>41</v>
      </c>
      <c r="V12" s="15"/>
      <c r="W12" s="43" t="s">
        <v>72</v>
      </c>
      <c r="X12" s="44">
        <f>X11/X7</f>
        <v>1.6875</v>
      </c>
      <c r="Y12" s="15"/>
      <c r="Z12" s="15"/>
      <c r="AA12" s="32">
        <v>7.0</v>
      </c>
      <c r="AB12" s="33" t="s">
        <v>74</v>
      </c>
      <c r="AC12" s="34">
        <v>0.2743055555555555</v>
      </c>
      <c r="AD12" s="35">
        <v>0.642361111111111</v>
      </c>
      <c r="AE12" s="36">
        <f>'1'!$AD12-'1'!$AC12</f>
        <v>0.3680555556</v>
      </c>
      <c r="AF12" s="33">
        <v>3.0</v>
      </c>
      <c r="AG12" s="37" t="s">
        <v>75</v>
      </c>
      <c r="AH12" s="15"/>
      <c r="AI12" s="43" t="s">
        <v>72</v>
      </c>
      <c r="AJ12" s="44">
        <f>AJ11/AJ7</f>
        <v>3.45</v>
      </c>
      <c r="AK12" s="15"/>
      <c r="AL12" s="15"/>
      <c r="AM12" s="20">
        <v>7.0</v>
      </c>
      <c r="AN12" s="13" t="s">
        <v>76</v>
      </c>
      <c r="AO12" s="22">
        <v>0.28541666666666665</v>
      </c>
      <c r="AP12" s="22">
        <v>0.6854166666666667</v>
      </c>
      <c r="AQ12" s="23">
        <f>'1'!$AP12-'1'!$AO12</f>
        <v>0.4</v>
      </c>
      <c r="AR12" s="13">
        <v>5.0</v>
      </c>
      <c r="AS12" s="42" t="s">
        <v>23</v>
      </c>
      <c r="AT12" s="15"/>
      <c r="AU12" s="43" t="s">
        <v>72</v>
      </c>
      <c r="AV12" s="44">
        <f>AV11/AV7</f>
        <v>3.818181818</v>
      </c>
    </row>
    <row r="13" ht="14.25" customHeight="1">
      <c r="A13" s="1"/>
      <c r="B13" s="32">
        <v>8.0</v>
      </c>
      <c r="C13" s="21" t="s">
        <v>77</v>
      </c>
      <c r="D13" s="34">
        <v>0.28611111111111115</v>
      </c>
      <c r="E13" s="34">
        <v>0.6666666666666666</v>
      </c>
      <c r="F13" s="36">
        <f>'1'!$E13-'1'!$D13</f>
        <v>0.3805555556</v>
      </c>
      <c r="G13" s="33">
        <v>2.0</v>
      </c>
      <c r="H13" s="31" t="s">
        <v>41</v>
      </c>
      <c r="I13" s="15"/>
      <c r="J13" s="45" t="s">
        <v>78</v>
      </c>
      <c r="K13" s="46">
        <v>2.5</v>
      </c>
      <c r="L13" s="18"/>
      <c r="M13" s="15"/>
      <c r="N13" s="15"/>
      <c r="O13" s="32">
        <v>8.0</v>
      </c>
      <c r="P13" s="28" t="s">
        <v>79</v>
      </c>
      <c r="Q13" s="29">
        <v>0.2951388888888889</v>
      </c>
      <c r="R13" s="29">
        <v>0.68125</v>
      </c>
      <c r="S13" s="30">
        <f t="shared" si="1"/>
        <v>0.3861111111</v>
      </c>
      <c r="T13" s="28">
        <v>2.0</v>
      </c>
      <c r="U13" s="31" t="s">
        <v>80</v>
      </c>
      <c r="V13" s="15"/>
      <c r="W13" s="45" t="s">
        <v>78</v>
      </c>
      <c r="X13" s="46">
        <v>2.5</v>
      </c>
      <c r="Y13" s="15"/>
      <c r="Z13" s="15"/>
      <c r="AA13" s="32">
        <v>8.0</v>
      </c>
      <c r="AB13" s="33" t="s">
        <v>81</v>
      </c>
      <c r="AC13" s="34">
        <v>0.2777777777777778</v>
      </c>
      <c r="AD13" s="35">
        <v>0.6409722222222222</v>
      </c>
      <c r="AE13" s="36">
        <f>'1'!$AD13-'1'!$AC13</f>
        <v>0.3631944444</v>
      </c>
      <c r="AF13" s="33">
        <v>3.0</v>
      </c>
      <c r="AG13" s="37" t="s">
        <v>82</v>
      </c>
      <c r="AH13" s="15"/>
      <c r="AI13" s="45" t="s">
        <v>78</v>
      </c>
      <c r="AJ13" s="46">
        <v>4.0</v>
      </c>
      <c r="AK13" s="15"/>
      <c r="AL13" s="15"/>
      <c r="AM13" s="20">
        <v>8.0</v>
      </c>
      <c r="AN13" s="13" t="s">
        <v>83</v>
      </c>
      <c r="AO13" s="22">
        <v>0.28194444444444444</v>
      </c>
      <c r="AP13" s="22">
        <v>0.6944444444444445</v>
      </c>
      <c r="AQ13" s="23">
        <f>'1'!$AP13-'1'!$AO13</f>
        <v>0.4125</v>
      </c>
      <c r="AR13" s="13">
        <v>5.0</v>
      </c>
      <c r="AS13" s="42" t="s">
        <v>23</v>
      </c>
      <c r="AT13" s="15"/>
      <c r="AU13" s="45" t="s">
        <v>78</v>
      </c>
      <c r="AV13" s="46">
        <v>5.0</v>
      </c>
    </row>
    <row r="14" ht="14.25" customHeight="1">
      <c r="A14" s="1"/>
      <c r="B14" s="20">
        <v>18.0</v>
      </c>
      <c r="C14" s="21" t="s">
        <v>84</v>
      </c>
      <c r="D14" s="22">
        <v>0.26875</v>
      </c>
      <c r="E14" s="22">
        <v>0.6645833333333333</v>
      </c>
      <c r="F14" s="23">
        <f>'1'!$E14-'1'!$D14</f>
        <v>0.3958333333</v>
      </c>
      <c r="G14" s="13">
        <v>3.0</v>
      </c>
      <c r="H14" s="42" t="s">
        <v>23</v>
      </c>
      <c r="I14" s="15"/>
      <c r="J14" s="45" t="s">
        <v>85</v>
      </c>
      <c r="K14" s="47">
        <f>K12/K13</f>
        <v>0.8909090909</v>
      </c>
      <c r="L14" s="18"/>
      <c r="M14" s="15"/>
      <c r="N14" s="15"/>
      <c r="O14" s="32">
        <v>9.0</v>
      </c>
      <c r="P14" s="28" t="s">
        <v>86</v>
      </c>
      <c r="Q14" s="29">
        <v>0.2923611111111111</v>
      </c>
      <c r="R14" s="29">
        <v>0.7138888888888889</v>
      </c>
      <c r="S14" s="30">
        <f t="shared" si="1"/>
        <v>0.4215277778</v>
      </c>
      <c r="T14" s="28">
        <v>2.0</v>
      </c>
      <c r="U14" s="37" t="s">
        <v>87</v>
      </c>
      <c r="V14" s="15"/>
      <c r="W14" s="45" t="s">
        <v>85</v>
      </c>
      <c r="X14" s="47">
        <f>X12/X13</f>
        <v>0.675</v>
      </c>
      <c r="Y14" s="15"/>
      <c r="Z14" s="15"/>
      <c r="AA14" s="32">
        <v>9.0</v>
      </c>
      <c r="AB14" s="33" t="s">
        <v>88</v>
      </c>
      <c r="AC14" s="34">
        <v>0.2722222222222222</v>
      </c>
      <c r="AD14" s="35">
        <v>0.6520833333333333</v>
      </c>
      <c r="AE14" s="36">
        <f>'1'!$AD14-'1'!$AC14</f>
        <v>0.3798611111</v>
      </c>
      <c r="AF14" s="33">
        <v>3.0</v>
      </c>
      <c r="AG14" s="37" t="s">
        <v>41</v>
      </c>
      <c r="AH14" s="15"/>
      <c r="AI14" s="45" t="s">
        <v>85</v>
      </c>
      <c r="AJ14" s="47">
        <f>AJ12/AJ13</f>
        <v>0.8625</v>
      </c>
      <c r="AK14" s="15"/>
      <c r="AL14" s="15"/>
      <c r="AM14" s="20">
        <v>9.0</v>
      </c>
      <c r="AN14" s="13" t="s">
        <v>89</v>
      </c>
      <c r="AO14" s="22">
        <v>0.2923611111111111</v>
      </c>
      <c r="AP14" s="22">
        <v>0.7208333333333333</v>
      </c>
      <c r="AQ14" s="23">
        <f>'1'!$AP14-'1'!$AO14</f>
        <v>0.4284722222</v>
      </c>
      <c r="AR14" s="13">
        <v>5.0</v>
      </c>
      <c r="AS14" s="42" t="s">
        <v>23</v>
      </c>
      <c r="AT14" s="15"/>
      <c r="AU14" s="45" t="s">
        <v>85</v>
      </c>
      <c r="AV14" s="47">
        <f>AV12/AV13</f>
        <v>0.7636363636</v>
      </c>
    </row>
    <row r="15" ht="14.25" customHeight="1">
      <c r="A15" s="1"/>
      <c r="B15" s="32">
        <v>9.0</v>
      </c>
      <c r="C15" s="21" t="s">
        <v>90</v>
      </c>
      <c r="D15" s="34">
        <v>0.2701388888888889</v>
      </c>
      <c r="E15" s="34">
        <v>0.6458333333333334</v>
      </c>
      <c r="F15" s="36">
        <f>'1'!$E15-'1'!$D15</f>
        <v>0.3756944444</v>
      </c>
      <c r="G15" s="33">
        <v>2.0</v>
      </c>
      <c r="H15" s="48" t="s">
        <v>91</v>
      </c>
      <c r="I15" s="1"/>
      <c r="J15" s="45" t="s">
        <v>92</v>
      </c>
      <c r="K15" s="47">
        <f>K7/K6</f>
        <v>0.9565217391</v>
      </c>
      <c r="L15" s="3"/>
      <c r="M15" s="1"/>
      <c r="N15" s="1"/>
      <c r="O15" s="27">
        <v>10.0</v>
      </c>
      <c r="P15" s="28" t="s">
        <v>93</v>
      </c>
      <c r="Q15" s="29">
        <v>0.28680555555555554</v>
      </c>
      <c r="R15" s="29">
        <v>0.6444444444444445</v>
      </c>
      <c r="S15" s="30">
        <f t="shared" si="1"/>
        <v>0.3576388889</v>
      </c>
      <c r="T15" s="28">
        <v>2.0</v>
      </c>
      <c r="U15" s="37" t="s">
        <v>94</v>
      </c>
      <c r="V15" s="1"/>
      <c r="W15" s="45" t="s">
        <v>95</v>
      </c>
      <c r="X15" s="47">
        <f>X7/X6</f>
        <v>0.8888888889</v>
      </c>
      <c r="Y15" s="1"/>
      <c r="Z15" s="1"/>
      <c r="AA15" s="20">
        <v>10.0</v>
      </c>
      <c r="AB15" s="13" t="s">
        <v>96</v>
      </c>
      <c r="AC15" s="22">
        <v>0.2847222222222222</v>
      </c>
      <c r="AD15" s="49">
        <v>0.71875</v>
      </c>
      <c r="AE15" s="23">
        <f>'1'!$AD15-'1'!$AC15</f>
        <v>0.4340277778</v>
      </c>
      <c r="AF15" s="13">
        <v>4.0</v>
      </c>
      <c r="AG15" s="42" t="s">
        <v>23</v>
      </c>
      <c r="AH15" s="1"/>
      <c r="AI15" s="45" t="s">
        <v>95</v>
      </c>
      <c r="AJ15" s="47">
        <f>AJ7/AJ6</f>
        <v>1</v>
      </c>
      <c r="AK15" s="1"/>
      <c r="AL15" s="1"/>
      <c r="AM15" s="20">
        <v>10.0</v>
      </c>
      <c r="AN15" s="13" t="s">
        <v>97</v>
      </c>
      <c r="AO15" s="22">
        <v>0.29097222222222224</v>
      </c>
      <c r="AP15" s="22">
        <v>0.7215277777777778</v>
      </c>
      <c r="AQ15" s="23">
        <f>'1'!$AP15-'1'!$AO15</f>
        <v>0.4305555556</v>
      </c>
      <c r="AR15" s="13">
        <v>5.0</v>
      </c>
      <c r="AS15" s="42" t="s">
        <v>23</v>
      </c>
      <c r="AT15" s="1"/>
      <c r="AU15" s="45" t="s">
        <v>95</v>
      </c>
      <c r="AV15" s="47">
        <f>AV7/AV6</f>
        <v>0.7333333333</v>
      </c>
    </row>
    <row r="16" ht="14.25" customHeight="1">
      <c r="A16" s="1"/>
      <c r="B16" s="20">
        <v>19.0</v>
      </c>
      <c r="C16" s="21" t="s">
        <v>98</v>
      </c>
      <c r="D16" s="22">
        <v>0.2777777777777778</v>
      </c>
      <c r="E16" s="22">
        <v>0.7118055555555555</v>
      </c>
      <c r="F16" s="23">
        <f>'1'!$E16-'1'!$D16</f>
        <v>0.4340277778</v>
      </c>
      <c r="G16" s="13">
        <v>3.0</v>
      </c>
      <c r="H16" s="24" t="s">
        <v>23</v>
      </c>
      <c r="I16" s="1"/>
      <c r="J16" s="1"/>
      <c r="K16" s="1"/>
      <c r="L16" s="3"/>
      <c r="M16" s="1"/>
      <c r="N16" s="1"/>
      <c r="O16" s="32">
        <v>11.0</v>
      </c>
      <c r="P16" s="28" t="s">
        <v>99</v>
      </c>
      <c r="Q16" s="29">
        <v>0.28750000000000003</v>
      </c>
      <c r="R16" s="29">
        <v>0.6215277777777778</v>
      </c>
      <c r="S16" s="30">
        <f t="shared" si="1"/>
        <v>0.3340277778</v>
      </c>
      <c r="T16" s="28">
        <v>2.0</v>
      </c>
      <c r="U16" s="37" t="s">
        <v>100</v>
      </c>
      <c r="V16" s="1"/>
      <c r="W16" s="50"/>
      <c r="X16" s="51"/>
      <c r="Y16" s="1"/>
      <c r="Z16" s="1"/>
      <c r="AA16" s="20">
        <v>11.0</v>
      </c>
      <c r="AB16" s="13" t="s">
        <v>101</v>
      </c>
      <c r="AC16" s="22">
        <v>0.2743055555555555</v>
      </c>
      <c r="AD16" s="49">
        <v>0.7291666666666666</v>
      </c>
      <c r="AE16" s="23">
        <f>'1'!$AD16-'1'!$AC16</f>
        <v>0.4548611111</v>
      </c>
      <c r="AF16" s="13">
        <v>4.0</v>
      </c>
      <c r="AG16" s="42" t="s">
        <v>23</v>
      </c>
      <c r="AH16" s="1"/>
      <c r="AI16" s="1"/>
      <c r="AJ16" s="1"/>
      <c r="AK16" s="1"/>
      <c r="AL16" s="1"/>
      <c r="AM16" s="20">
        <v>11.0</v>
      </c>
      <c r="AN16" s="13" t="s">
        <v>102</v>
      </c>
      <c r="AO16" s="22">
        <v>0.27291666666666664</v>
      </c>
      <c r="AP16" s="22">
        <v>0.6687500000000001</v>
      </c>
      <c r="AQ16" s="23">
        <f>'1'!$AP16-'1'!$AO16</f>
        <v>0.3958333333</v>
      </c>
      <c r="AR16" s="13">
        <v>5.0</v>
      </c>
      <c r="AS16" s="42" t="s">
        <v>23</v>
      </c>
      <c r="AT16" s="1"/>
      <c r="AU16" s="1"/>
      <c r="AV16" s="1"/>
    </row>
    <row r="17" ht="14.25" customHeight="1">
      <c r="A17" s="1"/>
      <c r="B17" s="32">
        <v>10.0</v>
      </c>
      <c r="C17" s="21" t="s">
        <v>103</v>
      </c>
      <c r="D17" s="34">
        <v>0.27847222222222223</v>
      </c>
      <c r="E17" s="34">
        <v>0.5875</v>
      </c>
      <c r="F17" s="36">
        <f>'1'!$E17-'1'!$D17</f>
        <v>0.3090277778</v>
      </c>
      <c r="G17" s="33">
        <v>2.0</v>
      </c>
      <c r="H17" s="48" t="s">
        <v>104</v>
      </c>
      <c r="I17" s="1"/>
      <c r="J17" s="1"/>
      <c r="K17" s="1"/>
      <c r="L17" s="3"/>
      <c r="M17" s="1"/>
      <c r="N17" s="1"/>
      <c r="O17" s="32">
        <v>12.0</v>
      </c>
      <c r="P17" s="28" t="s">
        <v>105</v>
      </c>
      <c r="Q17" s="29">
        <v>0.2916666666666667</v>
      </c>
      <c r="R17" s="29">
        <v>0.686111111111111</v>
      </c>
      <c r="S17" s="30">
        <f t="shared" si="1"/>
        <v>0.3944444444</v>
      </c>
      <c r="T17" s="28">
        <v>2.0</v>
      </c>
      <c r="U17" s="37" t="s">
        <v>106</v>
      </c>
      <c r="V17" s="1"/>
      <c r="W17" s="50"/>
      <c r="X17" s="51"/>
      <c r="Y17" s="1"/>
      <c r="Z17" s="1"/>
      <c r="AA17" s="20">
        <v>12.0</v>
      </c>
      <c r="AB17" s="13" t="s">
        <v>107</v>
      </c>
      <c r="AC17" s="22">
        <v>0.27708333333333335</v>
      </c>
      <c r="AD17" s="49">
        <v>0.7131944444444445</v>
      </c>
      <c r="AE17" s="23">
        <f>'1'!$AD17-'1'!$AC17</f>
        <v>0.4361111111</v>
      </c>
      <c r="AF17" s="13">
        <v>4.0</v>
      </c>
      <c r="AG17" s="42" t="s">
        <v>23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52"/>
      <c r="AV17" s="1"/>
    </row>
    <row r="18" ht="14.25" customHeight="1">
      <c r="A18" s="1"/>
      <c r="B18" s="32">
        <v>11.0</v>
      </c>
      <c r="C18" s="21" t="s">
        <v>108</v>
      </c>
      <c r="D18" s="34">
        <v>0.27638888888888885</v>
      </c>
      <c r="E18" s="34">
        <v>0.6284722222222222</v>
      </c>
      <c r="F18" s="36">
        <f>'1'!$E18-'1'!$D18</f>
        <v>0.3520833333</v>
      </c>
      <c r="G18" s="33">
        <v>2.0</v>
      </c>
      <c r="H18" s="31" t="s">
        <v>41</v>
      </c>
      <c r="I18" s="1"/>
      <c r="J18" s="1"/>
      <c r="K18" s="1"/>
      <c r="L18" s="3"/>
      <c r="M18" s="1"/>
      <c r="N18" s="1"/>
      <c r="O18" s="27">
        <v>13.0</v>
      </c>
      <c r="P18" s="28" t="s">
        <v>109</v>
      </c>
      <c r="Q18" s="29">
        <v>0.2847222222222222</v>
      </c>
      <c r="R18" s="29">
        <v>0.6763888888888889</v>
      </c>
      <c r="S18" s="30">
        <f t="shared" si="1"/>
        <v>0.3916666667</v>
      </c>
      <c r="T18" s="28">
        <v>2.0</v>
      </c>
      <c r="U18" s="31" t="s">
        <v>110</v>
      </c>
      <c r="V18" s="1"/>
      <c r="W18" s="50"/>
      <c r="X18" s="51"/>
      <c r="Y18" s="1"/>
      <c r="Z18" s="1"/>
      <c r="AA18" s="20">
        <v>13.0</v>
      </c>
      <c r="AB18" s="13" t="s">
        <v>111</v>
      </c>
      <c r="AC18" s="22">
        <v>0.26944444444444443</v>
      </c>
      <c r="AD18" s="49">
        <v>0.6791666666666667</v>
      </c>
      <c r="AE18" s="23">
        <f>'1'!$AD18-'1'!$AC18</f>
        <v>0.4097222222</v>
      </c>
      <c r="AF18" s="13">
        <v>4.0</v>
      </c>
      <c r="AG18" s="42" t="s">
        <v>23</v>
      </c>
      <c r="AH18" s="1"/>
      <c r="AI18" s="52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ht="16.5" customHeight="1">
      <c r="A19" s="1"/>
      <c r="B19" s="32">
        <v>4.0</v>
      </c>
      <c r="C19" s="21" t="s">
        <v>112</v>
      </c>
      <c r="D19" s="34">
        <v>0.28680555555555554</v>
      </c>
      <c r="E19" s="34">
        <v>0.7083333333333334</v>
      </c>
      <c r="F19" s="36">
        <f>'1'!$E19-'1'!$D19</f>
        <v>0.4215277778</v>
      </c>
      <c r="G19" s="33">
        <v>2.0</v>
      </c>
      <c r="H19" s="31" t="s">
        <v>41</v>
      </c>
      <c r="I19" s="1"/>
      <c r="J19" s="1"/>
      <c r="K19" s="1"/>
      <c r="L19" s="3"/>
      <c r="M19" s="1"/>
      <c r="N19" s="1"/>
      <c r="O19" s="32">
        <v>14.0</v>
      </c>
      <c r="P19" s="28" t="s">
        <v>113</v>
      </c>
      <c r="Q19" s="29">
        <v>0.2791666666666667</v>
      </c>
      <c r="R19" s="29">
        <v>0.6368055555555555</v>
      </c>
      <c r="S19" s="30">
        <f t="shared" si="1"/>
        <v>0.3576388889</v>
      </c>
      <c r="T19" s="28">
        <v>2.0</v>
      </c>
      <c r="U19" s="37" t="s">
        <v>114</v>
      </c>
      <c r="V19" s="1"/>
      <c r="W19" s="1"/>
      <c r="X19" s="1"/>
      <c r="Y19" s="1"/>
      <c r="Z19" s="1"/>
      <c r="AA19" s="20">
        <v>14.0</v>
      </c>
      <c r="AB19" s="13" t="s">
        <v>115</v>
      </c>
      <c r="AC19" s="22">
        <v>0.27152777777777776</v>
      </c>
      <c r="AD19" s="49">
        <v>0.720138888888889</v>
      </c>
      <c r="AE19" s="23">
        <f>'1'!$AD19-'1'!$AC19</f>
        <v>0.4486111111</v>
      </c>
      <c r="AF19" s="13">
        <v>4.0</v>
      </c>
      <c r="AG19" s="42" t="s">
        <v>23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ht="14.25" customHeight="1">
      <c r="A20" s="1"/>
      <c r="B20" s="32">
        <v>12.0</v>
      </c>
      <c r="C20" s="21" t="s">
        <v>116</v>
      </c>
      <c r="D20" s="34">
        <v>0.26944444444444443</v>
      </c>
      <c r="E20" s="34">
        <v>0.5854166666666667</v>
      </c>
      <c r="F20" s="36">
        <f>'1'!$E20-'1'!$D20</f>
        <v>0.3159722222</v>
      </c>
      <c r="G20" s="33">
        <v>2.0</v>
      </c>
      <c r="H20" s="31" t="s">
        <v>117</v>
      </c>
      <c r="I20" s="1"/>
      <c r="J20" s="1"/>
      <c r="K20" s="1"/>
      <c r="L20" s="3"/>
      <c r="M20" s="1"/>
      <c r="N20" s="1"/>
      <c r="O20" s="32">
        <v>15.0</v>
      </c>
      <c r="P20" s="28" t="s">
        <v>118</v>
      </c>
      <c r="Q20" s="29">
        <v>0.27569444444444446</v>
      </c>
      <c r="R20" s="29">
        <v>0.6479166666666667</v>
      </c>
      <c r="S20" s="30">
        <f t="shared" si="1"/>
        <v>0.3722222222</v>
      </c>
      <c r="T20" s="28">
        <v>2.0</v>
      </c>
      <c r="U20" s="31" t="s">
        <v>41</v>
      </c>
      <c r="V20" s="1"/>
      <c r="W20" s="1"/>
      <c r="X20" s="1"/>
      <c r="Y20" s="1"/>
      <c r="Z20" s="1"/>
      <c r="AA20" s="20">
        <v>15.0</v>
      </c>
      <c r="AB20" s="13" t="s">
        <v>119</v>
      </c>
      <c r="AC20" s="22">
        <v>0.2701388888888889</v>
      </c>
      <c r="AD20" s="49">
        <v>0.6875</v>
      </c>
      <c r="AE20" s="23">
        <f>'1'!$AD20-'1'!$AC20</f>
        <v>0.4173611111</v>
      </c>
      <c r="AF20" s="13">
        <v>4.0</v>
      </c>
      <c r="AG20" s="42" t="s">
        <v>23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ht="14.25" customHeight="1">
      <c r="A21" s="1"/>
      <c r="B21" s="20">
        <v>20.0</v>
      </c>
      <c r="C21" s="21" t="s">
        <v>120</v>
      </c>
      <c r="D21" s="22">
        <v>0.2701388888888889</v>
      </c>
      <c r="E21" s="22">
        <v>0.7520833333333333</v>
      </c>
      <c r="F21" s="23">
        <f>'1'!$E21-'1'!$D21</f>
        <v>0.4819444444</v>
      </c>
      <c r="G21" s="13">
        <v>3.0</v>
      </c>
      <c r="H21" s="24" t="s">
        <v>23</v>
      </c>
      <c r="I21" s="1"/>
      <c r="J21" s="1"/>
      <c r="K21" s="1"/>
      <c r="L21" s="3"/>
      <c r="M21" s="1"/>
      <c r="N21" s="1"/>
      <c r="O21" s="53">
        <v>16.0</v>
      </c>
      <c r="P21" s="54" t="s">
        <v>121</v>
      </c>
      <c r="Q21" s="55">
        <v>0.26875</v>
      </c>
      <c r="R21" s="55">
        <v>0.7222222222222222</v>
      </c>
      <c r="S21" s="56">
        <f t="shared" si="1"/>
        <v>0.4534722222</v>
      </c>
      <c r="T21" s="57">
        <v>3.0</v>
      </c>
      <c r="U21" s="24" t="s">
        <v>23</v>
      </c>
      <c r="V21" s="1"/>
      <c r="W21" s="1"/>
      <c r="X21" s="1"/>
      <c r="Y21" s="1"/>
      <c r="Z21" s="1"/>
      <c r="AA21" s="20">
        <v>16.0</v>
      </c>
      <c r="AB21" s="13" t="s">
        <v>122</v>
      </c>
      <c r="AC21" s="22">
        <v>0.26458333333333334</v>
      </c>
      <c r="AD21" s="49">
        <v>0.6749999999999999</v>
      </c>
      <c r="AE21" s="23">
        <f>'1'!$AD21-'1'!$AC21</f>
        <v>0.4104166667</v>
      </c>
      <c r="AF21" s="13">
        <v>4.0</v>
      </c>
      <c r="AG21" s="42" t="s">
        <v>23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ht="14.25" customHeight="1">
      <c r="A22" s="1"/>
      <c r="B22" s="20">
        <v>21.0</v>
      </c>
      <c r="C22" s="21" t="s">
        <v>123</v>
      </c>
      <c r="D22" s="22">
        <v>0.27499999999999997</v>
      </c>
      <c r="E22" s="22">
        <v>0.7159722222222222</v>
      </c>
      <c r="F22" s="23">
        <f>'1'!$E22-'1'!$D22</f>
        <v>0.4409722222</v>
      </c>
      <c r="G22" s="13">
        <v>3.0</v>
      </c>
      <c r="H22" s="24" t="s">
        <v>23</v>
      </c>
      <c r="I22" s="1"/>
      <c r="J22" s="1"/>
      <c r="K22" s="1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0">
        <v>17.0</v>
      </c>
      <c r="AB22" s="13" t="s">
        <v>124</v>
      </c>
      <c r="AC22" s="22">
        <v>0.27291666666666664</v>
      </c>
      <c r="AD22" s="49">
        <v>0.7298611111111111</v>
      </c>
      <c r="AE22" s="23">
        <f>'1'!$AD22-'1'!$AC22</f>
        <v>0.4569444444</v>
      </c>
      <c r="AF22" s="13">
        <v>4.0</v>
      </c>
      <c r="AG22" s="42" t="s">
        <v>23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ht="14.25" customHeight="1">
      <c r="A23" s="1"/>
      <c r="B23" s="32">
        <v>13.0</v>
      </c>
      <c r="C23" s="21" t="s">
        <v>125</v>
      </c>
      <c r="D23" s="34">
        <v>0.27291666666666664</v>
      </c>
      <c r="E23" s="34">
        <v>0.7166666666666667</v>
      </c>
      <c r="F23" s="36">
        <f>'1'!$E23-'1'!$D23</f>
        <v>0.44375</v>
      </c>
      <c r="G23" s="33">
        <v>2.0</v>
      </c>
      <c r="H23" s="31" t="s">
        <v>41</v>
      </c>
      <c r="I23" s="1"/>
      <c r="J23" s="1"/>
      <c r="K23" s="1"/>
      <c r="L23" s="3"/>
      <c r="M23" s="1"/>
      <c r="N23" s="1"/>
      <c r="O23" s="9" t="s">
        <v>126</v>
      </c>
      <c r="P23" s="5"/>
      <c r="Q23" s="5"/>
      <c r="R23" s="5"/>
      <c r="S23" s="5"/>
      <c r="T23" s="5"/>
      <c r="U23" s="6"/>
      <c r="V23" s="1"/>
      <c r="W23" s="58" t="s">
        <v>127</v>
      </c>
      <c r="X23" s="58"/>
      <c r="Y23" s="1"/>
      <c r="Z23" s="1"/>
      <c r="AA23" s="20">
        <v>18.0</v>
      </c>
      <c r="AB23" s="13" t="s">
        <v>128</v>
      </c>
      <c r="AC23" s="22">
        <v>0.2708333333333333</v>
      </c>
      <c r="AD23" s="49">
        <v>0.7131944444444445</v>
      </c>
      <c r="AE23" s="23">
        <f>'1'!$AD23-'1'!$AC23</f>
        <v>0.4423611111</v>
      </c>
      <c r="AF23" s="13">
        <v>4.0</v>
      </c>
      <c r="AG23" s="42" t="s">
        <v>23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ht="14.25" customHeight="1">
      <c r="A24" s="1"/>
      <c r="B24" s="32">
        <v>2.0</v>
      </c>
      <c r="C24" s="21" t="s">
        <v>129</v>
      </c>
      <c r="D24" s="34">
        <v>0.27569444444444446</v>
      </c>
      <c r="E24" s="34">
        <v>0.5638888888888889</v>
      </c>
      <c r="F24" s="36">
        <f>'1'!$E24-'1'!$D24</f>
        <v>0.2881944444</v>
      </c>
      <c r="G24" s="33">
        <v>1.0</v>
      </c>
      <c r="H24" s="31" t="s">
        <v>130</v>
      </c>
      <c r="I24" s="1"/>
      <c r="J24" s="1"/>
      <c r="K24" s="1"/>
      <c r="L24" s="3"/>
      <c r="M24" s="1"/>
      <c r="N24" s="1"/>
      <c r="O24" s="10">
        <f>B4</f>
        <v>45383</v>
      </c>
      <c r="V24" s="1"/>
      <c r="W24" s="59"/>
      <c r="X24" s="59"/>
      <c r="Y24" s="1"/>
      <c r="Z24" s="1"/>
      <c r="AA24" s="20">
        <v>19.0</v>
      </c>
      <c r="AB24" s="13" t="s">
        <v>131</v>
      </c>
      <c r="AC24" s="22">
        <v>0.27152777777777776</v>
      </c>
      <c r="AD24" s="49">
        <v>0.7305555555555556</v>
      </c>
      <c r="AE24" s="23">
        <f>'1'!$AD24-'1'!$AC24</f>
        <v>0.4590277778</v>
      </c>
      <c r="AF24" s="13">
        <v>4.0</v>
      </c>
      <c r="AG24" s="42" t="s">
        <v>23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ht="14.25" customHeight="1">
      <c r="A25" s="1"/>
      <c r="B25" s="32">
        <v>3.0</v>
      </c>
      <c r="C25" s="21" t="s">
        <v>132</v>
      </c>
      <c r="D25" s="34">
        <v>0.29375</v>
      </c>
      <c r="E25" s="34">
        <v>0.5520833333333334</v>
      </c>
      <c r="F25" s="36">
        <f>'1'!$E25-'1'!$D25</f>
        <v>0.2583333333</v>
      </c>
      <c r="G25" s="33">
        <v>1.0</v>
      </c>
      <c r="H25" s="31" t="s">
        <v>133</v>
      </c>
      <c r="I25" s="1"/>
      <c r="J25" s="1"/>
      <c r="K25" s="1"/>
      <c r="L25" s="3"/>
      <c r="M25" s="1"/>
      <c r="N25" s="1"/>
      <c r="O25" s="13" t="s">
        <v>12</v>
      </c>
      <c r="P25" s="13" t="s">
        <v>13</v>
      </c>
      <c r="Q25" s="19" t="s">
        <v>14</v>
      </c>
      <c r="R25" s="19" t="s">
        <v>20</v>
      </c>
      <c r="S25" s="19" t="s">
        <v>16</v>
      </c>
      <c r="T25" s="13" t="s">
        <v>17</v>
      </c>
      <c r="U25" s="13" t="s">
        <v>18</v>
      </c>
      <c r="V25" s="1"/>
      <c r="W25" s="16" t="s">
        <v>21</v>
      </c>
      <c r="X25" s="17">
        <f>SUM(X27:X30)</f>
        <v>8</v>
      </c>
      <c r="Y25" s="1"/>
      <c r="Z25" s="1"/>
      <c r="AA25" s="20">
        <v>20.0</v>
      </c>
      <c r="AB25" s="13" t="s">
        <v>134</v>
      </c>
      <c r="AC25" s="22">
        <v>0.27569444444444446</v>
      </c>
      <c r="AD25" s="49">
        <v>0.7312500000000001</v>
      </c>
      <c r="AE25" s="23">
        <f>'1'!$AD25-'1'!$AC25</f>
        <v>0.4555555556</v>
      </c>
      <c r="AF25" s="13">
        <v>4.0</v>
      </c>
      <c r="AG25" s="42" t="s">
        <v>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ht="14.25" customHeight="1">
      <c r="A26" s="1"/>
      <c r="B26" s="32">
        <v>14.0</v>
      </c>
      <c r="C26" s="21" t="s">
        <v>135</v>
      </c>
      <c r="D26" s="34">
        <v>0.27499999999999997</v>
      </c>
      <c r="E26" s="34">
        <v>0.6486111111111111</v>
      </c>
      <c r="F26" s="36">
        <f>'1'!$E26-'1'!$D26</f>
        <v>0.3736111111</v>
      </c>
      <c r="G26" s="33">
        <v>2.0</v>
      </c>
      <c r="H26" s="31" t="s">
        <v>41</v>
      </c>
      <c r="I26" s="1"/>
      <c r="J26" s="1"/>
      <c r="K26" s="1"/>
      <c r="L26" s="3"/>
      <c r="M26" s="1"/>
      <c r="N26" s="1"/>
      <c r="O26" s="32">
        <v>1.0</v>
      </c>
      <c r="P26" s="28" t="s">
        <v>136</v>
      </c>
      <c r="Q26" s="29">
        <v>0.27638888888888885</v>
      </c>
      <c r="R26" s="29">
        <v>0.6618055555555555</v>
      </c>
      <c r="S26" s="30">
        <f t="shared" ref="S26:S31" si="2">R26-Q26</f>
        <v>0.3854166667</v>
      </c>
      <c r="T26" s="28">
        <v>3.0</v>
      </c>
      <c r="U26" s="37" t="s">
        <v>137</v>
      </c>
      <c r="V26" s="1"/>
      <c r="W26" s="25" t="s">
        <v>24</v>
      </c>
      <c r="X26" s="26">
        <v>8.0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ht="14.25" customHeight="1">
      <c r="A27" s="1"/>
      <c r="B27" s="20">
        <v>22.0</v>
      </c>
      <c r="C27" s="21" t="s">
        <v>138</v>
      </c>
      <c r="D27" s="22">
        <v>0.2743055555555555</v>
      </c>
      <c r="E27" s="22">
        <v>0.7451388888888889</v>
      </c>
      <c r="F27" s="23">
        <f>'1'!$E27-'1'!$D27</f>
        <v>0.4708333333</v>
      </c>
      <c r="G27" s="13">
        <v>3.0</v>
      </c>
      <c r="H27" s="24" t="s">
        <v>23</v>
      </c>
      <c r="I27" s="1"/>
      <c r="J27" s="1"/>
      <c r="K27" s="1"/>
      <c r="L27" s="3"/>
      <c r="M27" s="1"/>
      <c r="N27" s="1"/>
      <c r="O27" s="32">
        <v>2.0</v>
      </c>
      <c r="P27" s="28" t="s">
        <v>139</v>
      </c>
      <c r="Q27" s="29">
        <v>0.2965277777777778</v>
      </c>
      <c r="R27" s="29">
        <v>0.6944444444444445</v>
      </c>
      <c r="S27" s="30">
        <f t="shared" si="2"/>
        <v>0.3979166667</v>
      </c>
      <c r="T27" s="28">
        <v>3.0</v>
      </c>
      <c r="U27" s="37" t="s">
        <v>137</v>
      </c>
      <c r="V27" s="1"/>
      <c r="W27" s="25" t="s">
        <v>33</v>
      </c>
      <c r="X27" s="39">
        <v>6.0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M28" s="1"/>
      <c r="N28" s="1"/>
      <c r="O28" s="32">
        <v>3.0</v>
      </c>
      <c r="P28" s="28" t="s">
        <v>140</v>
      </c>
      <c r="Q28" s="29">
        <v>0.2902777777777778</v>
      </c>
      <c r="R28" s="29">
        <v>0.6625</v>
      </c>
      <c r="S28" s="30">
        <f t="shared" si="2"/>
        <v>0.3722222222</v>
      </c>
      <c r="T28" s="28">
        <v>3.0</v>
      </c>
      <c r="U28" s="37" t="s">
        <v>137</v>
      </c>
      <c r="V28" s="1"/>
      <c r="W28" s="25" t="s">
        <v>42</v>
      </c>
      <c r="X28" s="39">
        <v>0.0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M29" s="1"/>
      <c r="N29" s="1"/>
      <c r="O29" s="32">
        <v>4.0</v>
      </c>
      <c r="P29" s="28" t="s">
        <v>141</v>
      </c>
      <c r="Q29" s="29">
        <v>0.26875</v>
      </c>
      <c r="R29" s="29">
        <v>0.6673611111111111</v>
      </c>
      <c r="S29" s="30">
        <f t="shared" si="2"/>
        <v>0.3986111111</v>
      </c>
      <c r="T29" s="28">
        <v>3.0</v>
      </c>
      <c r="U29" s="31" t="s">
        <v>142</v>
      </c>
      <c r="V29" s="1"/>
      <c r="W29" s="25" t="s">
        <v>50</v>
      </c>
      <c r="X29" s="39">
        <v>2.0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M30" s="1"/>
      <c r="N30" s="1"/>
      <c r="O30" s="20">
        <v>5.0</v>
      </c>
      <c r="P30" s="54" t="s">
        <v>143</v>
      </c>
      <c r="Q30" s="60">
        <v>0.27708333333333335</v>
      </c>
      <c r="R30" s="60">
        <v>0.7097222222222223</v>
      </c>
      <c r="S30" s="56">
        <f t="shared" si="2"/>
        <v>0.4326388889</v>
      </c>
      <c r="T30" s="54">
        <v>4.0</v>
      </c>
      <c r="U30" s="24" t="s">
        <v>23</v>
      </c>
      <c r="V30" s="1"/>
      <c r="W30" s="25" t="s">
        <v>60</v>
      </c>
      <c r="X30" s="39">
        <v>0.0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M31" s="1"/>
      <c r="N31" s="1"/>
      <c r="O31" s="20">
        <v>6.0</v>
      </c>
      <c r="P31" s="54" t="s">
        <v>144</v>
      </c>
      <c r="Q31" s="60">
        <v>0.2791666666666667</v>
      </c>
      <c r="R31" s="60">
        <v>0.6930555555555555</v>
      </c>
      <c r="S31" s="56">
        <f t="shared" si="2"/>
        <v>0.4138888889</v>
      </c>
      <c r="T31" s="54">
        <v>4.0</v>
      </c>
      <c r="U31" s="24" t="s">
        <v>23</v>
      </c>
      <c r="V31" s="15"/>
      <c r="W31" s="40" t="s">
        <v>65</v>
      </c>
      <c r="X31" s="41">
        <f>SUM('1'!$T$26:$T$31)</f>
        <v>20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M32" s="1"/>
      <c r="N32" s="1"/>
      <c r="O32" s="1"/>
      <c r="P32" s="1"/>
      <c r="Q32" s="1"/>
      <c r="R32" s="1"/>
      <c r="S32" s="1"/>
      <c r="T32" s="1"/>
      <c r="U32" s="1"/>
      <c r="V32" s="15"/>
      <c r="W32" s="43" t="s">
        <v>72</v>
      </c>
      <c r="X32" s="44">
        <f>X31/X27</f>
        <v>3.333333333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1"/>
      <c r="N33" s="1"/>
      <c r="O33" s="1"/>
      <c r="P33" s="1"/>
      <c r="Q33" s="1"/>
      <c r="R33" s="1"/>
      <c r="S33" s="1"/>
      <c r="T33" s="1"/>
      <c r="U33" s="1"/>
      <c r="V33" s="15"/>
      <c r="W33" s="45" t="s">
        <v>78</v>
      </c>
      <c r="X33" s="46">
        <v>4.0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1"/>
      <c r="N34" s="1"/>
      <c r="O34" s="1"/>
      <c r="P34" s="1"/>
      <c r="Q34" s="1"/>
      <c r="R34" s="1"/>
      <c r="S34" s="1"/>
      <c r="T34" s="1"/>
      <c r="U34" s="1"/>
      <c r="V34" s="15"/>
      <c r="W34" s="45" t="s">
        <v>85</v>
      </c>
      <c r="X34" s="47">
        <f>X32/X33</f>
        <v>0.8333333333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1"/>
      <c r="N35" s="1"/>
      <c r="O35" s="1"/>
      <c r="P35" s="1"/>
      <c r="Q35" s="1"/>
      <c r="R35" s="1"/>
      <c r="S35" s="1"/>
      <c r="T35" s="1"/>
      <c r="U35" s="1"/>
      <c r="V35" s="15"/>
      <c r="W35" s="45" t="s">
        <v>95</v>
      </c>
      <c r="X35" s="47">
        <f>X27/X26</f>
        <v>0.75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ht="14.2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61">
        <v>1.0</v>
      </c>
      <c r="P43" s="1"/>
      <c r="Q43" s="1"/>
      <c r="R43" s="1"/>
      <c r="S43" s="62" t="str">
        <f>Table132456789101113212529343944495461[[#This Row],[14:25]]-Table132456789101113212529343944495461[[#This Row],[JAM KELUAR]]</f>
        <v>#ERROR!</v>
      </c>
      <c r="T43" s="1"/>
      <c r="U43" s="63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61">
        <v>2.0</v>
      </c>
      <c r="P44" s="1"/>
      <c r="Q44" s="1"/>
      <c r="R44" s="1"/>
      <c r="S44" s="62" t="str">
        <f>Table132456789101113212529343944495461[[#This Row],[14:25]]-Table132456789101113212529343944495461[[#This Row],[JAM KELUAR]]</f>
        <v>#ERROR!</v>
      </c>
      <c r="T44" s="1"/>
      <c r="U44" s="64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61">
        <v>3.0</v>
      </c>
      <c r="P45" s="1"/>
      <c r="Q45" s="1"/>
      <c r="R45" s="1"/>
      <c r="S45" s="62" t="str">
        <f>Table132456789101113212529343944495461[[#This Row],[14:25]]-Table132456789101113212529343944495461[[#This Row],[JAM KELUAR]]</f>
        <v>#ERROR!</v>
      </c>
      <c r="T45" s="1"/>
      <c r="U45" s="63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61">
        <v>4.0</v>
      </c>
      <c r="P46" s="1"/>
      <c r="Q46" s="1"/>
      <c r="R46" s="1"/>
      <c r="S46" s="62" t="str">
        <f>Table132456789101113212529343944495461[[#This Row],[14:25]]-Table132456789101113212529343944495461[[#This Row],[JAM KELUAR]]</f>
        <v>#ERROR!</v>
      </c>
      <c r="T46" s="1"/>
      <c r="U46" s="63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61">
        <v>5.0</v>
      </c>
      <c r="P47" s="1"/>
      <c r="Q47" s="1"/>
      <c r="R47" s="1"/>
      <c r="S47" s="62" t="str">
        <f>Table132456789101113212529343944495461[[#This Row],[14:25]]-Table132456789101113212529343944495461[[#This Row],[JAM KELUAR]]</f>
        <v>#ERROR!</v>
      </c>
      <c r="T47" s="65">
        <v>3.0</v>
      </c>
      <c r="U47" s="63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61">
        <v>6.0</v>
      </c>
      <c r="P48" s="1"/>
      <c r="Q48" s="1"/>
      <c r="R48" s="1"/>
      <c r="S48" s="1"/>
      <c r="T48" s="1"/>
      <c r="U48" s="63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61">
        <v>7.0</v>
      </c>
      <c r="P49" s="1"/>
      <c r="Q49" s="1"/>
      <c r="R49" s="1"/>
      <c r="S49" s="1"/>
      <c r="T49" s="1"/>
      <c r="U49" s="64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61">
        <v>8.0</v>
      </c>
      <c r="P50" s="1"/>
      <c r="Q50" s="1"/>
      <c r="R50" s="1"/>
      <c r="S50" s="1"/>
      <c r="T50" s="1"/>
      <c r="U50" s="63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61">
        <v>9.0</v>
      </c>
      <c r="P51" s="1"/>
      <c r="Q51" s="1"/>
      <c r="R51" s="1"/>
      <c r="S51" s="62" t="str">
        <f>Table132456789101113212529343944495461[[#This Row],[14:25]]-Table132456789101113212529343944495461[[#This Row],[JAM KELUAR]]</f>
        <v>#ERROR!</v>
      </c>
      <c r="T51" s="1"/>
      <c r="U51" s="64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M52" s="1"/>
      <c r="N52" s="1"/>
      <c r="O52" s="61">
        <v>10.0</v>
      </c>
      <c r="P52" s="1"/>
      <c r="Q52" s="1"/>
      <c r="R52" s="1"/>
      <c r="S52" s="1"/>
      <c r="T52" s="1"/>
      <c r="U52" s="64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M53" s="1"/>
      <c r="N53" s="1"/>
      <c r="O53" s="61">
        <v>11.0</v>
      </c>
      <c r="P53" s="1"/>
      <c r="Q53" s="1"/>
      <c r="R53" s="1"/>
      <c r="S53" s="1"/>
      <c r="T53" s="1"/>
      <c r="U53" s="64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M54" s="1"/>
      <c r="N54" s="1"/>
      <c r="O54" s="61">
        <v>12.0</v>
      </c>
      <c r="P54" s="1"/>
      <c r="Q54" s="1"/>
      <c r="R54" s="1"/>
      <c r="S54" s="1"/>
      <c r="T54" s="1"/>
      <c r="U54" s="64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M55" s="1"/>
      <c r="N55" s="1"/>
      <c r="O55" s="66">
        <v>13.0</v>
      </c>
      <c r="P55" s="1"/>
      <c r="Q55" s="1"/>
      <c r="R55" s="1"/>
      <c r="S55" s="1"/>
      <c r="T55" s="1"/>
      <c r="U55" s="6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1"/>
      <c r="N56" s="1"/>
      <c r="O56" s="66">
        <v>14.0</v>
      </c>
      <c r="P56" s="1"/>
      <c r="Q56" s="1"/>
      <c r="R56" s="1"/>
      <c r="S56" s="1"/>
      <c r="T56" s="1"/>
      <c r="U56" s="6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M57" s="1"/>
      <c r="N57" s="1"/>
      <c r="O57" s="66">
        <v>15.0</v>
      </c>
      <c r="P57" s="1"/>
      <c r="Q57" s="1"/>
      <c r="R57" s="1"/>
      <c r="S57" s="1"/>
      <c r="T57" s="1"/>
      <c r="U57" s="6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M58" s="1"/>
      <c r="N58" s="1"/>
      <c r="O58" s="66">
        <v>16.0</v>
      </c>
      <c r="P58" s="1"/>
      <c r="Q58" s="1"/>
      <c r="R58" s="1"/>
      <c r="S58" s="1"/>
      <c r="T58" s="1"/>
      <c r="U58" s="6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M59" s="1"/>
      <c r="N59" s="1"/>
      <c r="O59" s="66">
        <v>17.0</v>
      </c>
      <c r="P59" s="1"/>
      <c r="Q59" s="1"/>
      <c r="R59" s="1"/>
      <c r="S59" s="1"/>
      <c r="T59" s="1"/>
      <c r="U59" s="6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M60" s="1"/>
      <c r="N60" s="1"/>
      <c r="O60" s="66">
        <v>18.0</v>
      </c>
      <c r="P60" s="1"/>
      <c r="Q60" s="1"/>
      <c r="R60" s="1"/>
      <c r="S60" s="1"/>
      <c r="T60" s="1"/>
      <c r="U60" s="6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M61" s="1"/>
      <c r="N61" s="1"/>
      <c r="O61" s="66">
        <v>19.0</v>
      </c>
      <c r="P61" s="1"/>
      <c r="Q61" s="1"/>
      <c r="R61" s="1"/>
      <c r="S61" s="1"/>
      <c r="T61" s="1"/>
      <c r="U61" s="6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M62" s="1"/>
      <c r="N62" s="1"/>
      <c r="O62" s="66">
        <v>20.0</v>
      </c>
      <c r="P62" s="1"/>
      <c r="Q62" s="1"/>
      <c r="R62" s="1"/>
      <c r="S62" s="1"/>
      <c r="T62" s="1"/>
      <c r="U62" s="6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M63" s="1"/>
      <c r="N63" s="1"/>
      <c r="O63" s="66">
        <v>21.0</v>
      </c>
      <c r="P63" s="1"/>
      <c r="Q63" s="1"/>
      <c r="R63" s="1"/>
      <c r="S63" s="1"/>
      <c r="T63" s="1"/>
      <c r="U63" s="6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M64" s="1"/>
      <c r="N64" s="1"/>
      <c r="O64" s="68">
        <v>22.0</v>
      </c>
      <c r="P64" s="1"/>
      <c r="Q64" s="1"/>
      <c r="R64" s="1"/>
      <c r="S64" s="1"/>
      <c r="T64" s="1"/>
      <c r="U64" s="69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3:U23"/>
    <mergeCell ref="O24:U24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457</v>
      </c>
      <c r="C3" s="5"/>
      <c r="D3" s="5"/>
      <c r="E3" s="5"/>
      <c r="F3" s="5"/>
      <c r="G3" s="5"/>
      <c r="H3" s="6"/>
      <c r="J3" s="7" t="s">
        <v>458</v>
      </c>
      <c r="K3" s="8"/>
      <c r="L3" s="71"/>
      <c r="O3" s="73" t="s">
        <v>459</v>
      </c>
      <c r="P3" s="5"/>
      <c r="Q3" s="5"/>
      <c r="R3" s="5"/>
      <c r="S3" s="5"/>
      <c r="T3" s="5"/>
      <c r="U3" s="6"/>
      <c r="W3" s="7" t="s">
        <v>460</v>
      </c>
      <c r="X3" s="8"/>
      <c r="AA3" s="72" t="s">
        <v>461</v>
      </c>
      <c r="AB3" s="5"/>
      <c r="AC3" s="5"/>
      <c r="AD3" s="5"/>
      <c r="AE3" s="5"/>
      <c r="AF3" s="5"/>
      <c r="AG3" s="6"/>
      <c r="AI3" s="7" t="s">
        <v>462</v>
      </c>
      <c r="AJ3" s="8"/>
    </row>
    <row r="4" ht="14.25" customHeight="1">
      <c r="B4" s="74">
        <v>45395.0</v>
      </c>
      <c r="J4" s="11"/>
      <c r="K4" s="12"/>
      <c r="L4" s="71"/>
      <c r="O4" s="74">
        <f>B4</f>
        <v>45395</v>
      </c>
      <c r="W4" s="11"/>
      <c r="X4" s="12"/>
      <c r="AA4" s="74">
        <f>B4</f>
        <v>45395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31</v>
      </c>
      <c r="D6" s="84">
        <v>0.28125</v>
      </c>
      <c r="E6" s="84">
        <v>0.40277777777777773</v>
      </c>
      <c r="F6" s="85">
        <f>'13'!$E6-'13'!$D6</f>
        <v>0.1215277778</v>
      </c>
      <c r="G6" s="83">
        <v>1.0</v>
      </c>
      <c r="H6" s="86" t="s">
        <v>463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25</v>
      </c>
      <c r="Q6" s="84">
        <v>0.2548611111111111</v>
      </c>
      <c r="R6" s="141" t="s">
        <v>464</v>
      </c>
      <c r="S6" s="149"/>
      <c r="T6" s="83">
        <v>0.0</v>
      </c>
      <c r="U6" s="86" t="s">
        <v>465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70</v>
      </c>
      <c r="AC6" s="84">
        <v>0.29305555555555557</v>
      </c>
      <c r="AD6" s="84">
        <v>0.39999999999999997</v>
      </c>
      <c r="AE6" s="85">
        <f t="shared" ref="AE6:AE17" si="1">AD6-AC6</f>
        <v>0.1069444444</v>
      </c>
      <c r="AF6" s="83">
        <v>1.0</v>
      </c>
      <c r="AG6" s="82" t="s">
        <v>466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83" t="s">
        <v>222</v>
      </c>
      <c r="D7" s="84">
        <v>0.2423611111111111</v>
      </c>
      <c r="E7" s="84">
        <v>0.46527777777777773</v>
      </c>
      <c r="F7" s="85">
        <f>'13'!$E7-'13'!$D7</f>
        <v>0.2229166667</v>
      </c>
      <c r="G7" s="83">
        <v>1.0</v>
      </c>
      <c r="H7" s="82" t="s">
        <v>467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90" t="s">
        <v>99</v>
      </c>
      <c r="Q7" s="91">
        <v>0.2111111111111111</v>
      </c>
      <c r="R7" s="142" t="s">
        <v>464</v>
      </c>
      <c r="S7" s="150"/>
      <c r="T7" s="90">
        <v>1.0</v>
      </c>
      <c r="U7" s="86" t="s">
        <v>468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183</v>
      </c>
      <c r="AC7" s="84">
        <v>0.2659722222222222</v>
      </c>
      <c r="AD7" s="84">
        <v>0.5694444444444444</v>
      </c>
      <c r="AE7" s="85">
        <f t="shared" si="1"/>
        <v>0.3034722222</v>
      </c>
      <c r="AF7" s="83">
        <v>4.0</v>
      </c>
      <c r="AG7" s="82" t="s">
        <v>469</v>
      </c>
      <c r="AH7" s="77"/>
      <c r="AI7" s="87" t="s">
        <v>33</v>
      </c>
      <c r="AJ7" s="88">
        <v>12.0</v>
      </c>
    </row>
    <row r="8" ht="14.25" customHeight="1">
      <c r="B8" s="82">
        <v>3.0</v>
      </c>
      <c r="C8" s="83" t="s">
        <v>22</v>
      </c>
      <c r="D8" s="84">
        <v>0.3111111111111111</v>
      </c>
      <c r="E8" s="84">
        <v>0.6541666666666667</v>
      </c>
      <c r="F8" s="85">
        <f>'13'!$E8-'13'!$D8</f>
        <v>0.3430555556</v>
      </c>
      <c r="G8" s="83">
        <v>2.0</v>
      </c>
      <c r="H8" s="86" t="s">
        <v>470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105</v>
      </c>
      <c r="Q8" s="91">
        <v>0.28958333333333336</v>
      </c>
      <c r="R8" s="142">
        <v>0.5444444444444444</v>
      </c>
      <c r="S8" s="150">
        <f t="shared" ref="S8:S20" si="2">R8-Q8</f>
        <v>0.2548611111</v>
      </c>
      <c r="T8" s="90">
        <v>1.0</v>
      </c>
      <c r="U8" s="82" t="s">
        <v>471</v>
      </c>
      <c r="V8" s="77"/>
      <c r="W8" s="87" t="s">
        <v>42</v>
      </c>
      <c r="X8" s="95">
        <v>0.0</v>
      </c>
      <c r="Y8" s="77"/>
      <c r="Z8" s="77"/>
      <c r="AA8" s="96">
        <v>3.0</v>
      </c>
      <c r="AB8" s="147" t="s">
        <v>472</v>
      </c>
      <c r="AC8" s="131">
        <v>0.3756944444444445</v>
      </c>
      <c r="AD8" s="97">
        <v>0.7055555555555556</v>
      </c>
      <c r="AE8" s="99">
        <f t="shared" si="1"/>
        <v>0.3298611111</v>
      </c>
      <c r="AF8" s="75">
        <v>5.0</v>
      </c>
      <c r="AG8" s="96" t="s">
        <v>23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90</v>
      </c>
      <c r="D9" s="84">
        <v>0.28958333333333336</v>
      </c>
      <c r="E9" s="84">
        <v>0.5534722222222223</v>
      </c>
      <c r="F9" s="85">
        <f>'13'!$E9-'13'!$D9</f>
        <v>0.2638888889</v>
      </c>
      <c r="G9" s="83">
        <v>2.0</v>
      </c>
      <c r="H9" s="82" t="s">
        <v>473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66</v>
      </c>
      <c r="Q9" s="91">
        <v>0.3104166666666667</v>
      </c>
      <c r="R9" s="142">
        <v>0.5277777777777778</v>
      </c>
      <c r="S9" s="150">
        <f t="shared" si="2"/>
        <v>0.2173611111</v>
      </c>
      <c r="T9" s="90">
        <v>1.0</v>
      </c>
      <c r="U9" s="151" t="s">
        <v>474</v>
      </c>
      <c r="V9" s="77"/>
      <c r="W9" s="87" t="s">
        <v>50</v>
      </c>
      <c r="X9" s="95">
        <v>3.0</v>
      </c>
      <c r="Y9" s="77"/>
      <c r="Z9" s="77"/>
      <c r="AA9" s="96">
        <v>4.0</v>
      </c>
      <c r="AB9" s="75" t="s">
        <v>76</v>
      </c>
      <c r="AC9" s="97">
        <v>0.22916666666666666</v>
      </c>
      <c r="AD9" s="97">
        <v>0.6638888888888889</v>
      </c>
      <c r="AE9" s="99">
        <f t="shared" si="1"/>
        <v>0.4347222222</v>
      </c>
      <c r="AF9" s="75">
        <v>6.0</v>
      </c>
      <c r="AG9" s="96" t="s">
        <v>23</v>
      </c>
      <c r="AH9" s="77"/>
      <c r="AI9" s="87" t="s">
        <v>50</v>
      </c>
      <c r="AJ9" s="95">
        <v>2.0</v>
      </c>
    </row>
    <row r="10" ht="14.25" customHeight="1">
      <c r="B10" s="82">
        <v>5.0</v>
      </c>
      <c r="C10" s="83" t="s">
        <v>135</v>
      </c>
      <c r="D10" s="84">
        <v>0.2611111111111111</v>
      </c>
      <c r="E10" s="84">
        <v>0.5791666666666667</v>
      </c>
      <c r="F10" s="85">
        <f>'13'!$E10-'13'!$D10</f>
        <v>0.3180555556</v>
      </c>
      <c r="G10" s="83">
        <v>2.0</v>
      </c>
      <c r="H10" s="82" t="s">
        <v>475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171</v>
      </c>
      <c r="Q10" s="91">
        <v>0.27638888888888885</v>
      </c>
      <c r="R10" s="142">
        <v>0.6166666666666667</v>
      </c>
      <c r="S10" s="150">
        <f t="shared" si="2"/>
        <v>0.3402777778</v>
      </c>
      <c r="T10" s="90">
        <v>2.0</v>
      </c>
      <c r="U10" s="86" t="s">
        <v>476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179</v>
      </c>
      <c r="AC10" s="97">
        <v>0.2847222222222222</v>
      </c>
      <c r="AD10" s="97">
        <v>0.7465277777777778</v>
      </c>
      <c r="AE10" s="99">
        <f t="shared" si="1"/>
        <v>0.4618055556</v>
      </c>
      <c r="AF10" s="75">
        <v>6.0</v>
      </c>
      <c r="AG10" s="96" t="s">
        <v>23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40</v>
      </c>
      <c r="D11" s="84">
        <v>0.28750000000000003</v>
      </c>
      <c r="E11" s="84">
        <v>0.7055555555555556</v>
      </c>
      <c r="F11" s="85">
        <f>'13'!$E11-'13'!$D11</f>
        <v>0.4180555556</v>
      </c>
      <c r="G11" s="83">
        <v>3.0</v>
      </c>
      <c r="H11" s="86" t="s">
        <v>477</v>
      </c>
      <c r="I11" s="77"/>
      <c r="J11" s="101" t="s">
        <v>65</v>
      </c>
      <c r="K11" s="102">
        <f>SUM('13'!$G$6:$G$26)</f>
        <v>62</v>
      </c>
      <c r="L11" s="80"/>
      <c r="M11" s="77"/>
      <c r="N11" s="77"/>
      <c r="O11" s="82">
        <v>6.0</v>
      </c>
      <c r="P11" s="90" t="s">
        <v>73</v>
      </c>
      <c r="Q11" s="91">
        <v>0.28194444444444444</v>
      </c>
      <c r="R11" s="142">
        <v>0.6694444444444444</v>
      </c>
      <c r="S11" s="150">
        <f t="shared" si="2"/>
        <v>0.3875</v>
      </c>
      <c r="T11" s="90">
        <v>2.0</v>
      </c>
      <c r="U11" s="86" t="s">
        <v>478</v>
      </c>
      <c r="V11" s="77"/>
      <c r="W11" s="101" t="s">
        <v>65</v>
      </c>
      <c r="X11" s="102">
        <f>SUM('13'!$T$6:$T$20)</f>
        <v>27</v>
      </c>
      <c r="Y11" s="77"/>
      <c r="Z11" s="77"/>
      <c r="AA11" s="96">
        <v>6.0</v>
      </c>
      <c r="AB11" s="75" t="s">
        <v>180</v>
      </c>
      <c r="AC11" s="97">
        <v>0.25833333333333336</v>
      </c>
      <c r="AD11" s="97">
        <v>0.6694444444444444</v>
      </c>
      <c r="AE11" s="99">
        <f t="shared" si="1"/>
        <v>0.4111111111</v>
      </c>
      <c r="AF11" s="75">
        <v>6.0</v>
      </c>
      <c r="AG11" s="96" t="s">
        <v>23</v>
      </c>
      <c r="AH11" s="77"/>
      <c r="AI11" s="101" t="s">
        <v>65</v>
      </c>
      <c r="AJ11" s="102">
        <f>SUM('13'!$AF$6:$AF$17)</f>
        <v>69</v>
      </c>
    </row>
    <row r="12" ht="14.25" customHeight="1">
      <c r="B12" s="82">
        <v>7.0</v>
      </c>
      <c r="C12" s="83" t="s">
        <v>64</v>
      </c>
      <c r="D12" s="84">
        <v>0.2708333333333333</v>
      </c>
      <c r="E12" s="84">
        <v>0.6340277777777777</v>
      </c>
      <c r="F12" s="85">
        <f>'13'!$E12-'13'!$D12</f>
        <v>0.3631944444</v>
      </c>
      <c r="G12" s="83">
        <v>3.0</v>
      </c>
      <c r="H12" s="94" t="s">
        <v>137</v>
      </c>
      <c r="I12" s="77"/>
      <c r="J12" s="103" t="s">
        <v>72</v>
      </c>
      <c r="K12" s="104">
        <f>K11/K7</f>
        <v>2.952380952</v>
      </c>
      <c r="L12" s="80"/>
      <c r="M12" s="77"/>
      <c r="N12" s="77"/>
      <c r="O12" s="89">
        <v>7.0</v>
      </c>
      <c r="P12" s="90" t="s">
        <v>79</v>
      </c>
      <c r="Q12" s="91">
        <v>0.21041666666666667</v>
      </c>
      <c r="R12" s="142">
        <v>0.7125</v>
      </c>
      <c r="S12" s="150">
        <f t="shared" si="2"/>
        <v>0.5020833333</v>
      </c>
      <c r="T12" s="90">
        <v>2.0</v>
      </c>
      <c r="U12" s="86" t="s">
        <v>479</v>
      </c>
      <c r="V12" s="77"/>
      <c r="W12" s="103" t="s">
        <v>72</v>
      </c>
      <c r="X12" s="104">
        <f>X11/X7</f>
        <v>1.8</v>
      </c>
      <c r="Y12" s="77"/>
      <c r="Z12" s="77"/>
      <c r="AA12" s="96">
        <v>7.0</v>
      </c>
      <c r="AB12" s="75" t="s">
        <v>62</v>
      </c>
      <c r="AC12" s="97">
        <v>0.30069444444444443</v>
      </c>
      <c r="AD12" s="97">
        <v>0.7222222222222222</v>
      </c>
      <c r="AE12" s="99">
        <f t="shared" si="1"/>
        <v>0.4215277778</v>
      </c>
      <c r="AF12" s="75">
        <v>6.0</v>
      </c>
      <c r="AG12" s="96" t="s">
        <v>23</v>
      </c>
      <c r="AH12" s="77"/>
      <c r="AI12" s="103" t="s">
        <v>72</v>
      </c>
      <c r="AJ12" s="104">
        <f>AJ11/AJ7</f>
        <v>5.75</v>
      </c>
    </row>
    <row r="13" ht="14.25" customHeight="1">
      <c r="B13" s="82">
        <v>8.0</v>
      </c>
      <c r="C13" s="83" t="s">
        <v>71</v>
      </c>
      <c r="D13" s="84">
        <v>0.2881944444444445</v>
      </c>
      <c r="E13" s="84">
        <v>0.6833333333333332</v>
      </c>
      <c r="F13" s="85">
        <f>'13'!$E13-'13'!$D13</f>
        <v>0.3951388889</v>
      </c>
      <c r="G13" s="83">
        <v>3.0</v>
      </c>
      <c r="H13" s="94" t="s">
        <v>137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34</v>
      </c>
      <c r="Q13" s="91">
        <v>0.2923611111111111</v>
      </c>
      <c r="R13" s="142">
        <v>0.6638888888888889</v>
      </c>
      <c r="S13" s="150">
        <f t="shared" si="2"/>
        <v>0.3715277778</v>
      </c>
      <c r="T13" s="90">
        <v>2.0</v>
      </c>
      <c r="U13" s="86" t="s">
        <v>478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83</v>
      </c>
      <c r="AC13" s="97">
        <v>0.2881944444444445</v>
      </c>
      <c r="AD13" s="97">
        <v>0.7138888888888889</v>
      </c>
      <c r="AE13" s="99">
        <f t="shared" si="1"/>
        <v>0.4256944444</v>
      </c>
      <c r="AF13" s="75">
        <v>7.0</v>
      </c>
      <c r="AG13" s="96" t="s">
        <v>23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103</v>
      </c>
      <c r="D14" s="84">
        <v>0.24027777777777778</v>
      </c>
      <c r="E14" s="84">
        <v>0.6736111111111112</v>
      </c>
      <c r="F14" s="85">
        <f>'13'!$E14-'13'!$D14</f>
        <v>0.4333333333</v>
      </c>
      <c r="G14" s="83">
        <v>3.0</v>
      </c>
      <c r="H14" s="82" t="s">
        <v>480</v>
      </c>
      <c r="I14" s="77"/>
      <c r="J14" s="105" t="s">
        <v>355</v>
      </c>
      <c r="K14" s="107">
        <f>6/21</f>
        <v>0.2857142857</v>
      </c>
      <c r="L14" s="80"/>
      <c r="M14" s="77"/>
      <c r="N14" s="77"/>
      <c r="O14" s="82">
        <v>9.0</v>
      </c>
      <c r="P14" s="90" t="s">
        <v>51</v>
      </c>
      <c r="Q14" s="91">
        <v>0.28750000000000003</v>
      </c>
      <c r="R14" s="142">
        <v>0.6770833333333334</v>
      </c>
      <c r="S14" s="150">
        <f t="shared" si="2"/>
        <v>0.3895833333</v>
      </c>
      <c r="T14" s="90">
        <v>2.0</v>
      </c>
      <c r="U14" s="86" t="s">
        <v>481</v>
      </c>
      <c r="V14" s="77"/>
      <c r="W14" s="105" t="s">
        <v>355</v>
      </c>
      <c r="X14" s="107">
        <f>2/15</f>
        <v>0.1333333333</v>
      </c>
      <c r="Y14" s="77"/>
      <c r="Z14" s="77"/>
      <c r="AA14" s="96">
        <v>9.0</v>
      </c>
      <c r="AB14" s="75" t="s">
        <v>157</v>
      </c>
      <c r="AC14" s="97">
        <v>0.24444444444444446</v>
      </c>
      <c r="AD14" s="97">
        <v>0.7097222222222223</v>
      </c>
      <c r="AE14" s="99">
        <f t="shared" si="1"/>
        <v>0.4652777778</v>
      </c>
      <c r="AF14" s="75">
        <v>7.0</v>
      </c>
      <c r="AG14" s="96" t="s">
        <v>23</v>
      </c>
      <c r="AH14" s="77"/>
      <c r="AI14" s="105" t="s">
        <v>355</v>
      </c>
      <c r="AJ14" s="107">
        <f>10/12</f>
        <v>0.8333333333</v>
      </c>
    </row>
    <row r="15" ht="14.25" customHeight="1">
      <c r="B15" s="82">
        <v>10.0</v>
      </c>
      <c r="C15" s="83" t="s">
        <v>108</v>
      </c>
      <c r="D15" s="84">
        <v>0.2555555555555556</v>
      </c>
      <c r="E15" s="84">
        <v>0.6208333333333333</v>
      </c>
      <c r="F15" s="85">
        <f>'13'!$E15-'13'!$D15</f>
        <v>0.3652777778</v>
      </c>
      <c r="G15" s="83">
        <v>3.0</v>
      </c>
      <c r="H15" s="94" t="s">
        <v>137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58</v>
      </c>
      <c r="Q15" s="91">
        <v>0.2625</v>
      </c>
      <c r="R15" s="142">
        <v>0.6395833333333333</v>
      </c>
      <c r="S15" s="150">
        <f t="shared" si="2"/>
        <v>0.3770833333</v>
      </c>
      <c r="T15" s="90">
        <v>2.0</v>
      </c>
      <c r="U15" s="86" t="s">
        <v>478</v>
      </c>
      <c r="W15" s="105" t="s">
        <v>95</v>
      </c>
      <c r="X15" s="107">
        <f>X7/X6</f>
        <v>0.8333333333</v>
      </c>
      <c r="AA15" s="96">
        <v>10.0</v>
      </c>
      <c r="AB15" s="75" t="s">
        <v>29</v>
      </c>
      <c r="AC15" s="97">
        <v>0.2513888888888889</v>
      </c>
      <c r="AD15" s="97">
        <v>0.7527777777777778</v>
      </c>
      <c r="AE15" s="99">
        <f t="shared" si="1"/>
        <v>0.5013888889</v>
      </c>
      <c r="AF15" s="75">
        <v>7.0</v>
      </c>
      <c r="AG15" s="96" t="s">
        <v>23</v>
      </c>
      <c r="AI15" s="105" t="s">
        <v>95</v>
      </c>
      <c r="AJ15" s="107">
        <f>AJ7/AJ6</f>
        <v>0.8</v>
      </c>
    </row>
    <row r="16" ht="14.25" customHeight="1">
      <c r="B16" s="82">
        <v>11.0</v>
      </c>
      <c r="C16" s="83" t="s">
        <v>112</v>
      </c>
      <c r="D16" s="84">
        <v>0.28958333333333336</v>
      </c>
      <c r="E16" s="84">
        <v>0.6465277777777778</v>
      </c>
      <c r="F16" s="85">
        <f>'13'!$E16-'13'!$D16</f>
        <v>0.3569444444</v>
      </c>
      <c r="G16" s="83">
        <v>3.0</v>
      </c>
      <c r="H16" s="94" t="s">
        <v>137</v>
      </c>
      <c r="L16" s="71"/>
      <c r="O16" s="82">
        <v>11.0</v>
      </c>
      <c r="P16" s="90" t="s">
        <v>181</v>
      </c>
      <c r="Q16" s="91">
        <v>0.24305555555555555</v>
      </c>
      <c r="R16" s="142">
        <v>0.5847222222222223</v>
      </c>
      <c r="S16" s="150">
        <f t="shared" si="2"/>
        <v>0.3416666667</v>
      </c>
      <c r="T16" s="90">
        <v>2.0</v>
      </c>
      <c r="U16" s="82" t="s">
        <v>482</v>
      </c>
      <c r="W16" s="111"/>
      <c r="X16" s="112"/>
      <c r="AA16" s="96">
        <v>11.0</v>
      </c>
      <c r="AB16" s="75" t="s">
        <v>89</v>
      </c>
      <c r="AC16" s="97">
        <v>0.24791666666666667</v>
      </c>
      <c r="AD16" s="97">
        <v>0.7312500000000001</v>
      </c>
      <c r="AE16" s="99">
        <f t="shared" si="1"/>
        <v>0.4833333333</v>
      </c>
      <c r="AF16" s="75">
        <v>7.0</v>
      </c>
      <c r="AG16" s="96" t="s">
        <v>23</v>
      </c>
    </row>
    <row r="17" ht="14.25" customHeight="1">
      <c r="B17" s="82">
        <v>12.0</v>
      </c>
      <c r="C17" s="83" t="s">
        <v>123</v>
      </c>
      <c r="D17" s="84">
        <v>0.2923611111111111</v>
      </c>
      <c r="E17" s="84">
        <v>0.6597222222222222</v>
      </c>
      <c r="F17" s="85">
        <f>'13'!$E17-'13'!$D17</f>
        <v>0.3673611111</v>
      </c>
      <c r="G17" s="83">
        <v>3.0</v>
      </c>
      <c r="H17" s="94" t="s">
        <v>137</v>
      </c>
      <c r="L17" s="71"/>
      <c r="O17" s="82">
        <v>12.0</v>
      </c>
      <c r="P17" s="90" t="s">
        <v>118</v>
      </c>
      <c r="Q17" s="91">
        <v>0.28958333333333336</v>
      </c>
      <c r="R17" s="142">
        <v>0.6506944444444445</v>
      </c>
      <c r="S17" s="150">
        <f t="shared" si="2"/>
        <v>0.3611111111</v>
      </c>
      <c r="T17" s="90">
        <v>2.0</v>
      </c>
      <c r="U17" s="86" t="s">
        <v>478</v>
      </c>
      <c r="W17" s="111"/>
      <c r="X17" s="112"/>
      <c r="AA17" s="96">
        <v>12.0</v>
      </c>
      <c r="AB17" s="75" t="s">
        <v>166</v>
      </c>
      <c r="AC17" s="97">
        <v>0.2222222222222222</v>
      </c>
      <c r="AD17" s="97">
        <v>0.6736111111111112</v>
      </c>
      <c r="AE17" s="99">
        <f t="shared" si="1"/>
        <v>0.4513888889</v>
      </c>
      <c r="AF17" s="75">
        <v>7.0</v>
      </c>
      <c r="AG17" s="96" t="s">
        <v>23</v>
      </c>
      <c r="AI17" s="114"/>
    </row>
    <row r="18" ht="14.25" customHeight="1">
      <c r="B18" s="82">
        <v>13.0</v>
      </c>
      <c r="C18" s="83" t="s">
        <v>129</v>
      </c>
      <c r="D18" s="84">
        <v>0.2548611111111111</v>
      </c>
      <c r="E18" s="84">
        <v>0.6402777777777778</v>
      </c>
      <c r="F18" s="85">
        <f>'13'!$E18-'13'!$D18</f>
        <v>0.3854166667</v>
      </c>
      <c r="G18" s="83">
        <v>3.0</v>
      </c>
      <c r="H18" s="94" t="s">
        <v>137</v>
      </c>
      <c r="L18" s="71"/>
      <c r="O18" s="89">
        <v>13.0</v>
      </c>
      <c r="P18" s="90" t="s">
        <v>121</v>
      </c>
      <c r="Q18" s="91">
        <v>0.27569444444444446</v>
      </c>
      <c r="R18" s="142">
        <v>0.6201388888888889</v>
      </c>
      <c r="S18" s="150">
        <f t="shared" si="2"/>
        <v>0.3444444444</v>
      </c>
      <c r="T18" s="90">
        <v>2.0</v>
      </c>
      <c r="U18" s="86" t="s">
        <v>478</v>
      </c>
      <c r="W18" s="111"/>
      <c r="X18" s="112"/>
    </row>
    <row r="19" ht="16.5" customHeight="1">
      <c r="B19" s="82">
        <v>14.0</v>
      </c>
      <c r="C19" s="83" t="s">
        <v>132</v>
      </c>
      <c r="D19" s="84">
        <v>0.27569444444444446</v>
      </c>
      <c r="E19" s="84">
        <v>0.6840277777777778</v>
      </c>
      <c r="F19" s="85">
        <f>'13'!$E19-'13'!$D19</f>
        <v>0.4083333333</v>
      </c>
      <c r="G19" s="83">
        <v>3.0</v>
      </c>
      <c r="H19" s="82" t="s">
        <v>483</v>
      </c>
      <c r="L19" s="71"/>
      <c r="O19" s="96">
        <v>14.0</v>
      </c>
      <c r="P19" s="115" t="s">
        <v>86</v>
      </c>
      <c r="Q19" s="116">
        <v>0.27499999999999997</v>
      </c>
      <c r="R19" s="145">
        <v>0.7243055555555555</v>
      </c>
      <c r="S19" s="146">
        <f t="shared" si="2"/>
        <v>0.4493055556</v>
      </c>
      <c r="T19" s="115">
        <v>3.0</v>
      </c>
      <c r="U19" s="100" t="s">
        <v>23</v>
      </c>
    </row>
    <row r="20" ht="14.25" customHeight="1">
      <c r="B20" s="82">
        <v>15.0</v>
      </c>
      <c r="C20" s="83" t="s">
        <v>138</v>
      </c>
      <c r="D20" s="84">
        <v>0.23819444444444446</v>
      </c>
      <c r="E20" s="84">
        <v>0.6263888888888889</v>
      </c>
      <c r="F20" s="85">
        <f>'13'!$E20-'13'!$D20</f>
        <v>0.3881944444</v>
      </c>
      <c r="G20" s="83">
        <v>3.0</v>
      </c>
      <c r="H20" s="82" t="s">
        <v>484</v>
      </c>
      <c r="L20" s="71"/>
      <c r="O20" s="96">
        <v>15.0</v>
      </c>
      <c r="P20" s="115" t="s">
        <v>113</v>
      </c>
      <c r="Q20" s="116">
        <v>0.21319444444444444</v>
      </c>
      <c r="R20" s="145">
        <v>0.6923611111111111</v>
      </c>
      <c r="S20" s="146">
        <f t="shared" si="2"/>
        <v>0.4791666667</v>
      </c>
      <c r="T20" s="115">
        <v>3.0</v>
      </c>
      <c r="U20" s="100" t="s">
        <v>23</v>
      </c>
    </row>
    <row r="21" ht="14.25" customHeight="1">
      <c r="B21" s="96">
        <v>16.0</v>
      </c>
      <c r="C21" s="75" t="s">
        <v>56</v>
      </c>
      <c r="D21" s="97">
        <v>0.25069444444444444</v>
      </c>
      <c r="E21" s="97">
        <v>0.7076388888888889</v>
      </c>
      <c r="F21" s="99">
        <f>'13'!$E21-'13'!$D21</f>
        <v>0.4569444444</v>
      </c>
      <c r="G21" s="75">
        <v>4.0</v>
      </c>
      <c r="H21" s="100" t="s">
        <v>23</v>
      </c>
      <c r="L21" s="71"/>
    </row>
    <row r="22" ht="14.25" customHeight="1">
      <c r="B22" s="96">
        <v>17.0</v>
      </c>
      <c r="C22" s="75" t="s">
        <v>77</v>
      </c>
      <c r="D22" s="97">
        <v>0.2708333333333333</v>
      </c>
      <c r="E22" s="97">
        <v>0.6930555555555555</v>
      </c>
      <c r="F22" s="99">
        <f>'13'!$E22-'13'!$D22</f>
        <v>0.4222222222</v>
      </c>
      <c r="G22" s="75">
        <v>4.0</v>
      </c>
      <c r="H22" s="100" t="s">
        <v>23</v>
      </c>
      <c r="L22" s="71"/>
    </row>
    <row r="23" ht="14.25" customHeight="1">
      <c r="B23" s="96">
        <v>18.0</v>
      </c>
      <c r="C23" s="75" t="s">
        <v>84</v>
      </c>
      <c r="D23" s="97">
        <v>0.23611111111111113</v>
      </c>
      <c r="E23" s="97">
        <v>0.688888888888889</v>
      </c>
      <c r="F23" s="99">
        <f>'13'!$E23-'13'!$D23</f>
        <v>0.4527777778</v>
      </c>
      <c r="G23" s="75">
        <v>4.0</v>
      </c>
      <c r="H23" s="100" t="s">
        <v>23</v>
      </c>
      <c r="L23" s="71"/>
      <c r="O23" s="73" t="s">
        <v>485</v>
      </c>
      <c r="P23" s="5"/>
      <c r="Q23" s="5"/>
      <c r="R23" s="5"/>
      <c r="S23" s="5"/>
      <c r="T23" s="5"/>
      <c r="U23" s="6"/>
      <c r="W23" s="58" t="s">
        <v>486</v>
      </c>
      <c r="X23" s="58"/>
    </row>
    <row r="24" ht="14.25" customHeight="1">
      <c r="B24" s="96">
        <v>19.0</v>
      </c>
      <c r="C24" s="75" t="s">
        <v>98</v>
      </c>
      <c r="D24" s="97">
        <v>0.28055555555555556</v>
      </c>
      <c r="E24" s="97">
        <v>0.7125</v>
      </c>
      <c r="F24" s="99">
        <f>'13'!$E24-'13'!$D24</f>
        <v>0.4319444444</v>
      </c>
      <c r="G24" s="75">
        <v>4.0</v>
      </c>
      <c r="H24" s="100" t="s">
        <v>23</v>
      </c>
      <c r="L24" s="71"/>
      <c r="O24" s="74">
        <f>B4</f>
        <v>45395</v>
      </c>
      <c r="W24" s="59"/>
      <c r="X24" s="59"/>
    </row>
    <row r="25" ht="14.25" customHeight="1">
      <c r="B25" s="96">
        <v>20.0</v>
      </c>
      <c r="C25" s="75" t="s">
        <v>116</v>
      </c>
      <c r="D25" s="97">
        <v>0.21736111111111112</v>
      </c>
      <c r="E25" s="97">
        <v>0.7006944444444444</v>
      </c>
      <c r="F25" s="99">
        <f>'13'!$E25-'13'!$D25</f>
        <v>0.4833333333</v>
      </c>
      <c r="G25" s="75">
        <v>4.0</v>
      </c>
      <c r="H25" s="100" t="s">
        <v>23</v>
      </c>
      <c r="L25" s="71"/>
      <c r="O25" s="75" t="s">
        <v>12</v>
      </c>
      <c r="P25" s="75" t="s">
        <v>13</v>
      </c>
      <c r="Q25" s="81" t="s">
        <v>14</v>
      </c>
      <c r="R25" s="81" t="s">
        <v>20</v>
      </c>
      <c r="S25" s="81" t="s">
        <v>16</v>
      </c>
      <c r="T25" s="75" t="s">
        <v>17</v>
      </c>
      <c r="U25" s="75" t="s">
        <v>18</v>
      </c>
      <c r="W25" s="78" t="s">
        <v>21</v>
      </c>
      <c r="X25" s="79">
        <f>SUM(X27:X30)</f>
        <v>8</v>
      </c>
      <c r="AF25" s="133"/>
      <c r="AG25" s="134" t="s">
        <v>419</v>
      </c>
    </row>
    <row r="26" ht="14.25" customHeight="1">
      <c r="B26" s="96">
        <v>21.0</v>
      </c>
      <c r="C26" s="75" t="s">
        <v>120</v>
      </c>
      <c r="D26" s="97">
        <v>0.20972222222222223</v>
      </c>
      <c r="E26" s="97">
        <v>0.6875</v>
      </c>
      <c r="F26" s="99">
        <f>'13'!$E26-'13'!$D26</f>
        <v>0.4777777778</v>
      </c>
      <c r="G26" s="75">
        <v>4.0</v>
      </c>
      <c r="H26" s="100" t="s">
        <v>23</v>
      </c>
      <c r="L26" s="71"/>
      <c r="O26" s="82">
        <v>3.0</v>
      </c>
      <c r="P26" s="132" t="s">
        <v>487</v>
      </c>
      <c r="Q26" s="148">
        <v>0.3736111111111111</v>
      </c>
      <c r="R26" s="142">
        <v>0.49652777777777773</v>
      </c>
      <c r="S26" s="150">
        <f t="shared" ref="S26:S30" si="3">R26-Q26</f>
        <v>0.1229166667</v>
      </c>
      <c r="T26" s="90">
        <v>1.0</v>
      </c>
      <c r="U26" s="82" t="s">
        <v>488</v>
      </c>
      <c r="W26" s="87" t="s">
        <v>24</v>
      </c>
      <c r="X26" s="88">
        <v>8.0</v>
      </c>
      <c r="AF26" s="77" t="s">
        <v>421</v>
      </c>
      <c r="AG26" s="134" t="s">
        <v>422</v>
      </c>
    </row>
    <row r="27" ht="14.25" customHeight="1">
      <c r="H27" s="134"/>
      <c r="L27" s="71"/>
      <c r="O27" s="82">
        <v>4.0</v>
      </c>
      <c r="P27" s="90" t="s">
        <v>191</v>
      </c>
      <c r="Q27" s="91">
        <v>0.2604166666666667</v>
      </c>
      <c r="R27" s="142">
        <v>0.6027777777777777</v>
      </c>
      <c r="S27" s="150">
        <f t="shared" si="3"/>
        <v>0.3423611111</v>
      </c>
      <c r="T27" s="90">
        <v>3.0</v>
      </c>
      <c r="U27" s="94" t="s">
        <v>489</v>
      </c>
      <c r="W27" s="87" t="s">
        <v>33</v>
      </c>
      <c r="X27" s="95">
        <v>7.0</v>
      </c>
    </row>
    <row r="28" ht="14.25" customHeight="1">
      <c r="L28" s="71"/>
      <c r="O28" s="96">
        <v>5.0</v>
      </c>
      <c r="P28" s="115" t="s">
        <v>233</v>
      </c>
      <c r="Q28" s="116">
        <v>0.2652777777777778</v>
      </c>
      <c r="R28" s="145">
        <v>0.7000000000000001</v>
      </c>
      <c r="S28" s="146">
        <f t="shared" si="3"/>
        <v>0.4347222222</v>
      </c>
      <c r="T28" s="115">
        <v>4.0</v>
      </c>
      <c r="U28" s="96" t="s">
        <v>23</v>
      </c>
      <c r="W28" s="87" t="s">
        <v>42</v>
      </c>
      <c r="X28" s="95">
        <v>0.0</v>
      </c>
    </row>
    <row r="29" ht="14.25" customHeight="1">
      <c r="G29" s="133"/>
      <c r="H29" s="134" t="s">
        <v>419</v>
      </c>
      <c r="L29" s="71"/>
      <c r="O29" s="82">
        <v>2.0</v>
      </c>
      <c r="P29" s="90" t="s">
        <v>136</v>
      </c>
      <c r="Q29" s="91">
        <v>0.2736111111111111</v>
      </c>
      <c r="R29" s="142">
        <v>0.40277777777777773</v>
      </c>
      <c r="S29" s="150">
        <f t="shared" si="3"/>
        <v>0.1291666667</v>
      </c>
      <c r="T29" s="90">
        <v>1.0</v>
      </c>
      <c r="U29" s="82" t="s">
        <v>490</v>
      </c>
      <c r="W29" s="87" t="s">
        <v>50</v>
      </c>
      <c r="X29" s="95">
        <v>1.0</v>
      </c>
    </row>
    <row r="30" ht="14.25" customHeight="1">
      <c r="G30" s="77" t="s">
        <v>421</v>
      </c>
      <c r="H30" s="134" t="s">
        <v>422</v>
      </c>
      <c r="L30" s="71"/>
      <c r="O30" s="96">
        <v>6.0</v>
      </c>
      <c r="P30" s="115" t="s">
        <v>144</v>
      </c>
      <c r="Q30" s="116">
        <v>0.29097222222222224</v>
      </c>
      <c r="R30" s="145">
        <v>0.6972222222222223</v>
      </c>
      <c r="S30" s="146">
        <f t="shared" si="3"/>
        <v>0.40625</v>
      </c>
      <c r="T30" s="115">
        <v>4.0</v>
      </c>
      <c r="U30" s="152" t="s">
        <v>23</v>
      </c>
      <c r="W30" s="87" t="s">
        <v>60</v>
      </c>
      <c r="X30" s="95">
        <v>0.0</v>
      </c>
    </row>
    <row r="31" ht="14.25" customHeight="1">
      <c r="L31" s="71"/>
      <c r="O31" s="82">
        <v>1.0</v>
      </c>
      <c r="P31" s="90" t="s">
        <v>139</v>
      </c>
      <c r="Q31" s="91">
        <v>0.29097222222222224</v>
      </c>
      <c r="R31" s="142" t="s">
        <v>464</v>
      </c>
      <c r="S31" s="150"/>
      <c r="T31" s="90">
        <v>0.0</v>
      </c>
      <c r="U31" s="86" t="s">
        <v>491</v>
      </c>
      <c r="V31" s="77"/>
      <c r="W31" s="101" t="s">
        <v>65</v>
      </c>
      <c r="X31" s="102">
        <f>SUM('13'!$T$26:$T$32)</f>
        <v>17</v>
      </c>
    </row>
    <row r="32" ht="14.25" customHeight="1">
      <c r="L32" s="71"/>
      <c r="O32" s="96">
        <v>7.0</v>
      </c>
      <c r="P32" s="115" t="s">
        <v>141</v>
      </c>
      <c r="Q32" s="116">
        <v>0.26458333333333334</v>
      </c>
      <c r="R32" s="145">
        <v>0.6645833333333333</v>
      </c>
      <c r="S32" s="146">
        <f>R32-Q32</f>
        <v>0.4</v>
      </c>
      <c r="T32" s="115">
        <v>4.0</v>
      </c>
      <c r="U32" s="152" t="s">
        <v>23</v>
      </c>
      <c r="V32" s="77"/>
      <c r="W32" s="103" t="s">
        <v>72</v>
      </c>
      <c r="X32" s="104">
        <f>X31/X27</f>
        <v>2.428571429</v>
      </c>
    </row>
    <row r="33" ht="14.25" customHeight="1">
      <c r="L33" s="71"/>
      <c r="V33" s="77"/>
      <c r="W33" s="105" t="s">
        <v>78</v>
      </c>
      <c r="X33" s="106">
        <v>4.0</v>
      </c>
    </row>
    <row r="34" ht="14.25" customHeight="1">
      <c r="L34" s="71"/>
      <c r="V34" s="77"/>
      <c r="W34" s="105" t="s">
        <v>355</v>
      </c>
      <c r="X34" s="107">
        <f>3/7</f>
        <v>0.4285714286</v>
      </c>
    </row>
    <row r="35" ht="14.25" customHeight="1">
      <c r="L35" s="71"/>
      <c r="V35" s="77"/>
      <c r="W35" s="105" t="s">
        <v>95</v>
      </c>
      <c r="X35" s="107">
        <f>X27/X26</f>
        <v>0.875</v>
      </c>
    </row>
    <row r="36" ht="14.25" customHeight="1">
      <c r="L36" s="71"/>
      <c r="O36" s="77"/>
      <c r="T36" s="133"/>
      <c r="U36" s="134" t="s">
        <v>419</v>
      </c>
      <c r="V36" s="77"/>
    </row>
    <row r="37" ht="14.25" customHeight="1">
      <c r="L37" s="71"/>
      <c r="O37" s="77"/>
      <c r="T37" s="77" t="s">
        <v>421</v>
      </c>
      <c r="U37" s="134" t="s">
        <v>422</v>
      </c>
      <c r="V37" s="77"/>
    </row>
    <row r="38" ht="14.25" customHeight="1">
      <c r="L38" s="71"/>
      <c r="O38" s="77"/>
      <c r="V38" s="77"/>
    </row>
    <row r="39" ht="14.25" customHeight="1">
      <c r="L39" s="71"/>
      <c r="O39" s="77"/>
      <c r="V39" s="77"/>
    </row>
    <row r="40" ht="14.25" customHeight="1">
      <c r="A40" s="70"/>
      <c r="L40" s="71"/>
      <c r="O40" s="77"/>
    </row>
    <row r="41" ht="14.25" customHeight="1">
      <c r="L41" s="71"/>
      <c r="O41" s="77"/>
    </row>
    <row r="42" ht="14.25" customHeight="1">
      <c r="L42" s="71"/>
      <c r="O42" s="77"/>
    </row>
    <row r="43" ht="14.25" customHeight="1">
      <c r="L43" s="71"/>
      <c r="O43" s="75" t="s">
        <v>12</v>
      </c>
      <c r="P43" s="75" t="s">
        <v>13</v>
      </c>
      <c r="Q43" s="81" t="s">
        <v>14</v>
      </c>
      <c r="R43" s="81" t="s">
        <v>20</v>
      </c>
      <c r="S43" s="81" t="s">
        <v>16</v>
      </c>
      <c r="T43" s="75" t="s">
        <v>17</v>
      </c>
      <c r="U43" s="75" t="s">
        <v>18</v>
      </c>
    </row>
    <row r="44" ht="14.25" customHeight="1">
      <c r="L44" s="71"/>
      <c r="O44" s="89">
        <v>1.0</v>
      </c>
      <c r="P44" s="75"/>
      <c r="Q44" s="97"/>
      <c r="R44" s="143"/>
      <c r="S44" s="76"/>
      <c r="T44" s="75"/>
      <c r="U44" s="86"/>
    </row>
    <row r="45" ht="14.25" customHeight="1">
      <c r="L45" s="71"/>
      <c r="O45" s="82">
        <v>2.0</v>
      </c>
      <c r="P45" s="115"/>
      <c r="Q45" s="116"/>
      <c r="R45" s="145"/>
      <c r="S45" s="76"/>
      <c r="T45" s="115"/>
      <c r="U45" s="86"/>
    </row>
    <row r="46" ht="14.25" customHeight="1">
      <c r="L46" s="71"/>
      <c r="O46" s="82">
        <v>3.0</v>
      </c>
      <c r="P46" s="115"/>
      <c r="Q46" s="116"/>
      <c r="R46" s="145"/>
      <c r="S46" s="146"/>
      <c r="T46" s="115"/>
      <c r="U46" s="94"/>
    </row>
    <row r="47" ht="14.25" customHeight="1">
      <c r="L47" s="71"/>
      <c r="O47" s="89">
        <v>4.0</v>
      </c>
      <c r="P47" s="115"/>
      <c r="Q47" s="116"/>
      <c r="R47" s="145"/>
      <c r="S47" s="146"/>
      <c r="T47" s="115"/>
      <c r="U47" s="86"/>
    </row>
    <row r="48" ht="14.25" customHeight="1">
      <c r="L48" s="71"/>
      <c r="O48" s="82">
        <v>5.0</v>
      </c>
      <c r="P48" s="115"/>
      <c r="Q48" s="116"/>
      <c r="R48" s="145"/>
      <c r="S48" s="76"/>
      <c r="T48" s="115"/>
      <c r="U48" s="86"/>
    </row>
    <row r="49" ht="14.25" customHeight="1">
      <c r="L49" s="71"/>
      <c r="O49" s="82">
        <v>6.0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14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7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7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76"/>
      <c r="T59" s="115"/>
      <c r="U59" s="113"/>
    </row>
    <row r="60" ht="14.25" customHeight="1">
      <c r="L60" s="71"/>
      <c r="O60" s="125">
        <v>17.0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7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76"/>
      <c r="T62" s="115"/>
      <c r="U62" s="113"/>
      <c r="V62" s="77"/>
    </row>
    <row r="63" ht="14.25" customHeight="1">
      <c r="L63" s="71"/>
      <c r="O63" s="96">
        <v>20.0</v>
      </c>
      <c r="P63" s="115"/>
      <c r="Q63" s="116"/>
      <c r="R63" s="145"/>
      <c r="S63" s="146"/>
      <c r="T63" s="115"/>
      <c r="U63" s="113"/>
    </row>
    <row r="64" ht="14.25" customHeight="1">
      <c r="L64" s="71"/>
      <c r="O64" s="125">
        <v>21.0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89">
        <v>22.0</v>
      </c>
      <c r="P65" s="115"/>
      <c r="Q65" s="116"/>
      <c r="R65" s="145"/>
      <c r="S65" s="76"/>
      <c r="T65" s="115"/>
      <c r="U65" s="113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23:U23"/>
    <mergeCell ref="O24:U24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492</v>
      </c>
      <c r="C3" s="5"/>
      <c r="D3" s="5"/>
      <c r="E3" s="5"/>
      <c r="F3" s="5"/>
      <c r="G3" s="5"/>
      <c r="H3" s="6"/>
      <c r="J3" s="7" t="s">
        <v>493</v>
      </c>
      <c r="K3" s="8"/>
      <c r="L3" s="71"/>
      <c r="O3" s="73" t="s">
        <v>494</v>
      </c>
      <c r="P3" s="5"/>
      <c r="Q3" s="5"/>
      <c r="R3" s="5"/>
      <c r="S3" s="5"/>
      <c r="T3" s="5"/>
      <c r="U3" s="6"/>
      <c r="W3" s="7" t="s">
        <v>495</v>
      </c>
      <c r="X3" s="8"/>
      <c r="AA3" s="72" t="s">
        <v>496</v>
      </c>
      <c r="AB3" s="5"/>
      <c r="AC3" s="5"/>
      <c r="AD3" s="5"/>
      <c r="AE3" s="5"/>
      <c r="AF3" s="5"/>
      <c r="AG3" s="6"/>
      <c r="AI3" s="7" t="s">
        <v>497</v>
      </c>
      <c r="AJ3" s="8"/>
      <c r="AL3" s="72" t="s">
        <v>498</v>
      </c>
      <c r="AM3" s="5"/>
      <c r="AN3" s="5"/>
      <c r="AO3" s="5"/>
      <c r="AP3" s="5"/>
      <c r="AQ3" s="5"/>
      <c r="AR3" s="6"/>
      <c r="AT3" s="7" t="s">
        <v>499</v>
      </c>
      <c r="AU3" s="8"/>
    </row>
    <row r="4" ht="14.25" customHeight="1">
      <c r="B4" s="74">
        <v>45396.0</v>
      </c>
      <c r="J4" s="11"/>
      <c r="K4" s="12"/>
      <c r="L4" s="71"/>
      <c r="O4" s="74">
        <f>B4</f>
        <v>45396</v>
      </c>
      <c r="W4" s="11"/>
      <c r="X4" s="12"/>
      <c r="AA4" s="74">
        <f>B4</f>
        <v>45396</v>
      </c>
      <c r="AI4" s="11"/>
      <c r="AJ4" s="12"/>
      <c r="AL4" s="153">
        <f>B4</f>
        <v>45396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82">
        <v>1.0</v>
      </c>
      <c r="C6" s="83" t="s">
        <v>40</v>
      </c>
      <c r="D6" s="84">
        <v>0.30833333333333335</v>
      </c>
      <c r="E6" s="84">
        <v>0.5444444444444444</v>
      </c>
      <c r="F6" s="85">
        <f>'14'!$E6-'14'!$D6</f>
        <v>0.2361111111</v>
      </c>
      <c r="G6" s="83">
        <v>1.0</v>
      </c>
      <c r="H6" s="86" t="s">
        <v>500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73</v>
      </c>
      <c r="Q6" s="84">
        <v>0.2965277777777778</v>
      </c>
      <c r="R6" s="141">
        <v>0.5375</v>
      </c>
      <c r="S6" s="150">
        <f t="shared" ref="S6:S11" si="1">R6-Q6</f>
        <v>0.2409722222</v>
      </c>
      <c r="T6" s="83">
        <v>1.0</v>
      </c>
      <c r="U6" s="86" t="s">
        <v>501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157</v>
      </c>
      <c r="AC6" s="84">
        <v>0.21736111111111112</v>
      </c>
      <c r="AD6" s="84">
        <v>0.3625</v>
      </c>
      <c r="AE6" s="85">
        <f t="shared" ref="AE6:AE15" si="2">AD6-AC6</f>
        <v>0.1451388889</v>
      </c>
      <c r="AF6" s="83">
        <v>1.0</v>
      </c>
      <c r="AG6" s="82" t="s">
        <v>502</v>
      </c>
      <c r="AH6" s="77"/>
      <c r="AI6" s="87" t="s">
        <v>24</v>
      </c>
      <c r="AJ6" s="88">
        <v>15.0</v>
      </c>
      <c r="AK6" s="77"/>
      <c r="AL6" s="82">
        <v>1.0</v>
      </c>
      <c r="AM6" s="83" t="s">
        <v>220</v>
      </c>
      <c r="AN6" s="84">
        <v>0.28125</v>
      </c>
      <c r="AO6" s="84">
        <v>0.3263888888888889</v>
      </c>
      <c r="AP6" s="85">
        <f t="shared" ref="AP6:AP13" si="3">AO6-AN6</f>
        <v>0.04513888889</v>
      </c>
      <c r="AQ6" s="83">
        <v>0.0</v>
      </c>
      <c r="AR6" s="82" t="s">
        <v>503</v>
      </c>
      <c r="AS6" s="77"/>
      <c r="AT6" s="87" t="s">
        <v>24</v>
      </c>
      <c r="AU6" s="88">
        <v>10.0</v>
      </c>
    </row>
    <row r="7" ht="14.25" customHeight="1">
      <c r="B7" s="82">
        <v>2.0</v>
      </c>
      <c r="C7" s="83" t="s">
        <v>90</v>
      </c>
      <c r="D7" s="84">
        <v>0.31180555555555556</v>
      </c>
      <c r="E7" s="84">
        <v>0.4159722222222222</v>
      </c>
      <c r="F7" s="85">
        <f>'14'!$E7-'14'!$D7</f>
        <v>0.1041666667</v>
      </c>
      <c r="G7" s="83">
        <v>1.0</v>
      </c>
      <c r="H7" s="94" t="s">
        <v>504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132" t="s">
        <v>505</v>
      </c>
      <c r="Q7" s="148">
        <v>0.6534722222222222</v>
      </c>
      <c r="R7" s="142">
        <v>0.748611111111111</v>
      </c>
      <c r="S7" s="149">
        <f t="shared" si="1"/>
        <v>0.09513888889</v>
      </c>
      <c r="T7" s="90">
        <v>1.0</v>
      </c>
      <c r="U7" s="151" t="s">
        <v>506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54</v>
      </c>
      <c r="AC7" s="84">
        <v>0.2625</v>
      </c>
      <c r="AD7" s="84">
        <v>0.7208333333333333</v>
      </c>
      <c r="AE7" s="85">
        <f t="shared" si="2"/>
        <v>0.4583333333</v>
      </c>
      <c r="AF7" s="83">
        <v>2.0</v>
      </c>
      <c r="AG7" s="82" t="s">
        <v>507</v>
      </c>
      <c r="AH7" s="77"/>
      <c r="AI7" s="87" t="s">
        <v>33</v>
      </c>
      <c r="AJ7" s="88">
        <v>10.0</v>
      </c>
      <c r="AK7" s="77"/>
      <c r="AL7" s="82">
        <v>2.0</v>
      </c>
      <c r="AM7" s="83" t="s">
        <v>508</v>
      </c>
      <c r="AN7" s="84">
        <v>0.29583333333333334</v>
      </c>
      <c r="AO7" s="84">
        <v>0.6958333333333333</v>
      </c>
      <c r="AP7" s="85">
        <f t="shared" si="3"/>
        <v>0.4</v>
      </c>
      <c r="AQ7" s="83">
        <v>2.0</v>
      </c>
      <c r="AR7" s="82" t="s">
        <v>104</v>
      </c>
      <c r="AS7" s="77"/>
      <c r="AT7" s="87" t="s">
        <v>33</v>
      </c>
      <c r="AU7" s="88">
        <v>11.0</v>
      </c>
    </row>
    <row r="8" ht="14.25" customHeight="1">
      <c r="B8" s="82">
        <v>3.0</v>
      </c>
      <c r="C8" s="147" t="s">
        <v>31</v>
      </c>
      <c r="D8" s="131">
        <v>0.3756944444444445</v>
      </c>
      <c r="E8" s="84">
        <v>0.5944444444444444</v>
      </c>
      <c r="F8" s="85">
        <f>'14'!$E8-'14'!$D8</f>
        <v>0.21875</v>
      </c>
      <c r="G8" s="83">
        <v>2.0</v>
      </c>
      <c r="H8" s="151" t="s">
        <v>509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43</v>
      </c>
      <c r="Q8" s="91">
        <v>0.28750000000000003</v>
      </c>
      <c r="R8" s="142">
        <v>0.5555555555555556</v>
      </c>
      <c r="S8" s="150">
        <f t="shared" si="1"/>
        <v>0.2680555556</v>
      </c>
      <c r="T8" s="90">
        <v>1.0</v>
      </c>
      <c r="U8" s="94" t="s">
        <v>510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76</v>
      </c>
      <c r="AC8" s="84">
        <v>0.22708333333333333</v>
      </c>
      <c r="AD8" s="84">
        <v>0.4861111111111111</v>
      </c>
      <c r="AE8" s="85">
        <f t="shared" si="2"/>
        <v>0.2590277778</v>
      </c>
      <c r="AF8" s="83">
        <v>3.0</v>
      </c>
      <c r="AG8" s="82" t="s">
        <v>511</v>
      </c>
      <c r="AH8" s="77"/>
      <c r="AI8" s="87" t="s">
        <v>42</v>
      </c>
      <c r="AJ8" s="95">
        <v>1.0</v>
      </c>
      <c r="AK8" s="77"/>
      <c r="AL8" s="82">
        <v>3.0</v>
      </c>
      <c r="AM8" s="83" t="s">
        <v>165</v>
      </c>
      <c r="AN8" s="84">
        <v>0.2569444444444445</v>
      </c>
      <c r="AO8" s="84">
        <v>0.5437500000000001</v>
      </c>
      <c r="AP8" s="85">
        <f t="shared" si="3"/>
        <v>0.2868055556</v>
      </c>
      <c r="AQ8" s="83">
        <v>2.0</v>
      </c>
      <c r="AR8" s="82" t="s">
        <v>512</v>
      </c>
      <c r="AS8" s="77"/>
      <c r="AT8" s="87" t="s">
        <v>42</v>
      </c>
      <c r="AU8" s="95">
        <v>0.0</v>
      </c>
    </row>
    <row r="9" ht="14.25" customHeight="1">
      <c r="B9" s="82">
        <v>4.0</v>
      </c>
      <c r="C9" s="83" t="s">
        <v>77</v>
      </c>
      <c r="D9" s="84">
        <v>0.28611111111111115</v>
      </c>
      <c r="E9" s="84">
        <v>0.4875</v>
      </c>
      <c r="F9" s="85">
        <f>'14'!$E9-'14'!$D9</f>
        <v>0.2013888889</v>
      </c>
      <c r="G9" s="83">
        <v>2.0</v>
      </c>
      <c r="H9" s="94" t="s">
        <v>513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171</v>
      </c>
      <c r="Q9" s="91">
        <v>0.2833333333333333</v>
      </c>
      <c r="R9" s="142">
        <v>0.6590277777777778</v>
      </c>
      <c r="S9" s="150">
        <f t="shared" si="1"/>
        <v>0.3756944444</v>
      </c>
      <c r="T9" s="90">
        <v>2.0</v>
      </c>
      <c r="U9" s="94" t="s">
        <v>514</v>
      </c>
      <c r="V9" s="77"/>
      <c r="W9" s="87" t="s">
        <v>50</v>
      </c>
      <c r="X9" s="95">
        <v>3.0</v>
      </c>
      <c r="Y9" s="77"/>
      <c r="Z9" s="77"/>
      <c r="AA9" s="82">
        <v>4.0</v>
      </c>
      <c r="AB9" s="83" t="s">
        <v>83</v>
      </c>
      <c r="AC9" s="84">
        <v>0.3020833333333333</v>
      </c>
      <c r="AD9" s="84">
        <v>0.513888888888889</v>
      </c>
      <c r="AE9" s="85">
        <f t="shared" si="2"/>
        <v>0.2118055556</v>
      </c>
      <c r="AF9" s="83">
        <v>3.0</v>
      </c>
      <c r="AG9" s="82" t="s">
        <v>515</v>
      </c>
      <c r="AH9" s="77"/>
      <c r="AI9" s="87" t="s">
        <v>50</v>
      </c>
      <c r="AJ9" s="95">
        <v>4.0</v>
      </c>
      <c r="AK9" s="77"/>
      <c r="AL9" s="82">
        <v>4.0</v>
      </c>
      <c r="AM9" s="83" t="s">
        <v>101</v>
      </c>
      <c r="AN9" s="84">
        <v>0.3</v>
      </c>
      <c r="AO9" s="84">
        <v>0.6854166666666667</v>
      </c>
      <c r="AP9" s="85">
        <f t="shared" si="3"/>
        <v>0.3854166667</v>
      </c>
      <c r="AQ9" s="83">
        <v>2.0</v>
      </c>
      <c r="AR9" s="82" t="s">
        <v>516</v>
      </c>
      <c r="AS9" s="77"/>
      <c r="AT9" s="87" t="s">
        <v>50</v>
      </c>
      <c r="AU9" s="95">
        <v>0.0</v>
      </c>
    </row>
    <row r="10" ht="14.25" customHeight="1">
      <c r="B10" s="82">
        <v>5.0</v>
      </c>
      <c r="C10" s="83" t="s">
        <v>112</v>
      </c>
      <c r="D10" s="84">
        <v>0.29930555555555555</v>
      </c>
      <c r="E10" s="84">
        <v>0.5534722222222223</v>
      </c>
      <c r="F10" s="85">
        <f>'14'!$E10-'14'!$D10</f>
        <v>0.2541666667</v>
      </c>
      <c r="G10" s="83">
        <v>2.0</v>
      </c>
      <c r="H10" s="86" t="s">
        <v>517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34</v>
      </c>
      <c r="Q10" s="91">
        <v>0.2881944444444445</v>
      </c>
      <c r="R10" s="142">
        <v>0.6805555555555555</v>
      </c>
      <c r="S10" s="149">
        <f t="shared" si="1"/>
        <v>0.3923611111</v>
      </c>
      <c r="T10" s="90">
        <v>2.0</v>
      </c>
      <c r="U10" s="151" t="s">
        <v>518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166</v>
      </c>
      <c r="AC10" s="84">
        <v>0.21805555555555556</v>
      </c>
      <c r="AD10" s="84">
        <v>0.5506944444444445</v>
      </c>
      <c r="AE10" s="85">
        <f t="shared" si="2"/>
        <v>0.3326388889</v>
      </c>
      <c r="AF10" s="83">
        <v>4.0</v>
      </c>
      <c r="AG10" s="82" t="s">
        <v>519</v>
      </c>
      <c r="AH10" s="77"/>
      <c r="AI10" s="87" t="s">
        <v>57</v>
      </c>
      <c r="AJ10" s="95">
        <v>0.0</v>
      </c>
      <c r="AK10" s="77"/>
      <c r="AL10" s="82">
        <v>5.0</v>
      </c>
      <c r="AM10" s="147" t="s">
        <v>185</v>
      </c>
      <c r="AN10" s="131">
        <v>0.3729166666666666</v>
      </c>
      <c r="AO10" s="84">
        <v>0.7006944444444444</v>
      </c>
      <c r="AP10" s="85">
        <f t="shared" si="3"/>
        <v>0.3277777778</v>
      </c>
      <c r="AQ10" s="83">
        <v>3.0</v>
      </c>
      <c r="AR10" s="82" t="s">
        <v>520</v>
      </c>
      <c r="AS10" s="77"/>
      <c r="AT10" s="87" t="s">
        <v>57</v>
      </c>
      <c r="AU10" s="95">
        <v>35.0</v>
      </c>
    </row>
    <row r="11" ht="14.25" customHeight="1">
      <c r="B11" s="82">
        <v>6.0</v>
      </c>
      <c r="C11" s="83" t="s">
        <v>129</v>
      </c>
      <c r="D11" s="84">
        <v>0.2611111111111111</v>
      </c>
      <c r="E11" s="84">
        <v>0.5944444444444444</v>
      </c>
      <c r="F11" s="85">
        <f>'14'!$E11-'14'!$D11</f>
        <v>0.3333333333</v>
      </c>
      <c r="G11" s="83">
        <v>2.0</v>
      </c>
      <c r="H11" s="86" t="s">
        <v>521</v>
      </c>
      <c r="I11" s="77"/>
      <c r="J11" s="101" t="s">
        <v>65</v>
      </c>
      <c r="K11" s="102">
        <f>SUM('14'!$G$6:$G$26)</f>
        <v>66</v>
      </c>
      <c r="L11" s="80"/>
      <c r="M11" s="77"/>
      <c r="N11" s="77"/>
      <c r="O11" s="82">
        <v>6.0</v>
      </c>
      <c r="P11" s="90" t="s">
        <v>86</v>
      </c>
      <c r="Q11" s="91">
        <v>0.31805555555555554</v>
      </c>
      <c r="R11" s="142">
        <v>0.6833333333333332</v>
      </c>
      <c r="S11" s="149">
        <f t="shared" si="1"/>
        <v>0.3652777778</v>
      </c>
      <c r="T11" s="90">
        <v>2.0</v>
      </c>
      <c r="U11" s="86" t="s">
        <v>300</v>
      </c>
      <c r="V11" s="77"/>
      <c r="W11" s="101" t="s">
        <v>65</v>
      </c>
      <c r="X11" s="102">
        <f>SUM('14'!$T$6:$T$20)</f>
        <v>29</v>
      </c>
      <c r="Y11" s="77"/>
      <c r="Z11" s="77"/>
      <c r="AA11" s="96">
        <v>6.0</v>
      </c>
      <c r="AB11" s="75" t="s">
        <v>70</v>
      </c>
      <c r="AC11" s="97">
        <v>0.3229166666666667</v>
      </c>
      <c r="AD11" s="97">
        <v>0.6923611111111111</v>
      </c>
      <c r="AE11" s="99">
        <f t="shared" si="2"/>
        <v>0.3694444444</v>
      </c>
      <c r="AF11" s="75">
        <v>5.0</v>
      </c>
      <c r="AG11" s="100" t="s">
        <v>23</v>
      </c>
      <c r="AH11" s="77"/>
      <c r="AI11" s="101" t="s">
        <v>65</v>
      </c>
      <c r="AJ11" s="102">
        <f>SUM('14'!$AF$6:$AF$15)</f>
        <v>44</v>
      </c>
      <c r="AK11" s="77"/>
      <c r="AL11" s="82">
        <v>6.0</v>
      </c>
      <c r="AM11" s="83" t="s">
        <v>36</v>
      </c>
      <c r="AN11" s="84">
        <v>0.29305555555555557</v>
      </c>
      <c r="AO11" s="84">
        <v>0.6986111111111111</v>
      </c>
      <c r="AP11" s="85">
        <f t="shared" si="3"/>
        <v>0.4055555556</v>
      </c>
      <c r="AQ11" s="83">
        <v>3.0</v>
      </c>
      <c r="AR11" s="82" t="s">
        <v>522</v>
      </c>
      <c r="AS11" s="77"/>
      <c r="AT11" s="101" t="s">
        <v>65</v>
      </c>
      <c r="AU11" s="102">
        <f>SUM('14'!$AQ$6:$AQ$16)</f>
        <v>29</v>
      </c>
    </row>
    <row r="12" ht="14.25" customHeight="1">
      <c r="B12" s="82">
        <v>7.0</v>
      </c>
      <c r="C12" s="83" t="s">
        <v>71</v>
      </c>
      <c r="D12" s="84">
        <v>0.31736111111111115</v>
      </c>
      <c r="E12" s="84">
        <v>0.6618055555555555</v>
      </c>
      <c r="F12" s="85">
        <f>'14'!$E12-'14'!$D12</f>
        <v>0.3444444444</v>
      </c>
      <c r="G12" s="83">
        <v>3.0</v>
      </c>
      <c r="H12" s="94" t="s">
        <v>216</v>
      </c>
      <c r="I12" s="77"/>
      <c r="J12" s="103" t="s">
        <v>72</v>
      </c>
      <c r="K12" s="104">
        <f>K11/K7</f>
        <v>3.142857143</v>
      </c>
      <c r="L12" s="80"/>
      <c r="M12" s="77"/>
      <c r="N12" s="77"/>
      <c r="O12" s="89">
        <v>7.0</v>
      </c>
      <c r="P12" s="132" t="s">
        <v>523</v>
      </c>
      <c r="Q12" s="148">
        <v>0.3854166666666667</v>
      </c>
      <c r="R12" s="142" t="s">
        <v>524</v>
      </c>
      <c r="S12" s="149"/>
      <c r="T12" s="90">
        <v>2.0</v>
      </c>
      <c r="U12" s="86" t="s">
        <v>525</v>
      </c>
      <c r="V12" s="77"/>
      <c r="W12" s="103" t="s">
        <v>72</v>
      </c>
      <c r="X12" s="104">
        <f>X11/X7</f>
        <v>1.933333333</v>
      </c>
      <c r="Y12" s="77"/>
      <c r="Z12" s="77"/>
      <c r="AA12" s="96">
        <v>7.0</v>
      </c>
      <c r="AB12" s="75" t="s">
        <v>179</v>
      </c>
      <c r="AC12" s="97">
        <v>0.27708333333333335</v>
      </c>
      <c r="AD12" s="97">
        <v>0.7055555555555556</v>
      </c>
      <c r="AE12" s="99">
        <f t="shared" si="2"/>
        <v>0.4284722222</v>
      </c>
      <c r="AF12" s="75">
        <v>6.0</v>
      </c>
      <c r="AG12" s="100" t="s">
        <v>23</v>
      </c>
      <c r="AH12" s="77"/>
      <c r="AI12" s="103" t="s">
        <v>72</v>
      </c>
      <c r="AJ12" s="104">
        <f>AJ11/AJ7</f>
        <v>4.4</v>
      </c>
      <c r="AK12" s="77"/>
      <c r="AL12" s="82">
        <v>7.0</v>
      </c>
      <c r="AM12" s="83" t="s">
        <v>115</v>
      </c>
      <c r="AN12" s="84">
        <v>0.27499999999999997</v>
      </c>
      <c r="AO12" s="84">
        <v>0.6743055555555556</v>
      </c>
      <c r="AP12" s="85">
        <f t="shared" si="3"/>
        <v>0.3993055556</v>
      </c>
      <c r="AQ12" s="83">
        <v>3.0</v>
      </c>
      <c r="AR12" s="82" t="s">
        <v>104</v>
      </c>
      <c r="AS12" s="77"/>
      <c r="AT12" s="103" t="s">
        <v>72</v>
      </c>
      <c r="AU12" s="104">
        <f>AU11/AU7</f>
        <v>2.636363636</v>
      </c>
    </row>
    <row r="13" ht="14.25" customHeight="1">
      <c r="B13" s="82">
        <v>8.0</v>
      </c>
      <c r="C13" s="83" t="s">
        <v>98</v>
      </c>
      <c r="D13" s="84">
        <v>0.3506944444444444</v>
      </c>
      <c r="E13" s="84">
        <v>0.6451388888888888</v>
      </c>
      <c r="F13" s="85">
        <f>'14'!$E13-'14'!$D13</f>
        <v>0.2944444444</v>
      </c>
      <c r="G13" s="83">
        <v>3.0</v>
      </c>
      <c r="H13" s="94" t="s">
        <v>216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105</v>
      </c>
      <c r="Q13" s="91">
        <v>0.3013888888888889</v>
      </c>
      <c r="R13" s="142">
        <v>0.6597222222222222</v>
      </c>
      <c r="S13" s="149">
        <f t="shared" ref="S13:S20" si="4">R13-Q13</f>
        <v>0.3583333333</v>
      </c>
      <c r="T13" s="90">
        <v>2.0</v>
      </c>
      <c r="U13" s="151" t="s">
        <v>518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62</v>
      </c>
      <c r="AC13" s="97">
        <v>0.31666666666666665</v>
      </c>
      <c r="AD13" s="97">
        <v>0.7451388888888889</v>
      </c>
      <c r="AE13" s="99">
        <f t="shared" si="2"/>
        <v>0.4284722222</v>
      </c>
      <c r="AF13" s="75">
        <v>6.0</v>
      </c>
      <c r="AG13" s="100" t="s">
        <v>23</v>
      </c>
      <c r="AH13" s="77"/>
      <c r="AI13" s="105" t="s">
        <v>78</v>
      </c>
      <c r="AJ13" s="106">
        <v>5.0</v>
      </c>
      <c r="AK13" s="77"/>
      <c r="AL13" s="82">
        <v>8.0</v>
      </c>
      <c r="AM13" s="83" t="s">
        <v>74</v>
      </c>
      <c r="AN13" s="84">
        <v>0.31180555555555556</v>
      </c>
      <c r="AO13" s="84">
        <v>0.6923611111111111</v>
      </c>
      <c r="AP13" s="85">
        <f t="shared" si="3"/>
        <v>0.3805555556</v>
      </c>
      <c r="AQ13" s="83">
        <v>3.0</v>
      </c>
      <c r="AR13" s="82" t="s">
        <v>522</v>
      </c>
      <c r="AS13" s="77"/>
      <c r="AT13" s="105" t="s">
        <v>78</v>
      </c>
      <c r="AU13" s="106">
        <v>4.0</v>
      </c>
    </row>
    <row r="14" ht="14.25" customHeight="1">
      <c r="B14" s="82">
        <v>9.0</v>
      </c>
      <c r="C14" s="83" t="s">
        <v>123</v>
      </c>
      <c r="D14" s="84">
        <v>0.3076388888888889</v>
      </c>
      <c r="E14" s="84">
        <v>0.5812499999999999</v>
      </c>
      <c r="F14" s="85">
        <f>'14'!$E14-'14'!$D14</f>
        <v>0.2736111111</v>
      </c>
      <c r="G14" s="83">
        <v>3.0</v>
      </c>
      <c r="H14" s="94" t="s">
        <v>526</v>
      </c>
      <c r="I14" s="77"/>
      <c r="J14" s="105" t="s">
        <v>355</v>
      </c>
      <c r="K14" s="107">
        <f>11/21</f>
        <v>0.5238095238</v>
      </c>
      <c r="L14" s="80"/>
      <c r="M14" s="77"/>
      <c r="N14" s="77"/>
      <c r="O14" s="82">
        <v>9.0</v>
      </c>
      <c r="P14" s="90" t="s">
        <v>109</v>
      </c>
      <c r="Q14" s="91">
        <v>0.29097222222222224</v>
      </c>
      <c r="R14" s="142">
        <v>0.7027777777777778</v>
      </c>
      <c r="S14" s="150">
        <f t="shared" si="4"/>
        <v>0.4118055556</v>
      </c>
      <c r="T14" s="90">
        <v>2.0</v>
      </c>
      <c r="U14" s="151" t="s">
        <v>518</v>
      </c>
      <c r="V14" s="77"/>
      <c r="W14" s="105" t="s">
        <v>355</v>
      </c>
      <c r="X14" s="107">
        <f>2/15</f>
        <v>0.1333333333</v>
      </c>
      <c r="Y14" s="77"/>
      <c r="Z14" s="77"/>
      <c r="AA14" s="96">
        <v>9.0</v>
      </c>
      <c r="AB14" s="75" t="s">
        <v>29</v>
      </c>
      <c r="AC14" s="97">
        <v>0.26666666666666666</v>
      </c>
      <c r="AD14" s="97">
        <v>0.7548611111111111</v>
      </c>
      <c r="AE14" s="99">
        <f t="shared" si="2"/>
        <v>0.4881944444</v>
      </c>
      <c r="AF14" s="75">
        <v>7.0</v>
      </c>
      <c r="AG14" s="100" t="s">
        <v>23</v>
      </c>
      <c r="AH14" s="77"/>
      <c r="AI14" s="105" t="s">
        <v>355</v>
      </c>
      <c r="AJ14" s="107">
        <f>5/10</f>
        <v>0.5</v>
      </c>
      <c r="AK14" s="77"/>
      <c r="AL14" s="82">
        <v>9.0</v>
      </c>
      <c r="AM14" s="83" t="s">
        <v>119</v>
      </c>
      <c r="AN14" s="84">
        <v>0.21319444444444444</v>
      </c>
      <c r="AO14" s="84" t="s">
        <v>524</v>
      </c>
      <c r="AP14" s="85"/>
      <c r="AQ14" s="83">
        <v>3.0</v>
      </c>
      <c r="AR14" s="82" t="s">
        <v>527</v>
      </c>
      <c r="AS14" s="77"/>
      <c r="AT14" s="105" t="s">
        <v>355</v>
      </c>
      <c r="AU14" s="107">
        <f>2/11</f>
        <v>0.1818181818</v>
      </c>
    </row>
    <row r="15" ht="14.25" customHeight="1">
      <c r="B15" s="82">
        <v>10.0</v>
      </c>
      <c r="C15" s="83" t="s">
        <v>132</v>
      </c>
      <c r="D15" s="84">
        <v>0.2569444444444445</v>
      </c>
      <c r="E15" s="84">
        <v>0.6229166666666667</v>
      </c>
      <c r="F15" s="85">
        <f>'14'!$E15-'14'!$D15</f>
        <v>0.3659722222</v>
      </c>
      <c r="G15" s="83">
        <v>3.0</v>
      </c>
      <c r="H15" s="94" t="s">
        <v>216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58</v>
      </c>
      <c r="Q15" s="91">
        <v>0.24791666666666667</v>
      </c>
      <c r="R15" s="142">
        <v>0.6416666666666667</v>
      </c>
      <c r="S15" s="150">
        <f t="shared" si="4"/>
        <v>0.39375</v>
      </c>
      <c r="T15" s="90">
        <v>2.0</v>
      </c>
      <c r="U15" s="86" t="s">
        <v>528</v>
      </c>
      <c r="W15" s="105" t="s">
        <v>95</v>
      </c>
      <c r="X15" s="107">
        <f>X7/X6</f>
        <v>0.8333333333</v>
      </c>
      <c r="AA15" s="96">
        <v>10.0</v>
      </c>
      <c r="AB15" s="75" t="s">
        <v>89</v>
      </c>
      <c r="AC15" s="97">
        <v>0.21805555555555556</v>
      </c>
      <c r="AD15" s="97">
        <v>0.720138888888889</v>
      </c>
      <c r="AE15" s="99">
        <f t="shared" si="2"/>
        <v>0.5020833333</v>
      </c>
      <c r="AF15" s="75">
        <v>7.0</v>
      </c>
      <c r="AG15" s="100" t="s">
        <v>23</v>
      </c>
      <c r="AI15" s="105" t="s">
        <v>95</v>
      </c>
      <c r="AJ15" s="107">
        <f>AJ7/AJ6</f>
        <v>0.6666666667</v>
      </c>
      <c r="AL15" s="96">
        <v>10.0</v>
      </c>
      <c r="AM15" s="75" t="s">
        <v>124</v>
      </c>
      <c r="AN15" s="97">
        <v>0.2951388888888889</v>
      </c>
      <c r="AO15" s="97">
        <v>0.7055555555555556</v>
      </c>
      <c r="AP15" s="99">
        <f t="shared" ref="AP15:AP16" si="5">AO15-AN15</f>
        <v>0.4104166667</v>
      </c>
      <c r="AQ15" s="75">
        <v>4.0</v>
      </c>
      <c r="AR15" s="96" t="s">
        <v>23</v>
      </c>
      <c r="AT15" s="105" t="s">
        <v>95</v>
      </c>
      <c r="AU15" s="107">
        <f>AU7/AU6</f>
        <v>1.1</v>
      </c>
    </row>
    <row r="16" ht="14.25" customHeight="1">
      <c r="B16" s="96">
        <v>11.0</v>
      </c>
      <c r="C16" s="75" t="s">
        <v>22</v>
      </c>
      <c r="D16" s="97">
        <v>0.27499999999999997</v>
      </c>
      <c r="E16" s="97">
        <v>0.6791666666666667</v>
      </c>
      <c r="F16" s="99">
        <f>'14'!$E16-'14'!$D16</f>
        <v>0.4041666667</v>
      </c>
      <c r="G16" s="75">
        <v>4.0</v>
      </c>
      <c r="H16" s="100" t="s">
        <v>23</v>
      </c>
      <c r="L16" s="71"/>
      <c r="O16" s="82">
        <v>11.0</v>
      </c>
      <c r="P16" s="90" t="s">
        <v>181</v>
      </c>
      <c r="Q16" s="91">
        <v>0.24722222222222223</v>
      </c>
      <c r="R16" s="142">
        <v>0.7458333333333332</v>
      </c>
      <c r="S16" s="149">
        <f t="shared" si="4"/>
        <v>0.4986111111</v>
      </c>
      <c r="T16" s="90">
        <v>2.0</v>
      </c>
      <c r="U16" s="86" t="s">
        <v>529</v>
      </c>
      <c r="W16" s="111"/>
      <c r="X16" s="112"/>
      <c r="AL16" s="96">
        <v>11.0</v>
      </c>
      <c r="AM16" s="75" t="s">
        <v>155</v>
      </c>
      <c r="AN16" s="97">
        <v>0.31180555555555556</v>
      </c>
      <c r="AO16" s="97">
        <v>0.7229166666666668</v>
      </c>
      <c r="AP16" s="99">
        <f t="shared" si="5"/>
        <v>0.4111111111</v>
      </c>
      <c r="AQ16" s="75">
        <v>4.0</v>
      </c>
      <c r="AR16" s="96" t="s">
        <v>23</v>
      </c>
    </row>
    <row r="17" ht="14.25" customHeight="1">
      <c r="B17" s="96">
        <v>12.0</v>
      </c>
      <c r="C17" s="75" t="s">
        <v>49</v>
      </c>
      <c r="D17" s="97">
        <v>0.28125</v>
      </c>
      <c r="E17" s="97">
        <v>0.65625</v>
      </c>
      <c r="F17" s="99">
        <f>'14'!$E17-'14'!$D17</f>
        <v>0.375</v>
      </c>
      <c r="G17" s="75">
        <v>4.0</v>
      </c>
      <c r="H17" s="100" t="s">
        <v>23</v>
      </c>
      <c r="L17" s="71"/>
      <c r="O17" s="82">
        <v>12.0</v>
      </c>
      <c r="P17" s="90" t="s">
        <v>118</v>
      </c>
      <c r="Q17" s="91">
        <v>0.2548611111111111</v>
      </c>
      <c r="R17" s="142">
        <v>0.6513888888888889</v>
      </c>
      <c r="S17" s="149">
        <f t="shared" si="4"/>
        <v>0.3965277778</v>
      </c>
      <c r="T17" s="90">
        <v>2.0</v>
      </c>
      <c r="U17" s="151" t="s">
        <v>518</v>
      </c>
      <c r="W17" s="111"/>
      <c r="X17" s="112"/>
      <c r="AI17" s="114"/>
      <c r="AT17" s="114"/>
    </row>
    <row r="18" ht="14.25" customHeight="1">
      <c r="B18" s="96">
        <v>13.0</v>
      </c>
      <c r="C18" s="75" t="s">
        <v>56</v>
      </c>
      <c r="D18" s="97">
        <v>0.26319444444444445</v>
      </c>
      <c r="E18" s="97">
        <v>0.6451388888888888</v>
      </c>
      <c r="F18" s="99">
        <f>'14'!$E18-'14'!$D18</f>
        <v>0.3819444444</v>
      </c>
      <c r="G18" s="75">
        <v>4.0</v>
      </c>
      <c r="H18" s="100" t="s">
        <v>23</v>
      </c>
      <c r="L18" s="71"/>
      <c r="O18" s="89">
        <v>13.0</v>
      </c>
      <c r="P18" s="90" t="s">
        <v>121</v>
      </c>
      <c r="Q18" s="91">
        <v>0.22291666666666665</v>
      </c>
      <c r="R18" s="142">
        <v>0.5819444444444445</v>
      </c>
      <c r="S18" s="149">
        <f t="shared" si="4"/>
        <v>0.3590277778</v>
      </c>
      <c r="T18" s="90">
        <v>2.0</v>
      </c>
      <c r="U18" s="94" t="s">
        <v>530</v>
      </c>
      <c r="W18" s="111"/>
      <c r="X18" s="112"/>
    </row>
    <row r="19" ht="16.5" customHeight="1">
      <c r="B19" s="96">
        <v>14.0</v>
      </c>
      <c r="C19" s="75" t="s">
        <v>64</v>
      </c>
      <c r="D19" s="97">
        <v>0.28125</v>
      </c>
      <c r="E19" s="97">
        <v>0.65</v>
      </c>
      <c r="F19" s="99">
        <f>'14'!$E19-'14'!$D19</f>
        <v>0.36875</v>
      </c>
      <c r="G19" s="75">
        <v>4.0</v>
      </c>
      <c r="H19" s="100" t="s">
        <v>23</v>
      </c>
      <c r="L19" s="71"/>
      <c r="O19" s="96">
        <v>14.0</v>
      </c>
      <c r="P19" s="115" t="s">
        <v>79</v>
      </c>
      <c r="Q19" s="116">
        <v>0.2152777777777778</v>
      </c>
      <c r="R19" s="145">
        <v>0.7222222222222222</v>
      </c>
      <c r="S19" s="76">
        <f t="shared" si="4"/>
        <v>0.5069444444</v>
      </c>
      <c r="T19" s="115">
        <v>3.0</v>
      </c>
      <c r="U19" s="100" t="s">
        <v>23</v>
      </c>
    </row>
    <row r="20" ht="14.25" customHeight="1">
      <c r="B20" s="96">
        <v>15.0</v>
      </c>
      <c r="C20" s="75" t="s">
        <v>84</v>
      </c>
      <c r="D20" s="97">
        <v>0.2236111111111111</v>
      </c>
      <c r="E20" s="97">
        <v>0.6368055555555555</v>
      </c>
      <c r="F20" s="99">
        <f>'14'!$E20-'14'!$D20</f>
        <v>0.4131944444</v>
      </c>
      <c r="G20" s="75">
        <v>4.0</v>
      </c>
      <c r="H20" s="100" t="s">
        <v>23</v>
      </c>
      <c r="L20" s="71"/>
      <c r="O20" s="96">
        <v>15.0</v>
      </c>
      <c r="P20" s="115" t="s">
        <v>113</v>
      </c>
      <c r="Q20" s="116">
        <v>0.21319444444444444</v>
      </c>
      <c r="R20" s="145">
        <v>0.7222222222222222</v>
      </c>
      <c r="S20" s="76">
        <f t="shared" si="4"/>
        <v>0.5090277778</v>
      </c>
      <c r="T20" s="115">
        <v>3.0</v>
      </c>
      <c r="U20" s="100" t="s">
        <v>23</v>
      </c>
    </row>
    <row r="21" ht="14.25" customHeight="1">
      <c r="B21" s="96">
        <v>16.0</v>
      </c>
      <c r="C21" s="75" t="s">
        <v>108</v>
      </c>
      <c r="D21" s="97">
        <v>0.225</v>
      </c>
      <c r="E21" s="97">
        <v>0.6416666666666667</v>
      </c>
      <c r="F21" s="99">
        <f>'14'!$E21-'14'!$D21</f>
        <v>0.4166666667</v>
      </c>
      <c r="G21" s="75">
        <v>4.0</v>
      </c>
      <c r="H21" s="100" t="s">
        <v>23</v>
      </c>
      <c r="L21" s="71"/>
    </row>
    <row r="22" ht="14.25" customHeight="1">
      <c r="B22" s="96">
        <v>17.0</v>
      </c>
      <c r="C22" s="75" t="s">
        <v>116</v>
      </c>
      <c r="D22" s="97">
        <v>0.22916666666666666</v>
      </c>
      <c r="E22" s="97">
        <v>0.6451388888888888</v>
      </c>
      <c r="F22" s="99">
        <f>'14'!$E22-'14'!$D22</f>
        <v>0.4159722222</v>
      </c>
      <c r="G22" s="75">
        <v>4.0</v>
      </c>
      <c r="H22" s="100" t="s">
        <v>23</v>
      </c>
      <c r="L22" s="71"/>
    </row>
    <row r="23" ht="14.25" customHeight="1">
      <c r="B23" s="96">
        <v>18.0</v>
      </c>
      <c r="C23" s="75" t="s">
        <v>120</v>
      </c>
      <c r="D23" s="97">
        <v>0.20972222222222223</v>
      </c>
      <c r="E23" s="97">
        <v>0.5909722222222222</v>
      </c>
      <c r="F23" s="99">
        <f>'14'!$E23-'14'!$D23</f>
        <v>0.38125</v>
      </c>
      <c r="G23" s="75">
        <v>4.0</v>
      </c>
      <c r="H23" s="100" t="s">
        <v>23</v>
      </c>
      <c r="L23" s="71"/>
      <c r="O23" s="73" t="s">
        <v>531</v>
      </c>
      <c r="P23" s="5"/>
      <c r="Q23" s="5"/>
      <c r="R23" s="5"/>
      <c r="S23" s="5"/>
      <c r="T23" s="5"/>
      <c r="U23" s="6"/>
      <c r="W23" s="58" t="s">
        <v>532</v>
      </c>
      <c r="X23" s="58"/>
      <c r="AF23" s="133"/>
      <c r="AG23" s="134" t="s">
        <v>419</v>
      </c>
      <c r="AQ23" s="133"/>
      <c r="AR23" s="134" t="s">
        <v>419</v>
      </c>
    </row>
    <row r="24" ht="14.25" customHeight="1">
      <c r="B24" s="96">
        <v>19.0</v>
      </c>
      <c r="C24" s="75" t="s">
        <v>125</v>
      </c>
      <c r="D24" s="97">
        <v>0.25833333333333336</v>
      </c>
      <c r="E24" s="97">
        <v>0.7069444444444444</v>
      </c>
      <c r="F24" s="99">
        <f>'14'!$E24-'14'!$D24</f>
        <v>0.4486111111</v>
      </c>
      <c r="G24" s="75">
        <v>4.0</v>
      </c>
      <c r="H24" s="100" t="s">
        <v>23</v>
      </c>
      <c r="L24" s="71"/>
      <c r="O24" s="74">
        <f>B4</f>
        <v>45396</v>
      </c>
      <c r="W24" s="59"/>
      <c r="X24" s="59"/>
      <c r="AF24" s="77" t="s">
        <v>421</v>
      </c>
      <c r="AG24" s="134" t="s">
        <v>422</v>
      </c>
      <c r="AQ24" s="77" t="s">
        <v>421</v>
      </c>
      <c r="AR24" s="134" t="s">
        <v>422</v>
      </c>
    </row>
    <row r="25" ht="14.25" customHeight="1">
      <c r="B25" s="96">
        <v>20.0</v>
      </c>
      <c r="C25" s="75" t="s">
        <v>135</v>
      </c>
      <c r="D25" s="97">
        <v>0.2888888888888889</v>
      </c>
      <c r="E25" s="97">
        <v>0.7006944444444444</v>
      </c>
      <c r="F25" s="99">
        <f>'14'!$E25-'14'!$D25</f>
        <v>0.4118055556</v>
      </c>
      <c r="G25" s="75">
        <v>4.0</v>
      </c>
      <c r="H25" s="100" t="s">
        <v>23</v>
      </c>
      <c r="L25" s="71"/>
      <c r="O25" s="75" t="s">
        <v>12</v>
      </c>
      <c r="P25" s="75" t="s">
        <v>13</v>
      </c>
      <c r="Q25" s="81" t="s">
        <v>14</v>
      </c>
      <c r="R25" s="81" t="s">
        <v>20</v>
      </c>
      <c r="S25" s="81" t="s">
        <v>16</v>
      </c>
      <c r="T25" s="75" t="s">
        <v>17</v>
      </c>
      <c r="U25" s="75" t="s">
        <v>18</v>
      </c>
      <c r="W25" s="78" t="s">
        <v>21</v>
      </c>
      <c r="X25" s="79">
        <f>SUM(X27:X30)</f>
        <v>8</v>
      </c>
    </row>
    <row r="26" ht="14.25" customHeight="1">
      <c r="B26" s="96">
        <v>21.0</v>
      </c>
      <c r="C26" s="75" t="s">
        <v>138</v>
      </c>
      <c r="D26" s="97">
        <v>0.2569444444444445</v>
      </c>
      <c r="E26" s="97">
        <v>0.6645833333333333</v>
      </c>
      <c r="F26" s="99">
        <f>'14'!$E26-'14'!$D26</f>
        <v>0.4076388889</v>
      </c>
      <c r="G26" s="75">
        <v>4.0</v>
      </c>
      <c r="H26" s="100" t="s">
        <v>23</v>
      </c>
      <c r="L26" s="71"/>
      <c r="O26" s="82">
        <v>1.0</v>
      </c>
      <c r="P26" s="90" t="s">
        <v>143</v>
      </c>
      <c r="Q26" s="91">
        <v>0.34375</v>
      </c>
      <c r="R26" s="142">
        <v>0.6145833333333334</v>
      </c>
      <c r="S26" s="150">
        <f t="shared" ref="S26:S30" si="6">R26-Q26</f>
        <v>0.2708333333</v>
      </c>
      <c r="T26" s="90">
        <v>2.0</v>
      </c>
      <c r="U26" s="82" t="s">
        <v>533</v>
      </c>
      <c r="W26" s="87" t="s">
        <v>24</v>
      </c>
      <c r="X26" s="88">
        <v>8.0</v>
      </c>
    </row>
    <row r="27" ht="14.25" customHeight="1">
      <c r="H27" s="134"/>
      <c r="L27" s="71"/>
      <c r="O27" s="82">
        <v>2.0</v>
      </c>
      <c r="P27" s="90" t="s">
        <v>141</v>
      </c>
      <c r="Q27" s="91">
        <v>0.28125</v>
      </c>
      <c r="R27" s="142">
        <v>0.5527777777777778</v>
      </c>
      <c r="S27" s="149">
        <f t="shared" si="6"/>
        <v>0.2715277778</v>
      </c>
      <c r="T27" s="90">
        <v>2.0</v>
      </c>
      <c r="U27" s="82" t="s">
        <v>534</v>
      </c>
      <c r="W27" s="87" t="s">
        <v>33</v>
      </c>
      <c r="X27" s="95">
        <v>5.0</v>
      </c>
    </row>
    <row r="28" ht="14.25" customHeight="1">
      <c r="L28" s="71"/>
      <c r="O28" s="82">
        <v>3.0</v>
      </c>
      <c r="P28" s="132" t="s">
        <v>191</v>
      </c>
      <c r="Q28" s="148">
        <v>0.3361111111111111</v>
      </c>
      <c r="R28" s="142">
        <v>0.6833333333333332</v>
      </c>
      <c r="S28" s="150">
        <f t="shared" si="6"/>
        <v>0.3472222222</v>
      </c>
      <c r="T28" s="90">
        <v>3.0</v>
      </c>
      <c r="U28" s="94" t="s">
        <v>535</v>
      </c>
      <c r="W28" s="87" t="s">
        <v>42</v>
      </c>
      <c r="X28" s="95">
        <v>0.0</v>
      </c>
    </row>
    <row r="29" ht="14.25" customHeight="1">
      <c r="G29" s="133"/>
      <c r="H29" s="134" t="s">
        <v>419</v>
      </c>
      <c r="L29" s="71"/>
      <c r="O29" s="96">
        <v>4.0</v>
      </c>
      <c r="P29" s="115" t="s">
        <v>233</v>
      </c>
      <c r="Q29" s="116">
        <v>0.22013888888888888</v>
      </c>
      <c r="R29" s="145">
        <v>0.6791666666666667</v>
      </c>
      <c r="S29" s="76">
        <f t="shared" si="6"/>
        <v>0.4590277778</v>
      </c>
      <c r="T29" s="115">
        <v>4.0</v>
      </c>
      <c r="U29" s="100" t="s">
        <v>23</v>
      </c>
      <c r="W29" s="87" t="s">
        <v>50</v>
      </c>
      <c r="X29" s="95">
        <v>3.0</v>
      </c>
    </row>
    <row r="30" ht="14.25" customHeight="1">
      <c r="G30" s="77" t="s">
        <v>421</v>
      </c>
      <c r="H30" s="134" t="s">
        <v>422</v>
      </c>
      <c r="L30" s="71"/>
      <c r="O30" s="96">
        <v>5.0</v>
      </c>
      <c r="P30" s="115" t="s">
        <v>144</v>
      </c>
      <c r="Q30" s="116">
        <v>0.26458333333333334</v>
      </c>
      <c r="R30" s="145">
        <v>0.7138888888888889</v>
      </c>
      <c r="S30" s="76">
        <f t="shared" si="6"/>
        <v>0.4493055556</v>
      </c>
      <c r="T30" s="115">
        <v>4.0</v>
      </c>
      <c r="U30" s="100" t="s">
        <v>23</v>
      </c>
      <c r="W30" s="87" t="s">
        <v>60</v>
      </c>
      <c r="X30" s="95">
        <v>0.0</v>
      </c>
    </row>
    <row r="31" ht="14.25" customHeight="1">
      <c r="L31" s="71"/>
      <c r="V31" s="77"/>
      <c r="W31" s="101" t="s">
        <v>65</v>
      </c>
      <c r="X31" s="102">
        <f>SUM('14'!$T$26:$T$30)</f>
        <v>15</v>
      </c>
    </row>
    <row r="32" ht="14.25" customHeight="1">
      <c r="L32" s="71"/>
      <c r="O32" s="77"/>
      <c r="T32" s="133"/>
      <c r="U32" s="134" t="s">
        <v>419</v>
      </c>
      <c r="V32" s="77"/>
      <c r="W32" s="103" t="s">
        <v>72</v>
      </c>
      <c r="X32" s="104">
        <f>X31/X27</f>
        <v>3</v>
      </c>
    </row>
    <row r="33" ht="14.25" customHeight="1">
      <c r="L33" s="71"/>
      <c r="O33" s="77"/>
      <c r="T33" s="77" t="s">
        <v>421</v>
      </c>
      <c r="U33" s="134" t="s">
        <v>422</v>
      </c>
      <c r="V33" s="77"/>
      <c r="W33" s="105" t="s">
        <v>78</v>
      </c>
      <c r="X33" s="106">
        <v>4.0</v>
      </c>
    </row>
    <row r="34" ht="14.25" customHeight="1">
      <c r="L34" s="71"/>
      <c r="O34" s="77"/>
      <c r="V34" s="77"/>
      <c r="W34" s="105" t="s">
        <v>355</v>
      </c>
      <c r="X34" s="107">
        <f>2/5</f>
        <v>0.4</v>
      </c>
    </row>
    <row r="35" ht="14.25" customHeight="1">
      <c r="L35" s="71"/>
      <c r="O35" s="77"/>
      <c r="V35" s="77"/>
      <c r="W35" s="105" t="s">
        <v>95</v>
      </c>
      <c r="X35" s="107">
        <f>X27/X26</f>
        <v>0.625</v>
      </c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O38" s="77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</row>
    <row r="45" ht="14.25" customHeight="1">
      <c r="L45" s="71"/>
      <c r="O45" s="75" t="s">
        <v>12</v>
      </c>
      <c r="P45" s="75" t="s">
        <v>13</v>
      </c>
      <c r="Q45" s="81" t="s">
        <v>14</v>
      </c>
      <c r="R45" s="81" t="s">
        <v>20</v>
      </c>
      <c r="S45" s="81" t="s">
        <v>16</v>
      </c>
      <c r="T45" s="75" t="s">
        <v>17</v>
      </c>
      <c r="U45" s="75" t="s">
        <v>18</v>
      </c>
    </row>
    <row r="46" ht="14.25" customHeight="1">
      <c r="L46" s="71"/>
      <c r="O46" s="89">
        <v>1.0</v>
      </c>
      <c r="P46" s="75"/>
      <c r="Q46" s="97"/>
      <c r="R46" s="143"/>
      <c r="S46" s="76"/>
      <c r="T46" s="75"/>
      <c r="U46" s="86"/>
    </row>
    <row r="47" ht="14.25" customHeight="1">
      <c r="L47" s="71"/>
      <c r="O47" s="82">
        <v>2.0</v>
      </c>
      <c r="P47" s="115"/>
      <c r="Q47" s="116"/>
      <c r="R47" s="145"/>
      <c r="S47" s="76"/>
      <c r="T47" s="115"/>
      <c r="U47" s="86"/>
    </row>
    <row r="48" ht="14.25" customHeight="1">
      <c r="L48" s="71"/>
      <c r="O48" s="82">
        <v>3.0</v>
      </c>
      <c r="P48" s="115"/>
      <c r="Q48" s="116"/>
      <c r="R48" s="145"/>
      <c r="S48" s="146"/>
      <c r="T48" s="115"/>
      <c r="U48" s="94"/>
    </row>
    <row r="49" ht="14.25" customHeight="1">
      <c r="L49" s="71"/>
      <c r="O49" s="89">
        <v>4.0</v>
      </c>
      <c r="P49" s="115"/>
      <c r="Q49" s="116"/>
      <c r="R49" s="145"/>
      <c r="S49" s="146"/>
      <c r="T49" s="115"/>
      <c r="U49" s="86"/>
    </row>
    <row r="50" ht="14.25" customHeight="1">
      <c r="L50" s="71"/>
      <c r="O50" s="82">
        <v>5.0</v>
      </c>
      <c r="P50" s="115"/>
      <c r="Q50" s="116"/>
      <c r="R50" s="145"/>
      <c r="S50" s="76"/>
      <c r="T50" s="115"/>
      <c r="U50" s="86"/>
    </row>
    <row r="51" ht="14.25" customHeight="1">
      <c r="L51" s="71"/>
      <c r="O51" s="82">
        <v>6.0</v>
      </c>
      <c r="P51" s="115"/>
      <c r="Q51" s="116"/>
      <c r="R51" s="145"/>
      <c r="S51" s="146"/>
      <c r="T51" s="115"/>
      <c r="U51" s="86"/>
    </row>
    <row r="52" ht="14.25" customHeight="1">
      <c r="L52" s="71"/>
      <c r="O52" s="89">
        <v>7.0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2">
        <v>8.0</v>
      </c>
      <c r="P53" s="115"/>
      <c r="Q53" s="116"/>
      <c r="R53" s="145"/>
      <c r="S53" s="146"/>
      <c r="T53" s="115"/>
      <c r="U53" s="86"/>
    </row>
    <row r="54" ht="14.25" customHeight="1">
      <c r="L54" s="71"/>
      <c r="O54" s="82">
        <v>9.0</v>
      </c>
      <c r="P54" s="115"/>
      <c r="Q54" s="116"/>
      <c r="R54" s="145"/>
      <c r="S54" s="146"/>
      <c r="T54" s="115"/>
      <c r="U54" s="86"/>
    </row>
    <row r="55" ht="14.25" customHeight="1">
      <c r="L55" s="71"/>
      <c r="O55" s="89">
        <v>10.0</v>
      </c>
      <c r="P55" s="115"/>
      <c r="Q55" s="116"/>
      <c r="R55" s="145"/>
      <c r="S55" s="76"/>
      <c r="T55" s="115"/>
      <c r="U55" s="86"/>
    </row>
    <row r="56" ht="14.25" customHeight="1">
      <c r="L56" s="71"/>
      <c r="O56" s="82">
        <v>11.0</v>
      </c>
      <c r="P56" s="115"/>
      <c r="Q56" s="116"/>
      <c r="R56" s="145"/>
      <c r="S56" s="76"/>
      <c r="T56" s="115"/>
      <c r="U56" s="86"/>
    </row>
    <row r="57" ht="14.25" customHeight="1">
      <c r="L57" s="71"/>
      <c r="O57" s="96">
        <v>12.0</v>
      </c>
      <c r="P57" s="115"/>
      <c r="Q57" s="116"/>
      <c r="R57" s="145"/>
      <c r="S57" s="76"/>
      <c r="T57" s="115"/>
      <c r="U57" s="113"/>
    </row>
    <row r="58" ht="14.25" customHeight="1">
      <c r="L58" s="71"/>
      <c r="O58" s="125">
        <v>13.0</v>
      </c>
      <c r="P58" s="115"/>
      <c r="Q58" s="116"/>
      <c r="R58" s="145"/>
      <c r="S58" s="76"/>
      <c r="T58" s="115"/>
      <c r="U58" s="113"/>
    </row>
    <row r="59" ht="14.25" customHeight="1">
      <c r="L59" s="71"/>
      <c r="O59" s="89">
        <v>14.0</v>
      </c>
      <c r="P59" s="115"/>
      <c r="Q59" s="116"/>
      <c r="R59" s="145"/>
      <c r="S59" s="76"/>
      <c r="T59" s="115"/>
      <c r="U59" s="86"/>
    </row>
    <row r="60" ht="14.25" customHeight="1">
      <c r="L60" s="71"/>
      <c r="O60" s="82">
        <v>15.0</v>
      </c>
      <c r="P60" s="115"/>
      <c r="Q60" s="116"/>
      <c r="R60" s="145"/>
      <c r="S60" s="76"/>
      <c r="T60" s="115"/>
      <c r="U60" s="86"/>
      <c r="V60" s="77"/>
    </row>
    <row r="61" ht="14.25" customHeight="1">
      <c r="L61" s="71"/>
      <c r="O61" s="96">
        <v>16.0</v>
      </c>
      <c r="P61" s="115"/>
      <c r="Q61" s="116"/>
      <c r="R61" s="145"/>
      <c r="S61" s="146"/>
      <c r="T61" s="115"/>
      <c r="U61" s="113"/>
      <c r="V61" s="77"/>
    </row>
    <row r="62" ht="14.25" customHeight="1">
      <c r="L62" s="71"/>
      <c r="O62" s="125">
        <v>17.0</v>
      </c>
      <c r="P62" s="115"/>
      <c r="Q62" s="116"/>
      <c r="R62" s="145"/>
      <c r="S62" s="146"/>
      <c r="T62" s="115"/>
      <c r="U62" s="113"/>
      <c r="V62" s="77"/>
    </row>
    <row r="63" ht="14.25" customHeight="1">
      <c r="L63" s="71"/>
      <c r="O63" s="89">
        <v>18.0</v>
      </c>
      <c r="P63" s="115"/>
      <c r="Q63" s="116"/>
      <c r="R63" s="145"/>
      <c r="S63" s="76"/>
      <c r="T63" s="115"/>
      <c r="U63" s="86"/>
    </row>
    <row r="64" ht="14.25" customHeight="1">
      <c r="L64" s="71"/>
      <c r="O64" s="96">
        <v>19.0</v>
      </c>
      <c r="P64" s="115"/>
      <c r="Q64" s="116"/>
      <c r="R64" s="145"/>
      <c r="S64" s="76">
        <f t="shared" ref="S64:S67" si="7">R64-Q64</f>
        <v>0</v>
      </c>
      <c r="T64" s="115"/>
      <c r="U64" s="113"/>
    </row>
    <row r="65" ht="14.25" customHeight="1">
      <c r="L65" s="71"/>
      <c r="O65" s="96">
        <v>20.0</v>
      </c>
      <c r="P65" s="115"/>
      <c r="Q65" s="116"/>
      <c r="R65" s="145"/>
      <c r="S65" s="146">
        <f t="shared" si="7"/>
        <v>0</v>
      </c>
      <c r="T65" s="115"/>
      <c r="U65" s="113"/>
    </row>
    <row r="66" ht="14.25" customHeight="1">
      <c r="L66" s="71"/>
      <c r="O66" s="125">
        <v>21.0</v>
      </c>
      <c r="P66" s="115"/>
      <c r="Q66" s="116"/>
      <c r="R66" s="145"/>
      <c r="S66" s="146">
        <f t="shared" si="7"/>
        <v>0</v>
      </c>
      <c r="T66" s="115"/>
      <c r="U66" s="113"/>
    </row>
    <row r="67" ht="14.25" customHeight="1">
      <c r="L67" s="71"/>
      <c r="O67" s="89">
        <v>22.0</v>
      </c>
      <c r="P67" s="115"/>
      <c r="Q67" s="116"/>
      <c r="R67" s="145"/>
      <c r="S67" s="76">
        <f t="shared" si="7"/>
        <v>0</v>
      </c>
      <c r="T67" s="115"/>
      <c r="U67" s="113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3:U23"/>
    <mergeCell ref="O24:U24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536</v>
      </c>
      <c r="C3" s="5"/>
      <c r="D3" s="5"/>
      <c r="E3" s="5"/>
      <c r="F3" s="5"/>
      <c r="G3" s="5"/>
      <c r="H3" s="6"/>
      <c r="J3" s="7" t="s">
        <v>537</v>
      </c>
      <c r="K3" s="8"/>
      <c r="L3" s="71"/>
      <c r="O3" s="73" t="s">
        <v>538</v>
      </c>
      <c r="P3" s="5"/>
      <c r="Q3" s="5"/>
      <c r="R3" s="5"/>
      <c r="S3" s="5"/>
      <c r="T3" s="5"/>
      <c r="U3" s="6"/>
      <c r="W3" s="7" t="s">
        <v>539</v>
      </c>
      <c r="X3" s="8"/>
      <c r="AA3" s="72" t="s">
        <v>540</v>
      </c>
      <c r="AB3" s="5"/>
      <c r="AC3" s="5"/>
      <c r="AD3" s="5"/>
      <c r="AE3" s="5"/>
      <c r="AF3" s="5"/>
      <c r="AG3" s="6"/>
      <c r="AI3" s="7" t="s">
        <v>541</v>
      </c>
      <c r="AJ3" s="8"/>
      <c r="AL3" s="72" t="s">
        <v>542</v>
      </c>
      <c r="AM3" s="5"/>
      <c r="AN3" s="5"/>
      <c r="AO3" s="5"/>
      <c r="AP3" s="5"/>
      <c r="AQ3" s="5"/>
      <c r="AR3" s="6"/>
      <c r="AT3" s="7" t="s">
        <v>543</v>
      </c>
      <c r="AU3" s="8"/>
    </row>
    <row r="4" ht="14.25" customHeight="1">
      <c r="B4" s="74">
        <v>45397.0</v>
      </c>
      <c r="J4" s="11"/>
      <c r="K4" s="12"/>
      <c r="L4" s="71"/>
      <c r="O4" s="74">
        <f>B4</f>
        <v>45397</v>
      </c>
      <c r="W4" s="11"/>
      <c r="X4" s="12"/>
      <c r="AA4" s="74">
        <f>B4</f>
        <v>45397</v>
      </c>
      <c r="AI4" s="11"/>
      <c r="AJ4" s="12"/>
      <c r="AL4" s="153">
        <f>B4</f>
        <v>45397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82">
        <v>2.0</v>
      </c>
      <c r="C6" s="83" t="s">
        <v>31</v>
      </c>
      <c r="D6" s="131">
        <v>0.33819444444444446</v>
      </c>
      <c r="E6" s="131">
        <v>0.6006944444444444</v>
      </c>
      <c r="F6" s="85">
        <f>'15'!$E6-'15'!$D6</f>
        <v>0.2625</v>
      </c>
      <c r="G6" s="83">
        <v>2.0</v>
      </c>
      <c r="H6" s="86" t="s">
        <v>544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34</v>
      </c>
      <c r="Q6" s="84">
        <v>0.2777777777777778</v>
      </c>
      <c r="R6" s="141">
        <v>0.4708333333333334</v>
      </c>
      <c r="S6" s="150">
        <f t="shared" ref="S6:S20" si="1">R6-Q6</f>
        <v>0.1930555556</v>
      </c>
      <c r="T6" s="83">
        <v>1.0</v>
      </c>
      <c r="U6" s="86" t="s">
        <v>545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54</v>
      </c>
      <c r="AC6" s="84">
        <v>0.29097222222222224</v>
      </c>
      <c r="AD6" s="84">
        <v>0.6673611111111111</v>
      </c>
      <c r="AE6" s="85">
        <f t="shared" ref="AE6:AE15" si="2">AD6-AC6</f>
        <v>0.3763888889</v>
      </c>
      <c r="AF6" s="83">
        <v>3.0</v>
      </c>
      <c r="AG6" s="94" t="s">
        <v>546</v>
      </c>
      <c r="AH6" s="77"/>
      <c r="AI6" s="87" t="s">
        <v>24</v>
      </c>
      <c r="AJ6" s="88">
        <v>15.0</v>
      </c>
      <c r="AK6" s="77"/>
      <c r="AL6" s="82">
        <v>1.0</v>
      </c>
      <c r="AM6" s="83" t="s">
        <v>547</v>
      </c>
      <c r="AN6" s="84">
        <v>0.4076388888888889</v>
      </c>
      <c r="AO6" s="84">
        <v>0.4305555555555556</v>
      </c>
      <c r="AP6" s="85">
        <f t="shared" ref="AP6:AP15" si="3">AO6-AN6</f>
        <v>0.02291666667</v>
      </c>
      <c r="AQ6" s="83">
        <v>0.0</v>
      </c>
      <c r="AR6" s="82" t="s">
        <v>548</v>
      </c>
      <c r="AS6" s="77"/>
      <c r="AT6" s="87" t="s">
        <v>24</v>
      </c>
      <c r="AU6" s="88">
        <v>10.0</v>
      </c>
    </row>
    <row r="7" ht="14.25" customHeight="1">
      <c r="B7" s="96">
        <v>11.0</v>
      </c>
      <c r="C7" s="75" t="s">
        <v>40</v>
      </c>
      <c r="D7" s="97">
        <v>0.2881944444444445</v>
      </c>
      <c r="E7" s="97">
        <v>0.7118055555555555</v>
      </c>
      <c r="F7" s="99">
        <f>'15'!$E7-'15'!$D7</f>
        <v>0.4236111111</v>
      </c>
      <c r="G7" s="75">
        <v>4.0</v>
      </c>
      <c r="H7" s="100" t="s">
        <v>23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90" t="s">
        <v>99</v>
      </c>
      <c r="Q7" s="91">
        <v>0.28611111111111115</v>
      </c>
      <c r="R7" s="142">
        <v>0.6048611111111112</v>
      </c>
      <c r="S7" s="150">
        <f t="shared" si="1"/>
        <v>0.31875</v>
      </c>
      <c r="T7" s="90">
        <v>1.0</v>
      </c>
      <c r="U7" s="86" t="s">
        <v>549</v>
      </c>
      <c r="V7" s="77"/>
      <c r="W7" s="87" t="s">
        <v>33</v>
      </c>
      <c r="X7" s="95">
        <v>15.0</v>
      </c>
      <c r="Y7" s="77"/>
      <c r="Z7" s="77"/>
      <c r="AA7" s="96">
        <v>2.0</v>
      </c>
      <c r="AB7" s="147" t="s">
        <v>83</v>
      </c>
      <c r="AC7" s="131">
        <v>0.3347222222222222</v>
      </c>
      <c r="AD7" s="131">
        <v>0.7194444444444444</v>
      </c>
      <c r="AE7" s="99">
        <f t="shared" si="2"/>
        <v>0.3847222222</v>
      </c>
      <c r="AF7" s="75">
        <v>5.0</v>
      </c>
      <c r="AG7" s="96" t="s">
        <v>550</v>
      </c>
      <c r="AH7" s="77"/>
      <c r="AI7" s="87" t="s">
        <v>33</v>
      </c>
      <c r="AJ7" s="88">
        <v>10.0</v>
      </c>
      <c r="AK7" s="77"/>
      <c r="AL7" s="82">
        <v>2.0</v>
      </c>
      <c r="AM7" s="83" t="s">
        <v>174</v>
      </c>
      <c r="AN7" s="84">
        <v>0.3194444444444445</v>
      </c>
      <c r="AO7" s="84">
        <v>0.5694444444444444</v>
      </c>
      <c r="AP7" s="85">
        <f t="shared" si="3"/>
        <v>0.25</v>
      </c>
      <c r="AQ7" s="83">
        <v>2.0</v>
      </c>
      <c r="AR7" s="82" t="s">
        <v>551</v>
      </c>
      <c r="AS7" s="77"/>
      <c r="AT7" s="87" t="s">
        <v>33</v>
      </c>
      <c r="AU7" s="88">
        <v>10.0</v>
      </c>
    </row>
    <row r="8" ht="14.25" customHeight="1">
      <c r="B8" s="82">
        <v>3.0</v>
      </c>
      <c r="C8" s="83" t="s">
        <v>49</v>
      </c>
      <c r="D8" s="84">
        <v>0.28958333333333336</v>
      </c>
      <c r="E8" s="84">
        <v>0.46319444444444446</v>
      </c>
      <c r="F8" s="85">
        <f>'15'!$E8-'15'!$D8</f>
        <v>0.1736111111</v>
      </c>
      <c r="G8" s="83">
        <v>2.0</v>
      </c>
      <c r="H8" s="151" t="s">
        <v>552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105</v>
      </c>
      <c r="Q8" s="91">
        <v>0.30416666666666664</v>
      </c>
      <c r="R8" s="142">
        <v>0.5555555555555556</v>
      </c>
      <c r="S8" s="150">
        <f t="shared" si="1"/>
        <v>0.2513888889</v>
      </c>
      <c r="T8" s="90">
        <v>1.0</v>
      </c>
      <c r="U8" s="94" t="s">
        <v>553</v>
      </c>
      <c r="V8" s="77"/>
      <c r="W8" s="87" t="s">
        <v>42</v>
      </c>
      <c r="X8" s="95">
        <v>0.0</v>
      </c>
      <c r="Y8" s="77"/>
      <c r="Z8" s="77"/>
      <c r="AA8" s="96">
        <v>3.0</v>
      </c>
      <c r="AB8" s="75" t="s">
        <v>70</v>
      </c>
      <c r="AC8" s="97">
        <v>0.2902777777777778</v>
      </c>
      <c r="AD8" s="97">
        <v>0.7208333333333333</v>
      </c>
      <c r="AE8" s="99">
        <f t="shared" si="2"/>
        <v>0.4305555556</v>
      </c>
      <c r="AF8" s="75">
        <v>6.0</v>
      </c>
      <c r="AG8" s="96" t="s">
        <v>23</v>
      </c>
      <c r="AH8" s="77"/>
      <c r="AI8" s="87" t="s">
        <v>42</v>
      </c>
      <c r="AJ8" s="95">
        <v>1.0</v>
      </c>
      <c r="AK8" s="77"/>
      <c r="AL8" s="82">
        <v>3.0</v>
      </c>
      <c r="AM8" s="83" t="s">
        <v>122</v>
      </c>
      <c r="AN8" s="84">
        <v>0.29305555555555557</v>
      </c>
      <c r="AO8" s="84">
        <v>0.5506944444444445</v>
      </c>
      <c r="AP8" s="85">
        <f t="shared" si="3"/>
        <v>0.2576388889</v>
      </c>
      <c r="AQ8" s="83">
        <v>3.0</v>
      </c>
      <c r="AR8" s="82" t="s">
        <v>554</v>
      </c>
      <c r="AS8" s="77"/>
      <c r="AT8" s="87" t="s">
        <v>42</v>
      </c>
      <c r="AU8" s="95">
        <v>0.0</v>
      </c>
    </row>
    <row r="9" ht="14.25" customHeight="1">
      <c r="B9" s="96">
        <v>18.0</v>
      </c>
      <c r="C9" s="75" t="s">
        <v>56</v>
      </c>
      <c r="D9" s="97">
        <v>0.21041666666666667</v>
      </c>
      <c r="E9" s="97">
        <v>0.7118055555555555</v>
      </c>
      <c r="F9" s="99">
        <f>'15'!$E9-'15'!$D9</f>
        <v>0.5013888889</v>
      </c>
      <c r="G9" s="75">
        <v>5.0</v>
      </c>
      <c r="H9" s="100" t="s">
        <v>23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51</v>
      </c>
      <c r="Q9" s="91">
        <v>0.25625000000000003</v>
      </c>
      <c r="R9" s="142">
        <v>0.5208333333333334</v>
      </c>
      <c r="S9" s="150">
        <f t="shared" si="1"/>
        <v>0.2645833333</v>
      </c>
      <c r="T9" s="90">
        <v>1.0</v>
      </c>
      <c r="U9" s="82" t="s">
        <v>555</v>
      </c>
      <c r="V9" s="77"/>
      <c r="W9" s="87" t="s">
        <v>50</v>
      </c>
      <c r="X9" s="95">
        <v>3.0</v>
      </c>
      <c r="Y9" s="77"/>
      <c r="Z9" s="77"/>
      <c r="AA9" s="96">
        <v>4.0</v>
      </c>
      <c r="AB9" s="75" t="s">
        <v>179</v>
      </c>
      <c r="AC9" s="97">
        <v>0.2777777777777778</v>
      </c>
      <c r="AD9" s="97">
        <v>0.7208333333333333</v>
      </c>
      <c r="AE9" s="99">
        <f t="shared" si="2"/>
        <v>0.4430555556</v>
      </c>
      <c r="AF9" s="75">
        <v>6.0</v>
      </c>
      <c r="AG9" s="96" t="s">
        <v>23</v>
      </c>
      <c r="AH9" s="77"/>
      <c r="AI9" s="87" t="s">
        <v>50</v>
      </c>
      <c r="AJ9" s="95">
        <v>4.0</v>
      </c>
      <c r="AK9" s="77"/>
      <c r="AL9" s="82">
        <v>4.0</v>
      </c>
      <c r="AM9" s="83" t="s">
        <v>74</v>
      </c>
      <c r="AN9" s="84">
        <v>0.2777777777777778</v>
      </c>
      <c r="AO9" s="84">
        <v>0.6458333333333334</v>
      </c>
      <c r="AP9" s="85">
        <f t="shared" si="3"/>
        <v>0.3680555556</v>
      </c>
      <c r="AQ9" s="83">
        <v>3.0</v>
      </c>
      <c r="AR9" s="82" t="s">
        <v>556</v>
      </c>
      <c r="AS9" s="77"/>
      <c r="AT9" s="87" t="s">
        <v>50</v>
      </c>
      <c r="AU9" s="95">
        <v>0.0</v>
      </c>
    </row>
    <row r="10" ht="14.25" customHeight="1">
      <c r="B10" s="96">
        <v>12.0</v>
      </c>
      <c r="C10" s="75" t="s">
        <v>64</v>
      </c>
      <c r="D10" s="97">
        <v>0.27569444444444446</v>
      </c>
      <c r="E10" s="97">
        <v>0.6833333333333332</v>
      </c>
      <c r="F10" s="99">
        <f>'15'!$E10-'15'!$D10</f>
        <v>0.4076388889</v>
      </c>
      <c r="G10" s="75">
        <v>4.0</v>
      </c>
      <c r="H10" s="113" t="s">
        <v>23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109</v>
      </c>
      <c r="Q10" s="91">
        <v>0.28194444444444444</v>
      </c>
      <c r="R10" s="142">
        <v>0.6486111111111111</v>
      </c>
      <c r="S10" s="150">
        <f t="shared" si="1"/>
        <v>0.3666666667</v>
      </c>
      <c r="T10" s="90">
        <v>1.0</v>
      </c>
      <c r="U10" s="86" t="s">
        <v>557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157</v>
      </c>
      <c r="AC10" s="97">
        <v>0.22916666666666666</v>
      </c>
      <c r="AD10" s="97">
        <v>0.6847222222222222</v>
      </c>
      <c r="AE10" s="99">
        <f t="shared" si="2"/>
        <v>0.4555555556</v>
      </c>
      <c r="AF10" s="75">
        <v>6.0</v>
      </c>
      <c r="AG10" s="96" t="s">
        <v>23</v>
      </c>
      <c r="AH10" s="77"/>
      <c r="AI10" s="87" t="s">
        <v>57</v>
      </c>
      <c r="AJ10" s="95">
        <v>0.0</v>
      </c>
      <c r="AK10" s="77"/>
      <c r="AL10" s="96">
        <v>5.0</v>
      </c>
      <c r="AM10" s="75" t="s">
        <v>508</v>
      </c>
      <c r="AN10" s="97">
        <v>0.28958333333333336</v>
      </c>
      <c r="AO10" s="97">
        <v>0.7270833333333333</v>
      </c>
      <c r="AP10" s="99">
        <f t="shared" si="3"/>
        <v>0.4375</v>
      </c>
      <c r="AQ10" s="75">
        <v>4.0</v>
      </c>
      <c r="AR10" s="96" t="s">
        <v>23</v>
      </c>
      <c r="AS10" s="77"/>
      <c r="AT10" s="87" t="s">
        <v>57</v>
      </c>
      <c r="AU10" s="95">
        <v>36.0</v>
      </c>
    </row>
    <row r="11" ht="14.25" customHeight="1">
      <c r="B11" s="82">
        <v>4.0</v>
      </c>
      <c r="C11" s="83" t="s">
        <v>77</v>
      </c>
      <c r="D11" s="84">
        <v>0.2736111111111111</v>
      </c>
      <c r="E11" s="84">
        <v>0.5208333333333334</v>
      </c>
      <c r="F11" s="85">
        <f>'15'!$E11-'15'!$D11</f>
        <v>0.2472222222</v>
      </c>
      <c r="G11" s="83">
        <v>2.0</v>
      </c>
      <c r="H11" s="94" t="s">
        <v>558</v>
      </c>
      <c r="I11" s="77"/>
      <c r="J11" s="101" t="s">
        <v>65</v>
      </c>
      <c r="K11" s="102">
        <f>SUM('15'!$G$6:$G$24)</f>
        <v>61</v>
      </c>
      <c r="L11" s="80"/>
      <c r="M11" s="77"/>
      <c r="N11" s="77"/>
      <c r="O11" s="82">
        <v>6.0</v>
      </c>
      <c r="P11" s="90" t="s">
        <v>171</v>
      </c>
      <c r="Q11" s="91">
        <v>0.28055555555555556</v>
      </c>
      <c r="R11" s="142">
        <v>0.6347222222222222</v>
      </c>
      <c r="S11" s="150">
        <f t="shared" si="1"/>
        <v>0.3541666667</v>
      </c>
      <c r="T11" s="90">
        <v>2.0</v>
      </c>
      <c r="U11" s="86" t="s">
        <v>559</v>
      </c>
      <c r="V11" s="77"/>
      <c r="W11" s="101" t="s">
        <v>65</v>
      </c>
      <c r="X11" s="102">
        <f>SUM('15'!$T$6:$T$20)</f>
        <v>29</v>
      </c>
      <c r="Y11" s="77"/>
      <c r="Z11" s="77"/>
      <c r="AA11" s="96">
        <v>6.0</v>
      </c>
      <c r="AB11" s="75" t="s">
        <v>183</v>
      </c>
      <c r="AC11" s="97">
        <v>0.26805555555555555</v>
      </c>
      <c r="AD11" s="97">
        <v>0.7131944444444445</v>
      </c>
      <c r="AE11" s="99">
        <f t="shared" si="2"/>
        <v>0.4451388889</v>
      </c>
      <c r="AF11" s="75">
        <v>6.0</v>
      </c>
      <c r="AG11" s="96" t="s">
        <v>23</v>
      </c>
      <c r="AH11" s="77"/>
      <c r="AI11" s="101" t="s">
        <v>65</v>
      </c>
      <c r="AJ11" s="102">
        <f>SUM('15'!$AF$6:$AF$15)</f>
        <v>56</v>
      </c>
      <c r="AK11" s="77"/>
      <c r="AL11" s="96">
        <v>6.0</v>
      </c>
      <c r="AM11" s="75" t="s">
        <v>36</v>
      </c>
      <c r="AN11" s="97">
        <v>0.2548611111111111</v>
      </c>
      <c r="AO11" s="97">
        <v>0.6416666666666667</v>
      </c>
      <c r="AP11" s="99">
        <f t="shared" si="3"/>
        <v>0.3868055556</v>
      </c>
      <c r="AQ11" s="75">
        <v>4.0</v>
      </c>
      <c r="AR11" s="96" t="s">
        <v>23</v>
      </c>
      <c r="AS11" s="77"/>
      <c r="AT11" s="101" t="s">
        <v>65</v>
      </c>
      <c r="AU11" s="102">
        <f>SUM('15'!$AQ$6:$AQ$15)</f>
        <v>32</v>
      </c>
    </row>
    <row r="12" ht="14.25" customHeight="1">
      <c r="B12" s="96">
        <v>13.0</v>
      </c>
      <c r="C12" s="75" t="s">
        <v>84</v>
      </c>
      <c r="D12" s="97">
        <v>0.24166666666666667</v>
      </c>
      <c r="E12" s="97">
        <v>0.6277777777777778</v>
      </c>
      <c r="F12" s="99">
        <f>'15'!$E12-'15'!$D12</f>
        <v>0.3861111111</v>
      </c>
      <c r="G12" s="75">
        <v>4.0</v>
      </c>
      <c r="H12" s="100" t="s">
        <v>23</v>
      </c>
      <c r="I12" s="77"/>
      <c r="J12" s="103" t="s">
        <v>72</v>
      </c>
      <c r="K12" s="104">
        <f>K11/K7</f>
        <v>2.904761905</v>
      </c>
      <c r="L12" s="80"/>
      <c r="M12" s="77"/>
      <c r="N12" s="77"/>
      <c r="O12" s="89">
        <v>7.0</v>
      </c>
      <c r="P12" s="90" t="s">
        <v>25</v>
      </c>
      <c r="Q12" s="91">
        <v>0.2965277777777778</v>
      </c>
      <c r="R12" s="142">
        <v>0.7069444444444444</v>
      </c>
      <c r="S12" s="150">
        <f t="shared" si="1"/>
        <v>0.4104166667</v>
      </c>
      <c r="T12" s="90">
        <v>2.0</v>
      </c>
      <c r="U12" s="86" t="s">
        <v>559</v>
      </c>
      <c r="V12" s="77"/>
      <c r="W12" s="103" t="s">
        <v>72</v>
      </c>
      <c r="X12" s="104">
        <f>X11/X7</f>
        <v>1.933333333</v>
      </c>
      <c r="Y12" s="77"/>
      <c r="Z12" s="77"/>
      <c r="AA12" s="96">
        <v>7.0</v>
      </c>
      <c r="AB12" s="75" t="s">
        <v>29</v>
      </c>
      <c r="AC12" s="97">
        <v>0.29375</v>
      </c>
      <c r="AD12" s="97">
        <v>0.7423611111111111</v>
      </c>
      <c r="AE12" s="99">
        <f t="shared" si="2"/>
        <v>0.4486111111</v>
      </c>
      <c r="AF12" s="75">
        <v>6.0</v>
      </c>
      <c r="AG12" s="96" t="s">
        <v>23</v>
      </c>
      <c r="AH12" s="77"/>
      <c r="AI12" s="103" t="s">
        <v>72</v>
      </c>
      <c r="AJ12" s="104">
        <f>AJ11/AJ7</f>
        <v>5.6</v>
      </c>
      <c r="AK12" s="77"/>
      <c r="AL12" s="96">
        <v>7.0</v>
      </c>
      <c r="AM12" s="75" t="s">
        <v>128</v>
      </c>
      <c r="AN12" s="97">
        <v>0.27569444444444446</v>
      </c>
      <c r="AO12" s="97">
        <v>0.6854166666666667</v>
      </c>
      <c r="AP12" s="99">
        <f t="shared" si="3"/>
        <v>0.4097222222</v>
      </c>
      <c r="AQ12" s="75">
        <v>4.0</v>
      </c>
      <c r="AR12" s="96" t="s">
        <v>23</v>
      </c>
      <c r="AS12" s="77"/>
      <c r="AT12" s="103" t="s">
        <v>72</v>
      </c>
      <c r="AU12" s="104">
        <f>AU11/AU7</f>
        <v>3.2</v>
      </c>
    </row>
    <row r="13" ht="14.25" customHeight="1">
      <c r="B13" s="82">
        <v>7.0</v>
      </c>
      <c r="C13" s="83" t="s">
        <v>90</v>
      </c>
      <c r="D13" s="84">
        <v>0.3034722222222222</v>
      </c>
      <c r="E13" s="84">
        <v>0.6243055555555556</v>
      </c>
      <c r="F13" s="85">
        <f>'15'!$E13-'15'!$D13</f>
        <v>0.3208333333</v>
      </c>
      <c r="G13" s="83">
        <v>3.0</v>
      </c>
      <c r="H13" s="94" t="s">
        <v>216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43</v>
      </c>
      <c r="Q13" s="91">
        <v>0.33125</v>
      </c>
      <c r="R13" s="142">
        <v>0.7013888888888888</v>
      </c>
      <c r="S13" s="150">
        <f t="shared" si="1"/>
        <v>0.3701388889</v>
      </c>
      <c r="T13" s="90">
        <v>2.0</v>
      </c>
      <c r="U13" s="86" t="s">
        <v>559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89</v>
      </c>
      <c r="AC13" s="97">
        <v>0.2340277777777778</v>
      </c>
      <c r="AD13" s="97">
        <v>0.6895833333333333</v>
      </c>
      <c r="AE13" s="99">
        <f t="shared" si="2"/>
        <v>0.4555555556</v>
      </c>
      <c r="AF13" s="75">
        <v>6.0</v>
      </c>
      <c r="AG13" s="96" t="s">
        <v>23</v>
      </c>
      <c r="AH13" s="77"/>
      <c r="AI13" s="105" t="s">
        <v>78</v>
      </c>
      <c r="AJ13" s="106">
        <v>5.0</v>
      </c>
      <c r="AK13" s="77"/>
      <c r="AL13" s="96">
        <v>8.0</v>
      </c>
      <c r="AM13" s="75" t="s">
        <v>155</v>
      </c>
      <c r="AN13" s="97">
        <v>0.2152777777777778</v>
      </c>
      <c r="AO13" s="97">
        <v>0.6506944444444445</v>
      </c>
      <c r="AP13" s="99">
        <f t="shared" si="3"/>
        <v>0.4354166667</v>
      </c>
      <c r="AQ13" s="75">
        <v>4.0</v>
      </c>
      <c r="AR13" s="96" t="s">
        <v>23</v>
      </c>
      <c r="AS13" s="77"/>
      <c r="AT13" s="105" t="s">
        <v>78</v>
      </c>
      <c r="AU13" s="106">
        <v>4.0</v>
      </c>
    </row>
    <row r="14" ht="14.25" customHeight="1">
      <c r="B14" s="96">
        <v>14.0</v>
      </c>
      <c r="C14" s="75" t="s">
        <v>98</v>
      </c>
      <c r="D14" s="97">
        <v>0.26666666666666666</v>
      </c>
      <c r="E14" s="97">
        <v>0.6506944444444445</v>
      </c>
      <c r="F14" s="99">
        <f>'15'!$E14-'15'!$D14</f>
        <v>0.3840277778</v>
      </c>
      <c r="G14" s="75">
        <v>4.0</v>
      </c>
      <c r="H14" s="100" t="s">
        <v>23</v>
      </c>
      <c r="I14" s="77"/>
      <c r="J14" s="105" t="s">
        <v>355</v>
      </c>
      <c r="K14" s="107">
        <f>9/19</f>
        <v>0.4736842105</v>
      </c>
      <c r="L14" s="80"/>
      <c r="M14" s="77"/>
      <c r="N14" s="77"/>
      <c r="O14" s="82">
        <v>9.0</v>
      </c>
      <c r="P14" s="90" t="s">
        <v>58</v>
      </c>
      <c r="Q14" s="91">
        <v>0.32916666666666666</v>
      </c>
      <c r="R14" s="142">
        <v>0.7090277777777777</v>
      </c>
      <c r="S14" s="150">
        <f t="shared" si="1"/>
        <v>0.3798611111</v>
      </c>
      <c r="T14" s="90">
        <v>2.0</v>
      </c>
      <c r="U14" s="86" t="s">
        <v>559</v>
      </c>
      <c r="V14" s="77"/>
      <c r="W14" s="105" t="s">
        <v>355</v>
      </c>
      <c r="X14" s="107">
        <f>4/15</f>
        <v>0.2666666667</v>
      </c>
      <c r="Y14" s="77"/>
      <c r="Z14" s="77"/>
      <c r="AA14" s="96">
        <v>9.0</v>
      </c>
      <c r="AB14" s="75" t="s">
        <v>180</v>
      </c>
      <c r="AC14" s="97">
        <v>0.23611111111111113</v>
      </c>
      <c r="AD14" s="97">
        <v>0.6881944444444444</v>
      </c>
      <c r="AE14" s="99">
        <f t="shared" si="2"/>
        <v>0.4520833333</v>
      </c>
      <c r="AF14" s="75">
        <v>6.0</v>
      </c>
      <c r="AG14" s="96" t="s">
        <v>23</v>
      </c>
      <c r="AH14" s="77"/>
      <c r="AI14" s="105" t="s">
        <v>355</v>
      </c>
      <c r="AJ14" s="107">
        <f>9/10</f>
        <v>0.9</v>
      </c>
      <c r="AK14" s="77"/>
      <c r="AL14" s="96">
        <v>9.0</v>
      </c>
      <c r="AM14" s="75" t="s">
        <v>134</v>
      </c>
      <c r="AN14" s="97">
        <v>0.28125</v>
      </c>
      <c r="AO14" s="97">
        <v>0.7215277777777778</v>
      </c>
      <c r="AP14" s="99">
        <f t="shared" si="3"/>
        <v>0.4402777778</v>
      </c>
      <c r="AQ14" s="75">
        <v>4.0</v>
      </c>
      <c r="AR14" s="96" t="s">
        <v>23</v>
      </c>
      <c r="AS14" s="77"/>
      <c r="AT14" s="105" t="s">
        <v>355</v>
      </c>
      <c r="AU14" s="107">
        <f>6/10</f>
        <v>0.6</v>
      </c>
    </row>
    <row r="15" ht="14.25" customHeight="1">
      <c r="B15" s="82">
        <v>8.0</v>
      </c>
      <c r="C15" s="83" t="s">
        <v>108</v>
      </c>
      <c r="D15" s="84">
        <v>0.2986111111111111</v>
      </c>
      <c r="E15" s="84">
        <v>0.6256944444444444</v>
      </c>
      <c r="F15" s="85">
        <f>'15'!$E15-'15'!$D15</f>
        <v>0.3270833333</v>
      </c>
      <c r="G15" s="83">
        <v>3.0</v>
      </c>
      <c r="H15" s="94" t="s">
        <v>560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66</v>
      </c>
      <c r="Q15" s="91">
        <v>0.33194444444444443</v>
      </c>
      <c r="R15" s="142">
        <v>0.7069444444444444</v>
      </c>
      <c r="S15" s="150">
        <f t="shared" si="1"/>
        <v>0.375</v>
      </c>
      <c r="T15" s="90">
        <v>2.0</v>
      </c>
      <c r="U15" s="86" t="s">
        <v>160</v>
      </c>
      <c r="W15" s="105" t="s">
        <v>95</v>
      </c>
      <c r="X15" s="107">
        <f>X7/X6</f>
        <v>0.8333333333</v>
      </c>
      <c r="AA15" s="96">
        <v>10.0</v>
      </c>
      <c r="AB15" s="75" t="s">
        <v>62</v>
      </c>
      <c r="AC15" s="97">
        <v>0.29791666666666666</v>
      </c>
      <c r="AD15" s="97">
        <v>0.7604166666666666</v>
      </c>
      <c r="AE15" s="99">
        <f t="shared" si="2"/>
        <v>0.4625</v>
      </c>
      <c r="AF15" s="75">
        <v>6.0</v>
      </c>
      <c r="AG15" s="96" t="s">
        <v>23</v>
      </c>
      <c r="AI15" s="105" t="s">
        <v>95</v>
      </c>
      <c r="AJ15" s="107">
        <f>AJ7/AJ6</f>
        <v>0.6666666667</v>
      </c>
      <c r="AL15" s="96">
        <v>10.0</v>
      </c>
      <c r="AM15" s="75" t="s">
        <v>27</v>
      </c>
      <c r="AN15" s="97">
        <v>0.2569444444444445</v>
      </c>
      <c r="AO15" s="97">
        <v>0.6465277777777778</v>
      </c>
      <c r="AP15" s="99">
        <f t="shared" si="3"/>
        <v>0.3895833333</v>
      </c>
      <c r="AQ15" s="75">
        <v>4.0</v>
      </c>
      <c r="AR15" s="96" t="s">
        <v>23</v>
      </c>
      <c r="AT15" s="105" t="s">
        <v>95</v>
      </c>
      <c r="AU15" s="107">
        <f>AU7/AU6</f>
        <v>1</v>
      </c>
    </row>
    <row r="16" ht="14.25" customHeight="1">
      <c r="B16" s="96">
        <v>15.0</v>
      </c>
      <c r="C16" s="75" t="s">
        <v>112</v>
      </c>
      <c r="D16" s="97">
        <v>0.27569444444444446</v>
      </c>
      <c r="E16" s="97">
        <v>0.6437499999999999</v>
      </c>
      <c r="F16" s="99">
        <f>'15'!$E16-'15'!$D16</f>
        <v>0.3680555556</v>
      </c>
      <c r="G16" s="75">
        <v>4.0</v>
      </c>
      <c r="H16" s="100" t="s">
        <v>23</v>
      </c>
      <c r="L16" s="71"/>
      <c r="O16" s="82">
        <v>11.0</v>
      </c>
      <c r="P16" s="90" t="s">
        <v>118</v>
      </c>
      <c r="Q16" s="91">
        <v>0.2701388888888889</v>
      </c>
      <c r="R16" s="142">
        <v>0.5604166666666667</v>
      </c>
      <c r="S16" s="150">
        <f t="shared" si="1"/>
        <v>0.2902777778</v>
      </c>
      <c r="T16" s="90">
        <v>2.0</v>
      </c>
      <c r="U16" s="86" t="s">
        <v>561</v>
      </c>
      <c r="W16" s="111"/>
      <c r="X16" s="112"/>
    </row>
    <row r="17" ht="14.25" customHeight="1">
      <c r="B17" s="96">
        <v>16.0</v>
      </c>
      <c r="C17" s="75" t="s">
        <v>116</v>
      </c>
      <c r="D17" s="97">
        <v>0.2638888888888889</v>
      </c>
      <c r="E17" s="97">
        <v>0.6854166666666667</v>
      </c>
      <c r="F17" s="99">
        <f>'15'!$E17-'15'!$D17</f>
        <v>0.4215277778</v>
      </c>
      <c r="G17" s="75">
        <v>4.0</v>
      </c>
      <c r="H17" s="100" t="s">
        <v>23</v>
      </c>
      <c r="L17" s="71"/>
      <c r="O17" s="96">
        <v>12.0</v>
      </c>
      <c r="P17" s="115" t="s">
        <v>79</v>
      </c>
      <c r="Q17" s="116">
        <v>0.2111111111111111</v>
      </c>
      <c r="R17" s="145">
        <v>0.6833333333333332</v>
      </c>
      <c r="S17" s="146">
        <f t="shared" si="1"/>
        <v>0.4722222222</v>
      </c>
      <c r="T17" s="115">
        <v>3.0</v>
      </c>
      <c r="U17" s="113" t="s">
        <v>23</v>
      </c>
      <c r="W17" s="111"/>
      <c r="X17" s="112"/>
      <c r="AI17" s="114"/>
      <c r="AT17" s="114"/>
    </row>
    <row r="18" ht="14.25" customHeight="1">
      <c r="B18" s="96">
        <v>19.0</v>
      </c>
      <c r="C18" s="75" t="s">
        <v>120</v>
      </c>
      <c r="D18" s="97">
        <v>0.20902777777777778</v>
      </c>
      <c r="E18" s="97">
        <v>0.6875</v>
      </c>
      <c r="F18" s="99">
        <f>'15'!$E18-'15'!$D18</f>
        <v>0.4784722222</v>
      </c>
      <c r="G18" s="75">
        <v>5.0</v>
      </c>
      <c r="H18" s="100" t="s">
        <v>23</v>
      </c>
      <c r="L18" s="71"/>
      <c r="O18" s="125">
        <v>13.0</v>
      </c>
      <c r="P18" s="115" t="s">
        <v>86</v>
      </c>
      <c r="Q18" s="116">
        <v>0.23611111111111113</v>
      </c>
      <c r="R18" s="145">
        <v>0.7270833333333333</v>
      </c>
      <c r="S18" s="146">
        <f t="shared" si="1"/>
        <v>0.4909722222</v>
      </c>
      <c r="T18" s="115">
        <v>3.0</v>
      </c>
      <c r="U18" s="113" t="s">
        <v>23</v>
      </c>
      <c r="W18" s="111"/>
      <c r="X18" s="112"/>
    </row>
    <row r="19" ht="16.5" customHeight="1">
      <c r="B19" s="82">
        <v>9.0</v>
      </c>
      <c r="C19" s="83" t="s">
        <v>123</v>
      </c>
      <c r="D19" s="131">
        <v>0.37152777777777773</v>
      </c>
      <c r="E19" s="131">
        <v>0.6923611111111111</v>
      </c>
      <c r="F19" s="85">
        <f>'15'!$E19-'15'!$D19</f>
        <v>0.3208333333</v>
      </c>
      <c r="G19" s="83">
        <v>3.0</v>
      </c>
      <c r="H19" s="94" t="s">
        <v>562</v>
      </c>
      <c r="L19" s="71"/>
      <c r="O19" s="96">
        <v>14.0</v>
      </c>
      <c r="P19" s="115" t="s">
        <v>181</v>
      </c>
      <c r="Q19" s="116">
        <v>0.21736111111111112</v>
      </c>
      <c r="R19" s="145">
        <v>0.7368055555555556</v>
      </c>
      <c r="S19" s="146">
        <f t="shared" si="1"/>
        <v>0.5194444444</v>
      </c>
      <c r="T19" s="115">
        <v>3.0</v>
      </c>
      <c r="U19" s="113" t="s">
        <v>23</v>
      </c>
    </row>
    <row r="20" ht="14.25" customHeight="1">
      <c r="B20" s="82">
        <v>10.0</v>
      </c>
      <c r="C20" s="83" t="s">
        <v>125</v>
      </c>
      <c r="D20" s="84">
        <v>0.2611111111111111</v>
      </c>
      <c r="E20" s="84">
        <v>0.6319444444444444</v>
      </c>
      <c r="F20" s="85">
        <f>'15'!$E20-'15'!$D20</f>
        <v>0.3708333333</v>
      </c>
      <c r="G20" s="83">
        <v>3.0</v>
      </c>
      <c r="H20" s="94" t="s">
        <v>563</v>
      </c>
      <c r="L20" s="71"/>
      <c r="O20" s="96">
        <v>15.0</v>
      </c>
      <c r="P20" s="115" t="s">
        <v>113</v>
      </c>
      <c r="Q20" s="116">
        <v>0.21319444444444444</v>
      </c>
      <c r="R20" s="145">
        <v>0.6854166666666667</v>
      </c>
      <c r="S20" s="146">
        <f t="shared" si="1"/>
        <v>0.4722222222</v>
      </c>
      <c r="T20" s="115">
        <v>3.0</v>
      </c>
      <c r="U20" s="113" t="s">
        <v>23</v>
      </c>
    </row>
    <row r="21" ht="14.25" customHeight="1">
      <c r="B21" s="96">
        <v>17.0</v>
      </c>
      <c r="C21" s="75" t="s">
        <v>129</v>
      </c>
      <c r="D21" s="97">
        <v>0.2548611111111111</v>
      </c>
      <c r="E21" s="97">
        <v>0.6395833333333333</v>
      </c>
      <c r="F21" s="99">
        <f>'15'!$E21-'15'!$D21</f>
        <v>0.3847222222</v>
      </c>
      <c r="G21" s="75">
        <v>4.0</v>
      </c>
      <c r="H21" s="100" t="s">
        <v>23</v>
      </c>
      <c r="L21" s="71"/>
    </row>
    <row r="22" ht="14.25" customHeight="1">
      <c r="B22" s="82">
        <v>1.0</v>
      </c>
      <c r="C22" s="83" t="s">
        <v>132</v>
      </c>
      <c r="D22" s="84">
        <v>0.2569444444444445</v>
      </c>
      <c r="E22" s="84">
        <v>0.3611111111111111</v>
      </c>
      <c r="F22" s="85">
        <f>'15'!$E22-'15'!$D22</f>
        <v>0.1041666667</v>
      </c>
      <c r="G22" s="83">
        <v>1.0</v>
      </c>
      <c r="H22" s="94" t="s">
        <v>564</v>
      </c>
      <c r="L22" s="71"/>
      <c r="AQ22" s="133"/>
      <c r="AR22" s="134" t="s">
        <v>419</v>
      </c>
    </row>
    <row r="23" ht="14.25" customHeight="1">
      <c r="B23" s="82">
        <v>5.0</v>
      </c>
      <c r="C23" s="83" t="s">
        <v>135</v>
      </c>
      <c r="D23" s="84">
        <v>0.2520833333333333</v>
      </c>
      <c r="E23" s="84">
        <v>0.4861111111111111</v>
      </c>
      <c r="F23" s="85">
        <f>'15'!$E23-'15'!$D23</f>
        <v>0.2340277778</v>
      </c>
      <c r="G23" s="83">
        <v>2.0</v>
      </c>
      <c r="H23" s="94" t="s">
        <v>565</v>
      </c>
      <c r="L23" s="71"/>
      <c r="O23" s="73" t="s">
        <v>566</v>
      </c>
      <c r="P23" s="5"/>
      <c r="Q23" s="5"/>
      <c r="R23" s="5"/>
      <c r="S23" s="5"/>
      <c r="T23" s="5"/>
      <c r="U23" s="6"/>
      <c r="W23" s="58" t="s">
        <v>567</v>
      </c>
      <c r="X23" s="58"/>
      <c r="AF23" s="133"/>
      <c r="AG23" s="134" t="s">
        <v>419</v>
      </c>
      <c r="AQ23" s="77" t="s">
        <v>421</v>
      </c>
      <c r="AR23" s="134" t="s">
        <v>422</v>
      </c>
    </row>
    <row r="24" ht="14.25" customHeight="1">
      <c r="B24" s="82">
        <v>6.0</v>
      </c>
      <c r="C24" s="83" t="s">
        <v>138</v>
      </c>
      <c r="D24" s="84">
        <v>0.29444444444444445</v>
      </c>
      <c r="E24" s="84">
        <v>0.6805555555555555</v>
      </c>
      <c r="F24" s="85">
        <f>'15'!$E24-'15'!$D24</f>
        <v>0.3861111111</v>
      </c>
      <c r="G24" s="83">
        <v>2.0</v>
      </c>
      <c r="H24" s="94" t="s">
        <v>216</v>
      </c>
      <c r="L24" s="71"/>
      <c r="O24" s="74">
        <f>B4</f>
        <v>45397</v>
      </c>
      <c r="W24" s="59"/>
      <c r="X24" s="59"/>
      <c r="AF24" s="77" t="s">
        <v>421</v>
      </c>
      <c r="AG24" s="134" t="s">
        <v>422</v>
      </c>
    </row>
    <row r="25" ht="14.25" customHeight="1">
      <c r="H25" s="134"/>
      <c r="L25" s="71"/>
      <c r="O25" s="75" t="s">
        <v>12</v>
      </c>
      <c r="P25" s="75" t="s">
        <v>13</v>
      </c>
      <c r="Q25" s="81" t="s">
        <v>14</v>
      </c>
      <c r="R25" s="81" t="s">
        <v>20</v>
      </c>
      <c r="S25" s="81" t="s">
        <v>16</v>
      </c>
      <c r="T25" s="75" t="s">
        <v>17</v>
      </c>
      <c r="U25" s="75" t="s">
        <v>18</v>
      </c>
      <c r="W25" s="78" t="s">
        <v>21</v>
      </c>
      <c r="X25" s="79">
        <f>SUM(X27:X30)</f>
        <v>8</v>
      </c>
    </row>
    <row r="26" ht="14.25" customHeight="1">
      <c r="L26" s="71"/>
      <c r="O26" s="82">
        <v>1.0</v>
      </c>
      <c r="P26" s="132" t="s">
        <v>568</v>
      </c>
      <c r="Q26" s="148">
        <v>0.3958333333333333</v>
      </c>
      <c r="R26" s="154">
        <v>0.5645833333333333</v>
      </c>
      <c r="S26" s="150">
        <f t="shared" ref="S26:S30" si="4">R26-Q26</f>
        <v>0.16875</v>
      </c>
      <c r="T26" s="90">
        <v>1.0</v>
      </c>
      <c r="U26" s="94" t="s">
        <v>569</v>
      </c>
      <c r="W26" s="87" t="s">
        <v>24</v>
      </c>
      <c r="X26" s="88">
        <v>8.0</v>
      </c>
    </row>
    <row r="27" ht="14.25" customHeight="1">
      <c r="G27" s="133"/>
      <c r="H27" s="134" t="s">
        <v>419</v>
      </c>
      <c r="L27" s="71"/>
      <c r="O27" s="82">
        <v>2.0</v>
      </c>
      <c r="P27" s="90" t="s">
        <v>136</v>
      </c>
      <c r="Q27" s="91">
        <v>0.30069444444444443</v>
      </c>
      <c r="R27" s="142">
        <v>0.5881944444444445</v>
      </c>
      <c r="S27" s="150">
        <f t="shared" si="4"/>
        <v>0.2875</v>
      </c>
      <c r="T27" s="90">
        <v>2.0</v>
      </c>
      <c r="U27" s="94" t="s">
        <v>216</v>
      </c>
      <c r="W27" s="87" t="s">
        <v>33</v>
      </c>
      <c r="X27" s="95">
        <v>5.0</v>
      </c>
    </row>
    <row r="28" ht="14.25" customHeight="1">
      <c r="G28" s="77" t="s">
        <v>421</v>
      </c>
      <c r="H28" s="134" t="s">
        <v>422</v>
      </c>
      <c r="L28" s="71"/>
      <c r="O28" s="82">
        <v>3.0</v>
      </c>
      <c r="P28" s="90" t="s">
        <v>191</v>
      </c>
      <c r="Q28" s="91">
        <v>0.27499999999999997</v>
      </c>
      <c r="R28" s="142">
        <v>0.6611111111111111</v>
      </c>
      <c r="S28" s="150">
        <f t="shared" si="4"/>
        <v>0.3861111111</v>
      </c>
      <c r="T28" s="90">
        <v>3.0</v>
      </c>
      <c r="U28" s="94" t="s">
        <v>216</v>
      </c>
      <c r="W28" s="87" t="s">
        <v>42</v>
      </c>
      <c r="X28" s="95">
        <v>0.0</v>
      </c>
    </row>
    <row r="29" ht="14.25" customHeight="1">
      <c r="L29" s="71"/>
      <c r="O29" s="82">
        <v>4.0</v>
      </c>
      <c r="P29" s="90" t="s">
        <v>233</v>
      </c>
      <c r="Q29" s="91">
        <v>0.26666666666666666</v>
      </c>
      <c r="R29" s="142">
        <v>0.642361111111111</v>
      </c>
      <c r="S29" s="150">
        <f t="shared" si="4"/>
        <v>0.3756944444</v>
      </c>
      <c r="T29" s="90">
        <v>3.0</v>
      </c>
      <c r="U29" s="94" t="s">
        <v>216</v>
      </c>
      <c r="W29" s="87" t="s">
        <v>50</v>
      </c>
      <c r="X29" s="95">
        <v>3.0</v>
      </c>
    </row>
    <row r="30" ht="14.25" customHeight="1">
      <c r="L30" s="71"/>
      <c r="O30" s="82">
        <v>5.0</v>
      </c>
      <c r="P30" s="90" t="s">
        <v>144</v>
      </c>
      <c r="Q30" s="91">
        <v>0.28402777777777777</v>
      </c>
      <c r="R30" s="142">
        <v>0.6673611111111111</v>
      </c>
      <c r="S30" s="150">
        <f t="shared" si="4"/>
        <v>0.3833333333</v>
      </c>
      <c r="T30" s="90">
        <v>3.0</v>
      </c>
      <c r="U30" s="94" t="s">
        <v>216</v>
      </c>
      <c r="W30" s="87" t="s">
        <v>60</v>
      </c>
      <c r="X30" s="95">
        <v>0.0</v>
      </c>
    </row>
    <row r="31" ht="14.25" customHeight="1">
      <c r="L31" s="71"/>
      <c r="V31" s="77"/>
      <c r="W31" s="101" t="s">
        <v>65</v>
      </c>
      <c r="X31" s="102">
        <f>SUM('15'!$T$26:$T$30)</f>
        <v>12</v>
      </c>
    </row>
    <row r="32" ht="14.25" customHeight="1">
      <c r="L32" s="71"/>
      <c r="O32" s="77"/>
      <c r="V32" s="77"/>
      <c r="W32" s="103" t="s">
        <v>72</v>
      </c>
      <c r="X32" s="104">
        <f>X31/X27</f>
        <v>2.4</v>
      </c>
    </row>
    <row r="33" ht="14.25" customHeight="1">
      <c r="L33" s="71"/>
      <c r="O33" s="77"/>
      <c r="V33" s="77"/>
      <c r="W33" s="105" t="s">
        <v>78</v>
      </c>
      <c r="X33" s="106">
        <v>4.0</v>
      </c>
    </row>
    <row r="34" ht="14.25" customHeight="1">
      <c r="L34" s="71"/>
      <c r="O34" s="77"/>
      <c r="T34" s="133"/>
      <c r="U34" s="134" t="s">
        <v>419</v>
      </c>
      <c r="V34" s="77"/>
      <c r="W34" s="105" t="s">
        <v>355</v>
      </c>
      <c r="X34" s="107">
        <v>0.0</v>
      </c>
    </row>
    <row r="35" ht="14.25" customHeight="1">
      <c r="L35" s="71"/>
      <c r="O35" s="77"/>
      <c r="T35" s="77" t="s">
        <v>421</v>
      </c>
      <c r="U35" s="134" t="s">
        <v>422</v>
      </c>
      <c r="V35" s="77"/>
      <c r="W35" s="105" t="s">
        <v>95</v>
      </c>
      <c r="X35" s="107">
        <f>X27/X26</f>
        <v>0.625</v>
      </c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O38" s="77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</row>
    <row r="45" ht="14.25" customHeight="1">
      <c r="L45" s="71"/>
      <c r="O45" s="75" t="s">
        <v>12</v>
      </c>
      <c r="P45" s="75" t="s">
        <v>13</v>
      </c>
      <c r="Q45" s="81" t="s">
        <v>14</v>
      </c>
      <c r="R45" s="81" t="s">
        <v>20</v>
      </c>
      <c r="S45" s="81" t="s">
        <v>16</v>
      </c>
      <c r="T45" s="75" t="s">
        <v>17</v>
      </c>
      <c r="U45" s="75" t="s">
        <v>18</v>
      </c>
    </row>
    <row r="46" ht="14.25" customHeight="1">
      <c r="L46" s="71"/>
      <c r="O46" s="89">
        <v>1.0</v>
      </c>
      <c r="P46" s="75"/>
      <c r="Q46" s="97"/>
      <c r="R46" s="143"/>
      <c r="S46" s="76"/>
      <c r="T46" s="75"/>
      <c r="U46" s="86"/>
    </row>
    <row r="47" ht="14.25" customHeight="1">
      <c r="L47" s="71"/>
      <c r="O47" s="82">
        <v>2.0</v>
      </c>
      <c r="P47" s="115"/>
      <c r="Q47" s="116"/>
      <c r="R47" s="145"/>
      <c r="S47" s="146"/>
      <c r="T47" s="115"/>
      <c r="U47" s="86"/>
    </row>
    <row r="48" ht="14.25" customHeight="1">
      <c r="L48" s="71"/>
      <c r="O48" s="82">
        <v>3.0</v>
      </c>
      <c r="P48" s="115"/>
      <c r="Q48" s="116"/>
      <c r="R48" s="145"/>
      <c r="S48" s="146"/>
      <c r="T48" s="115"/>
      <c r="U48" s="94"/>
    </row>
    <row r="49" ht="14.25" customHeight="1">
      <c r="L49" s="71"/>
      <c r="O49" s="89">
        <v>4.0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2">
        <v>5.0</v>
      </c>
      <c r="P50" s="115"/>
      <c r="Q50" s="116"/>
      <c r="R50" s="145"/>
      <c r="S50" s="76"/>
      <c r="T50" s="115"/>
      <c r="U50" s="86"/>
    </row>
    <row r="51" ht="14.25" customHeight="1">
      <c r="L51" s="71"/>
      <c r="O51" s="82">
        <v>6.0</v>
      </c>
      <c r="P51" s="115"/>
      <c r="Q51" s="116"/>
      <c r="R51" s="145"/>
      <c r="S51" s="146"/>
      <c r="T51" s="115"/>
      <c r="U51" s="86"/>
    </row>
    <row r="52" ht="14.25" customHeight="1">
      <c r="L52" s="71"/>
      <c r="O52" s="89">
        <v>7.0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2">
        <v>8.0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2">
        <v>9.0</v>
      </c>
      <c r="P54" s="115"/>
      <c r="Q54" s="116"/>
      <c r="R54" s="145"/>
      <c r="S54" s="146"/>
      <c r="T54" s="115"/>
      <c r="U54" s="86"/>
    </row>
    <row r="55" ht="14.25" customHeight="1">
      <c r="L55" s="71"/>
      <c r="O55" s="89">
        <v>10.0</v>
      </c>
      <c r="P55" s="115"/>
      <c r="Q55" s="116"/>
      <c r="R55" s="145"/>
      <c r="S55" s="146"/>
      <c r="T55" s="115"/>
      <c r="U55" s="86"/>
    </row>
    <row r="56" ht="14.25" customHeight="1">
      <c r="L56" s="71"/>
      <c r="O56" s="82">
        <v>11.0</v>
      </c>
      <c r="P56" s="115"/>
      <c r="Q56" s="116"/>
      <c r="R56" s="145"/>
      <c r="S56" s="146"/>
      <c r="T56" s="115"/>
      <c r="U56" s="86"/>
    </row>
    <row r="57" ht="14.25" customHeight="1">
      <c r="L57" s="71"/>
      <c r="O57" s="96">
        <v>12.0</v>
      </c>
      <c r="P57" s="115"/>
      <c r="Q57" s="116"/>
      <c r="R57" s="145"/>
      <c r="S57" s="76"/>
      <c r="T57" s="115"/>
      <c r="U57" s="113"/>
    </row>
    <row r="58" ht="14.25" customHeight="1">
      <c r="L58" s="71"/>
      <c r="O58" s="125">
        <v>13.0</v>
      </c>
      <c r="P58" s="115"/>
      <c r="Q58" s="116"/>
      <c r="R58" s="145"/>
      <c r="S58" s="76"/>
      <c r="T58" s="115"/>
      <c r="U58" s="113"/>
    </row>
    <row r="59" ht="14.25" customHeight="1">
      <c r="L59" s="71"/>
      <c r="O59" s="89">
        <v>14.0</v>
      </c>
      <c r="P59" s="115"/>
      <c r="Q59" s="116"/>
      <c r="R59" s="145"/>
      <c r="S59" s="76"/>
      <c r="T59" s="115"/>
      <c r="U59" s="86"/>
    </row>
    <row r="60" ht="14.25" customHeight="1">
      <c r="L60" s="71"/>
      <c r="O60" s="82">
        <v>15.0</v>
      </c>
      <c r="P60" s="115"/>
      <c r="Q60" s="116"/>
      <c r="R60" s="145"/>
      <c r="S60" s="76"/>
      <c r="T60" s="115"/>
      <c r="U60" s="86"/>
      <c r="V60" s="77"/>
    </row>
    <row r="61" ht="14.25" customHeight="1">
      <c r="L61" s="71"/>
      <c r="O61" s="96">
        <v>16.0</v>
      </c>
      <c r="P61" s="115"/>
      <c r="Q61" s="116"/>
      <c r="R61" s="145"/>
      <c r="S61" s="76"/>
      <c r="T61" s="115"/>
      <c r="U61" s="113"/>
      <c r="V61" s="77"/>
    </row>
    <row r="62" ht="14.25" customHeight="1">
      <c r="L62" s="71"/>
      <c r="O62" s="125">
        <v>17.0</v>
      </c>
      <c r="P62" s="115"/>
      <c r="Q62" s="116"/>
      <c r="R62" s="145"/>
      <c r="S62" s="76"/>
      <c r="T62" s="115"/>
      <c r="U62" s="113"/>
      <c r="V62" s="77"/>
    </row>
    <row r="63" ht="14.25" customHeight="1">
      <c r="L63" s="71"/>
      <c r="O63" s="89">
        <v>18.0</v>
      </c>
      <c r="P63" s="115"/>
      <c r="Q63" s="116"/>
      <c r="R63" s="145"/>
      <c r="S63" s="76"/>
      <c r="T63" s="115"/>
      <c r="U63" s="86"/>
    </row>
    <row r="64" ht="14.25" customHeight="1">
      <c r="L64" s="71"/>
      <c r="O64" s="96">
        <v>19.0</v>
      </c>
      <c r="P64" s="115"/>
      <c r="Q64" s="116"/>
      <c r="R64" s="145"/>
      <c r="S64" s="76"/>
      <c r="T64" s="115"/>
      <c r="U64" s="113"/>
    </row>
    <row r="65" ht="14.25" customHeight="1">
      <c r="L65" s="71"/>
      <c r="O65" s="96">
        <v>20.0</v>
      </c>
      <c r="P65" s="115"/>
      <c r="Q65" s="116"/>
      <c r="R65" s="145"/>
      <c r="S65" s="76"/>
      <c r="T65" s="115"/>
      <c r="U65" s="113"/>
    </row>
    <row r="66" ht="14.25" customHeight="1">
      <c r="L66" s="71"/>
      <c r="O66" s="125">
        <v>21.0</v>
      </c>
      <c r="P66" s="115"/>
      <c r="Q66" s="116"/>
      <c r="R66" s="145"/>
      <c r="S66" s="146">
        <f t="shared" ref="S66:S67" si="5">R66-Q66</f>
        <v>0</v>
      </c>
      <c r="T66" s="115"/>
      <c r="U66" s="113"/>
    </row>
    <row r="67" ht="14.25" customHeight="1">
      <c r="L67" s="71"/>
      <c r="O67" s="89">
        <v>22.0</v>
      </c>
      <c r="P67" s="115"/>
      <c r="Q67" s="116"/>
      <c r="R67" s="145"/>
      <c r="S67" s="76">
        <f t="shared" si="5"/>
        <v>0</v>
      </c>
      <c r="T67" s="115"/>
      <c r="U67" s="113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3:U23"/>
    <mergeCell ref="O24:U24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570</v>
      </c>
      <c r="C3" s="5"/>
      <c r="D3" s="5"/>
      <c r="E3" s="5"/>
      <c r="F3" s="5"/>
      <c r="G3" s="5"/>
      <c r="H3" s="6"/>
      <c r="J3" s="7" t="s">
        <v>571</v>
      </c>
      <c r="K3" s="8"/>
      <c r="L3" s="71"/>
      <c r="O3" s="73" t="s">
        <v>572</v>
      </c>
      <c r="P3" s="5"/>
      <c r="Q3" s="5"/>
      <c r="R3" s="5"/>
      <c r="S3" s="5"/>
      <c r="T3" s="5"/>
      <c r="U3" s="6"/>
      <c r="W3" s="7" t="s">
        <v>573</v>
      </c>
      <c r="X3" s="8"/>
      <c r="AA3" s="72" t="s">
        <v>574</v>
      </c>
      <c r="AB3" s="5"/>
      <c r="AC3" s="5"/>
      <c r="AD3" s="5"/>
      <c r="AE3" s="5"/>
      <c r="AF3" s="5"/>
      <c r="AG3" s="6"/>
      <c r="AI3" s="7" t="s">
        <v>575</v>
      </c>
      <c r="AJ3" s="8"/>
      <c r="AL3" s="72" t="s">
        <v>576</v>
      </c>
      <c r="AM3" s="5"/>
      <c r="AN3" s="5"/>
      <c r="AO3" s="5"/>
      <c r="AP3" s="5"/>
      <c r="AQ3" s="5"/>
      <c r="AR3" s="6"/>
      <c r="AT3" s="7" t="s">
        <v>577</v>
      </c>
      <c r="AU3" s="8"/>
    </row>
    <row r="4" ht="14.25" customHeight="1">
      <c r="B4" s="74">
        <v>45398.0</v>
      </c>
      <c r="J4" s="11"/>
      <c r="K4" s="12"/>
      <c r="L4" s="71"/>
      <c r="O4" s="74">
        <f>B4</f>
        <v>45398</v>
      </c>
      <c r="W4" s="11"/>
      <c r="X4" s="12"/>
      <c r="AA4" s="74">
        <f>B4</f>
        <v>45398</v>
      </c>
      <c r="AI4" s="11"/>
      <c r="AJ4" s="12"/>
      <c r="AL4" s="153">
        <f>B4</f>
        <v>45398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82">
        <v>1.0</v>
      </c>
      <c r="C6" s="83" t="s">
        <v>71</v>
      </c>
      <c r="D6" s="84">
        <v>0.2965277777777778</v>
      </c>
      <c r="E6" s="84">
        <v>0.47222222222222227</v>
      </c>
      <c r="F6" s="85">
        <f>'16'!$E6-'16'!$D6</f>
        <v>0.1756944444</v>
      </c>
      <c r="G6" s="83">
        <v>1.0</v>
      </c>
      <c r="H6" s="86" t="s">
        <v>555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25</v>
      </c>
      <c r="Q6" s="84">
        <v>0.30624999999999997</v>
      </c>
      <c r="R6" s="142">
        <v>0.3861111111111111</v>
      </c>
      <c r="S6" s="150">
        <f>R6-Q6</f>
        <v>0.07986111111</v>
      </c>
      <c r="T6" s="83">
        <v>0.0</v>
      </c>
      <c r="U6" s="86" t="s">
        <v>578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62</v>
      </c>
      <c r="AC6" s="84">
        <v>0.30069444444444443</v>
      </c>
      <c r="AD6" s="84">
        <v>0.4055555555555555</v>
      </c>
      <c r="AE6" s="85">
        <f t="shared" ref="AE6:AE15" si="1">AD6-AC6</f>
        <v>0.1048611111</v>
      </c>
      <c r="AF6" s="83">
        <v>1.0</v>
      </c>
      <c r="AG6" s="82" t="s">
        <v>579</v>
      </c>
      <c r="AH6" s="77"/>
      <c r="AI6" s="87" t="s">
        <v>24</v>
      </c>
      <c r="AJ6" s="88">
        <v>15.0</v>
      </c>
      <c r="AK6" s="77"/>
      <c r="AL6" s="82">
        <v>1.0</v>
      </c>
      <c r="AM6" s="83" t="s">
        <v>220</v>
      </c>
      <c r="AN6" s="84">
        <v>0.2923611111111111</v>
      </c>
      <c r="AO6" s="84">
        <v>0.32222222222222224</v>
      </c>
      <c r="AP6" s="85">
        <f t="shared" ref="AP6:AP16" si="2">AO6-AN6</f>
        <v>0.02986111111</v>
      </c>
      <c r="AQ6" s="83">
        <v>0.0</v>
      </c>
      <c r="AR6" s="82" t="s">
        <v>580</v>
      </c>
      <c r="AS6" s="77"/>
      <c r="AT6" s="87" t="s">
        <v>24</v>
      </c>
      <c r="AU6" s="88">
        <v>10.0</v>
      </c>
    </row>
    <row r="7" ht="14.25" customHeight="1">
      <c r="B7" s="82">
        <v>2.0</v>
      </c>
      <c r="C7" s="83" t="s">
        <v>222</v>
      </c>
      <c r="D7" s="84">
        <v>0.30624999999999997</v>
      </c>
      <c r="E7" s="84">
        <v>0.5583333333333333</v>
      </c>
      <c r="F7" s="85">
        <f>'16'!$E7-'16'!$D7</f>
        <v>0.2520833333</v>
      </c>
      <c r="G7" s="83">
        <v>2.0</v>
      </c>
      <c r="H7" s="94" t="s">
        <v>581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90" t="s">
        <v>171</v>
      </c>
      <c r="Q7" s="91">
        <v>0.28125</v>
      </c>
      <c r="R7" s="142" t="s">
        <v>524</v>
      </c>
      <c r="S7" s="150"/>
      <c r="T7" s="90">
        <v>1.0</v>
      </c>
      <c r="U7" s="86" t="s">
        <v>582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29</v>
      </c>
      <c r="AC7" s="84">
        <v>0.29444444444444445</v>
      </c>
      <c r="AD7" s="84">
        <v>0.6923611111111111</v>
      </c>
      <c r="AE7" s="85">
        <f t="shared" si="1"/>
        <v>0.3979166667</v>
      </c>
      <c r="AF7" s="83">
        <v>3.0</v>
      </c>
      <c r="AG7" s="82" t="s">
        <v>583</v>
      </c>
      <c r="AH7" s="77"/>
      <c r="AI7" s="87" t="s">
        <v>33</v>
      </c>
      <c r="AJ7" s="88">
        <v>10.0</v>
      </c>
      <c r="AK7" s="77"/>
      <c r="AL7" s="82">
        <v>2.0</v>
      </c>
      <c r="AM7" s="83" t="s">
        <v>119</v>
      </c>
      <c r="AN7" s="84">
        <v>0.29444444444444445</v>
      </c>
      <c r="AO7" s="84">
        <v>0.7333333333333334</v>
      </c>
      <c r="AP7" s="85">
        <f t="shared" si="2"/>
        <v>0.4388888889</v>
      </c>
      <c r="AQ7" s="83">
        <v>1.0</v>
      </c>
      <c r="AR7" s="82" t="s">
        <v>584</v>
      </c>
      <c r="AS7" s="77"/>
      <c r="AT7" s="87" t="s">
        <v>33</v>
      </c>
      <c r="AU7" s="88">
        <v>10.0</v>
      </c>
    </row>
    <row r="8" ht="14.25" customHeight="1">
      <c r="B8" s="82">
        <v>3.0</v>
      </c>
      <c r="C8" s="83" t="s">
        <v>138</v>
      </c>
      <c r="D8" s="84">
        <v>0.3298611111111111</v>
      </c>
      <c r="E8" s="84">
        <v>0.6013888888888889</v>
      </c>
      <c r="F8" s="85">
        <f>'16'!$E8-'16'!$D8</f>
        <v>0.2715277778</v>
      </c>
      <c r="G8" s="83">
        <v>2.0</v>
      </c>
      <c r="H8" s="86" t="s">
        <v>585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99</v>
      </c>
      <c r="Q8" s="91">
        <v>0.27569444444444446</v>
      </c>
      <c r="R8" s="142">
        <v>0.5638888888888889</v>
      </c>
      <c r="S8" s="150">
        <f t="shared" ref="S8:S19" si="3">R8-Q8</f>
        <v>0.2881944444</v>
      </c>
      <c r="T8" s="90">
        <v>1.0</v>
      </c>
      <c r="U8" s="94" t="s">
        <v>586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89</v>
      </c>
      <c r="AC8" s="84">
        <v>0.24513888888888888</v>
      </c>
      <c r="AD8" s="84">
        <v>0.5277777777777778</v>
      </c>
      <c r="AE8" s="85">
        <f t="shared" si="1"/>
        <v>0.2826388889</v>
      </c>
      <c r="AF8" s="83">
        <v>3.0</v>
      </c>
      <c r="AG8" s="82" t="s">
        <v>587</v>
      </c>
      <c r="AH8" s="77"/>
      <c r="AI8" s="87" t="s">
        <v>42</v>
      </c>
      <c r="AJ8" s="95">
        <v>1.0</v>
      </c>
      <c r="AK8" s="77"/>
      <c r="AL8" s="82">
        <v>3.0</v>
      </c>
      <c r="AM8" s="83" t="s">
        <v>588</v>
      </c>
      <c r="AN8" s="84">
        <v>0.3125</v>
      </c>
      <c r="AO8" s="84">
        <v>0.45625</v>
      </c>
      <c r="AP8" s="85">
        <f t="shared" si="2"/>
        <v>0.14375</v>
      </c>
      <c r="AQ8" s="83">
        <v>1.0</v>
      </c>
      <c r="AR8" s="82" t="s">
        <v>589</v>
      </c>
      <c r="AS8" s="77"/>
      <c r="AT8" s="87" t="s">
        <v>42</v>
      </c>
      <c r="AU8" s="95">
        <v>0.0</v>
      </c>
    </row>
    <row r="9" ht="14.25" customHeight="1">
      <c r="B9" s="82">
        <v>4.0</v>
      </c>
      <c r="C9" s="83" t="s">
        <v>22</v>
      </c>
      <c r="D9" s="84">
        <v>0.30416666666666664</v>
      </c>
      <c r="E9" s="84">
        <v>0.6534722222222222</v>
      </c>
      <c r="F9" s="85">
        <f>'16'!$E9-'16'!$D9</f>
        <v>0.3493055556</v>
      </c>
      <c r="G9" s="83">
        <v>3.0</v>
      </c>
      <c r="H9" s="94" t="s">
        <v>590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105</v>
      </c>
      <c r="Q9" s="91">
        <v>0.3194444444444445</v>
      </c>
      <c r="R9" s="142">
        <v>0.5673611111111111</v>
      </c>
      <c r="S9" s="150">
        <f t="shared" si="3"/>
        <v>0.2479166667</v>
      </c>
      <c r="T9" s="90">
        <v>1.0</v>
      </c>
      <c r="U9" s="94" t="s">
        <v>591</v>
      </c>
      <c r="V9" s="77"/>
      <c r="W9" s="87" t="s">
        <v>50</v>
      </c>
      <c r="X9" s="95">
        <v>3.0</v>
      </c>
      <c r="Y9" s="77"/>
      <c r="Z9" s="77"/>
      <c r="AA9" s="96">
        <v>4.0</v>
      </c>
      <c r="AB9" s="75" t="s">
        <v>70</v>
      </c>
      <c r="AC9" s="97">
        <v>0.24583333333333335</v>
      </c>
      <c r="AD9" s="97">
        <v>0.6923611111111111</v>
      </c>
      <c r="AE9" s="99">
        <f t="shared" si="1"/>
        <v>0.4465277778</v>
      </c>
      <c r="AF9" s="75">
        <v>5.0</v>
      </c>
      <c r="AG9" s="100" t="s">
        <v>23</v>
      </c>
      <c r="AH9" s="77"/>
      <c r="AI9" s="87" t="s">
        <v>50</v>
      </c>
      <c r="AJ9" s="95">
        <v>4.0</v>
      </c>
      <c r="AK9" s="77"/>
      <c r="AL9" s="82">
        <v>4.0</v>
      </c>
      <c r="AM9" s="83" t="s">
        <v>155</v>
      </c>
      <c r="AN9" s="84">
        <v>0.2847222222222222</v>
      </c>
      <c r="AO9" s="84">
        <v>0.6131944444444445</v>
      </c>
      <c r="AP9" s="85">
        <f t="shared" si="2"/>
        <v>0.3284722222</v>
      </c>
      <c r="AQ9" s="83">
        <v>2.0</v>
      </c>
      <c r="AR9" s="82" t="s">
        <v>592</v>
      </c>
      <c r="AS9" s="77"/>
      <c r="AT9" s="87" t="s">
        <v>50</v>
      </c>
      <c r="AU9" s="95">
        <v>0.0</v>
      </c>
    </row>
    <row r="10" ht="14.25" customHeight="1">
      <c r="B10" s="82">
        <v>5.0</v>
      </c>
      <c r="C10" s="83" t="s">
        <v>31</v>
      </c>
      <c r="D10" s="84">
        <v>0.31736111111111115</v>
      </c>
      <c r="E10" s="84">
        <v>0.6958333333333333</v>
      </c>
      <c r="F10" s="85">
        <f>'16'!$E10-'16'!$D10</f>
        <v>0.3784722222</v>
      </c>
      <c r="G10" s="83">
        <v>3.0</v>
      </c>
      <c r="H10" s="82" t="s">
        <v>216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43</v>
      </c>
      <c r="Q10" s="91">
        <v>0.26319444444444445</v>
      </c>
      <c r="R10" s="142">
        <v>0.45416666666666666</v>
      </c>
      <c r="S10" s="150">
        <f t="shared" si="3"/>
        <v>0.1909722222</v>
      </c>
      <c r="T10" s="90">
        <v>1.0</v>
      </c>
      <c r="U10" s="86" t="s">
        <v>593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179</v>
      </c>
      <c r="AC10" s="97">
        <v>0.2833333333333333</v>
      </c>
      <c r="AD10" s="97">
        <v>0.7319444444444444</v>
      </c>
      <c r="AE10" s="99">
        <f t="shared" si="1"/>
        <v>0.4486111111</v>
      </c>
      <c r="AF10" s="75">
        <v>6.0</v>
      </c>
      <c r="AG10" s="100" t="s">
        <v>23</v>
      </c>
      <c r="AH10" s="77"/>
      <c r="AI10" s="87" t="s">
        <v>57</v>
      </c>
      <c r="AJ10" s="95">
        <v>0.0</v>
      </c>
      <c r="AK10" s="77"/>
      <c r="AL10" s="82">
        <v>5.0</v>
      </c>
      <c r="AM10" s="83" t="s">
        <v>134</v>
      </c>
      <c r="AN10" s="84">
        <v>0.28680555555555554</v>
      </c>
      <c r="AO10" s="84">
        <v>0.6548611111111111</v>
      </c>
      <c r="AP10" s="85">
        <f t="shared" si="2"/>
        <v>0.3680555556</v>
      </c>
      <c r="AQ10" s="83">
        <v>2.0</v>
      </c>
      <c r="AR10" s="82" t="s">
        <v>594</v>
      </c>
      <c r="AS10" s="77"/>
      <c r="AT10" s="87" t="s">
        <v>57</v>
      </c>
      <c r="AU10" s="95">
        <v>36.0</v>
      </c>
    </row>
    <row r="11" ht="14.25" customHeight="1">
      <c r="B11" s="82">
        <v>6.0</v>
      </c>
      <c r="C11" s="83" t="s">
        <v>49</v>
      </c>
      <c r="D11" s="84">
        <v>0.3069444444444444</v>
      </c>
      <c r="E11" s="84">
        <v>0.6430555555555556</v>
      </c>
      <c r="F11" s="85">
        <f>'16'!$E11-'16'!$D11</f>
        <v>0.3361111111</v>
      </c>
      <c r="G11" s="83">
        <v>3.0</v>
      </c>
      <c r="H11" s="82" t="s">
        <v>216</v>
      </c>
      <c r="I11" s="77"/>
      <c r="J11" s="101" t="s">
        <v>65</v>
      </c>
      <c r="K11" s="102">
        <f>SUM('16'!$G$6:$G$25)</f>
        <v>67</v>
      </c>
      <c r="L11" s="80"/>
      <c r="M11" s="77"/>
      <c r="N11" s="77"/>
      <c r="O11" s="82">
        <v>6.0</v>
      </c>
      <c r="P11" s="90" t="s">
        <v>51</v>
      </c>
      <c r="Q11" s="91">
        <v>0.2986111111111111</v>
      </c>
      <c r="R11" s="142">
        <v>0.6416666666666667</v>
      </c>
      <c r="S11" s="150">
        <f t="shared" si="3"/>
        <v>0.3430555556</v>
      </c>
      <c r="T11" s="90">
        <v>1.0</v>
      </c>
      <c r="U11" s="86" t="s">
        <v>595</v>
      </c>
      <c r="V11" s="77"/>
      <c r="W11" s="101" t="s">
        <v>65</v>
      </c>
      <c r="X11" s="102">
        <f>SUM('16'!$T$6:$T$19)</f>
        <v>21</v>
      </c>
      <c r="Y11" s="77"/>
      <c r="Z11" s="77"/>
      <c r="AA11" s="96">
        <v>6.0</v>
      </c>
      <c r="AB11" s="75" t="s">
        <v>83</v>
      </c>
      <c r="AC11" s="97">
        <v>0.2965277777777778</v>
      </c>
      <c r="AD11" s="97">
        <v>0.7270833333333333</v>
      </c>
      <c r="AE11" s="99">
        <f t="shared" si="1"/>
        <v>0.4305555556</v>
      </c>
      <c r="AF11" s="75">
        <v>6.0</v>
      </c>
      <c r="AG11" s="100" t="s">
        <v>23</v>
      </c>
      <c r="AH11" s="77"/>
      <c r="AI11" s="101" t="s">
        <v>65</v>
      </c>
      <c r="AJ11" s="102">
        <f>SUM('16'!$AF$6:$AF$15)</f>
        <v>50</v>
      </c>
      <c r="AK11" s="77"/>
      <c r="AL11" s="82">
        <v>6.0</v>
      </c>
      <c r="AM11" s="83" t="s">
        <v>122</v>
      </c>
      <c r="AN11" s="84">
        <v>0.2625</v>
      </c>
      <c r="AO11" s="84" t="s">
        <v>524</v>
      </c>
      <c r="AP11" s="85" t="str">
        <f t="shared" si="2"/>
        <v>#VALUE!</v>
      </c>
      <c r="AQ11" s="83">
        <v>3.0</v>
      </c>
      <c r="AR11" s="82" t="s">
        <v>596</v>
      </c>
      <c r="AS11" s="77"/>
      <c r="AT11" s="101" t="s">
        <v>65</v>
      </c>
      <c r="AU11" s="102">
        <f>SUM('16'!$AQ$6:$AQ$16)</f>
        <v>29</v>
      </c>
    </row>
    <row r="12" ht="14.25" customHeight="1">
      <c r="B12" s="82">
        <v>7.0</v>
      </c>
      <c r="C12" s="83" t="s">
        <v>108</v>
      </c>
      <c r="D12" s="84">
        <v>0.29305555555555557</v>
      </c>
      <c r="E12" s="84">
        <v>0.6541666666666667</v>
      </c>
      <c r="F12" s="85">
        <f>'16'!$E12-'16'!$D12</f>
        <v>0.3611111111</v>
      </c>
      <c r="G12" s="83">
        <v>3.0</v>
      </c>
      <c r="H12" s="82" t="s">
        <v>216</v>
      </c>
      <c r="I12" s="77"/>
      <c r="J12" s="103" t="s">
        <v>72</v>
      </c>
      <c r="K12" s="104">
        <f>K11/K7</f>
        <v>3.19047619</v>
      </c>
      <c r="L12" s="80"/>
      <c r="M12" s="77"/>
      <c r="N12" s="77"/>
      <c r="O12" s="89">
        <v>7.0</v>
      </c>
      <c r="P12" s="90" t="s">
        <v>118</v>
      </c>
      <c r="Q12" s="91">
        <v>0.26666666666666666</v>
      </c>
      <c r="R12" s="142">
        <v>0.53125</v>
      </c>
      <c r="S12" s="150">
        <f t="shared" si="3"/>
        <v>0.2645833333</v>
      </c>
      <c r="T12" s="90">
        <v>1.0</v>
      </c>
      <c r="U12" s="86" t="s">
        <v>597</v>
      </c>
      <c r="V12" s="77"/>
      <c r="W12" s="103" t="s">
        <v>72</v>
      </c>
      <c r="X12" s="104">
        <f>X11/X7</f>
        <v>1.4</v>
      </c>
      <c r="Y12" s="77"/>
      <c r="Z12" s="77"/>
      <c r="AA12" s="96">
        <v>7.0</v>
      </c>
      <c r="AB12" s="75" t="s">
        <v>157</v>
      </c>
      <c r="AC12" s="97">
        <v>0.26180555555555557</v>
      </c>
      <c r="AD12" s="97">
        <v>0.717361111111111</v>
      </c>
      <c r="AE12" s="99">
        <f t="shared" si="1"/>
        <v>0.4555555556</v>
      </c>
      <c r="AF12" s="75">
        <v>6.0</v>
      </c>
      <c r="AG12" s="100" t="s">
        <v>23</v>
      </c>
      <c r="AH12" s="77"/>
      <c r="AI12" s="103" t="s">
        <v>72</v>
      </c>
      <c r="AJ12" s="104">
        <f>AJ11/AJ7</f>
        <v>5</v>
      </c>
      <c r="AK12" s="77"/>
      <c r="AL12" s="96">
        <v>7.0</v>
      </c>
      <c r="AM12" s="147" t="s">
        <v>188</v>
      </c>
      <c r="AN12" s="131">
        <v>0.3361111111111111</v>
      </c>
      <c r="AO12" s="131">
        <v>0.6597222222222222</v>
      </c>
      <c r="AP12" s="99">
        <f t="shared" si="2"/>
        <v>0.3236111111</v>
      </c>
      <c r="AQ12" s="75">
        <v>4.0</v>
      </c>
      <c r="AR12" s="96" t="s">
        <v>598</v>
      </c>
      <c r="AS12" s="77"/>
      <c r="AT12" s="103" t="s">
        <v>72</v>
      </c>
      <c r="AU12" s="104">
        <f>AU11/AU7</f>
        <v>2.9</v>
      </c>
    </row>
    <row r="13" ht="14.25" customHeight="1">
      <c r="B13" s="82">
        <v>8.0</v>
      </c>
      <c r="C13" s="83" t="s">
        <v>125</v>
      </c>
      <c r="D13" s="84">
        <v>0.2743055555555555</v>
      </c>
      <c r="E13" s="84">
        <v>0.6868055555555556</v>
      </c>
      <c r="F13" s="85">
        <f>'16'!$E13-'16'!$D13</f>
        <v>0.4125</v>
      </c>
      <c r="G13" s="83">
        <v>3.0</v>
      </c>
      <c r="H13" s="94" t="s">
        <v>599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73</v>
      </c>
      <c r="Q13" s="91">
        <v>0.23958333333333334</v>
      </c>
      <c r="R13" s="142">
        <v>0.6534722222222222</v>
      </c>
      <c r="S13" s="150">
        <f t="shared" si="3"/>
        <v>0.4138888889</v>
      </c>
      <c r="T13" s="90">
        <v>2.0</v>
      </c>
      <c r="U13" s="86" t="s">
        <v>478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183</v>
      </c>
      <c r="AC13" s="97">
        <v>0.2743055555555555</v>
      </c>
      <c r="AD13" s="97">
        <v>0.7131944444444445</v>
      </c>
      <c r="AE13" s="99">
        <f t="shared" si="1"/>
        <v>0.4388888889</v>
      </c>
      <c r="AF13" s="75">
        <v>6.0</v>
      </c>
      <c r="AG13" s="100" t="s">
        <v>23</v>
      </c>
      <c r="AH13" s="77"/>
      <c r="AI13" s="105" t="s">
        <v>78</v>
      </c>
      <c r="AJ13" s="106">
        <v>5.0</v>
      </c>
      <c r="AK13" s="77"/>
      <c r="AL13" s="96">
        <v>8.0</v>
      </c>
      <c r="AM13" s="75" t="s">
        <v>101</v>
      </c>
      <c r="AN13" s="97">
        <v>0.25069444444444444</v>
      </c>
      <c r="AO13" s="97">
        <v>0.7208333333333333</v>
      </c>
      <c r="AP13" s="99">
        <f t="shared" si="2"/>
        <v>0.4701388889</v>
      </c>
      <c r="AQ13" s="75">
        <v>4.0</v>
      </c>
      <c r="AR13" s="96" t="s">
        <v>23</v>
      </c>
      <c r="AS13" s="77"/>
      <c r="AT13" s="105" t="s">
        <v>78</v>
      </c>
      <c r="AU13" s="106">
        <v>4.0</v>
      </c>
    </row>
    <row r="14" ht="14.25" customHeight="1">
      <c r="B14" s="82">
        <v>9.0</v>
      </c>
      <c r="C14" s="83" t="s">
        <v>132</v>
      </c>
      <c r="D14" s="84">
        <v>0.2638888888888889</v>
      </c>
      <c r="E14" s="84">
        <v>0.7020833333333334</v>
      </c>
      <c r="F14" s="85">
        <f>'16'!$E14-'16'!$D14</f>
        <v>0.4381944444</v>
      </c>
      <c r="G14" s="83">
        <v>3.0</v>
      </c>
      <c r="H14" s="94" t="s">
        <v>600</v>
      </c>
      <c r="I14" s="77"/>
      <c r="J14" s="105" t="s">
        <v>355</v>
      </c>
      <c r="K14" s="107">
        <f>11/20</f>
        <v>0.55</v>
      </c>
      <c r="L14" s="80"/>
      <c r="M14" s="77"/>
      <c r="N14" s="77"/>
      <c r="O14" s="82">
        <v>9.0</v>
      </c>
      <c r="P14" s="90" t="s">
        <v>79</v>
      </c>
      <c r="Q14" s="91">
        <v>0.21319444444444444</v>
      </c>
      <c r="R14" s="142">
        <v>0.6479166666666667</v>
      </c>
      <c r="S14" s="150">
        <f t="shared" si="3"/>
        <v>0.4347222222</v>
      </c>
      <c r="T14" s="90">
        <v>2.0</v>
      </c>
      <c r="U14" s="151" t="s">
        <v>601</v>
      </c>
      <c r="V14" s="77"/>
      <c r="W14" s="105" t="s">
        <v>355</v>
      </c>
      <c r="X14" s="107">
        <f>2/15</f>
        <v>0.1333333333</v>
      </c>
      <c r="Y14" s="77"/>
      <c r="Z14" s="77"/>
      <c r="AA14" s="96">
        <v>9.0</v>
      </c>
      <c r="AB14" s="75" t="s">
        <v>76</v>
      </c>
      <c r="AC14" s="97">
        <v>0.2152777777777778</v>
      </c>
      <c r="AD14" s="97">
        <v>0.7291666666666666</v>
      </c>
      <c r="AE14" s="99">
        <f t="shared" si="1"/>
        <v>0.5138888889</v>
      </c>
      <c r="AF14" s="75">
        <v>7.0</v>
      </c>
      <c r="AG14" s="100" t="s">
        <v>23</v>
      </c>
      <c r="AH14" s="77"/>
      <c r="AI14" s="105" t="s">
        <v>355</v>
      </c>
      <c r="AJ14" s="107">
        <f>7/10</f>
        <v>0.7</v>
      </c>
      <c r="AK14" s="77"/>
      <c r="AL14" s="96">
        <v>9.0</v>
      </c>
      <c r="AM14" s="75" t="s">
        <v>115</v>
      </c>
      <c r="AN14" s="97">
        <v>0.2652777777777778</v>
      </c>
      <c r="AO14" s="97">
        <v>0.6979166666666666</v>
      </c>
      <c r="AP14" s="99">
        <f t="shared" si="2"/>
        <v>0.4326388889</v>
      </c>
      <c r="AQ14" s="75">
        <v>4.0</v>
      </c>
      <c r="AR14" s="96" t="s">
        <v>23</v>
      </c>
      <c r="AS14" s="77"/>
      <c r="AT14" s="105" t="s">
        <v>355</v>
      </c>
      <c r="AU14" s="107">
        <f>5/11</f>
        <v>0.4545454545</v>
      </c>
    </row>
    <row r="15" ht="14.25" customHeight="1">
      <c r="B15" s="96">
        <v>10.0</v>
      </c>
      <c r="C15" s="75" t="s">
        <v>56</v>
      </c>
      <c r="D15" s="97">
        <v>0.22013888888888888</v>
      </c>
      <c r="E15" s="97">
        <v>0.6465277777777778</v>
      </c>
      <c r="F15" s="99">
        <f>'16'!$E15-'16'!$D15</f>
        <v>0.4263888889</v>
      </c>
      <c r="G15" s="75">
        <v>4.0</v>
      </c>
      <c r="H15" s="100" t="s">
        <v>23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86</v>
      </c>
      <c r="Q15" s="91">
        <v>0.26666666666666666</v>
      </c>
      <c r="R15" s="142">
        <v>0.7076388888888889</v>
      </c>
      <c r="S15" s="150">
        <f t="shared" si="3"/>
        <v>0.4409722222</v>
      </c>
      <c r="T15" s="90">
        <v>2.0</v>
      </c>
      <c r="U15" s="86" t="s">
        <v>602</v>
      </c>
      <c r="W15" s="105" t="s">
        <v>95</v>
      </c>
      <c r="X15" s="107">
        <f>X7/X6</f>
        <v>0.8333333333</v>
      </c>
      <c r="AA15" s="96">
        <v>10.0</v>
      </c>
      <c r="AB15" s="75" t="s">
        <v>180</v>
      </c>
      <c r="AC15" s="97">
        <v>0.22083333333333333</v>
      </c>
      <c r="AD15" s="97">
        <v>0.7291666666666666</v>
      </c>
      <c r="AE15" s="99">
        <f t="shared" si="1"/>
        <v>0.5083333333</v>
      </c>
      <c r="AF15" s="75">
        <v>7.0</v>
      </c>
      <c r="AG15" s="100" t="s">
        <v>23</v>
      </c>
      <c r="AI15" s="105" t="s">
        <v>95</v>
      </c>
      <c r="AJ15" s="107">
        <f>AJ7/AJ6</f>
        <v>0.6666666667</v>
      </c>
      <c r="AL15" s="96">
        <v>10.0</v>
      </c>
      <c r="AM15" s="75" t="s">
        <v>124</v>
      </c>
      <c r="AN15" s="97">
        <v>0.2590277777777778</v>
      </c>
      <c r="AO15" s="97">
        <v>0.7013888888888888</v>
      </c>
      <c r="AP15" s="99">
        <f t="shared" si="2"/>
        <v>0.4423611111</v>
      </c>
      <c r="AQ15" s="75">
        <v>4.0</v>
      </c>
      <c r="AR15" s="96" t="s">
        <v>23</v>
      </c>
      <c r="AT15" s="105" t="s">
        <v>95</v>
      </c>
      <c r="AU15" s="107">
        <f>AU7/AU6</f>
        <v>1</v>
      </c>
    </row>
    <row r="16" ht="14.25" customHeight="1">
      <c r="B16" s="96">
        <v>11.0</v>
      </c>
      <c r="C16" s="75" t="s">
        <v>64</v>
      </c>
      <c r="D16" s="97">
        <v>0.26666666666666666</v>
      </c>
      <c r="E16" s="97">
        <v>0.6576388888888889</v>
      </c>
      <c r="F16" s="99">
        <f>'16'!$E16-'16'!$D16</f>
        <v>0.3909722222</v>
      </c>
      <c r="G16" s="75">
        <v>4.0</v>
      </c>
      <c r="H16" s="100" t="s">
        <v>23</v>
      </c>
      <c r="L16" s="71"/>
      <c r="O16" s="82">
        <v>11.0</v>
      </c>
      <c r="P16" s="90" t="s">
        <v>109</v>
      </c>
      <c r="Q16" s="91">
        <v>0.26875</v>
      </c>
      <c r="R16" s="142">
        <v>0.7361111111111112</v>
      </c>
      <c r="S16" s="150">
        <f t="shared" si="3"/>
        <v>0.4673611111</v>
      </c>
      <c r="T16" s="90">
        <v>2.0</v>
      </c>
      <c r="U16" s="86" t="s">
        <v>478</v>
      </c>
      <c r="W16" s="111"/>
      <c r="X16" s="112"/>
      <c r="AL16" s="96">
        <v>11.0</v>
      </c>
      <c r="AM16" s="75" t="s">
        <v>128</v>
      </c>
      <c r="AN16" s="97">
        <v>0.2888888888888889</v>
      </c>
      <c r="AO16" s="97">
        <v>0.7090277777777777</v>
      </c>
      <c r="AP16" s="99">
        <f t="shared" si="2"/>
        <v>0.4201388889</v>
      </c>
      <c r="AQ16" s="75">
        <v>4.0</v>
      </c>
      <c r="AR16" s="96" t="s">
        <v>23</v>
      </c>
    </row>
    <row r="17" ht="14.25" customHeight="1">
      <c r="B17" s="96">
        <v>12.0</v>
      </c>
      <c r="C17" s="75" t="s">
        <v>84</v>
      </c>
      <c r="D17" s="97">
        <v>0.23611111111111113</v>
      </c>
      <c r="E17" s="97">
        <v>0.6416666666666667</v>
      </c>
      <c r="F17" s="99">
        <f>'16'!$E17-'16'!$D17</f>
        <v>0.4055555556</v>
      </c>
      <c r="G17" s="75">
        <v>4.0</v>
      </c>
      <c r="H17" s="100" t="s">
        <v>23</v>
      </c>
      <c r="L17" s="71"/>
      <c r="O17" s="82">
        <v>12.0</v>
      </c>
      <c r="P17" s="90" t="s">
        <v>58</v>
      </c>
      <c r="Q17" s="91">
        <v>0.2777777777777778</v>
      </c>
      <c r="R17" s="142">
        <v>0.6944444444444445</v>
      </c>
      <c r="S17" s="150">
        <f t="shared" si="3"/>
        <v>0.4166666667</v>
      </c>
      <c r="T17" s="90">
        <v>2.0</v>
      </c>
      <c r="U17" s="86" t="s">
        <v>603</v>
      </c>
      <c r="W17" s="111"/>
      <c r="X17" s="112"/>
      <c r="AI17" s="114"/>
      <c r="AT17" s="114"/>
    </row>
    <row r="18" ht="14.25" customHeight="1">
      <c r="B18" s="96">
        <v>13.0</v>
      </c>
      <c r="C18" s="75" t="s">
        <v>90</v>
      </c>
      <c r="D18" s="97">
        <v>0.27638888888888885</v>
      </c>
      <c r="E18" s="97">
        <v>0.6909722222222222</v>
      </c>
      <c r="F18" s="99">
        <f>'16'!$E18-'16'!$D18</f>
        <v>0.4145833333</v>
      </c>
      <c r="G18" s="75">
        <v>4.0</v>
      </c>
      <c r="H18" s="100" t="s">
        <v>23</v>
      </c>
      <c r="L18" s="71"/>
      <c r="O18" s="89">
        <v>13.0</v>
      </c>
      <c r="P18" s="90" t="s">
        <v>181</v>
      </c>
      <c r="Q18" s="91">
        <v>0.25277777777777777</v>
      </c>
      <c r="R18" s="142">
        <v>0.6881944444444444</v>
      </c>
      <c r="S18" s="150">
        <f t="shared" si="3"/>
        <v>0.4354166667</v>
      </c>
      <c r="T18" s="90">
        <v>2.0</v>
      </c>
      <c r="U18" s="86" t="s">
        <v>478</v>
      </c>
      <c r="W18" s="111"/>
      <c r="X18" s="112"/>
    </row>
    <row r="19" ht="16.5" customHeight="1">
      <c r="B19" s="96">
        <v>14.0</v>
      </c>
      <c r="C19" s="75" t="s">
        <v>98</v>
      </c>
      <c r="D19" s="97">
        <v>0.24583333333333335</v>
      </c>
      <c r="E19" s="97">
        <v>0.6486111111111111</v>
      </c>
      <c r="F19" s="99">
        <f>'16'!$E19-'16'!$D19</f>
        <v>0.4027777778</v>
      </c>
      <c r="G19" s="75">
        <v>4.0</v>
      </c>
      <c r="H19" s="100" t="s">
        <v>23</v>
      </c>
      <c r="L19" s="71"/>
      <c r="O19" s="96">
        <v>15.0</v>
      </c>
      <c r="P19" s="115" t="s">
        <v>113</v>
      </c>
      <c r="Q19" s="116">
        <v>0.2111111111111111</v>
      </c>
      <c r="R19" s="145">
        <v>0.71875</v>
      </c>
      <c r="S19" s="76">
        <f t="shared" si="3"/>
        <v>0.5076388889</v>
      </c>
      <c r="T19" s="115">
        <v>3.0</v>
      </c>
      <c r="U19" s="113" t="s">
        <v>23</v>
      </c>
    </row>
    <row r="20" ht="14.25" customHeight="1">
      <c r="B20" s="96">
        <v>15.0</v>
      </c>
      <c r="C20" s="75" t="s">
        <v>103</v>
      </c>
      <c r="D20" s="97">
        <v>0.28958333333333336</v>
      </c>
      <c r="E20" s="97">
        <v>0.7062499999999999</v>
      </c>
      <c r="F20" s="99">
        <f>'16'!$E20-'16'!$D20</f>
        <v>0.4166666667</v>
      </c>
      <c r="G20" s="75">
        <v>4.0</v>
      </c>
      <c r="H20" s="100" t="s">
        <v>23</v>
      </c>
      <c r="L20" s="71"/>
    </row>
    <row r="21" ht="14.25" customHeight="1">
      <c r="B21" s="96">
        <v>16.0</v>
      </c>
      <c r="C21" s="75" t="s">
        <v>112</v>
      </c>
      <c r="D21" s="97">
        <v>0.26666666666666666</v>
      </c>
      <c r="E21" s="97">
        <v>0.6541666666666667</v>
      </c>
      <c r="F21" s="99">
        <f>'16'!$E21-'16'!$D21</f>
        <v>0.3875</v>
      </c>
      <c r="G21" s="75">
        <v>4.0</v>
      </c>
      <c r="H21" s="100" t="s">
        <v>23</v>
      </c>
      <c r="L21" s="71"/>
    </row>
    <row r="22" ht="14.25" customHeight="1">
      <c r="B22" s="96">
        <v>17.0</v>
      </c>
      <c r="C22" s="75" t="s">
        <v>116</v>
      </c>
      <c r="D22" s="97">
        <v>0.27708333333333335</v>
      </c>
      <c r="E22" s="97">
        <v>0.7062499999999999</v>
      </c>
      <c r="F22" s="99">
        <f>'16'!$E22-'16'!$D22</f>
        <v>0.4291666667</v>
      </c>
      <c r="G22" s="75">
        <v>4.0</v>
      </c>
      <c r="H22" s="100" t="s">
        <v>23</v>
      </c>
      <c r="L22" s="71"/>
      <c r="O22" s="73" t="s">
        <v>604</v>
      </c>
      <c r="P22" s="5"/>
      <c r="Q22" s="5"/>
      <c r="R22" s="5"/>
      <c r="S22" s="5"/>
      <c r="T22" s="5"/>
      <c r="U22" s="6"/>
      <c r="W22" s="58" t="s">
        <v>605</v>
      </c>
      <c r="X22" s="58"/>
      <c r="AF22" s="133"/>
      <c r="AG22" s="134" t="s">
        <v>419</v>
      </c>
      <c r="AQ22" s="133"/>
      <c r="AR22" s="134" t="s">
        <v>419</v>
      </c>
    </row>
    <row r="23" ht="14.25" customHeight="1">
      <c r="B23" s="96">
        <v>18.0</v>
      </c>
      <c r="C23" s="75" t="s">
        <v>120</v>
      </c>
      <c r="D23" s="97">
        <v>0.20902777777777778</v>
      </c>
      <c r="E23" s="97">
        <v>0.6604166666666667</v>
      </c>
      <c r="F23" s="99">
        <f>'16'!$E23-'16'!$D23</f>
        <v>0.4513888889</v>
      </c>
      <c r="G23" s="75">
        <v>4.0</v>
      </c>
      <c r="H23" s="100" t="s">
        <v>23</v>
      </c>
      <c r="L23" s="71"/>
      <c r="O23" s="74">
        <f>B4</f>
        <v>45398</v>
      </c>
      <c r="W23" s="59"/>
      <c r="X23" s="59"/>
      <c r="AF23" s="77" t="s">
        <v>421</v>
      </c>
      <c r="AG23" s="134" t="s">
        <v>422</v>
      </c>
      <c r="AQ23" s="77" t="s">
        <v>421</v>
      </c>
      <c r="AR23" s="134" t="s">
        <v>422</v>
      </c>
    </row>
    <row r="24" ht="14.25" customHeight="1">
      <c r="B24" s="96">
        <v>19.0</v>
      </c>
      <c r="C24" s="75" t="s">
        <v>129</v>
      </c>
      <c r="D24" s="97">
        <v>0.26875</v>
      </c>
      <c r="E24" s="97">
        <v>0.6923611111111111</v>
      </c>
      <c r="F24" s="99">
        <f>'16'!$E24-'16'!$D24</f>
        <v>0.4236111111</v>
      </c>
      <c r="G24" s="75">
        <v>4.0</v>
      </c>
      <c r="H24" s="100" t="s">
        <v>23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78" t="s">
        <v>21</v>
      </c>
      <c r="X24" s="79">
        <f>SUM(X26:X29)</f>
        <v>8</v>
      </c>
    </row>
    <row r="25" ht="14.25" customHeight="1">
      <c r="B25" s="96">
        <v>20.0</v>
      </c>
      <c r="C25" s="75" t="s">
        <v>135</v>
      </c>
      <c r="D25" s="97">
        <v>0.2625</v>
      </c>
      <c r="E25" s="97">
        <v>0.6958333333333333</v>
      </c>
      <c r="F25" s="99">
        <f>'16'!$E25-'16'!$D25</f>
        <v>0.4333333333</v>
      </c>
      <c r="G25" s="75">
        <v>4.0</v>
      </c>
      <c r="H25" s="100" t="s">
        <v>23</v>
      </c>
      <c r="L25" s="71"/>
      <c r="O25" s="82">
        <v>1.0</v>
      </c>
      <c r="P25" s="90" t="s">
        <v>233</v>
      </c>
      <c r="Q25" s="91">
        <v>0.2604166666666667</v>
      </c>
      <c r="R25" s="142">
        <v>0.44930555555555557</v>
      </c>
      <c r="S25" s="150">
        <f>R25-Q25</f>
        <v>0.1888888889</v>
      </c>
      <c r="T25" s="90">
        <v>1.0</v>
      </c>
      <c r="U25" s="94" t="s">
        <v>606</v>
      </c>
      <c r="W25" s="87" t="s">
        <v>24</v>
      </c>
      <c r="X25" s="88">
        <v>8.0</v>
      </c>
    </row>
    <row r="26" ht="14.25" customHeight="1">
      <c r="L26" s="71"/>
      <c r="O26" s="82">
        <v>2.0</v>
      </c>
      <c r="P26" s="90" t="s">
        <v>191</v>
      </c>
      <c r="Q26" s="91">
        <v>0.2722222222222222</v>
      </c>
      <c r="R26" s="142" t="s">
        <v>524</v>
      </c>
      <c r="S26" s="150"/>
      <c r="T26" s="90">
        <v>2.0</v>
      </c>
      <c r="U26" s="94" t="s">
        <v>607</v>
      </c>
      <c r="W26" s="87" t="s">
        <v>33</v>
      </c>
      <c r="X26" s="95">
        <v>6.0</v>
      </c>
    </row>
    <row r="27" ht="14.25" customHeight="1">
      <c r="G27" s="133"/>
      <c r="H27" s="134" t="s">
        <v>419</v>
      </c>
      <c r="L27" s="71"/>
      <c r="O27" s="82">
        <v>3.0</v>
      </c>
      <c r="P27" s="90" t="s">
        <v>139</v>
      </c>
      <c r="Q27" s="91">
        <v>0.2777777777777778</v>
      </c>
      <c r="R27" s="142">
        <v>0.6145833333333334</v>
      </c>
      <c r="S27" s="150">
        <f t="shared" ref="S27:S31" si="4">R27-Q27</f>
        <v>0.3368055556</v>
      </c>
      <c r="T27" s="90">
        <v>2.0</v>
      </c>
      <c r="U27" s="94" t="s">
        <v>608</v>
      </c>
      <c r="W27" s="87" t="s">
        <v>42</v>
      </c>
      <c r="X27" s="95">
        <v>0.0</v>
      </c>
    </row>
    <row r="28" ht="14.25" customHeight="1">
      <c r="G28" s="77" t="s">
        <v>421</v>
      </c>
      <c r="H28" s="134" t="s">
        <v>422</v>
      </c>
      <c r="L28" s="71"/>
      <c r="O28" s="82">
        <v>4.0</v>
      </c>
      <c r="P28" s="90" t="s">
        <v>136</v>
      </c>
      <c r="Q28" s="91">
        <v>0.2986111111111111</v>
      </c>
      <c r="R28" s="142">
        <v>0.6923611111111111</v>
      </c>
      <c r="S28" s="150">
        <f t="shared" si="4"/>
        <v>0.39375</v>
      </c>
      <c r="T28" s="90">
        <v>3.0</v>
      </c>
      <c r="U28" s="94" t="s">
        <v>216</v>
      </c>
      <c r="W28" s="87" t="s">
        <v>50</v>
      </c>
      <c r="X28" s="95">
        <v>2.0</v>
      </c>
    </row>
    <row r="29" ht="14.25" customHeight="1">
      <c r="L29" s="71"/>
      <c r="O29" s="82">
        <v>5.0</v>
      </c>
      <c r="P29" s="132" t="s">
        <v>609</v>
      </c>
      <c r="Q29" s="148">
        <v>0.3340277777777778</v>
      </c>
      <c r="R29" s="148">
        <v>0.7076388888888889</v>
      </c>
      <c r="S29" s="150">
        <f t="shared" si="4"/>
        <v>0.3736111111</v>
      </c>
      <c r="T29" s="90">
        <v>3.0</v>
      </c>
      <c r="U29" s="94" t="s">
        <v>216</v>
      </c>
      <c r="W29" s="87" t="s">
        <v>60</v>
      </c>
      <c r="X29" s="95">
        <v>0.0</v>
      </c>
    </row>
    <row r="30" ht="14.25" customHeight="1">
      <c r="L30" s="71"/>
      <c r="O30" s="82">
        <v>6.0</v>
      </c>
      <c r="P30" s="90" t="s">
        <v>143</v>
      </c>
      <c r="Q30" s="91">
        <v>0.28750000000000003</v>
      </c>
      <c r="R30" s="91">
        <v>0.6868055555555556</v>
      </c>
      <c r="S30" s="150">
        <f t="shared" si="4"/>
        <v>0.3993055556</v>
      </c>
      <c r="T30" s="90">
        <v>3.0</v>
      </c>
      <c r="U30" s="94" t="s">
        <v>216</v>
      </c>
      <c r="W30" s="101" t="s">
        <v>65</v>
      </c>
      <c r="X30" s="102">
        <f>SUM('16'!$T$25:$T$31)</f>
        <v>18</v>
      </c>
    </row>
    <row r="31" ht="14.25" customHeight="1">
      <c r="L31" s="71"/>
      <c r="O31" s="96">
        <v>7.0</v>
      </c>
      <c r="P31" s="115" t="s">
        <v>144</v>
      </c>
      <c r="Q31" s="116">
        <v>0.27569444444444446</v>
      </c>
      <c r="R31" s="145">
        <v>0.7319444444444444</v>
      </c>
      <c r="S31" s="146">
        <f t="shared" si="4"/>
        <v>0.45625</v>
      </c>
      <c r="T31" s="115">
        <v>4.0</v>
      </c>
      <c r="U31" s="113"/>
      <c r="V31" s="77"/>
      <c r="W31" s="103" t="s">
        <v>72</v>
      </c>
      <c r="X31" s="104">
        <f>X30/X26</f>
        <v>3</v>
      </c>
    </row>
    <row r="32" ht="14.25" customHeight="1">
      <c r="L32" s="71"/>
      <c r="O32" s="77"/>
      <c r="V32" s="77"/>
      <c r="W32" s="105" t="s">
        <v>78</v>
      </c>
      <c r="X32" s="106">
        <v>4.0</v>
      </c>
    </row>
    <row r="33" ht="14.25" customHeight="1">
      <c r="L33" s="71"/>
      <c r="O33" s="77"/>
      <c r="T33" s="133"/>
      <c r="U33" s="134" t="s">
        <v>419</v>
      </c>
      <c r="V33" s="77"/>
      <c r="W33" s="105" t="s">
        <v>355</v>
      </c>
      <c r="X33" s="107">
        <f>1/6</f>
        <v>0.1666666667</v>
      </c>
    </row>
    <row r="34" ht="14.25" customHeight="1">
      <c r="L34" s="71"/>
      <c r="O34" s="77"/>
      <c r="T34" s="77" t="s">
        <v>421</v>
      </c>
      <c r="U34" s="134" t="s">
        <v>422</v>
      </c>
      <c r="V34" s="77"/>
      <c r="W34" s="105" t="s">
        <v>95</v>
      </c>
      <c r="X34" s="107">
        <f>X26/X25</f>
        <v>0.75</v>
      </c>
    </row>
    <row r="35" ht="14.25" customHeight="1">
      <c r="L35" s="71"/>
      <c r="O35" s="77"/>
      <c r="V35" s="77"/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  <c r="O44" s="75" t="s">
        <v>12</v>
      </c>
      <c r="P44" s="75" t="s">
        <v>13</v>
      </c>
      <c r="Q44" s="81" t="s">
        <v>14</v>
      </c>
      <c r="R44" s="81" t="s">
        <v>20</v>
      </c>
      <c r="S44" s="81" t="s">
        <v>16</v>
      </c>
      <c r="T44" s="75" t="s">
        <v>17</v>
      </c>
      <c r="U44" s="75" t="s">
        <v>18</v>
      </c>
    </row>
    <row r="45" ht="14.25" customHeight="1">
      <c r="L45" s="71"/>
      <c r="O45" s="89">
        <v>1.0</v>
      </c>
      <c r="P45" s="75"/>
      <c r="Q45" s="97"/>
      <c r="R45" s="143"/>
      <c r="S45" s="76"/>
      <c r="T45" s="75"/>
      <c r="U45" s="86"/>
    </row>
    <row r="46" ht="14.25" customHeight="1">
      <c r="L46" s="71"/>
      <c r="O46" s="82">
        <v>2.0</v>
      </c>
      <c r="P46" s="115"/>
      <c r="Q46" s="116"/>
      <c r="R46" s="145"/>
      <c r="S46" s="76"/>
      <c r="T46" s="115"/>
      <c r="U46" s="86"/>
    </row>
    <row r="47" ht="14.25" customHeight="1">
      <c r="L47" s="71"/>
      <c r="O47" s="82">
        <v>3.0</v>
      </c>
      <c r="P47" s="115"/>
      <c r="Q47" s="116"/>
      <c r="R47" s="145"/>
      <c r="S47" s="146"/>
      <c r="T47" s="115"/>
      <c r="U47" s="113"/>
    </row>
    <row r="48" ht="14.25" customHeight="1">
      <c r="L48" s="71"/>
      <c r="O48" s="89">
        <v>4.0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5.0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14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14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7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7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7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76"/>
      <c r="T59" s="115"/>
      <c r="U59" s="113"/>
      <c r="V59" s="77"/>
    </row>
    <row r="60" ht="14.25" customHeight="1">
      <c r="L60" s="71"/>
      <c r="O60" s="125">
        <v>17.0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7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76"/>
      <c r="T62" s="115"/>
      <c r="U62" s="113"/>
    </row>
    <row r="63" ht="14.25" customHeight="1">
      <c r="L63" s="71"/>
      <c r="O63" s="96">
        <v>20.0</v>
      </c>
      <c r="P63" s="115"/>
      <c r="Q63" s="116"/>
      <c r="R63" s="145"/>
      <c r="S63" s="76"/>
      <c r="T63" s="115"/>
      <c r="U63" s="113"/>
    </row>
    <row r="64" ht="14.25" customHeight="1">
      <c r="L64" s="71"/>
      <c r="O64" s="125">
        <v>21.0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89">
        <v>22.0</v>
      </c>
      <c r="P65" s="115"/>
      <c r="Q65" s="116"/>
      <c r="R65" s="145"/>
      <c r="S65" s="146"/>
      <c r="T65" s="115"/>
      <c r="U65" s="113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2:U22"/>
    <mergeCell ref="O23:U23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0" width="14.43"/>
    <col customWidth="1" min="41" max="41" width="17.43"/>
    <col customWidth="1" min="42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610</v>
      </c>
      <c r="C3" s="5"/>
      <c r="D3" s="5"/>
      <c r="E3" s="5"/>
      <c r="F3" s="5"/>
      <c r="G3" s="5"/>
      <c r="H3" s="6"/>
      <c r="J3" s="7" t="s">
        <v>611</v>
      </c>
      <c r="K3" s="8"/>
      <c r="L3" s="71"/>
      <c r="O3" s="73" t="s">
        <v>612</v>
      </c>
      <c r="P3" s="5"/>
      <c r="Q3" s="5"/>
      <c r="R3" s="5"/>
      <c r="S3" s="5"/>
      <c r="T3" s="5"/>
      <c r="U3" s="6"/>
      <c r="W3" s="7" t="s">
        <v>613</v>
      </c>
      <c r="X3" s="8"/>
      <c r="AA3" s="72" t="s">
        <v>614</v>
      </c>
      <c r="AB3" s="5"/>
      <c r="AC3" s="5"/>
      <c r="AD3" s="5"/>
      <c r="AE3" s="5"/>
      <c r="AF3" s="5"/>
      <c r="AG3" s="6"/>
      <c r="AI3" s="7" t="s">
        <v>615</v>
      </c>
      <c r="AJ3" s="8"/>
      <c r="AL3" s="72" t="s">
        <v>616</v>
      </c>
      <c r="AM3" s="5"/>
      <c r="AN3" s="5"/>
      <c r="AO3" s="5"/>
      <c r="AP3" s="5"/>
      <c r="AQ3" s="5"/>
      <c r="AR3" s="6"/>
      <c r="AT3" s="7" t="s">
        <v>617</v>
      </c>
      <c r="AU3" s="8"/>
    </row>
    <row r="4" ht="14.25" customHeight="1">
      <c r="B4" s="74">
        <v>45399.0</v>
      </c>
      <c r="J4" s="11"/>
      <c r="K4" s="12"/>
      <c r="L4" s="71"/>
      <c r="O4" s="74">
        <f>B4</f>
        <v>45399</v>
      </c>
      <c r="W4" s="11"/>
      <c r="X4" s="12"/>
      <c r="AA4" s="74">
        <f>B4</f>
        <v>45399</v>
      </c>
      <c r="AI4" s="11"/>
      <c r="AJ4" s="12"/>
      <c r="AL4" s="153">
        <f>B4</f>
        <v>45399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82">
        <v>2.0</v>
      </c>
      <c r="C6" s="147" t="s">
        <v>618</v>
      </c>
      <c r="D6" s="131">
        <v>0.33819444444444446</v>
      </c>
      <c r="E6" s="84">
        <v>0.5979166666666667</v>
      </c>
      <c r="F6" s="85">
        <f>'17'!$E6-'17'!$D6</f>
        <v>0.2597222222</v>
      </c>
      <c r="G6" s="83">
        <v>2.0</v>
      </c>
      <c r="H6" s="86" t="s">
        <v>619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171</v>
      </c>
      <c r="Q6" s="84">
        <v>0.2708333333333333</v>
      </c>
      <c r="R6" s="84">
        <v>0.55625</v>
      </c>
      <c r="S6" s="150">
        <f t="shared" ref="S6:S19" si="1">R6-Q6</f>
        <v>0.2854166667</v>
      </c>
      <c r="T6" s="83">
        <v>1.0</v>
      </c>
      <c r="U6" s="86" t="s">
        <v>620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70</v>
      </c>
      <c r="AC6" s="84">
        <v>0.2736111111111111</v>
      </c>
      <c r="AD6" s="84">
        <v>0.4083333333333334</v>
      </c>
      <c r="AE6" s="85">
        <f t="shared" ref="AE6:AE14" si="2">AD6-AC6</f>
        <v>0.1347222222</v>
      </c>
      <c r="AF6" s="83">
        <v>1.0</v>
      </c>
      <c r="AG6" s="82" t="s">
        <v>621</v>
      </c>
      <c r="AH6" s="77"/>
      <c r="AI6" s="87" t="s">
        <v>24</v>
      </c>
      <c r="AJ6" s="88">
        <v>15.0</v>
      </c>
      <c r="AK6" s="77"/>
      <c r="AL6" s="82">
        <v>1.0</v>
      </c>
      <c r="AM6" s="83" t="s">
        <v>187</v>
      </c>
      <c r="AN6" s="84">
        <v>0.2743055555555555</v>
      </c>
      <c r="AO6" s="84">
        <v>0.32708333333333334</v>
      </c>
      <c r="AP6" s="85">
        <f t="shared" ref="AP6:AP16" si="3">AO6-AN6</f>
        <v>0.05277777778</v>
      </c>
      <c r="AQ6" s="83">
        <v>0.0</v>
      </c>
      <c r="AR6" s="82" t="s">
        <v>622</v>
      </c>
      <c r="AS6" s="77"/>
      <c r="AT6" s="87" t="s">
        <v>24</v>
      </c>
      <c r="AU6" s="88">
        <v>10.0</v>
      </c>
    </row>
    <row r="7" ht="14.25" customHeight="1">
      <c r="B7" s="82">
        <v>5.0</v>
      </c>
      <c r="C7" s="83" t="s">
        <v>31</v>
      </c>
      <c r="D7" s="84">
        <v>0.28958333333333336</v>
      </c>
      <c r="E7" s="84">
        <v>0.6458333333333334</v>
      </c>
      <c r="F7" s="85">
        <f>'17'!$E7-'17'!$D7</f>
        <v>0.35625</v>
      </c>
      <c r="G7" s="83">
        <v>3.0</v>
      </c>
      <c r="H7" s="94" t="s">
        <v>623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132" t="s">
        <v>523</v>
      </c>
      <c r="Q7" s="148">
        <v>0.4215277777777778</v>
      </c>
      <c r="R7" s="148">
        <v>0.6180555555555556</v>
      </c>
      <c r="S7" s="149">
        <f t="shared" si="1"/>
        <v>0.1965277778</v>
      </c>
      <c r="T7" s="90">
        <v>1.0</v>
      </c>
      <c r="U7" s="86" t="s">
        <v>622</v>
      </c>
      <c r="V7" s="77"/>
      <c r="W7" s="87" t="s">
        <v>33</v>
      </c>
      <c r="X7" s="95">
        <v>14.0</v>
      </c>
      <c r="Y7" s="77"/>
      <c r="Z7" s="77"/>
      <c r="AA7" s="82">
        <v>2.0</v>
      </c>
      <c r="AB7" s="83" t="s">
        <v>76</v>
      </c>
      <c r="AC7" s="84">
        <v>0.26180555555555557</v>
      </c>
      <c r="AD7" s="84">
        <v>0.5979166666666667</v>
      </c>
      <c r="AE7" s="85">
        <f t="shared" si="2"/>
        <v>0.3361111111</v>
      </c>
      <c r="AF7" s="83">
        <v>3.0</v>
      </c>
      <c r="AG7" s="82" t="s">
        <v>624</v>
      </c>
      <c r="AH7" s="77"/>
      <c r="AI7" s="87" t="s">
        <v>33</v>
      </c>
      <c r="AJ7" s="88">
        <v>9.0</v>
      </c>
      <c r="AK7" s="77"/>
      <c r="AL7" s="82">
        <v>2.0</v>
      </c>
      <c r="AM7" s="83" t="s">
        <v>165</v>
      </c>
      <c r="AN7" s="84">
        <v>0.26458333333333334</v>
      </c>
      <c r="AO7" s="141" t="s">
        <v>524</v>
      </c>
      <c r="AP7" s="85" t="str">
        <f t="shared" si="3"/>
        <v>#VALUE!</v>
      </c>
      <c r="AQ7" s="83">
        <v>2.0</v>
      </c>
      <c r="AR7" s="82" t="s">
        <v>625</v>
      </c>
      <c r="AS7" s="77"/>
      <c r="AT7" s="87" t="s">
        <v>33</v>
      </c>
      <c r="AU7" s="88">
        <v>11.0</v>
      </c>
    </row>
    <row r="8" ht="14.25" customHeight="1">
      <c r="B8" s="82">
        <v>6.0</v>
      </c>
      <c r="C8" s="83" t="s">
        <v>49</v>
      </c>
      <c r="D8" s="84">
        <v>0.29305555555555557</v>
      </c>
      <c r="E8" s="84">
        <v>0.6520833333333333</v>
      </c>
      <c r="F8" s="85">
        <f>'17'!$E8-'17'!$D8</f>
        <v>0.3590277778</v>
      </c>
      <c r="G8" s="83">
        <v>3.0</v>
      </c>
      <c r="H8" s="86" t="s">
        <v>626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43</v>
      </c>
      <c r="Q8" s="91">
        <v>0.27638888888888885</v>
      </c>
      <c r="R8" s="91" t="s">
        <v>524</v>
      </c>
      <c r="S8" s="150" t="str">
        <f t="shared" si="1"/>
        <v>#VALUE!</v>
      </c>
      <c r="T8" s="90">
        <v>1.0</v>
      </c>
      <c r="U8" s="94" t="s">
        <v>627</v>
      </c>
      <c r="V8" s="77"/>
      <c r="W8" s="87" t="s">
        <v>42</v>
      </c>
      <c r="X8" s="95">
        <v>0.0</v>
      </c>
      <c r="Y8" s="77"/>
      <c r="Z8" s="77"/>
      <c r="AA8" s="82">
        <v>5.0</v>
      </c>
      <c r="AB8" s="83" t="s">
        <v>183</v>
      </c>
      <c r="AC8" s="84">
        <v>0.26666666666666666</v>
      </c>
      <c r="AD8" s="84">
        <v>0.6770833333333334</v>
      </c>
      <c r="AE8" s="85">
        <f t="shared" si="2"/>
        <v>0.4104166667</v>
      </c>
      <c r="AF8" s="83">
        <v>3.0</v>
      </c>
      <c r="AG8" s="94" t="s">
        <v>628</v>
      </c>
      <c r="AH8" s="77"/>
      <c r="AI8" s="87" t="s">
        <v>42</v>
      </c>
      <c r="AJ8" s="95">
        <v>1.0</v>
      </c>
      <c r="AK8" s="77"/>
      <c r="AL8" s="82">
        <v>3.0</v>
      </c>
      <c r="AM8" s="83" t="s">
        <v>119</v>
      </c>
      <c r="AN8" s="84">
        <v>0.3263888888888889</v>
      </c>
      <c r="AO8" s="84">
        <v>0.5979166666666667</v>
      </c>
      <c r="AP8" s="85">
        <f t="shared" si="3"/>
        <v>0.2715277778</v>
      </c>
      <c r="AQ8" s="83">
        <v>2.0</v>
      </c>
      <c r="AR8" s="82" t="s">
        <v>629</v>
      </c>
      <c r="AS8" s="77"/>
      <c r="AT8" s="87" t="s">
        <v>42</v>
      </c>
      <c r="AU8" s="95">
        <v>0.0</v>
      </c>
    </row>
    <row r="9" ht="14.25" customHeight="1">
      <c r="B9" s="96">
        <v>18.0</v>
      </c>
      <c r="C9" s="75" t="s">
        <v>56</v>
      </c>
      <c r="D9" s="97">
        <v>0.2625</v>
      </c>
      <c r="E9" s="97">
        <v>0.6854166666666667</v>
      </c>
      <c r="F9" s="99">
        <f>'17'!$E9-'17'!$D9</f>
        <v>0.4229166667</v>
      </c>
      <c r="G9" s="75">
        <v>4.0</v>
      </c>
      <c r="H9" s="100" t="s">
        <v>23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51</v>
      </c>
      <c r="Q9" s="91">
        <v>0.28750000000000003</v>
      </c>
      <c r="R9" s="91">
        <v>0.5520833333333334</v>
      </c>
      <c r="S9" s="149">
        <f t="shared" si="1"/>
        <v>0.2645833333</v>
      </c>
      <c r="T9" s="90">
        <v>1.0</v>
      </c>
      <c r="U9" s="94" t="s">
        <v>630</v>
      </c>
      <c r="V9" s="77"/>
      <c r="W9" s="87" t="s">
        <v>50</v>
      </c>
      <c r="X9" s="95">
        <v>4.0</v>
      </c>
      <c r="Y9" s="77"/>
      <c r="Z9" s="77"/>
      <c r="AA9" s="96">
        <v>3.0</v>
      </c>
      <c r="AB9" s="75" t="s">
        <v>83</v>
      </c>
      <c r="AC9" s="97">
        <v>0.26875</v>
      </c>
      <c r="AD9" s="97">
        <v>0.6395833333333333</v>
      </c>
      <c r="AE9" s="99">
        <f t="shared" si="2"/>
        <v>0.3708333333</v>
      </c>
      <c r="AF9" s="75">
        <v>4.0</v>
      </c>
      <c r="AG9" s="96" t="s">
        <v>23</v>
      </c>
      <c r="AH9" s="77"/>
      <c r="AI9" s="87" t="s">
        <v>50</v>
      </c>
      <c r="AJ9" s="95">
        <v>5.0</v>
      </c>
      <c r="AK9" s="77"/>
      <c r="AL9" s="82">
        <v>4.0</v>
      </c>
      <c r="AM9" s="83" t="s">
        <v>508</v>
      </c>
      <c r="AN9" s="84">
        <v>0.26875</v>
      </c>
      <c r="AO9" s="84">
        <v>0.7743055555555555</v>
      </c>
      <c r="AP9" s="85">
        <f t="shared" si="3"/>
        <v>0.5055555556</v>
      </c>
      <c r="AQ9" s="83">
        <v>3.0</v>
      </c>
      <c r="AR9" s="82" t="s">
        <v>631</v>
      </c>
      <c r="AS9" s="77"/>
      <c r="AT9" s="87" t="s">
        <v>50</v>
      </c>
      <c r="AU9" s="95">
        <v>0.0</v>
      </c>
    </row>
    <row r="10" ht="14.25" customHeight="1">
      <c r="B10" s="82">
        <v>7.0</v>
      </c>
      <c r="C10" s="83" t="s">
        <v>64</v>
      </c>
      <c r="D10" s="84">
        <v>0.28125</v>
      </c>
      <c r="E10" s="84">
        <v>0.6527777777777778</v>
      </c>
      <c r="F10" s="85">
        <f>'17'!$E10-'17'!$D10</f>
        <v>0.3715277778</v>
      </c>
      <c r="G10" s="83">
        <v>3.0</v>
      </c>
      <c r="H10" s="94" t="s">
        <v>623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109</v>
      </c>
      <c r="Q10" s="91">
        <v>0.2736111111111111</v>
      </c>
      <c r="R10" s="91">
        <v>0.5625</v>
      </c>
      <c r="S10" s="150">
        <f t="shared" si="1"/>
        <v>0.2888888889</v>
      </c>
      <c r="T10" s="90">
        <v>1.0</v>
      </c>
      <c r="U10" s="151" t="s">
        <v>632</v>
      </c>
      <c r="V10" s="77"/>
      <c r="W10" s="87" t="s">
        <v>60</v>
      </c>
      <c r="X10" s="95">
        <v>0.0</v>
      </c>
      <c r="Y10" s="77"/>
      <c r="Z10" s="77"/>
      <c r="AA10" s="96">
        <v>4.0</v>
      </c>
      <c r="AB10" s="75" t="s">
        <v>157</v>
      </c>
      <c r="AC10" s="97">
        <v>0.26666666666666666</v>
      </c>
      <c r="AD10" s="97">
        <v>0.6416666666666667</v>
      </c>
      <c r="AE10" s="99">
        <f t="shared" si="2"/>
        <v>0.375</v>
      </c>
      <c r="AF10" s="75">
        <v>4.0</v>
      </c>
      <c r="AG10" s="96" t="s">
        <v>23</v>
      </c>
      <c r="AH10" s="77"/>
      <c r="AI10" s="87" t="s">
        <v>57</v>
      </c>
      <c r="AJ10" s="95">
        <v>0.0</v>
      </c>
      <c r="AK10" s="77"/>
      <c r="AL10" s="82">
        <v>5.0</v>
      </c>
      <c r="AM10" s="83" t="s">
        <v>74</v>
      </c>
      <c r="AN10" s="84">
        <v>0.2736111111111111</v>
      </c>
      <c r="AO10" s="91">
        <v>0.6458333333333334</v>
      </c>
      <c r="AP10" s="85">
        <f t="shared" si="3"/>
        <v>0.3722222222</v>
      </c>
      <c r="AQ10" s="83">
        <v>3.0</v>
      </c>
      <c r="AR10" s="94" t="s">
        <v>623</v>
      </c>
      <c r="AS10" s="77"/>
      <c r="AT10" s="87" t="s">
        <v>57</v>
      </c>
      <c r="AU10" s="95">
        <v>35.0</v>
      </c>
    </row>
    <row r="11" ht="14.25" customHeight="1">
      <c r="B11" s="82">
        <v>8.0</v>
      </c>
      <c r="C11" s="83" t="s">
        <v>71</v>
      </c>
      <c r="D11" s="84">
        <v>0.2951388888888889</v>
      </c>
      <c r="E11" s="84">
        <v>0.6777777777777777</v>
      </c>
      <c r="F11" s="85">
        <f>'17'!$E11-'17'!$D11</f>
        <v>0.3826388889</v>
      </c>
      <c r="G11" s="83">
        <v>3.0</v>
      </c>
      <c r="H11" s="94" t="s">
        <v>623</v>
      </c>
      <c r="I11" s="77"/>
      <c r="J11" s="101" t="s">
        <v>65</v>
      </c>
      <c r="K11" s="102">
        <f>SUM('17'!$G$6:$G$26)</f>
        <v>61</v>
      </c>
      <c r="L11" s="80"/>
      <c r="M11" s="77"/>
      <c r="N11" s="77"/>
      <c r="O11" s="82">
        <v>6.0</v>
      </c>
      <c r="P11" s="90" t="s">
        <v>73</v>
      </c>
      <c r="Q11" s="91">
        <v>0.2881944444444445</v>
      </c>
      <c r="R11" s="91">
        <v>0.7791666666666667</v>
      </c>
      <c r="S11" s="149">
        <f t="shared" si="1"/>
        <v>0.4909722222</v>
      </c>
      <c r="T11" s="90">
        <v>2.0</v>
      </c>
      <c r="U11" s="86" t="s">
        <v>585</v>
      </c>
      <c r="V11" s="77"/>
      <c r="W11" s="101" t="s">
        <v>65</v>
      </c>
      <c r="X11" s="102">
        <f>SUM('17'!$T$6:$T$19)</f>
        <v>23</v>
      </c>
      <c r="Y11" s="77"/>
      <c r="Z11" s="77"/>
      <c r="AA11" s="96">
        <v>6.0</v>
      </c>
      <c r="AB11" s="75" t="s">
        <v>89</v>
      </c>
      <c r="AC11" s="97">
        <v>0.2652777777777778</v>
      </c>
      <c r="AD11" s="97">
        <v>0.6875</v>
      </c>
      <c r="AE11" s="99">
        <f t="shared" si="2"/>
        <v>0.4222222222</v>
      </c>
      <c r="AF11" s="75">
        <v>4.0</v>
      </c>
      <c r="AG11" s="96" t="s">
        <v>23</v>
      </c>
      <c r="AH11" s="77"/>
      <c r="AI11" s="101" t="s">
        <v>65</v>
      </c>
      <c r="AJ11" s="102">
        <f>SUM('17'!$AF$6:$AF$14)</f>
        <v>32</v>
      </c>
      <c r="AK11" s="77"/>
      <c r="AL11" s="96">
        <v>6.0</v>
      </c>
      <c r="AM11" s="75" t="s">
        <v>161</v>
      </c>
      <c r="AN11" s="97">
        <v>0.2625</v>
      </c>
      <c r="AO11" s="97">
        <v>0.7520833333333333</v>
      </c>
      <c r="AP11" s="99">
        <f t="shared" si="3"/>
        <v>0.4895833333</v>
      </c>
      <c r="AQ11" s="75">
        <v>4.0</v>
      </c>
      <c r="AR11" s="96" t="s">
        <v>23</v>
      </c>
      <c r="AS11" s="77"/>
      <c r="AT11" s="101" t="s">
        <v>65</v>
      </c>
      <c r="AU11" s="102">
        <f>SUM('17'!$AQ$6:$AQ$16)</f>
        <v>34</v>
      </c>
    </row>
    <row r="12" ht="14.25" customHeight="1">
      <c r="B12" s="82">
        <v>3.0</v>
      </c>
      <c r="C12" s="83" t="s">
        <v>84</v>
      </c>
      <c r="D12" s="84">
        <v>0.26458333333333334</v>
      </c>
      <c r="E12" s="84">
        <v>0.6395833333333333</v>
      </c>
      <c r="F12" s="85">
        <f>'17'!$E12-'17'!$D12</f>
        <v>0.375</v>
      </c>
      <c r="G12" s="83">
        <v>2.0</v>
      </c>
      <c r="H12" s="82" t="s">
        <v>633</v>
      </c>
      <c r="I12" s="77"/>
      <c r="J12" s="103" t="s">
        <v>72</v>
      </c>
      <c r="K12" s="104">
        <f>K11/K7</f>
        <v>2.904761905</v>
      </c>
      <c r="L12" s="80"/>
      <c r="M12" s="77"/>
      <c r="N12" s="77"/>
      <c r="O12" s="89">
        <v>7.0</v>
      </c>
      <c r="P12" s="90" t="s">
        <v>79</v>
      </c>
      <c r="Q12" s="91">
        <v>0.26319444444444445</v>
      </c>
      <c r="R12" s="91">
        <v>0.7423611111111111</v>
      </c>
      <c r="S12" s="149">
        <f t="shared" si="1"/>
        <v>0.4791666667</v>
      </c>
      <c r="T12" s="90">
        <v>2.0</v>
      </c>
      <c r="U12" s="94" t="s">
        <v>623</v>
      </c>
      <c r="V12" s="77"/>
      <c r="W12" s="103" t="s">
        <v>72</v>
      </c>
      <c r="X12" s="104">
        <f>X11/X7</f>
        <v>1.642857143</v>
      </c>
      <c r="Y12" s="77"/>
      <c r="Z12" s="77"/>
      <c r="AA12" s="96">
        <v>7.0</v>
      </c>
      <c r="AB12" s="75" t="s">
        <v>54</v>
      </c>
      <c r="AC12" s="97">
        <v>0.2722222222222222</v>
      </c>
      <c r="AD12" s="97">
        <v>0.6965277777777777</v>
      </c>
      <c r="AE12" s="99">
        <f t="shared" si="2"/>
        <v>0.4243055556</v>
      </c>
      <c r="AF12" s="75">
        <v>4.0</v>
      </c>
      <c r="AG12" s="96" t="s">
        <v>23</v>
      </c>
      <c r="AH12" s="77"/>
      <c r="AI12" s="103" t="s">
        <v>72</v>
      </c>
      <c r="AJ12" s="104">
        <f>AJ11/AJ7</f>
        <v>3.555555556</v>
      </c>
      <c r="AK12" s="77"/>
      <c r="AL12" s="96">
        <v>7.0</v>
      </c>
      <c r="AM12" s="75" t="s">
        <v>634</v>
      </c>
      <c r="AN12" s="97">
        <v>0.26666666666666666</v>
      </c>
      <c r="AO12" s="97">
        <v>0.7638888888888888</v>
      </c>
      <c r="AP12" s="99">
        <f t="shared" si="3"/>
        <v>0.4972222222</v>
      </c>
      <c r="AQ12" s="75">
        <v>4.0</v>
      </c>
      <c r="AR12" s="96" t="s">
        <v>23</v>
      </c>
      <c r="AS12" s="77"/>
      <c r="AT12" s="103" t="s">
        <v>72</v>
      </c>
      <c r="AU12" s="104">
        <f>AU11/AU7</f>
        <v>3.090909091</v>
      </c>
    </row>
    <row r="13" ht="14.25" customHeight="1">
      <c r="B13" s="82">
        <v>9.0</v>
      </c>
      <c r="C13" s="83" t="s">
        <v>90</v>
      </c>
      <c r="D13" s="84">
        <v>0.2923611111111111</v>
      </c>
      <c r="E13" s="84">
        <v>0.6673611111111111</v>
      </c>
      <c r="F13" s="85">
        <f>'17'!$E13-'17'!$D13</f>
        <v>0.375</v>
      </c>
      <c r="G13" s="83">
        <v>3.0</v>
      </c>
      <c r="H13" s="94" t="s">
        <v>623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86</v>
      </c>
      <c r="Q13" s="91">
        <v>0.29375</v>
      </c>
      <c r="R13" s="91">
        <v>0.7652777777777778</v>
      </c>
      <c r="S13" s="149">
        <f t="shared" si="1"/>
        <v>0.4715277778</v>
      </c>
      <c r="T13" s="90">
        <v>2.0</v>
      </c>
      <c r="U13" s="94" t="s">
        <v>623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62</v>
      </c>
      <c r="AC13" s="97">
        <v>0.2951388888888889</v>
      </c>
      <c r="AD13" s="97">
        <v>0.7687499999999999</v>
      </c>
      <c r="AE13" s="99">
        <f t="shared" si="2"/>
        <v>0.4736111111</v>
      </c>
      <c r="AF13" s="75">
        <v>4.0</v>
      </c>
      <c r="AG13" s="96" t="s">
        <v>23</v>
      </c>
      <c r="AH13" s="77"/>
      <c r="AI13" s="105" t="s">
        <v>78</v>
      </c>
      <c r="AJ13" s="106">
        <v>5.0</v>
      </c>
      <c r="AK13" s="77"/>
      <c r="AL13" s="96">
        <v>8.0</v>
      </c>
      <c r="AM13" s="75" t="s">
        <v>188</v>
      </c>
      <c r="AN13" s="97">
        <v>0.2638888888888889</v>
      </c>
      <c r="AO13" s="97">
        <v>0.6944444444444445</v>
      </c>
      <c r="AP13" s="99">
        <f t="shared" si="3"/>
        <v>0.4305555556</v>
      </c>
      <c r="AQ13" s="75">
        <v>4.0</v>
      </c>
      <c r="AR13" s="96" t="s">
        <v>23</v>
      </c>
      <c r="AS13" s="77"/>
      <c r="AT13" s="105" t="s">
        <v>78</v>
      </c>
      <c r="AU13" s="106">
        <v>4.0</v>
      </c>
    </row>
    <row r="14" ht="14.25" customHeight="1">
      <c r="B14" s="96">
        <v>19.0</v>
      </c>
      <c r="C14" s="75" t="s">
        <v>98</v>
      </c>
      <c r="D14" s="97">
        <v>0.2652777777777778</v>
      </c>
      <c r="E14" s="97">
        <v>0.6847222222222222</v>
      </c>
      <c r="F14" s="99">
        <f>'17'!$E14-'17'!$D14</f>
        <v>0.4194444444</v>
      </c>
      <c r="G14" s="75">
        <v>4.0</v>
      </c>
      <c r="H14" s="100" t="s">
        <v>23</v>
      </c>
      <c r="I14" s="77"/>
      <c r="J14" s="105" t="s">
        <v>355</v>
      </c>
      <c r="K14" s="107">
        <f>4/21</f>
        <v>0.1904761905</v>
      </c>
      <c r="L14" s="80"/>
      <c r="M14" s="77"/>
      <c r="N14" s="77"/>
      <c r="O14" s="82">
        <v>9.0</v>
      </c>
      <c r="P14" s="90" t="s">
        <v>105</v>
      </c>
      <c r="Q14" s="91">
        <v>0.30624999999999997</v>
      </c>
      <c r="R14" s="91">
        <v>0.7756944444444445</v>
      </c>
      <c r="S14" s="149">
        <f t="shared" si="1"/>
        <v>0.4694444444</v>
      </c>
      <c r="T14" s="90">
        <v>2.0</v>
      </c>
      <c r="U14" s="86" t="s">
        <v>635</v>
      </c>
      <c r="V14" s="77"/>
      <c r="W14" s="105" t="s">
        <v>355</v>
      </c>
      <c r="X14" s="107">
        <v>0.0</v>
      </c>
      <c r="Y14" s="77"/>
      <c r="Z14" s="77"/>
      <c r="AA14" s="96">
        <v>9.0</v>
      </c>
      <c r="AB14" s="75" t="s">
        <v>180</v>
      </c>
      <c r="AC14" s="97">
        <v>0.26180555555555557</v>
      </c>
      <c r="AD14" s="97">
        <v>0.7590277777777777</v>
      </c>
      <c r="AE14" s="99">
        <f t="shared" si="2"/>
        <v>0.4972222222</v>
      </c>
      <c r="AF14" s="75">
        <v>5.0</v>
      </c>
      <c r="AG14" s="96" t="s">
        <v>23</v>
      </c>
      <c r="AH14" s="77"/>
      <c r="AI14" s="105" t="s">
        <v>355</v>
      </c>
      <c r="AJ14" s="107">
        <f>6/9</f>
        <v>0.6666666667</v>
      </c>
      <c r="AK14" s="77"/>
      <c r="AL14" s="96">
        <v>9.0</v>
      </c>
      <c r="AM14" s="75" t="s">
        <v>36</v>
      </c>
      <c r="AN14" s="97">
        <v>0.2659722222222222</v>
      </c>
      <c r="AO14" s="97">
        <v>0.7583333333333333</v>
      </c>
      <c r="AP14" s="99">
        <f t="shared" si="3"/>
        <v>0.4923611111</v>
      </c>
      <c r="AQ14" s="75">
        <v>4.0</v>
      </c>
      <c r="AR14" s="96" t="s">
        <v>23</v>
      </c>
      <c r="AS14" s="77"/>
      <c r="AT14" s="105" t="s">
        <v>355</v>
      </c>
      <c r="AU14" s="107">
        <f>6/10</f>
        <v>0.6</v>
      </c>
    </row>
    <row r="15" ht="14.25" customHeight="1">
      <c r="B15" s="96">
        <v>20.0</v>
      </c>
      <c r="C15" s="75" t="s">
        <v>103</v>
      </c>
      <c r="D15" s="97">
        <v>0.2652777777777778</v>
      </c>
      <c r="E15" s="97">
        <v>0.7236111111111111</v>
      </c>
      <c r="F15" s="99">
        <f>'17'!$E15-'17'!$D15</f>
        <v>0.4583333333</v>
      </c>
      <c r="G15" s="75">
        <v>4.0</v>
      </c>
      <c r="H15" s="100" t="s">
        <v>23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58</v>
      </c>
      <c r="Q15" s="91">
        <v>0.28125</v>
      </c>
      <c r="R15" s="91">
        <v>0.7013888888888888</v>
      </c>
      <c r="S15" s="149">
        <f t="shared" si="1"/>
        <v>0.4201388889</v>
      </c>
      <c r="T15" s="90">
        <v>2.0</v>
      </c>
      <c r="U15" s="94" t="s">
        <v>636</v>
      </c>
      <c r="W15" s="105" t="s">
        <v>95</v>
      </c>
      <c r="X15" s="107">
        <f>X7/X6</f>
        <v>0.7777777778</v>
      </c>
      <c r="AI15" s="105" t="s">
        <v>95</v>
      </c>
      <c r="AJ15" s="107">
        <f>AJ7/AJ6</f>
        <v>0.6</v>
      </c>
      <c r="AL15" s="96">
        <v>10.0</v>
      </c>
      <c r="AM15" s="75" t="s">
        <v>81</v>
      </c>
      <c r="AN15" s="97">
        <v>0.2673611111111111</v>
      </c>
      <c r="AO15" s="97">
        <v>0.7854166666666668</v>
      </c>
      <c r="AP15" s="99">
        <f t="shared" si="3"/>
        <v>0.5180555556</v>
      </c>
      <c r="AQ15" s="75">
        <v>4.0</v>
      </c>
      <c r="AR15" s="96" t="s">
        <v>23</v>
      </c>
      <c r="AT15" s="105" t="s">
        <v>95</v>
      </c>
      <c r="AU15" s="107">
        <f>AU7/AU6</f>
        <v>1.1</v>
      </c>
    </row>
    <row r="16" ht="14.25" customHeight="1">
      <c r="B16" s="82">
        <v>4.0</v>
      </c>
      <c r="C16" s="83" t="s">
        <v>108</v>
      </c>
      <c r="D16" s="84">
        <v>0.28402777777777777</v>
      </c>
      <c r="E16" s="84">
        <v>0.6416666666666667</v>
      </c>
      <c r="F16" s="85">
        <f>'17'!$E16-'17'!$D16</f>
        <v>0.3576388889</v>
      </c>
      <c r="G16" s="83">
        <v>2.0</v>
      </c>
      <c r="H16" s="94" t="s">
        <v>623</v>
      </c>
      <c r="L16" s="71"/>
      <c r="O16" s="82">
        <v>11.0</v>
      </c>
      <c r="P16" s="90" t="s">
        <v>181</v>
      </c>
      <c r="Q16" s="91">
        <v>0.26666666666666666</v>
      </c>
      <c r="R16" s="91">
        <v>0.7715277777777777</v>
      </c>
      <c r="S16" s="149">
        <f t="shared" si="1"/>
        <v>0.5048611111</v>
      </c>
      <c r="T16" s="90">
        <v>2.0</v>
      </c>
      <c r="U16" s="94" t="s">
        <v>623</v>
      </c>
      <c r="W16" s="111"/>
      <c r="X16" s="112"/>
      <c r="AL16" s="96">
        <v>11.0</v>
      </c>
      <c r="AM16" s="75" t="s">
        <v>27</v>
      </c>
      <c r="AN16" s="97">
        <v>0.26805555555555555</v>
      </c>
      <c r="AO16" s="97">
        <v>0.775</v>
      </c>
      <c r="AP16" s="99">
        <f t="shared" si="3"/>
        <v>0.5069444444</v>
      </c>
      <c r="AQ16" s="75">
        <v>4.0</v>
      </c>
      <c r="AR16" s="96" t="s">
        <v>23</v>
      </c>
    </row>
    <row r="17" ht="14.25" customHeight="1">
      <c r="B17" s="82">
        <v>10.0</v>
      </c>
      <c r="C17" s="83" t="s">
        <v>112</v>
      </c>
      <c r="D17" s="84">
        <v>0.2798611111111111</v>
      </c>
      <c r="E17" s="84">
        <v>0.6916666666666668</v>
      </c>
      <c r="F17" s="85">
        <f>'17'!$E17-'17'!$D17</f>
        <v>0.4118055556</v>
      </c>
      <c r="G17" s="83">
        <v>3.0</v>
      </c>
      <c r="H17" s="94" t="s">
        <v>637</v>
      </c>
      <c r="L17" s="71"/>
      <c r="O17" s="82">
        <v>12.0</v>
      </c>
      <c r="P17" s="90" t="s">
        <v>66</v>
      </c>
      <c r="Q17" s="91">
        <v>0.29375</v>
      </c>
      <c r="R17" s="91">
        <v>0.7868055555555555</v>
      </c>
      <c r="S17" s="149">
        <f t="shared" si="1"/>
        <v>0.4930555556</v>
      </c>
      <c r="T17" s="90">
        <v>2.0</v>
      </c>
      <c r="U17" s="94" t="s">
        <v>638</v>
      </c>
      <c r="W17" s="111"/>
      <c r="X17" s="112"/>
      <c r="AI17" s="114"/>
      <c r="AT17" s="114"/>
    </row>
    <row r="18" ht="14.25" customHeight="1">
      <c r="B18" s="82">
        <v>11.0</v>
      </c>
      <c r="C18" s="83" t="s">
        <v>116</v>
      </c>
      <c r="D18" s="84">
        <v>0.28194444444444444</v>
      </c>
      <c r="E18" s="84">
        <v>0.6534722222222222</v>
      </c>
      <c r="F18" s="85">
        <f>'17'!$E18-'17'!$D18</f>
        <v>0.3715277778</v>
      </c>
      <c r="G18" s="83">
        <v>3.0</v>
      </c>
      <c r="H18" s="94" t="s">
        <v>623</v>
      </c>
      <c r="L18" s="71"/>
      <c r="O18" s="89">
        <v>13.0</v>
      </c>
      <c r="P18" s="90" t="s">
        <v>118</v>
      </c>
      <c r="Q18" s="91">
        <v>0.2673611111111111</v>
      </c>
      <c r="R18" s="91">
        <v>0.6944444444444445</v>
      </c>
      <c r="S18" s="150">
        <f t="shared" si="1"/>
        <v>0.4270833333</v>
      </c>
      <c r="T18" s="90">
        <v>2.0</v>
      </c>
      <c r="U18" s="94" t="s">
        <v>623</v>
      </c>
      <c r="W18" s="111"/>
      <c r="X18" s="112"/>
    </row>
    <row r="19" ht="16.5" customHeight="1">
      <c r="B19" s="96">
        <v>21.0</v>
      </c>
      <c r="C19" s="75" t="s">
        <v>120</v>
      </c>
      <c r="D19" s="97">
        <v>0.2625</v>
      </c>
      <c r="E19" s="97">
        <v>0.6784722222222223</v>
      </c>
      <c r="F19" s="99">
        <f>'17'!$E19-'17'!$D19</f>
        <v>0.4159722222</v>
      </c>
      <c r="G19" s="75">
        <v>4.0</v>
      </c>
      <c r="H19" s="100" t="s">
        <v>23</v>
      </c>
      <c r="L19" s="71"/>
      <c r="O19" s="82">
        <v>14.0</v>
      </c>
      <c r="P19" s="90" t="s">
        <v>121</v>
      </c>
      <c r="Q19" s="91">
        <v>0.2965277777777778</v>
      </c>
      <c r="R19" s="91">
        <v>0.7527777777777778</v>
      </c>
      <c r="S19" s="150">
        <f t="shared" si="1"/>
        <v>0.45625</v>
      </c>
      <c r="T19" s="90">
        <v>2.0</v>
      </c>
      <c r="U19" s="94" t="s">
        <v>623</v>
      </c>
    </row>
    <row r="20" ht="14.25" customHeight="1">
      <c r="B20" s="82">
        <v>12.0</v>
      </c>
      <c r="C20" s="83" t="s">
        <v>123</v>
      </c>
      <c r="D20" s="84">
        <v>0.31180555555555556</v>
      </c>
      <c r="E20" s="84">
        <v>0.6694444444444444</v>
      </c>
      <c r="F20" s="85">
        <f>'17'!$E20-'17'!$D20</f>
        <v>0.3576388889</v>
      </c>
      <c r="G20" s="83">
        <v>3.0</v>
      </c>
      <c r="H20" s="94" t="s">
        <v>623</v>
      </c>
      <c r="L20" s="71"/>
    </row>
    <row r="21" ht="14.25" customHeight="1">
      <c r="B21" s="82">
        <v>13.0</v>
      </c>
      <c r="C21" s="83" t="s">
        <v>125</v>
      </c>
      <c r="D21" s="84">
        <v>0.2673611111111111</v>
      </c>
      <c r="E21" s="84">
        <v>0.6895833333333333</v>
      </c>
      <c r="F21" s="85">
        <f>'17'!$E21-'17'!$D21</f>
        <v>0.4222222222</v>
      </c>
      <c r="G21" s="83">
        <v>3.0</v>
      </c>
      <c r="H21" s="94" t="s">
        <v>623</v>
      </c>
      <c r="L21" s="71"/>
      <c r="AF21" s="133"/>
      <c r="AG21" s="134" t="s">
        <v>419</v>
      </c>
    </row>
    <row r="22" ht="14.25" customHeight="1">
      <c r="B22" s="82">
        <v>14.0</v>
      </c>
      <c r="C22" s="83" t="s">
        <v>129</v>
      </c>
      <c r="D22" s="84">
        <v>0.28402777777777777</v>
      </c>
      <c r="E22" s="84">
        <v>0.6854166666666667</v>
      </c>
      <c r="F22" s="85">
        <f>'17'!$E22-'17'!$D22</f>
        <v>0.4013888889</v>
      </c>
      <c r="G22" s="83">
        <v>3.0</v>
      </c>
      <c r="H22" s="94" t="s">
        <v>623</v>
      </c>
      <c r="L22" s="71"/>
      <c r="O22" s="73" t="s">
        <v>639</v>
      </c>
      <c r="P22" s="5"/>
      <c r="Q22" s="5"/>
      <c r="R22" s="5"/>
      <c r="S22" s="5"/>
      <c r="T22" s="5"/>
      <c r="U22" s="6"/>
      <c r="W22" s="58" t="s">
        <v>640</v>
      </c>
      <c r="X22" s="58"/>
      <c r="AF22" s="77" t="s">
        <v>421</v>
      </c>
      <c r="AG22" s="134" t="s">
        <v>422</v>
      </c>
      <c r="AQ22" s="133"/>
      <c r="AR22" s="134" t="s">
        <v>419</v>
      </c>
    </row>
    <row r="23" ht="14.25" customHeight="1">
      <c r="B23" s="82">
        <v>15.0</v>
      </c>
      <c r="C23" s="83" t="s">
        <v>222</v>
      </c>
      <c r="D23" s="84">
        <v>0.29444444444444445</v>
      </c>
      <c r="E23" s="84">
        <v>0.6659722222222222</v>
      </c>
      <c r="F23" s="85">
        <f>'17'!$E23-'17'!$D23</f>
        <v>0.3715277778</v>
      </c>
      <c r="G23" s="83">
        <v>3.0</v>
      </c>
      <c r="H23" s="94" t="s">
        <v>623</v>
      </c>
      <c r="L23" s="71"/>
      <c r="O23" s="74">
        <f>B4</f>
        <v>45399</v>
      </c>
      <c r="W23" s="59"/>
      <c r="X23" s="59"/>
      <c r="AQ23" s="77" t="s">
        <v>421</v>
      </c>
      <c r="AR23" s="134" t="s">
        <v>422</v>
      </c>
    </row>
    <row r="24" ht="14.25" customHeight="1">
      <c r="B24" s="82">
        <v>16.0</v>
      </c>
      <c r="C24" s="83" t="s">
        <v>132</v>
      </c>
      <c r="D24" s="84">
        <v>0.26666666666666666</v>
      </c>
      <c r="E24" s="84">
        <v>0.6354166666666666</v>
      </c>
      <c r="F24" s="85">
        <f>'17'!$E24-'17'!$D24</f>
        <v>0.36875</v>
      </c>
      <c r="G24" s="83">
        <v>3.0</v>
      </c>
      <c r="H24" s="94" t="s">
        <v>623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78" t="s">
        <v>21</v>
      </c>
      <c r="X24" s="79">
        <f>SUM(X26:X29)</f>
        <v>8</v>
      </c>
    </row>
    <row r="25" ht="14.25" customHeight="1">
      <c r="B25" s="82">
        <v>17.0</v>
      </c>
      <c r="C25" s="83" t="s">
        <v>135</v>
      </c>
      <c r="D25" s="84">
        <v>0.2736111111111111</v>
      </c>
      <c r="E25" s="84">
        <v>0.6708333333333334</v>
      </c>
      <c r="F25" s="85">
        <f>'17'!$E25-'17'!$D25</f>
        <v>0.3972222222</v>
      </c>
      <c r="G25" s="83">
        <v>3.0</v>
      </c>
      <c r="H25" s="94" t="s">
        <v>623</v>
      </c>
      <c r="L25" s="71"/>
      <c r="O25" s="82">
        <v>1.0</v>
      </c>
      <c r="P25" s="90" t="s">
        <v>136</v>
      </c>
      <c r="Q25" s="91">
        <v>0.27569444444444446</v>
      </c>
      <c r="R25" s="142">
        <v>0.6881944444444444</v>
      </c>
      <c r="S25" s="150">
        <f t="shared" ref="S25:S31" si="4">R25-Q25</f>
        <v>0.4125</v>
      </c>
      <c r="T25" s="90">
        <v>2.0</v>
      </c>
      <c r="U25" s="94" t="s">
        <v>641</v>
      </c>
      <c r="W25" s="87" t="s">
        <v>24</v>
      </c>
      <c r="X25" s="88">
        <v>8.0</v>
      </c>
    </row>
    <row r="26" ht="14.25" customHeight="1">
      <c r="B26" s="82">
        <v>1.0</v>
      </c>
      <c r="C26" s="83" t="s">
        <v>138</v>
      </c>
      <c r="D26" s="84">
        <v>0.3548611111111111</v>
      </c>
      <c r="E26" s="84">
        <v>0.5979166666666667</v>
      </c>
      <c r="F26" s="85">
        <f>'17'!$E26-'17'!$D26</f>
        <v>0.2430555556</v>
      </c>
      <c r="G26" s="83">
        <v>0.0</v>
      </c>
      <c r="H26" s="94" t="s">
        <v>642</v>
      </c>
      <c r="L26" s="71"/>
      <c r="O26" s="82">
        <v>2.0</v>
      </c>
      <c r="P26" s="90" t="s">
        <v>139</v>
      </c>
      <c r="Q26" s="91">
        <v>0.29444444444444445</v>
      </c>
      <c r="R26" s="142">
        <v>0.5513888888888888</v>
      </c>
      <c r="S26" s="149">
        <f t="shared" si="4"/>
        <v>0.2569444444</v>
      </c>
      <c r="T26" s="90">
        <v>2.0</v>
      </c>
      <c r="U26" s="94" t="s">
        <v>643</v>
      </c>
      <c r="W26" s="87" t="s">
        <v>33</v>
      </c>
      <c r="X26" s="95">
        <v>7.0</v>
      </c>
    </row>
    <row r="27" ht="14.25" customHeight="1">
      <c r="L27" s="71"/>
      <c r="O27" s="82">
        <v>3.0</v>
      </c>
      <c r="P27" s="90" t="s">
        <v>233</v>
      </c>
      <c r="Q27" s="91">
        <v>0.26875</v>
      </c>
      <c r="R27" s="142">
        <v>0.6854166666666667</v>
      </c>
      <c r="S27" s="150">
        <f t="shared" si="4"/>
        <v>0.4166666667</v>
      </c>
      <c r="T27" s="90">
        <v>3.0</v>
      </c>
      <c r="U27" s="94" t="s">
        <v>225</v>
      </c>
      <c r="W27" s="87" t="s">
        <v>42</v>
      </c>
      <c r="X27" s="95">
        <v>0.0</v>
      </c>
    </row>
    <row r="28" ht="14.25" customHeight="1">
      <c r="G28" s="133"/>
      <c r="H28" s="134" t="s">
        <v>419</v>
      </c>
      <c r="L28" s="71"/>
      <c r="O28" s="82">
        <v>4.0</v>
      </c>
      <c r="P28" s="90" t="s">
        <v>143</v>
      </c>
      <c r="Q28" s="91">
        <v>0.2798611111111111</v>
      </c>
      <c r="R28" s="142">
        <v>0.6715277777777778</v>
      </c>
      <c r="S28" s="149">
        <f t="shared" si="4"/>
        <v>0.3916666667</v>
      </c>
      <c r="T28" s="90">
        <v>3.0</v>
      </c>
      <c r="U28" s="94" t="s">
        <v>623</v>
      </c>
      <c r="W28" s="87" t="s">
        <v>50</v>
      </c>
      <c r="X28" s="95">
        <v>1.0</v>
      </c>
    </row>
    <row r="29" ht="14.25" customHeight="1">
      <c r="G29" s="77" t="s">
        <v>421</v>
      </c>
      <c r="H29" s="134" t="s">
        <v>422</v>
      </c>
      <c r="L29" s="71"/>
      <c r="O29" s="82">
        <v>5.0</v>
      </c>
      <c r="P29" s="90" t="s">
        <v>141</v>
      </c>
      <c r="Q29" s="91">
        <v>0.26180555555555557</v>
      </c>
      <c r="R29" s="142">
        <v>0.6180555555555556</v>
      </c>
      <c r="S29" s="150">
        <f t="shared" si="4"/>
        <v>0.35625</v>
      </c>
      <c r="T29" s="90">
        <v>3.0</v>
      </c>
      <c r="U29" s="94" t="s">
        <v>623</v>
      </c>
      <c r="W29" s="87" t="s">
        <v>60</v>
      </c>
      <c r="X29" s="95">
        <v>0.0</v>
      </c>
    </row>
    <row r="30" ht="14.25" customHeight="1">
      <c r="L30" s="71"/>
      <c r="O30" s="96">
        <v>6.0</v>
      </c>
      <c r="P30" s="115" t="s">
        <v>191</v>
      </c>
      <c r="Q30" s="116">
        <v>0.2736111111111111</v>
      </c>
      <c r="R30" s="145">
        <v>0.686111111111111</v>
      </c>
      <c r="S30" s="146">
        <f t="shared" si="4"/>
        <v>0.4125</v>
      </c>
      <c r="T30" s="115">
        <v>4.0</v>
      </c>
      <c r="U30" s="100" t="s">
        <v>23</v>
      </c>
      <c r="W30" s="101" t="s">
        <v>65</v>
      </c>
      <c r="X30" s="102">
        <f>SUM('17'!$T$25:$T$31)</f>
        <v>21</v>
      </c>
    </row>
    <row r="31" ht="14.25" customHeight="1">
      <c r="L31" s="71"/>
      <c r="O31" s="96">
        <v>7.0</v>
      </c>
      <c r="P31" s="115" t="s">
        <v>144</v>
      </c>
      <c r="Q31" s="116">
        <v>0.2777777777777778</v>
      </c>
      <c r="R31" s="145">
        <v>0.7340277777777778</v>
      </c>
      <c r="S31" s="76">
        <f t="shared" si="4"/>
        <v>0.45625</v>
      </c>
      <c r="T31" s="115">
        <v>4.0</v>
      </c>
      <c r="U31" s="100" t="s">
        <v>23</v>
      </c>
      <c r="V31" s="77"/>
      <c r="W31" s="103" t="s">
        <v>72</v>
      </c>
      <c r="X31" s="104">
        <f>X30/X26</f>
        <v>3</v>
      </c>
    </row>
    <row r="32" ht="14.25" customHeight="1">
      <c r="L32" s="71"/>
      <c r="O32" s="77"/>
      <c r="V32" s="77"/>
      <c r="W32" s="105" t="s">
        <v>78</v>
      </c>
      <c r="X32" s="106">
        <v>4.0</v>
      </c>
    </row>
    <row r="33" ht="14.25" customHeight="1">
      <c r="L33" s="71"/>
      <c r="O33" s="77"/>
      <c r="T33" s="133"/>
      <c r="U33" s="134" t="s">
        <v>419</v>
      </c>
      <c r="V33" s="77"/>
      <c r="W33" s="105" t="s">
        <v>355</v>
      </c>
      <c r="X33" s="107">
        <f>2/7</f>
        <v>0.2857142857</v>
      </c>
    </row>
    <row r="34" ht="14.25" customHeight="1">
      <c r="L34" s="71"/>
      <c r="O34" s="77"/>
      <c r="T34" s="77" t="s">
        <v>421</v>
      </c>
      <c r="U34" s="134" t="s">
        <v>422</v>
      </c>
      <c r="V34" s="77"/>
      <c r="W34" s="105" t="s">
        <v>95</v>
      </c>
      <c r="X34" s="107">
        <f>X26/X25</f>
        <v>0.875</v>
      </c>
    </row>
    <row r="35" ht="14.25" customHeight="1">
      <c r="L35" s="71"/>
      <c r="O35" s="77"/>
      <c r="V35" s="77"/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  <c r="O44" s="75" t="s">
        <v>12</v>
      </c>
      <c r="P44" s="75" t="s">
        <v>13</v>
      </c>
      <c r="Q44" s="81" t="s">
        <v>14</v>
      </c>
      <c r="R44" s="81" t="s">
        <v>20</v>
      </c>
      <c r="S44" s="81" t="s">
        <v>16</v>
      </c>
      <c r="T44" s="75" t="s">
        <v>17</v>
      </c>
      <c r="U44" s="75" t="s">
        <v>18</v>
      </c>
    </row>
    <row r="45" ht="14.25" customHeight="1">
      <c r="L45" s="71"/>
      <c r="O45" s="89">
        <v>1.0</v>
      </c>
      <c r="P45" s="75"/>
      <c r="Q45" s="97"/>
      <c r="R45" s="143"/>
      <c r="S45" s="76"/>
      <c r="T45" s="75"/>
      <c r="U45" s="86"/>
    </row>
    <row r="46" ht="14.25" customHeight="1">
      <c r="L46" s="71"/>
      <c r="O46" s="82">
        <v>2.0</v>
      </c>
      <c r="P46" s="115"/>
      <c r="Q46" s="116"/>
      <c r="R46" s="145"/>
      <c r="S46" s="76"/>
      <c r="T46" s="115"/>
      <c r="U46" s="86"/>
    </row>
    <row r="47" ht="14.25" customHeight="1">
      <c r="L47" s="71"/>
      <c r="O47" s="82">
        <v>3.0</v>
      </c>
      <c r="P47" s="115"/>
      <c r="Q47" s="116"/>
      <c r="R47" s="145"/>
      <c r="S47" s="146"/>
      <c r="T47" s="115"/>
      <c r="U47" s="113"/>
    </row>
    <row r="48" ht="14.25" customHeight="1">
      <c r="L48" s="71"/>
      <c r="O48" s="89">
        <v>4.0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5.0</v>
      </c>
      <c r="P49" s="115"/>
      <c r="Q49" s="116"/>
      <c r="R49" s="145"/>
      <c r="S49" s="14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7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14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14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7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7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7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76"/>
      <c r="T59" s="115"/>
      <c r="U59" s="113"/>
      <c r="V59" s="77"/>
    </row>
    <row r="60" ht="14.25" customHeight="1">
      <c r="L60" s="71"/>
      <c r="O60" s="125">
        <v>17.0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7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76"/>
      <c r="T62" s="115"/>
      <c r="U62" s="113"/>
    </row>
    <row r="63" ht="14.25" customHeight="1">
      <c r="L63" s="71"/>
      <c r="O63" s="96">
        <v>20.0</v>
      </c>
      <c r="P63" s="115"/>
      <c r="Q63" s="116"/>
      <c r="R63" s="145"/>
      <c r="S63" s="146"/>
      <c r="T63" s="115"/>
      <c r="U63" s="113"/>
    </row>
    <row r="64" ht="14.25" customHeight="1">
      <c r="L64" s="71"/>
      <c r="O64" s="125">
        <v>21.0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89">
        <v>22.0</v>
      </c>
      <c r="P65" s="115"/>
      <c r="Q65" s="116"/>
      <c r="R65" s="145"/>
      <c r="S65" s="76"/>
      <c r="T65" s="115"/>
      <c r="U65" s="113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2:U22"/>
    <mergeCell ref="O23:U23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644</v>
      </c>
      <c r="C3" s="5"/>
      <c r="D3" s="5"/>
      <c r="E3" s="5"/>
      <c r="F3" s="5"/>
      <c r="G3" s="5"/>
      <c r="H3" s="6"/>
      <c r="J3" s="7" t="s">
        <v>645</v>
      </c>
      <c r="K3" s="8"/>
      <c r="L3" s="71"/>
      <c r="O3" s="73" t="s">
        <v>646</v>
      </c>
      <c r="P3" s="5"/>
      <c r="Q3" s="5"/>
      <c r="R3" s="5"/>
      <c r="S3" s="5"/>
      <c r="T3" s="5"/>
      <c r="U3" s="6"/>
      <c r="W3" s="7" t="s">
        <v>647</v>
      </c>
      <c r="X3" s="8"/>
      <c r="AA3" s="72" t="s">
        <v>648</v>
      </c>
      <c r="AB3" s="5"/>
      <c r="AC3" s="5"/>
      <c r="AD3" s="5"/>
      <c r="AE3" s="5"/>
      <c r="AF3" s="5"/>
      <c r="AG3" s="6"/>
      <c r="AI3" s="7" t="s">
        <v>649</v>
      </c>
      <c r="AJ3" s="8"/>
    </row>
    <row r="4" ht="14.25" customHeight="1">
      <c r="B4" s="74">
        <v>45400.0</v>
      </c>
      <c r="J4" s="11"/>
      <c r="K4" s="12"/>
      <c r="L4" s="71"/>
      <c r="O4" s="74">
        <f>B4</f>
        <v>45400</v>
      </c>
      <c r="W4" s="11"/>
      <c r="X4" s="12"/>
      <c r="AA4" s="74">
        <f>B4</f>
        <v>45400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31</v>
      </c>
      <c r="D6" s="84">
        <v>0.2736111111111111</v>
      </c>
      <c r="E6" s="84">
        <v>0.42569444444444443</v>
      </c>
      <c r="F6" s="85">
        <f>'18'!$E6-'18'!$D6</f>
        <v>0.1520833333</v>
      </c>
      <c r="G6" s="83">
        <v>1.0</v>
      </c>
      <c r="H6" s="86" t="s">
        <v>650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99</v>
      </c>
      <c r="Q6" s="84">
        <v>0.25833333333333336</v>
      </c>
      <c r="R6" s="141"/>
      <c r="S6" s="150">
        <f t="shared" ref="S6:S19" si="1">R6-Q6</f>
        <v>-0.2583333333</v>
      </c>
      <c r="T6" s="83">
        <v>0.0</v>
      </c>
      <c r="U6" s="86" t="s">
        <v>651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83</v>
      </c>
      <c r="AC6" s="84">
        <v>0.28611111111111115</v>
      </c>
      <c r="AD6" s="84">
        <v>0.7034722222222222</v>
      </c>
      <c r="AE6" s="85">
        <f t="shared" ref="AE6:AE15" si="2">AD6-AC6</f>
        <v>0.4173611111</v>
      </c>
      <c r="AF6" s="83">
        <v>4.0</v>
      </c>
      <c r="AG6" s="94" t="s">
        <v>652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147" t="s">
        <v>653</v>
      </c>
      <c r="D7" s="131">
        <v>0.37152777777777773</v>
      </c>
      <c r="E7" s="131">
        <v>0.6479166666666667</v>
      </c>
      <c r="F7" s="85">
        <f>'18'!$E7-'18'!$D7</f>
        <v>0.2763888889</v>
      </c>
      <c r="G7" s="83">
        <v>2.0</v>
      </c>
      <c r="H7" s="86" t="s">
        <v>474</v>
      </c>
      <c r="I7" s="77"/>
      <c r="J7" s="87" t="s">
        <v>33</v>
      </c>
      <c r="K7" s="95">
        <v>23.0</v>
      </c>
      <c r="L7" s="80"/>
      <c r="M7" s="77"/>
      <c r="N7" s="77"/>
      <c r="O7" s="82">
        <v>2.0</v>
      </c>
      <c r="P7" s="90" t="s">
        <v>25</v>
      </c>
      <c r="Q7" s="91">
        <v>0.2923611111111111</v>
      </c>
      <c r="R7" s="91">
        <v>0.5208333333333334</v>
      </c>
      <c r="S7" s="149">
        <f t="shared" si="1"/>
        <v>0.2284722222</v>
      </c>
      <c r="T7" s="90">
        <v>1.0</v>
      </c>
      <c r="U7" s="86" t="s">
        <v>654</v>
      </c>
      <c r="V7" s="77"/>
      <c r="W7" s="87" t="s">
        <v>33</v>
      </c>
      <c r="X7" s="95">
        <v>14.0</v>
      </c>
      <c r="Y7" s="77"/>
      <c r="Z7" s="77"/>
      <c r="AA7" s="82">
        <v>2.0</v>
      </c>
      <c r="AB7" s="83" t="s">
        <v>89</v>
      </c>
      <c r="AC7" s="84">
        <v>0.2340277777777778</v>
      </c>
      <c r="AD7" s="84">
        <v>0.7194444444444444</v>
      </c>
      <c r="AE7" s="85">
        <f t="shared" si="2"/>
        <v>0.4854166667</v>
      </c>
      <c r="AF7" s="83">
        <v>4.0</v>
      </c>
      <c r="AG7" s="82" t="s">
        <v>655</v>
      </c>
      <c r="AH7" s="77"/>
      <c r="AI7" s="87" t="s">
        <v>33</v>
      </c>
      <c r="AJ7" s="88">
        <v>10.0</v>
      </c>
    </row>
    <row r="8" ht="14.25" customHeight="1">
      <c r="B8" s="82">
        <v>3.0</v>
      </c>
      <c r="C8" s="147" t="s">
        <v>656</v>
      </c>
      <c r="D8" s="131">
        <v>0.3340277777777778</v>
      </c>
      <c r="E8" s="131">
        <v>0.5875</v>
      </c>
      <c r="F8" s="85">
        <f>'18'!$E8-'18'!$D8</f>
        <v>0.2534722222</v>
      </c>
      <c r="G8" s="83">
        <v>2.0</v>
      </c>
      <c r="H8" s="86" t="s">
        <v>657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51</v>
      </c>
      <c r="Q8" s="91">
        <v>0.28611111111111115</v>
      </c>
      <c r="R8" s="91">
        <v>0.5875</v>
      </c>
      <c r="S8" s="150">
        <f t="shared" si="1"/>
        <v>0.3013888889</v>
      </c>
      <c r="T8" s="90">
        <v>1.0</v>
      </c>
      <c r="U8" s="94" t="s">
        <v>658</v>
      </c>
      <c r="V8" s="77"/>
      <c r="W8" s="87" t="s">
        <v>42</v>
      </c>
      <c r="X8" s="95">
        <v>0.0</v>
      </c>
      <c r="Y8" s="77"/>
      <c r="Z8" s="77"/>
      <c r="AA8" s="96">
        <v>3.0</v>
      </c>
      <c r="AB8" s="75" t="s">
        <v>29</v>
      </c>
      <c r="AC8" s="97">
        <v>0.2916666666666667</v>
      </c>
      <c r="AD8" s="97">
        <v>0.6506944444444445</v>
      </c>
      <c r="AE8" s="99">
        <f t="shared" si="2"/>
        <v>0.3590277778</v>
      </c>
      <c r="AF8" s="75">
        <v>5.0</v>
      </c>
      <c r="AG8" s="96" t="s">
        <v>23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77</v>
      </c>
      <c r="D9" s="84">
        <v>0.2916666666666667</v>
      </c>
      <c r="E9" s="84">
        <v>0.65</v>
      </c>
      <c r="F9" s="85">
        <f>'18'!$E9-'18'!$D9</f>
        <v>0.3583333333</v>
      </c>
      <c r="G9" s="83">
        <v>2.0</v>
      </c>
      <c r="H9" s="94" t="s">
        <v>659</v>
      </c>
      <c r="I9" s="77"/>
      <c r="J9" s="87" t="s">
        <v>50</v>
      </c>
      <c r="K9" s="95">
        <v>0.0</v>
      </c>
      <c r="L9" s="80"/>
      <c r="M9" s="77"/>
      <c r="N9" s="77"/>
      <c r="O9" s="89">
        <v>4.0</v>
      </c>
      <c r="P9" s="90" t="s">
        <v>171</v>
      </c>
      <c r="Q9" s="91">
        <v>0.2888888888888889</v>
      </c>
      <c r="R9" s="91">
        <v>0.7152777777777778</v>
      </c>
      <c r="S9" s="150">
        <f t="shared" si="1"/>
        <v>0.4263888889</v>
      </c>
      <c r="T9" s="90">
        <v>2.0</v>
      </c>
      <c r="U9" s="94" t="s">
        <v>585</v>
      </c>
      <c r="V9" s="77"/>
      <c r="W9" s="87" t="s">
        <v>50</v>
      </c>
      <c r="X9" s="95">
        <v>4.0</v>
      </c>
      <c r="Y9" s="77"/>
      <c r="Z9" s="77"/>
      <c r="AA9" s="96">
        <v>4.0</v>
      </c>
      <c r="AB9" s="75" t="s">
        <v>54</v>
      </c>
      <c r="AC9" s="97">
        <v>0.2604166666666667</v>
      </c>
      <c r="AD9" s="97">
        <v>0.6777777777777777</v>
      </c>
      <c r="AE9" s="99">
        <f t="shared" si="2"/>
        <v>0.4173611111</v>
      </c>
      <c r="AF9" s="75">
        <v>5.0</v>
      </c>
      <c r="AG9" s="96" t="s">
        <v>23</v>
      </c>
      <c r="AH9" s="77"/>
      <c r="AI9" s="87" t="s">
        <v>50</v>
      </c>
      <c r="AJ9" s="95">
        <v>4.0</v>
      </c>
    </row>
    <row r="10" ht="14.25" customHeight="1">
      <c r="B10" s="82">
        <v>5.0</v>
      </c>
      <c r="C10" s="83" t="s">
        <v>138</v>
      </c>
      <c r="D10" s="84">
        <v>0.2652777777777778</v>
      </c>
      <c r="E10" s="84">
        <v>0.5423611111111112</v>
      </c>
      <c r="F10" s="85">
        <f>'18'!$E10-'18'!$D10</f>
        <v>0.2770833333</v>
      </c>
      <c r="G10" s="83">
        <v>2.0</v>
      </c>
      <c r="H10" s="82" t="s">
        <v>585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73</v>
      </c>
      <c r="Q10" s="91">
        <v>0.26319444444444445</v>
      </c>
      <c r="R10" s="91">
        <v>0.6951388888888889</v>
      </c>
      <c r="S10" s="149">
        <f t="shared" si="1"/>
        <v>0.4319444444</v>
      </c>
      <c r="T10" s="90">
        <v>2.0</v>
      </c>
      <c r="U10" s="86" t="s">
        <v>660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62</v>
      </c>
      <c r="AC10" s="97">
        <v>0.2569444444444445</v>
      </c>
      <c r="AD10" s="97">
        <v>0.6777777777777777</v>
      </c>
      <c r="AE10" s="99">
        <f t="shared" si="2"/>
        <v>0.4208333333</v>
      </c>
      <c r="AF10" s="75">
        <v>5.0</v>
      </c>
      <c r="AG10" s="96" t="s">
        <v>23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22</v>
      </c>
      <c r="D11" s="84">
        <v>0.3159722222222222</v>
      </c>
      <c r="E11" s="84">
        <v>0.7048611111111112</v>
      </c>
      <c r="F11" s="85">
        <f>'18'!$E11-'18'!$D11</f>
        <v>0.3888888889</v>
      </c>
      <c r="G11" s="83">
        <v>3.0</v>
      </c>
      <c r="H11" s="94" t="s">
        <v>216</v>
      </c>
      <c r="I11" s="77"/>
      <c r="J11" s="101" t="s">
        <v>65</v>
      </c>
      <c r="K11" s="102">
        <f>SUM('18'!$G$6:$G$28)</f>
        <v>65</v>
      </c>
      <c r="L11" s="80"/>
      <c r="M11" s="77"/>
      <c r="N11" s="77"/>
      <c r="O11" s="82">
        <v>6.0</v>
      </c>
      <c r="P11" s="90" t="s">
        <v>79</v>
      </c>
      <c r="Q11" s="91">
        <v>0.24305555555555555</v>
      </c>
      <c r="R11" s="91">
        <v>0.6361111111111112</v>
      </c>
      <c r="S11" s="149">
        <f t="shared" si="1"/>
        <v>0.3930555556</v>
      </c>
      <c r="T11" s="90">
        <v>2.0</v>
      </c>
      <c r="U11" s="86" t="s">
        <v>661</v>
      </c>
      <c r="V11" s="77"/>
      <c r="W11" s="101" t="s">
        <v>65</v>
      </c>
      <c r="X11" s="102">
        <f>SUM('18'!$T$6:$T$19)</f>
        <v>26</v>
      </c>
      <c r="Y11" s="77"/>
      <c r="Z11" s="77"/>
      <c r="AA11" s="96">
        <v>6.0</v>
      </c>
      <c r="AB11" s="75" t="s">
        <v>70</v>
      </c>
      <c r="AC11" s="97">
        <v>0.2652777777777778</v>
      </c>
      <c r="AD11" s="97">
        <v>0.7312500000000001</v>
      </c>
      <c r="AE11" s="99">
        <f t="shared" si="2"/>
        <v>0.4659722222</v>
      </c>
      <c r="AF11" s="75">
        <v>6.0</v>
      </c>
      <c r="AG11" s="96" t="s">
        <v>23</v>
      </c>
      <c r="AH11" s="77"/>
      <c r="AI11" s="101" t="s">
        <v>65</v>
      </c>
      <c r="AJ11" s="102">
        <f>SUM('18'!$AF$6:$AF$15)</f>
        <v>55</v>
      </c>
    </row>
    <row r="12" ht="14.25" customHeight="1">
      <c r="B12" s="82">
        <v>7.0</v>
      </c>
      <c r="C12" s="83" t="s">
        <v>56</v>
      </c>
      <c r="D12" s="84">
        <v>0.22291666666666665</v>
      </c>
      <c r="E12" s="84">
        <v>0.6145833333333334</v>
      </c>
      <c r="F12" s="85">
        <f>'18'!$E12-'18'!$D12</f>
        <v>0.3916666667</v>
      </c>
      <c r="G12" s="83">
        <v>3.0</v>
      </c>
      <c r="H12" s="94" t="s">
        <v>662</v>
      </c>
      <c r="I12" s="77"/>
      <c r="J12" s="103" t="s">
        <v>72</v>
      </c>
      <c r="K12" s="104">
        <f>K11/K7</f>
        <v>2.826086957</v>
      </c>
      <c r="L12" s="80"/>
      <c r="M12" s="77"/>
      <c r="N12" s="77"/>
      <c r="O12" s="89">
        <v>7.0</v>
      </c>
      <c r="P12" s="90" t="s">
        <v>86</v>
      </c>
      <c r="Q12" s="91">
        <v>0.3145833333333333</v>
      </c>
      <c r="R12" s="91">
        <v>0.7222222222222222</v>
      </c>
      <c r="S12" s="149">
        <f t="shared" si="1"/>
        <v>0.4076388889</v>
      </c>
      <c r="T12" s="90">
        <v>2.0</v>
      </c>
      <c r="U12" s="86" t="s">
        <v>660</v>
      </c>
      <c r="V12" s="77"/>
      <c r="W12" s="103" t="s">
        <v>72</v>
      </c>
      <c r="X12" s="104">
        <f>X11/X7</f>
        <v>1.857142857</v>
      </c>
      <c r="Y12" s="77"/>
      <c r="Z12" s="77"/>
      <c r="AA12" s="96">
        <v>7.0</v>
      </c>
      <c r="AB12" s="75" t="s">
        <v>157</v>
      </c>
      <c r="AC12" s="97">
        <v>0.25069444444444444</v>
      </c>
      <c r="AD12" s="97">
        <v>0.7243055555555555</v>
      </c>
      <c r="AE12" s="99">
        <f t="shared" si="2"/>
        <v>0.4736111111</v>
      </c>
      <c r="AF12" s="75">
        <v>6.0</v>
      </c>
      <c r="AG12" s="96" t="s">
        <v>23</v>
      </c>
      <c r="AH12" s="77"/>
      <c r="AI12" s="103" t="s">
        <v>72</v>
      </c>
      <c r="AJ12" s="104">
        <f>AJ11/AJ7</f>
        <v>5.5</v>
      </c>
    </row>
    <row r="13" ht="14.25" customHeight="1">
      <c r="B13" s="82">
        <v>8.0</v>
      </c>
      <c r="C13" s="83" t="s">
        <v>64</v>
      </c>
      <c r="D13" s="84">
        <v>0.2701388888888889</v>
      </c>
      <c r="E13" s="84">
        <v>0.6902777777777778</v>
      </c>
      <c r="F13" s="85">
        <f>'18'!$E13-'18'!$D13</f>
        <v>0.4201388889</v>
      </c>
      <c r="G13" s="83">
        <v>3.0</v>
      </c>
      <c r="H13" s="94" t="s">
        <v>216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105</v>
      </c>
      <c r="Q13" s="91">
        <v>0.2923611111111111</v>
      </c>
      <c r="R13" s="91">
        <v>0.7048611111111112</v>
      </c>
      <c r="S13" s="149">
        <f t="shared" si="1"/>
        <v>0.4125</v>
      </c>
      <c r="T13" s="90">
        <v>2.0</v>
      </c>
      <c r="U13" s="86" t="s">
        <v>660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183</v>
      </c>
      <c r="AC13" s="97">
        <v>0.2534722222222222</v>
      </c>
      <c r="AD13" s="97">
        <v>0.7305555555555556</v>
      </c>
      <c r="AE13" s="99">
        <f t="shared" si="2"/>
        <v>0.4770833333</v>
      </c>
      <c r="AF13" s="75">
        <v>6.0</v>
      </c>
      <c r="AG13" s="96" t="s">
        <v>23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71</v>
      </c>
      <c r="D14" s="84">
        <v>0.29791666666666666</v>
      </c>
      <c r="E14" s="84">
        <v>0.68125</v>
      </c>
      <c r="F14" s="85">
        <f>'18'!$E14-'18'!$D14</f>
        <v>0.3833333333</v>
      </c>
      <c r="G14" s="83">
        <v>3.0</v>
      </c>
      <c r="H14" s="94" t="s">
        <v>216</v>
      </c>
      <c r="I14" s="77"/>
      <c r="J14" s="105" t="s">
        <v>355</v>
      </c>
      <c r="K14" s="107">
        <f>2/23</f>
        <v>0.08695652174</v>
      </c>
      <c r="L14" s="80"/>
      <c r="M14" s="77"/>
      <c r="N14" s="77"/>
      <c r="O14" s="82">
        <v>9.0</v>
      </c>
      <c r="P14" s="90" t="s">
        <v>109</v>
      </c>
      <c r="Q14" s="91">
        <v>0.2611111111111111</v>
      </c>
      <c r="R14" s="91">
        <v>0.5965277777777778</v>
      </c>
      <c r="S14" s="149">
        <f t="shared" si="1"/>
        <v>0.3354166667</v>
      </c>
      <c r="T14" s="90">
        <v>2.0</v>
      </c>
      <c r="U14" s="86" t="s">
        <v>339</v>
      </c>
      <c r="V14" s="77"/>
      <c r="W14" s="105" t="s">
        <v>355</v>
      </c>
      <c r="X14" s="107">
        <f>2/14</f>
        <v>0.1428571429</v>
      </c>
      <c r="Y14" s="77"/>
      <c r="Z14" s="77"/>
      <c r="AA14" s="96">
        <v>9.0</v>
      </c>
      <c r="AB14" s="75" t="s">
        <v>76</v>
      </c>
      <c r="AC14" s="97">
        <v>0.2298611111111111</v>
      </c>
      <c r="AD14" s="97">
        <v>0.7305555555555556</v>
      </c>
      <c r="AE14" s="99">
        <f t="shared" si="2"/>
        <v>0.5006944444</v>
      </c>
      <c r="AF14" s="75">
        <v>7.0</v>
      </c>
      <c r="AG14" s="96" t="s">
        <v>23</v>
      </c>
      <c r="AH14" s="77"/>
      <c r="AI14" s="105" t="s">
        <v>355</v>
      </c>
      <c r="AJ14" s="107">
        <f>8/10</f>
        <v>0.8</v>
      </c>
    </row>
    <row r="15" ht="14.25" customHeight="1">
      <c r="B15" s="82">
        <v>10.0</v>
      </c>
      <c r="C15" s="83" t="s">
        <v>84</v>
      </c>
      <c r="D15" s="84">
        <v>0.22083333333333333</v>
      </c>
      <c r="E15" s="84">
        <v>0.6354166666666666</v>
      </c>
      <c r="F15" s="85">
        <f>'18'!$E15-'18'!$D15</f>
        <v>0.4145833333</v>
      </c>
      <c r="G15" s="83">
        <v>3.0</v>
      </c>
      <c r="H15" s="94" t="s">
        <v>216</v>
      </c>
      <c r="J15" s="105" t="s">
        <v>92</v>
      </c>
      <c r="K15" s="107">
        <f>K7/K6</f>
        <v>1</v>
      </c>
      <c r="L15" s="71"/>
      <c r="O15" s="89">
        <v>10.0</v>
      </c>
      <c r="P15" s="90" t="s">
        <v>58</v>
      </c>
      <c r="Q15" s="91">
        <v>0.26180555555555557</v>
      </c>
      <c r="R15" s="91">
        <v>0.6736111111111112</v>
      </c>
      <c r="S15" s="149">
        <f t="shared" si="1"/>
        <v>0.4118055556</v>
      </c>
      <c r="T15" s="90">
        <v>2.0</v>
      </c>
      <c r="U15" s="94" t="s">
        <v>164</v>
      </c>
      <c r="W15" s="105" t="s">
        <v>95</v>
      </c>
      <c r="X15" s="107">
        <f>X7/X6</f>
        <v>0.7777777778</v>
      </c>
      <c r="AA15" s="96">
        <v>10.0</v>
      </c>
      <c r="AB15" s="75" t="s">
        <v>180</v>
      </c>
      <c r="AC15" s="97">
        <v>0.2548611111111111</v>
      </c>
      <c r="AD15" s="97">
        <v>0.74375</v>
      </c>
      <c r="AE15" s="99">
        <f t="shared" si="2"/>
        <v>0.4888888889</v>
      </c>
      <c r="AF15" s="75">
        <v>7.0</v>
      </c>
      <c r="AG15" s="96" t="s">
        <v>23</v>
      </c>
      <c r="AI15" s="105" t="s">
        <v>95</v>
      </c>
      <c r="AJ15" s="107">
        <f>AJ7/AJ6</f>
        <v>0.6666666667</v>
      </c>
    </row>
    <row r="16" ht="14.25" customHeight="1">
      <c r="B16" s="82">
        <v>11.0</v>
      </c>
      <c r="C16" s="83" t="s">
        <v>90</v>
      </c>
      <c r="D16" s="84">
        <v>0.2923611111111111</v>
      </c>
      <c r="E16" s="84">
        <v>0.6673611111111111</v>
      </c>
      <c r="F16" s="85">
        <f>'18'!$E16-'18'!$D16</f>
        <v>0.375</v>
      </c>
      <c r="G16" s="83">
        <v>3.0</v>
      </c>
      <c r="H16" s="94" t="s">
        <v>663</v>
      </c>
      <c r="L16" s="71"/>
      <c r="O16" s="82">
        <v>11.0</v>
      </c>
      <c r="P16" s="90" t="s">
        <v>181</v>
      </c>
      <c r="Q16" s="91">
        <v>0.26180555555555557</v>
      </c>
      <c r="R16" s="91">
        <v>0.6673611111111111</v>
      </c>
      <c r="S16" s="149">
        <f t="shared" si="1"/>
        <v>0.4055555556</v>
      </c>
      <c r="T16" s="90">
        <v>2.0</v>
      </c>
      <c r="U16" s="86" t="s">
        <v>660</v>
      </c>
      <c r="W16" s="111"/>
      <c r="X16" s="112"/>
    </row>
    <row r="17" ht="14.25" customHeight="1">
      <c r="B17" s="82">
        <v>12.0</v>
      </c>
      <c r="C17" s="83" t="s">
        <v>98</v>
      </c>
      <c r="D17" s="84">
        <v>0.2534722222222222</v>
      </c>
      <c r="E17" s="84">
        <v>0.6277777777777778</v>
      </c>
      <c r="F17" s="85">
        <f>'18'!$E17-'18'!$D17</f>
        <v>0.3743055556</v>
      </c>
      <c r="G17" s="83">
        <v>3.0</v>
      </c>
      <c r="H17" s="94" t="s">
        <v>664</v>
      </c>
      <c r="L17" s="71"/>
      <c r="O17" s="82">
        <v>12.0</v>
      </c>
      <c r="P17" s="90" t="s">
        <v>118</v>
      </c>
      <c r="Q17" s="91">
        <v>0.25972222222222224</v>
      </c>
      <c r="R17" s="91">
        <v>0.6506944444444445</v>
      </c>
      <c r="S17" s="149">
        <f t="shared" si="1"/>
        <v>0.3909722222</v>
      </c>
      <c r="T17" s="90">
        <v>2.0</v>
      </c>
      <c r="U17" s="86" t="s">
        <v>660</v>
      </c>
      <c r="W17" s="111"/>
      <c r="X17" s="112"/>
      <c r="AI17" s="114"/>
    </row>
    <row r="18" ht="14.25" customHeight="1">
      <c r="B18" s="82">
        <v>13.0</v>
      </c>
      <c r="C18" s="83" t="s">
        <v>103</v>
      </c>
      <c r="D18" s="84">
        <v>0.23194444444444443</v>
      </c>
      <c r="E18" s="84">
        <v>0.6298611111111111</v>
      </c>
      <c r="F18" s="85">
        <f>'18'!$E18-'18'!$D18</f>
        <v>0.3979166667</v>
      </c>
      <c r="G18" s="83">
        <v>3.0</v>
      </c>
      <c r="H18" s="94" t="s">
        <v>665</v>
      </c>
      <c r="L18" s="71"/>
      <c r="O18" s="125">
        <v>13.0</v>
      </c>
      <c r="P18" s="115" t="s">
        <v>113</v>
      </c>
      <c r="Q18" s="116">
        <v>0.2222222222222222</v>
      </c>
      <c r="R18" s="116">
        <v>0.720138888888889</v>
      </c>
      <c r="S18" s="146">
        <f t="shared" si="1"/>
        <v>0.4979166667</v>
      </c>
      <c r="T18" s="115">
        <v>3.0</v>
      </c>
      <c r="U18" s="100" t="s">
        <v>23</v>
      </c>
      <c r="W18" s="111"/>
      <c r="X18" s="112"/>
    </row>
    <row r="19" ht="16.5" customHeight="1">
      <c r="B19" s="82">
        <v>14.0</v>
      </c>
      <c r="C19" s="83" t="s">
        <v>108</v>
      </c>
      <c r="D19" s="84">
        <v>0.24027777777777778</v>
      </c>
      <c r="E19" s="84">
        <v>0.6381944444444444</v>
      </c>
      <c r="F19" s="85">
        <f>'18'!$E19-'18'!$D19</f>
        <v>0.3979166667</v>
      </c>
      <c r="G19" s="83">
        <v>3.0</v>
      </c>
      <c r="H19" s="94" t="s">
        <v>216</v>
      </c>
      <c r="L19" s="71"/>
      <c r="O19" s="96">
        <v>14.0</v>
      </c>
      <c r="P19" s="115" t="s">
        <v>121</v>
      </c>
      <c r="Q19" s="116">
        <v>0.24166666666666667</v>
      </c>
      <c r="R19" s="116">
        <v>0.7229166666666668</v>
      </c>
      <c r="S19" s="76">
        <f t="shared" si="1"/>
        <v>0.48125</v>
      </c>
      <c r="T19" s="115">
        <v>3.0</v>
      </c>
      <c r="U19" s="100" t="s">
        <v>23</v>
      </c>
    </row>
    <row r="20" ht="14.25" customHeight="1">
      <c r="B20" s="82">
        <v>15.0</v>
      </c>
      <c r="C20" s="83" t="s">
        <v>116</v>
      </c>
      <c r="D20" s="84">
        <v>0.25833333333333336</v>
      </c>
      <c r="E20" s="84">
        <v>0.6645833333333333</v>
      </c>
      <c r="F20" s="85">
        <f>'18'!$E20-'18'!$D20</f>
        <v>0.40625</v>
      </c>
      <c r="G20" s="83">
        <v>3.0</v>
      </c>
      <c r="H20" s="94" t="s">
        <v>216</v>
      </c>
      <c r="L20" s="71"/>
    </row>
    <row r="21" ht="14.25" customHeight="1">
      <c r="B21" s="82">
        <v>16.0</v>
      </c>
      <c r="C21" s="83" t="s">
        <v>123</v>
      </c>
      <c r="D21" s="84">
        <v>0.3159722222222222</v>
      </c>
      <c r="E21" s="84">
        <v>0.6902777777777778</v>
      </c>
      <c r="F21" s="85">
        <f>'18'!$E21-'18'!$D21</f>
        <v>0.3743055556</v>
      </c>
      <c r="G21" s="83">
        <v>3.0</v>
      </c>
      <c r="H21" s="94" t="s">
        <v>216</v>
      </c>
      <c r="L21" s="71"/>
      <c r="AF21" s="133"/>
      <c r="AG21" s="134" t="s">
        <v>419</v>
      </c>
    </row>
    <row r="22" ht="14.25" customHeight="1">
      <c r="B22" s="82">
        <v>17.0</v>
      </c>
      <c r="C22" s="83" t="s">
        <v>125</v>
      </c>
      <c r="D22" s="84">
        <v>0.25069444444444444</v>
      </c>
      <c r="E22" s="84">
        <v>0.7034722222222222</v>
      </c>
      <c r="F22" s="85">
        <f>'18'!$E22-'18'!$D22</f>
        <v>0.4527777778</v>
      </c>
      <c r="G22" s="83">
        <v>3.0</v>
      </c>
      <c r="H22" s="94" t="s">
        <v>104</v>
      </c>
      <c r="L22" s="71"/>
      <c r="O22" s="73" t="s">
        <v>666</v>
      </c>
      <c r="P22" s="5"/>
      <c r="Q22" s="5"/>
      <c r="R22" s="5"/>
      <c r="S22" s="5"/>
      <c r="T22" s="5"/>
      <c r="U22" s="6"/>
      <c r="W22" s="58" t="s">
        <v>667</v>
      </c>
      <c r="X22" s="58"/>
      <c r="AF22" s="77" t="s">
        <v>421</v>
      </c>
      <c r="AG22" s="134" t="s">
        <v>422</v>
      </c>
    </row>
    <row r="23" ht="14.25" customHeight="1">
      <c r="B23" s="82">
        <v>18.0</v>
      </c>
      <c r="C23" s="83" t="s">
        <v>129</v>
      </c>
      <c r="D23" s="84">
        <v>0.3145833333333333</v>
      </c>
      <c r="E23" s="84">
        <v>0.6993055555555556</v>
      </c>
      <c r="F23" s="85">
        <f>'18'!$E23-'18'!$D23</f>
        <v>0.3847222222</v>
      </c>
      <c r="G23" s="83">
        <v>3.0</v>
      </c>
      <c r="H23" s="94" t="s">
        <v>216</v>
      </c>
      <c r="L23" s="71"/>
      <c r="O23" s="74">
        <f>B4</f>
        <v>45400</v>
      </c>
      <c r="W23" s="59"/>
      <c r="X23" s="59"/>
    </row>
    <row r="24" ht="14.25" customHeight="1">
      <c r="B24" s="82">
        <v>19.0</v>
      </c>
      <c r="C24" s="83" t="s">
        <v>222</v>
      </c>
      <c r="D24" s="84">
        <v>0.3055555555555555</v>
      </c>
      <c r="E24" s="84">
        <v>0.7090277777777777</v>
      </c>
      <c r="F24" s="85">
        <f>'18'!$E24-'18'!$D24</f>
        <v>0.4034722222</v>
      </c>
      <c r="G24" s="83">
        <v>3.0</v>
      </c>
      <c r="H24" s="94" t="s">
        <v>216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78" t="s">
        <v>21</v>
      </c>
      <c r="X24" s="79">
        <f>SUM(X26:X29)</f>
        <v>8</v>
      </c>
    </row>
    <row r="25" ht="14.25" customHeight="1">
      <c r="B25" s="82">
        <v>20.0</v>
      </c>
      <c r="C25" s="83" t="s">
        <v>132</v>
      </c>
      <c r="D25" s="84">
        <v>0.26875</v>
      </c>
      <c r="E25" s="84">
        <v>0.6611111111111111</v>
      </c>
      <c r="F25" s="85">
        <f>'18'!$E25-'18'!$D25</f>
        <v>0.3923611111</v>
      </c>
      <c r="G25" s="83">
        <v>3.0</v>
      </c>
      <c r="H25" s="94" t="s">
        <v>668</v>
      </c>
      <c r="L25" s="71"/>
      <c r="O25" s="82">
        <v>1.0</v>
      </c>
      <c r="P25" s="90" t="s">
        <v>191</v>
      </c>
      <c r="Q25" s="91">
        <v>0.30277777777777776</v>
      </c>
      <c r="R25" s="91">
        <v>0.5444444444444444</v>
      </c>
      <c r="S25" s="150">
        <f t="shared" ref="S25:S31" si="3">R25-Q25</f>
        <v>0.2416666667</v>
      </c>
      <c r="T25" s="90">
        <v>1.0</v>
      </c>
      <c r="U25" s="94" t="s">
        <v>669</v>
      </c>
      <c r="W25" s="87" t="s">
        <v>24</v>
      </c>
      <c r="X25" s="88">
        <v>8.0</v>
      </c>
    </row>
    <row r="26" ht="14.25" customHeight="1">
      <c r="B26" s="82">
        <v>21.0</v>
      </c>
      <c r="C26" s="83" t="s">
        <v>135</v>
      </c>
      <c r="D26" s="84">
        <v>0.2548611111111111</v>
      </c>
      <c r="E26" s="84">
        <v>0.6722222222222222</v>
      </c>
      <c r="F26" s="85">
        <f>'18'!$E26-'18'!$D26</f>
        <v>0.4173611111</v>
      </c>
      <c r="G26" s="83">
        <v>3.0</v>
      </c>
      <c r="H26" s="82" t="s">
        <v>670</v>
      </c>
      <c r="L26" s="71"/>
      <c r="O26" s="82">
        <v>2.0</v>
      </c>
      <c r="P26" s="90" t="s">
        <v>136</v>
      </c>
      <c r="Q26" s="91">
        <v>0.2777777777777778</v>
      </c>
      <c r="R26" s="91">
        <v>0.65</v>
      </c>
      <c r="S26" s="149">
        <f t="shared" si="3"/>
        <v>0.3722222222</v>
      </c>
      <c r="T26" s="90">
        <v>2.0</v>
      </c>
      <c r="U26" s="94" t="s">
        <v>216</v>
      </c>
      <c r="W26" s="87" t="s">
        <v>33</v>
      </c>
      <c r="X26" s="95">
        <v>7.0</v>
      </c>
    </row>
    <row r="27" ht="14.25" customHeight="1">
      <c r="B27" s="96">
        <v>22.0</v>
      </c>
      <c r="C27" s="75" t="s">
        <v>112</v>
      </c>
      <c r="D27" s="97">
        <v>0.2576388888888889</v>
      </c>
      <c r="E27" s="97">
        <v>0.7034722222222222</v>
      </c>
      <c r="F27" s="99">
        <f>'18'!$E27-'18'!$D27</f>
        <v>0.4458333333</v>
      </c>
      <c r="G27" s="75">
        <v>4.0</v>
      </c>
      <c r="H27" s="100" t="s">
        <v>23</v>
      </c>
      <c r="L27" s="71"/>
      <c r="O27" s="82">
        <v>3.0</v>
      </c>
      <c r="P27" s="132" t="s">
        <v>487</v>
      </c>
      <c r="Q27" s="148">
        <v>0.3548611111111111</v>
      </c>
      <c r="R27" s="148">
        <v>0.6993055555555556</v>
      </c>
      <c r="S27" s="149">
        <f t="shared" si="3"/>
        <v>0.3444444444</v>
      </c>
      <c r="T27" s="90">
        <v>2.0</v>
      </c>
      <c r="U27" s="94" t="s">
        <v>671</v>
      </c>
      <c r="W27" s="87" t="s">
        <v>42</v>
      </c>
      <c r="X27" s="95">
        <v>0.0</v>
      </c>
    </row>
    <row r="28" ht="14.25" customHeight="1">
      <c r="B28" s="96">
        <v>23.0</v>
      </c>
      <c r="C28" s="75" t="s">
        <v>120</v>
      </c>
      <c r="D28" s="97">
        <v>0.2111111111111111</v>
      </c>
      <c r="E28" s="97">
        <v>0.6687500000000001</v>
      </c>
      <c r="F28" s="99">
        <f>'18'!$E28-'18'!$D28</f>
        <v>0.4576388889</v>
      </c>
      <c r="G28" s="75">
        <v>4.0</v>
      </c>
      <c r="H28" s="100" t="s">
        <v>23</v>
      </c>
      <c r="L28" s="71"/>
      <c r="O28" s="82">
        <v>4.0</v>
      </c>
      <c r="P28" s="90" t="s">
        <v>139</v>
      </c>
      <c r="Q28" s="91">
        <v>0.2951388888888889</v>
      </c>
      <c r="R28" s="91">
        <v>0.6805555555555555</v>
      </c>
      <c r="S28" s="149">
        <f t="shared" si="3"/>
        <v>0.3854166667</v>
      </c>
      <c r="T28" s="90">
        <v>2.0</v>
      </c>
      <c r="U28" s="94" t="s">
        <v>216</v>
      </c>
      <c r="W28" s="87" t="s">
        <v>50</v>
      </c>
      <c r="X28" s="95">
        <v>1.0</v>
      </c>
    </row>
    <row r="29" ht="14.25" customHeight="1">
      <c r="L29" s="71"/>
      <c r="O29" s="82">
        <v>5.0</v>
      </c>
      <c r="P29" s="90" t="s">
        <v>233</v>
      </c>
      <c r="Q29" s="91">
        <v>0.26805555555555555</v>
      </c>
      <c r="R29" s="91">
        <v>0.7298611111111111</v>
      </c>
      <c r="S29" s="150">
        <f t="shared" si="3"/>
        <v>0.4618055556</v>
      </c>
      <c r="T29" s="90">
        <v>3.0</v>
      </c>
      <c r="U29" s="94" t="s">
        <v>216</v>
      </c>
      <c r="W29" s="87" t="s">
        <v>60</v>
      </c>
      <c r="X29" s="95">
        <v>0.0</v>
      </c>
    </row>
    <row r="30" ht="14.25" customHeight="1">
      <c r="L30" s="71"/>
      <c r="O30" s="82">
        <v>6.0</v>
      </c>
      <c r="P30" s="90" t="s">
        <v>144</v>
      </c>
      <c r="Q30" s="91">
        <v>0.2534722222222222</v>
      </c>
      <c r="R30" s="91">
        <v>0.7027777777777778</v>
      </c>
      <c r="S30" s="150">
        <f t="shared" si="3"/>
        <v>0.4493055556</v>
      </c>
      <c r="T30" s="90">
        <v>3.0</v>
      </c>
      <c r="U30" s="94" t="s">
        <v>216</v>
      </c>
      <c r="W30" s="101" t="s">
        <v>65</v>
      </c>
      <c r="X30" s="102">
        <f>SUM('18'!$T$25:$T$31)</f>
        <v>16</v>
      </c>
    </row>
    <row r="31" ht="14.25" customHeight="1">
      <c r="G31" s="133"/>
      <c r="H31" s="134" t="s">
        <v>419</v>
      </c>
      <c r="L31" s="71"/>
      <c r="O31" s="82">
        <v>7.0</v>
      </c>
      <c r="P31" s="90" t="s">
        <v>141</v>
      </c>
      <c r="Q31" s="91">
        <v>0.26875</v>
      </c>
      <c r="R31" s="91">
        <v>0.7118055555555555</v>
      </c>
      <c r="S31" s="150">
        <f t="shared" si="3"/>
        <v>0.4430555556</v>
      </c>
      <c r="T31" s="90">
        <v>3.0</v>
      </c>
      <c r="U31" s="94" t="s">
        <v>216</v>
      </c>
      <c r="V31" s="77"/>
      <c r="W31" s="103" t="s">
        <v>72</v>
      </c>
      <c r="X31" s="104">
        <f>X30/X26</f>
        <v>2.285714286</v>
      </c>
    </row>
    <row r="32" ht="14.25" customHeight="1">
      <c r="G32" s="77" t="s">
        <v>421</v>
      </c>
      <c r="H32" s="134" t="s">
        <v>422</v>
      </c>
      <c r="L32" s="71"/>
      <c r="O32" s="77"/>
      <c r="V32" s="77"/>
      <c r="W32" s="105" t="s">
        <v>78</v>
      </c>
      <c r="X32" s="106">
        <v>4.0</v>
      </c>
    </row>
    <row r="33" ht="14.25" customHeight="1">
      <c r="L33" s="71"/>
      <c r="O33" s="77"/>
      <c r="T33" s="133"/>
      <c r="U33" s="134" t="s">
        <v>419</v>
      </c>
      <c r="V33" s="77"/>
      <c r="W33" s="105" t="s">
        <v>355</v>
      </c>
      <c r="X33" s="107">
        <v>0.0</v>
      </c>
    </row>
    <row r="34" ht="14.25" customHeight="1">
      <c r="L34" s="71"/>
      <c r="O34" s="77"/>
      <c r="T34" s="77" t="s">
        <v>421</v>
      </c>
      <c r="U34" s="134" t="s">
        <v>422</v>
      </c>
      <c r="V34" s="77"/>
      <c r="W34" s="105" t="s">
        <v>95</v>
      </c>
      <c r="X34" s="107">
        <f>X26/X25</f>
        <v>0.875</v>
      </c>
    </row>
    <row r="35" ht="14.25" customHeight="1">
      <c r="L35" s="71"/>
      <c r="O35" s="77"/>
      <c r="V35" s="77"/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  <c r="O44" s="75" t="s">
        <v>12</v>
      </c>
      <c r="P44" s="75" t="s">
        <v>13</v>
      </c>
      <c r="Q44" s="81" t="s">
        <v>14</v>
      </c>
      <c r="R44" s="81" t="s">
        <v>20</v>
      </c>
      <c r="S44" s="81" t="s">
        <v>16</v>
      </c>
      <c r="T44" s="75" t="s">
        <v>17</v>
      </c>
      <c r="U44" s="75" t="s">
        <v>18</v>
      </c>
    </row>
    <row r="45" ht="14.25" customHeight="1">
      <c r="L45" s="71"/>
      <c r="O45" s="89">
        <v>1.0</v>
      </c>
      <c r="P45" s="75"/>
      <c r="Q45" s="97"/>
      <c r="R45" s="143"/>
      <c r="S45" s="76"/>
      <c r="T45" s="75"/>
      <c r="U45" s="86"/>
    </row>
    <row r="46" ht="14.25" customHeight="1">
      <c r="L46" s="71"/>
      <c r="O46" s="82">
        <v>2.0</v>
      </c>
      <c r="P46" s="115"/>
      <c r="Q46" s="116"/>
      <c r="R46" s="145"/>
      <c r="S46" s="76"/>
      <c r="T46" s="115"/>
      <c r="U46" s="86"/>
    </row>
    <row r="47" ht="14.25" customHeight="1">
      <c r="L47" s="71"/>
      <c r="O47" s="82">
        <v>3.0</v>
      </c>
      <c r="P47" s="115"/>
      <c r="Q47" s="116"/>
      <c r="R47" s="145"/>
      <c r="S47" s="146"/>
      <c r="T47" s="115"/>
      <c r="U47" s="113"/>
    </row>
    <row r="48" ht="14.25" customHeight="1">
      <c r="L48" s="71"/>
      <c r="O48" s="89">
        <v>4.0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5.0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7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7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7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76"/>
      <c r="T59" s="115"/>
      <c r="U59" s="113"/>
      <c r="V59" s="77"/>
    </row>
    <row r="60" ht="14.25" customHeight="1">
      <c r="L60" s="71"/>
      <c r="O60" s="125">
        <v>17.0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7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76"/>
      <c r="T62" s="115"/>
      <c r="U62" s="113"/>
    </row>
    <row r="63" ht="14.25" customHeight="1">
      <c r="L63" s="71"/>
      <c r="O63" s="96">
        <v>20.0</v>
      </c>
      <c r="P63" s="115"/>
      <c r="Q63" s="116"/>
      <c r="R63" s="145"/>
      <c r="S63" s="146"/>
      <c r="T63" s="115"/>
      <c r="U63" s="113"/>
    </row>
    <row r="64" ht="14.25" customHeight="1">
      <c r="L64" s="71"/>
      <c r="O64" s="125">
        <v>21.0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89">
        <v>22.0</v>
      </c>
      <c r="P65" s="115"/>
      <c r="Q65" s="116"/>
      <c r="R65" s="145"/>
      <c r="S65" s="76"/>
      <c r="T65" s="115"/>
      <c r="U65" s="113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22:U22"/>
    <mergeCell ref="O23:U23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672</v>
      </c>
      <c r="C3" s="5"/>
      <c r="D3" s="5"/>
      <c r="E3" s="5"/>
      <c r="F3" s="5"/>
      <c r="G3" s="5"/>
      <c r="H3" s="6"/>
      <c r="J3" s="7" t="s">
        <v>673</v>
      </c>
      <c r="K3" s="8"/>
      <c r="L3" s="71"/>
      <c r="O3" s="73" t="s">
        <v>674</v>
      </c>
      <c r="P3" s="5"/>
      <c r="Q3" s="5"/>
      <c r="R3" s="5"/>
      <c r="S3" s="5"/>
      <c r="T3" s="5"/>
      <c r="U3" s="6"/>
      <c r="W3" s="7" t="s">
        <v>675</v>
      </c>
      <c r="X3" s="8"/>
      <c r="AA3" s="72" t="s">
        <v>676</v>
      </c>
      <c r="AB3" s="5"/>
      <c r="AC3" s="5"/>
      <c r="AD3" s="5"/>
      <c r="AE3" s="5"/>
      <c r="AF3" s="5"/>
      <c r="AG3" s="6"/>
      <c r="AI3" s="7" t="s">
        <v>677</v>
      </c>
      <c r="AJ3" s="8"/>
    </row>
    <row r="4" ht="14.25" customHeight="1">
      <c r="B4" s="74">
        <v>45401.0</v>
      </c>
      <c r="J4" s="11"/>
      <c r="K4" s="12"/>
      <c r="L4" s="71"/>
      <c r="O4" s="74">
        <f>B4</f>
        <v>45401</v>
      </c>
      <c r="W4" s="11"/>
      <c r="X4" s="12"/>
      <c r="AA4" s="74">
        <f>B4</f>
        <v>45401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71</v>
      </c>
      <c r="D6" s="84">
        <v>0.29305555555555557</v>
      </c>
      <c r="E6" s="84">
        <v>0.5840277777777778</v>
      </c>
      <c r="F6" s="85">
        <f>'19'!$E6-'19'!$D6</f>
        <v>0.2909722222</v>
      </c>
      <c r="G6" s="83">
        <v>1.0</v>
      </c>
      <c r="H6" s="86" t="s">
        <v>678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25</v>
      </c>
      <c r="Q6" s="84">
        <v>0.30833333333333335</v>
      </c>
      <c r="R6" s="141">
        <v>0.4979166666666666</v>
      </c>
      <c r="S6" s="149">
        <f t="shared" ref="S6:S20" si="1">R6-Q6</f>
        <v>0.1895833333</v>
      </c>
      <c r="T6" s="83">
        <v>1.0</v>
      </c>
      <c r="U6" s="86" t="s">
        <v>654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83</v>
      </c>
      <c r="AC6" s="84">
        <v>0.24930555555555556</v>
      </c>
      <c r="AD6" s="84">
        <v>0.48125</v>
      </c>
      <c r="AE6" s="85">
        <f t="shared" ref="AE6:AE13" si="2">AD6-AC6</f>
        <v>0.2319444444</v>
      </c>
      <c r="AF6" s="83">
        <v>2.0</v>
      </c>
      <c r="AG6" s="82" t="s">
        <v>251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83" t="s">
        <v>90</v>
      </c>
      <c r="D7" s="84">
        <v>0.28194444444444444</v>
      </c>
      <c r="E7" s="84">
        <v>0.4395833333333334</v>
      </c>
      <c r="F7" s="85">
        <f>'19'!$E7-'19'!$D7</f>
        <v>0.1576388889</v>
      </c>
      <c r="G7" s="83">
        <v>1.0</v>
      </c>
      <c r="H7" s="86" t="s">
        <v>679</v>
      </c>
      <c r="I7" s="77"/>
      <c r="J7" s="87" t="s">
        <v>33</v>
      </c>
      <c r="K7" s="95">
        <v>22.0</v>
      </c>
      <c r="L7" s="80"/>
      <c r="M7" s="77"/>
      <c r="N7" s="77"/>
      <c r="O7" s="82">
        <v>2.0</v>
      </c>
      <c r="P7" s="90" t="s">
        <v>99</v>
      </c>
      <c r="Q7" s="91">
        <v>0.3104166666666667</v>
      </c>
      <c r="R7" s="142">
        <v>0.5791666666666667</v>
      </c>
      <c r="S7" s="149">
        <f t="shared" si="1"/>
        <v>0.26875</v>
      </c>
      <c r="T7" s="90">
        <v>1.0</v>
      </c>
      <c r="U7" s="86" t="s">
        <v>680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70</v>
      </c>
      <c r="AC7" s="84">
        <v>0.2708333333333333</v>
      </c>
      <c r="AD7" s="84">
        <v>0.68125</v>
      </c>
      <c r="AE7" s="85">
        <f t="shared" si="2"/>
        <v>0.4104166667</v>
      </c>
      <c r="AF7" s="83">
        <v>3.0</v>
      </c>
      <c r="AG7" s="94" t="s">
        <v>681</v>
      </c>
      <c r="AH7" s="77"/>
      <c r="AI7" s="87" t="s">
        <v>33</v>
      </c>
      <c r="AJ7" s="88">
        <v>8.0</v>
      </c>
    </row>
    <row r="8" ht="14.25" customHeight="1">
      <c r="B8" s="82">
        <v>3.0</v>
      </c>
      <c r="C8" s="83" t="s">
        <v>129</v>
      </c>
      <c r="D8" s="84">
        <v>0.2777777777777778</v>
      </c>
      <c r="E8" s="84">
        <v>0.41944444444444445</v>
      </c>
      <c r="F8" s="85">
        <f>'19'!$E8-'19'!$D8</f>
        <v>0.1416666667</v>
      </c>
      <c r="G8" s="83">
        <v>1.0</v>
      </c>
      <c r="H8" s="86" t="s">
        <v>515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105</v>
      </c>
      <c r="Q8" s="91">
        <v>0.30833333333333335</v>
      </c>
      <c r="R8" s="142">
        <v>0.5972222222222222</v>
      </c>
      <c r="S8" s="149">
        <f t="shared" si="1"/>
        <v>0.2888888889</v>
      </c>
      <c r="T8" s="90">
        <v>1.0</v>
      </c>
      <c r="U8" s="94" t="s">
        <v>682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157</v>
      </c>
      <c r="AC8" s="84">
        <v>0.2513888888888889</v>
      </c>
      <c r="AD8" s="84">
        <v>0.7527777777777778</v>
      </c>
      <c r="AE8" s="85">
        <f t="shared" si="2"/>
        <v>0.5013888889</v>
      </c>
      <c r="AF8" s="83">
        <v>3.0</v>
      </c>
      <c r="AG8" s="82" t="s">
        <v>683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31</v>
      </c>
      <c r="D9" s="84">
        <v>0.26944444444444443</v>
      </c>
      <c r="E9" s="84">
        <v>0.576388888888889</v>
      </c>
      <c r="F9" s="85">
        <f>'19'!$E9-'19'!$D9</f>
        <v>0.3069444444</v>
      </c>
      <c r="G9" s="83">
        <v>2.0</v>
      </c>
      <c r="H9" s="94" t="s">
        <v>684</v>
      </c>
      <c r="I9" s="77"/>
      <c r="J9" s="87" t="s">
        <v>50</v>
      </c>
      <c r="K9" s="95">
        <v>1.0</v>
      </c>
      <c r="L9" s="80"/>
      <c r="M9" s="77"/>
      <c r="N9" s="77"/>
      <c r="O9" s="89">
        <v>4.0</v>
      </c>
      <c r="P9" s="132" t="s">
        <v>685</v>
      </c>
      <c r="Q9" s="148">
        <v>0.44375000000000003</v>
      </c>
      <c r="R9" s="142">
        <v>0.7083333333333334</v>
      </c>
      <c r="S9" s="149">
        <f t="shared" si="1"/>
        <v>0.2645833333</v>
      </c>
      <c r="T9" s="90">
        <v>1.0</v>
      </c>
      <c r="U9" s="94" t="s">
        <v>627</v>
      </c>
      <c r="V9" s="77"/>
      <c r="W9" s="87" t="s">
        <v>50</v>
      </c>
      <c r="X9" s="95">
        <v>3.0</v>
      </c>
      <c r="Y9" s="77"/>
      <c r="Z9" s="77"/>
      <c r="AA9" s="82">
        <v>4.0</v>
      </c>
      <c r="AB9" s="83" t="s">
        <v>29</v>
      </c>
      <c r="AC9" s="84">
        <v>0.225</v>
      </c>
      <c r="AD9" s="84">
        <v>0.6680555555555556</v>
      </c>
      <c r="AE9" s="85">
        <f t="shared" si="2"/>
        <v>0.4430555556</v>
      </c>
      <c r="AF9" s="83">
        <v>3.0</v>
      </c>
      <c r="AG9" s="94" t="s">
        <v>681</v>
      </c>
      <c r="AH9" s="77"/>
      <c r="AI9" s="87" t="s">
        <v>50</v>
      </c>
      <c r="AJ9" s="95">
        <v>6.0</v>
      </c>
    </row>
    <row r="10" ht="14.25" customHeight="1">
      <c r="B10" s="82">
        <v>5.0</v>
      </c>
      <c r="C10" s="83" t="s">
        <v>49</v>
      </c>
      <c r="D10" s="84">
        <v>0.30069444444444443</v>
      </c>
      <c r="E10" s="84">
        <v>0.6409722222222222</v>
      </c>
      <c r="F10" s="85">
        <f>'19'!$E10-'19'!$D10</f>
        <v>0.3402777778</v>
      </c>
      <c r="G10" s="83">
        <v>2.0</v>
      </c>
      <c r="H10" s="94" t="s">
        <v>686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181</v>
      </c>
      <c r="Q10" s="91">
        <v>0.2534722222222222</v>
      </c>
      <c r="R10" s="142">
        <v>0.5090277777777777</v>
      </c>
      <c r="S10" s="149">
        <f t="shared" si="1"/>
        <v>0.2555555556</v>
      </c>
      <c r="T10" s="90">
        <v>1.0</v>
      </c>
      <c r="U10" s="86" t="s">
        <v>687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180</v>
      </c>
      <c r="AC10" s="84">
        <v>0.23958333333333334</v>
      </c>
      <c r="AD10" s="84">
        <v>0.49374999999999997</v>
      </c>
      <c r="AE10" s="85">
        <f t="shared" si="2"/>
        <v>0.2541666667</v>
      </c>
      <c r="AF10" s="83">
        <v>3.0</v>
      </c>
      <c r="AG10" s="82" t="s">
        <v>688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56</v>
      </c>
      <c r="D11" s="84">
        <v>0.2111111111111111</v>
      </c>
      <c r="E11" s="84">
        <v>0.5694444444444444</v>
      </c>
      <c r="F11" s="85">
        <f>'19'!$E11-'19'!$D11</f>
        <v>0.3583333333</v>
      </c>
      <c r="G11" s="83">
        <v>2.0</v>
      </c>
      <c r="H11" s="82" t="s">
        <v>689</v>
      </c>
      <c r="I11" s="77"/>
      <c r="J11" s="101" t="s">
        <v>65</v>
      </c>
      <c r="K11" s="102">
        <f>SUM('19'!$G$6:$G$27)</f>
        <v>53</v>
      </c>
      <c r="L11" s="80"/>
      <c r="M11" s="77"/>
      <c r="N11" s="77"/>
      <c r="O11" s="82">
        <v>6.0</v>
      </c>
      <c r="P11" s="90" t="s">
        <v>171</v>
      </c>
      <c r="Q11" s="91">
        <v>0.28750000000000003</v>
      </c>
      <c r="R11" s="142">
        <v>0.7340277777777778</v>
      </c>
      <c r="S11" s="149">
        <f t="shared" si="1"/>
        <v>0.4465277778</v>
      </c>
      <c r="T11" s="90">
        <v>2.0</v>
      </c>
      <c r="U11" s="86" t="s">
        <v>690</v>
      </c>
      <c r="V11" s="77"/>
      <c r="W11" s="101" t="s">
        <v>65</v>
      </c>
      <c r="X11" s="102">
        <f>SUM('19'!$T$6:$T$20)</f>
        <v>25</v>
      </c>
      <c r="Y11" s="77"/>
      <c r="Z11" s="77"/>
      <c r="AA11" s="82">
        <v>6.0</v>
      </c>
      <c r="AB11" s="83" t="s">
        <v>76</v>
      </c>
      <c r="AC11" s="84">
        <v>0.2222222222222222</v>
      </c>
      <c r="AD11" s="84">
        <v>0.6687500000000001</v>
      </c>
      <c r="AE11" s="85">
        <f t="shared" si="2"/>
        <v>0.4465277778</v>
      </c>
      <c r="AF11" s="83">
        <v>4.0</v>
      </c>
      <c r="AG11" s="94" t="s">
        <v>681</v>
      </c>
      <c r="AH11" s="77"/>
      <c r="AI11" s="101" t="s">
        <v>65</v>
      </c>
      <c r="AJ11" s="102">
        <f>SUM('19'!$AF$6:$AF$13)</f>
        <v>28</v>
      </c>
    </row>
    <row r="12" ht="14.25" customHeight="1">
      <c r="B12" s="82">
        <v>7.0</v>
      </c>
      <c r="C12" s="83" t="s">
        <v>77</v>
      </c>
      <c r="D12" s="84">
        <v>0.28194444444444444</v>
      </c>
      <c r="E12" s="84">
        <v>0.6416666666666667</v>
      </c>
      <c r="F12" s="85">
        <f>'19'!$E12-'19'!$D12</f>
        <v>0.3597222222</v>
      </c>
      <c r="G12" s="83">
        <v>2.0</v>
      </c>
      <c r="H12" s="94" t="s">
        <v>681</v>
      </c>
      <c r="I12" s="77"/>
      <c r="J12" s="103" t="s">
        <v>72</v>
      </c>
      <c r="K12" s="104">
        <f>K11/K7</f>
        <v>2.409090909</v>
      </c>
      <c r="L12" s="80"/>
      <c r="M12" s="77"/>
      <c r="N12" s="77"/>
      <c r="O12" s="89">
        <v>7.0</v>
      </c>
      <c r="P12" s="90" t="s">
        <v>73</v>
      </c>
      <c r="Q12" s="91">
        <v>0.28194444444444444</v>
      </c>
      <c r="R12" s="142">
        <v>0.7416666666666667</v>
      </c>
      <c r="S12" s="149">
        <f t="shared" si="1"/>
        <v>0.4597222222</v>
      </c>
      <c r="T12" s="90">
        <v>2.0</v>
      </c>
      <c r="U12" s="86" t="s">
        <v>691</v>
      </c>
      <c r="V12" s="77"/>
      <c r="W12" s="103" t="s">
        <v>72</v>
      </c>
      <c r="X12" s="104">
        <f>X11/X7</f>
        <v>1.666666667</v>
      </c>
      <c r="Y12" s="77"/>
      <c r="Z12" s="77"/>
      <c r="AA12" s="82">
        <v>7.0</v>
      </c>
      <c r="AB12" s="83" t="s">
        <v>54</v>
      </c>
      <c r="AC12" s="84">
        <v>0.2736111111111111</v>
      </c>
      <c r="AD12" s="84">
        <v>0.7097222222222223</v>
      </c>
      <c r="AE12" s="85">
        <f t="shared" si="2"/>
        <v>0.4361111111</v>
      </c>
      <c r="AF12" s="83">
        <v>4.0</v>
      </c>
      <c r="AG12" s="94" t="s">
        <v>681</v>
      </c>
      <c r="AH12" s="77"/>
      <c r="AI12" s="103" t="s">
        <v>72</v>
      </c>
      <c r="AJ12" s="104">
        <f>AJ11/AJ7</f>
        <v>3.5</v>
      </c>
    </row>
    <row r="13" ht="14.25" customHeight="1">
      <c r="B13" s="82">
        <v>8.0</v>
      </c>
      <c r="C13" s="83" t="s">
        <v>120</v>
      </c>
      <c r="D13" s="84">
        <v>0.20902777777777778</v>
      </c>
      <c r="E13" s="84">
        <v>0.5694444444444444</v>
      </c>
      <c r="F13" s="85">
        <f>'19'!$E13-'19'!$D13</f>
        <v>0.3604166667</v>
      </c>
      <c r="G13" s="83">
        <v>2.0</v>
      </c>
      <c r="H13" s="94" t="s">
        <v>692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79</v>
      </c>
      <c r="Q13" s="91">
        <v>0.20902777777777778</v>
      </c>
      <c r="R13" s="142">
        <v>0.7493055555555556</v>
      </c>
      <c r="S13" s="149">
        <f t="shared" si="1"/>
        <v>0.5402777778</v>
      </c>
      <c r="T13" s="90">
        <v>2.0</v>
      </c>
      <c r="U13" s="86" t="s">
        <v>693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89</v>
      </c>
      <c r="AC13" s="97">
        <v>0.22083333333333333</v>
      </c>
      <c r="AD13" s="97">
        <v>0.7687499999999999</v>
      </c>
      <c r="AE13" s="99">
        <f t="shared" si="2"/>
        <v>0.5479166667</v>
      </c>
      <c r="AF13" s="75">
        <v>6.0</v>
      </c>
      <c r="AG13" s="96" t="s">
        <v>23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123</v>
      </c>
      <c r="D14" s="84">
        <v>0.3055555555555555</v>
      </c>
      <c r="E14" s="84">
        <v>0.6430555555555556</v>
      </c>
      <c r="F14" s="85">
        <f>'19'!$E14-'19'!$D14</f>
        <v>0.3375</v>
      </c>
      <c r="G14" s="83">
        <v>2.0</v>
      </c>
      <c r="H14" s="94" t="s">
        <v>681</v>
      </c>
      <c r="I14" s="77"/>
      <c r="J14" s="105" t="s">
        <v>355</v>
      </c>
      <c r="K14" s="107">
        <v>0.0</v>
      </c>
      <c r="L14" s="80"/>
      <c r="M14" s="77"/>
      <c r="N14" s="77"/>
      <c r="O14" s="82">
        <v>9.0</v>
      </c>
      <c r="P14" s="90" t="s">
        <v>34</v>
      </c>
      <c r="Q14" s="91">
        <v>0.3048611111111111</v>
      </c>
      <c r="R14" s="142">
        <v>0.7444444444444445</v>
      </c>
      <c r="S14" s="149">
        <f t="shared" si="1"/>
        <v>0.4395833333</v>
      </c>
      <c r="T14" s="90">
        <v>2.0</v>
      </c>
      <c r="U14" s="94" t="s">
        <v>681</v>
      </c>
      <c r="V14" s="77"/>
      <c r="W14" s="105" t="s">
        <v>355</v>
      </c>
      <c r="X14" s="107">
        <v>0.0</v>
      </c>
      <c r="Y14" s="77"/>
      <c r="Z14" s="77"/>
      <c r="AH14" s="77"/>
      <c r="AI14" s="105" t="s">
        <v>355</v>
      </c>
      <c r="AJ14" s="107">
        <f>1/8</f>
        <v>0.125</v>
      </c>
    </row>
    <row r="15" ht="14.25" customHeight="1">
      <c r="B15" s="82">
        <v>10.0</v>
      </c>
      <c r="C15" s="83" t="s">
        <v>138</v>
      </c>
      <c r="D15" s="84">
        <v>0.3013888888888889</v>
      </c>
      <c r="E15" s="84">
        <v>0.6437499999999999</v>
      </c>
      <c r="F15" s="85">
        <f>'19'!$E15-'19'!$D15</f>
        <v>0.3423611111</v>
      </c>
      <c r="G15" s="83">
        <v>2.0</v>
      </c>
      <c r="H15" s="94" t="s">
        <v>681</v>
      </c>
      <c r="J15" s="105" t="s">
        <v>92</v>
      </c>
      <c r="K15" s="107">
        <f>K7/K6</f>
        <v>0.9565217391</v>
      </c>
      <c r="L15" s="71"/>
      <c r="O15" s="89">
        <v>10.0</v>
      </c>
      <c r="P15" s="90" t="s">
        <v>86</v>
      </c>
      <c r="Q15" s="91">
        <v>0.29444444444444445</v>
      </c>
      <c r="R15" s="142">
        <v>0.7270833333333333</v>
      </c>
      <c r="S15" s="149">
        <f t="shared" si="1"/>
        <v>0.4326388889</v>
      </c>
      <c r="T15" s="90">
        <v>2.0</v>
      </c>
      <c r="U15" s="86" t="s">
        <v>694</v>
      </c>
      <c r="W15" s="105" t="s">
        <v>95</v>
      </c>
      <c r="X15" s="107">
        <f>X7/X6</f>
        <v>0.8333333333</v>
      </c>
      <c r="AI15" s="105" t="s">
        <v>95</v>
      </c>
      <c r="AJ15" s="107">
        <f>AJ7/AJ6</f>
        <v>0.5333333333</v>
      </c>
    </row>
    <row r="16" ht="14.25" customHeight="1">
      <c r="B16" s="82">
        <v>11.0</v>
      </c>
      <c r="C16" s="83" t="s">
        <v>22</v>
      </c>
      <c r="D16" s="84">
        <v>0.2777777777777778</v>
      </c>
      <c r="E16" s="84">
        <v>0.6770833333333334</v>
      </c>
      <c r="F16" s="85">
        <f>'19'!$E16-'19'!$D16</f>
        <v>0.3993055556</v>
      </c>
      <c r="G16" s="83">
        <v>3.0</v>
      </c>
      <c r="H16" s="94" t="s">
        <v>681</v>
      </c>
      <c r="L16" s="71"/>
      <c r="O16" s="82">
        <v>11.0</v>
      </c>
      <c r="P16" s="90" t="s">
        <v>58</v>
      </c>
      <c r="Q16" s="91">
        <v>0.24375</v>
      </c>
      <c r="R16" s="142">
        <v>0.6951388888888889</v>
      </c>
      <c r="S16" s="149">
        <f t="shared" si="1"/>
        <v>0.4513888889</v>
      </c>
      <c r="T16" s="90">
        <v>2.0</v>
      </c>
      <c r="U16" s="94" t="s">
        <v>695</v>
      </c>
      <c r="W16" s="111"/>
      <c r="X16" s="112"/>
      <c r="AF16" s="133"/>
      <c r="AG16" s="134" t="s">
        <v>419</v>
      </c>
    </row>
    <row r="17" ht="14.25" customHeight="1">
      <c r="B17" s="82">
        <v>12.0</v>
      </c>
      <c r="C17" s="83" t="s">
        <v>40</v>
      </c>
      <c r="D17" s="84">
        <v>0.2902777777777778</v>
      </c>
      <c r="E17" s="84">
        <v>0.6847222222222222</v>
      </c>
      <c r="F17" s="85">
        <f>'19'!$E17-'19'!$D17</f>
        <v>0.3944444444</v>
      </c>
      <c r="G17" s="83">
        <v>3.0</v>
      </c>
      <c r="H17" s="94" t="s">
        <v>681</v>
      </c>
      <c r="L17" s="71"/>
      <c r="O17" s="82">
        <v>12.0</v>
      </c>
      <c r="P17" s="90" t="s">
        <v>113</v>
      </c>
      <c r="Q17" s="91">
        <v>0.21041666666666667</v>
      </c>
      <c r="R17" s="142">
        <v>0.6652777777777777</v>
      </c>
      <c r="S17" s="149">
        <f t="shared" si="1"/>
        <v>0.4548611111</v>
      </c>
      <c r="T17" s="90">
        <v>2.0</v>
      </c>
      <c r="U17" s="94" t="s">
        <v>681</v>
      </c>
      <c r="W17" s="111"/>
      <c r="X17" s="112"/>
      <c r="AF17" s="77" t="s">
        <v>421</v>
      </c>
      <c r="AG17" s="134" t="s">
        <v>422</v>
      </c>
      <c r="AI17" s="114"/>
    </row>
    <row r="18" ht="14.25" customHeight="1">
      <c r="B18" s="82">
        <v>13.0</v>
      </c>
      <c r="C18" s="83" t="s">
        <v>64</v>
      </c>
      <c r="D18" s="84">
        <v>0.26875</v>
      </c>
      <c r="E18" s="84">
        <v>0.6694444444444444</v>
      </c>
      <c r="F18" s="85">
        <f>'19'!$E18-'19'!$D18</f>
        <v>0.4006944444</v>
      </c>
      <c r="G18" s="83">
        <v>3.0</v>
      </c>
      <c r="H18" s="94" t="s">
        <v>681</v>
      </c>
      <c r="L18" s="71"/>
      <c r="O18" s="89">
        <v>13.0</v>
      </c>
      <c r="P18" s="90" t="s">
        <v>66</v>
      </c>
      <c r="Q18" s="91">
        <v>0.21805555555555556</v>
      </c>
      <c r="R18" s="142">
        <v>0.7131944444444445</v>
      </c>
      <c r="S18" s="149">
        <f t="shared" si="1"/>
        <v>0.4951388889</v>
      </c>
      <c r="T18" s="90">
        <v>2.0</v>
      </c>
      <c r="U18" s="86" t="s">
        <v>696</v>
      </c>
      <c r="W18" s="111"/>
      <c r="X18" s="112"/>
    </row>
    <row r="19" ht="16.5" customHeight="1">
      <c r="B19" s="82">
        <v>14.0</v>
      </c>
      <c r="C19" s="83" t="s">
        <v>84</v>
      </c>
      <c r="D19" s="84">
        <v>0.22916666666666666</v>
      </c>
      <c r="E19" s="84">
        <v>0.6854166666666667</v>
      </c>
      <c r="F19" s="85">
        <f>'19'!$E19-'19'!$D19</f>
        <v>0.45625</v>
      </c>
      <c r="G19" s="83">
        <v>3.0</v>
      </c>
      <c r="H19" s="94" t="s">
        <v>681</v>
      </c>
      <c r="L19" s="71"/>
      <c r="O19" s="82">
        <v>14.0</v>
      </c>
      <c r="P19" s="90" t="s">
        <v>118</v>
      </c>
      <c r="Q19" s="91">
        <v>0.24583333333333335</v>
      </c>
      <c r="R19" s="142">
        <v>0.6749999999999999</v>
      </c>
      <c r="S19" s="149">
        <f t="shared" si="1"/>
        <v>0.4291666667</v>
      </c>
      <c r="T19" s="90">
        <v>2.0</v>
      </c>
      <c r="U19" s="94" t="s">
        <v>681</v>
      </c>
    </row>
    <row r="20" ht="14.25" customHeight="1">
      <c r="B20" s="82">
        <v>15.0</v>
      </c>
      <c r="C20" s="83" t="s">
        <v>98</v>
      </c>
      <c r="D20" s="84">
        <v>0.28055555555555556</v>
      </c>
      <c r="E20" s="84">
        <v>0.6826388888888889</v>
      </c>
      <c r="F20" s="85">
        <f>'19'!$E20-'19'!$D20</f>
        <v>0.4020833333</v>
      </c>
      <c r="G20" s="83">
        <v>3.0</v>
      </c>
      <c r="H20" s="94" t="s">
        <v>681</v>
      </c>
      <c r="L20" s="71"/>
      <c r="O20" s="82">
        <v>15.0</v>
      </c>
      <c r="P20" s="90" t="s">
        <v>121</v>
      </c>
      <c r="Q20" s="91">
        <v>0.24513888888888888</v>
      </c>
      <c r="R20" s="142">
        <v>0.7416666666666667</v>
      </c>
      <c r="S20" s="149">
        <f t="shared" si="1"/>
        <v>0.4965277778</v>
      </c>
      <c r="T20" s="90">
        <v>2.0</v>
      </c>
      <c r="U20" s="94" t="s">
        <v>697</v>
      </c>
    </row>
    <row r="21" ht="14.25" customHeight="1">
      <c r="B21" s="82">
        <v>16.0</v>
      </c>
      <c r="C21" s="83" t="s">
        <v>103</v>
      </c>
      <c r="D21" s="84">
        <v>0.22291666666666665</v>
      </c>
      <c r="E21" s="84">
        <v>0.6527777777777778</v>
      </c>
      <c r="F21" s="85">
        <f>'19'!$E21-'19'!$D21</f>
        <v>0.4298611111</v>
      </c>
      <c r="G21" s="83">
        <v>3.0</v>
      </c>
      <c r="H21" s="94" t="s">
        <v>681</v>
      </c>
      <c r="L21" s="71"/>
    </row>
    <row r="22" ht="14.25" customHeight="1">
      <c r="B22" s="82">
        <v>17.0</v>
      </c>
      <c r="C22" s="83" t="s">
        <v>108</v>
      </c>
      <c r="D22" s="84">
        <v>0.2340277777777778</v>
      </c>
      <c r="E22" s="84">
        <v>0.6527777777777778</v>
      </c>
      <c r="F22" s="85">
        <f>'19'!$E22-'19'!$D22</f>
        <v>0.41875</v>
      </c>
      <c r="G22" s="83">
        <v>3.0</v>
      </c>
      <c r="H22" s="94" t="s">
        <v>681</v>
      </c>
      <c r="L22" s="71"/>
      <c r="O22" s="73" t="s">
        <v>698</v>
      </c>
      <c r="P22" s="5"/>
      <c r="Q22" s="5"/>
      <c r="R22" s="5"/>
      <c r="S22" s="5"/>
      <c r="T22" s="5"/>
      <c r="U22" s="6"/>
      <c r="W22" s="58" t="s">
        <v>699</v>
      </c>
      <c r="X22" s="58"/>
    </row>
    <row r="23" ht="14.25" customHeight="1">
      <c r="B23" s="82">
        <v>18.0</v>
      </c>
      <c r="C23" s="83" t="s">
        <v>112</v>
      </c>
      <c r="D23" s="84">
        <v>0.2798611111111111</v>
      </c>
      <c r="E23" s="84">
        <v>0.6854166666666667</v>
      </c>
      <c r="F23" s="85">
        <f>'19'!$E23-'19'!$D23</f>
        <v>0.4055555556</v>
      </c>
      <c r="G23" s="83">
        <v>3.0</v>
      </c>
      <c r="H23" s="94" t="s">
        <v>681</v>
      </c>
      <c r="L23" s="71"/>
      <c r="O23" s="74">
        <f>B4</f>
        <v>45401</v>
      </c>
      <c r="W23" s="59"/>
      <c r="X23" s="59"/>
    </row>
    <row r="24" ht="14.25" customHeight="1">
      <c r="B24" s="82">
        <v>19.0</v>
      </c>
      <c r="C24" s="83" t="s">
        <v>125</v>
      </c>
      <c r="D24" s="84">
        <v>0.22083333333333333</v>
      </c>
      <c r="E24" s="84">
        <v>0.6798611111111111</v>
      </c>
      <c r="F24" s="85">
        <f>'19'!$E24-'19'!$D24</f>
        <v>0.4590277778</v>
      </c>
      <c r="G24" s="83">
        <v>3.0</v>
      </c>
      <c r="H24" s="94" t="s">
        <v>681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78" t="s">
        <v>21</v>
      </c>
      <c r="X24" s="79">
        <f>SUM(X26:X29)</f>
        <v>8</v>
      </c>
    </row>
    <row r="25" ht="14.25" customHeight="1">
      <c r="B25" s="82">
        <v>20.0</v>
      </c>
      <c r="C25" s="83" t="s">
        <v>222</v>
      </c>
      <c r="D25" s="84">
        <v>0.225</v>
      </c>
      <c r="E25" s="84">
        <v>0.6347222222222222</v>
      </c>
      <c r="F25" s="85">
        <f>'19'!$E25-'19'!$D25</f>
        <v>0.4097222222</v>
      </c>
      <c r="G25" s="83">
        <v>3.0</v>
      </c>
      <c r="H25" s="94" t="s">
        <v>681</v>
      </c>
      <c r="L25" s="71"/>
      <c r="O25" s="82">
        <v>1.0</v>
      </c>
      <c r="P25" s="90" t="s">
        <v>233</v>
      </c>
      <c r="Q25" s="91">
        <v>0.23611111111111113</v>
      </c>
      <c r="R25" s="91">
        <v>0.41250000000000003</v>
      </c>
      <c r="S25" s="149">
        <f t="shared" ref="S25:S31" si="3">R25-Q25</f>
        <v>0.1763888889</v>
      </c>
      <c r="T25" s="90">
        <v>1.0</v>
      </c>
      <c r="U25" s="94" t="s">
        <v>700</v>
      </c>
      <c r="W25" s="87" t="s">
        <v>24</v>
      </c>
      <c r="X25" s="88">
        <v>8.0</v>
      </c>
    </row>
    <row r="26" ht="14.25" customHeight="1">
      <c r="B26" s="82">
        <v>21.0</v>
      </c>
      <c r="C26" s="83" t="s">
        <v>132</v>
      </c>
      <c r="D26" s="84">
        <v>0.2340277777777778</v>
      </c>
      <c r="E26" s="84">
        <v>0.6416666666666667</v>
      </c>
      <c r="F26" s="85">
        <f>'19'!$E26-'19'!$D26</f>
        <v>0.4076388889</v>
      </c>
      <c r="G26" s="83">
        <v>3.0</v>
      </c>
      <c r="H26" s="94" t="s">
        <v>681</v>
      </c>
      <c r="L26" s="71"/>
      <c r="O26" s="82">
        <v>2.0</v>
      </c>
      <c r="P26" s="90" t="s">
        <v>136</v>
      </c>
      <c r="Q26" s="91">
        <v>0.30624999999999997</v>
      </c>
      <c r="R26" s="91">
        <v>0.4465277777777778</v>
      </c>
      <c r="S26" s="149">
        <f t="shared" si="3"/>
        <v>0.1402777778</v>
      </c>
      <c r="T26" s="90">
        <v>1.0</v>
      </c>
      <c r="U26" s="94" t="s">
        <v>701</v>
      </c>
      <c r="W26" s="87" t="s">
        <v>33</v>
      </c>
      <c r="X26" s="95">
        <v>7.0</v>
      </c>
    </row>
    <row r="27" ht="14.25" customHeight="1">
      <c r="B27" s="82">
        <v>22.0</v>
      </c>
      <c r="C27" s="83" t="s">
        <v>135</v>
      </c>
      <c r="D27" s="84">
        <v>0.23611111111111113</v>
      </c>
      <c r="E27" s="84">
        <v>0.7062499999999999</v>
      </c>
      <c r="F27" s="85">
        <f>'19'!$E27-'19'!$D27</f>
        <v>0.4701388889</v>
      </c>
      <c r="G27" s="83">
        <v>3.0</v>
      </c>
      <c r="H27" s="94" t="s">
        <v>681</v>
      </c>
      <c r="L27" s="71"/>
      <c r="O27" s="82">
        <v>3.0</v>
      </c>
      <c r="P27" s="90" t="s">
        <v>139</v>
      </c>
      <c r="Q27" s="91">
        <v>0.2847222222222222</v>
      </c>
      <c r="R27" s="91">
        <v>0.6673611111111111</v>
      </c>
      <c r="S27" s="149">
        <f t="shared" si="3"/>
        <v>0.3826388889</v>
      </c>
      <c r="T27" s="90">
        <v>2.0</v>
      </c>
      <c r="U27" s="94" t="s">
        <v>702</v>
      </c>
      <c r="W27" s="87" t="s">
        <v>42</v>
      </c>
      <c r="X27" s="95">
        <v>0.0</v>
      </c>
    </row>
    <row r="28" ht="14.25" customHeight="1">
      <c r="L28" s="71"/>
      <c r="O28" s="82">
        <v>4.0</v>
      </c>
      <c r="P28" s="90" t="s">
        <v>141</v>
      </c>
      <c r="Q28" s="91">
        <v>0.225</v>
      </c>
      <c r="R28" s="91">
        <v>0.6715277777777778</v>
      </c>
      <c r="S28" s="149">
        <f t="shared" si="3"/>
        <v>0.4465277778</v>
      </c>
      <c r="T28" s="90">
        <v>2.0</v>
      </c>
      <c r="U28" s="94" t="s">
        <v>681</v>
      </c>
      <c r="W28" s="87" t="s">
        <v>50</v>
      </c>
      <c r="X28" s="95">
        <v>1.0</v>
      </c>
    </row>
    <row r="29" ht="14.25" customHeight="1">
      <c r="L29" s="71"/>
      <c r="O29" s="82">
        <v>5.0</v>
      </c>
      <c r="P29" s="90" t="s">
        <v>191</v>
      </c>
      <c r="Q29" s="91">
        <v>0.22916666666666666</v>
      </c>
      <c r="R29" s="91">
        <v>0.6631944444444444</v>
      </c>
      <c r="S29" s="149">
        <f t="shared" si="3"/>
        <v>0.4340277778</v>
      </c>
      <c r="T29" s="90">
        <v>3.0</v>
      </c>
      <c r="U29" s="94" t="s">
        <v>311</v>
      </c>
      <c r="W29" s="87" t="s">
        <v>60</v>
      </c>
      <c r="X29" s="95">
        <v>0.0</v>
      </c>
    </row>
    <row r="30" ht="14.25" customHeight="1">
      <c r="G30" s="133"/>
      <c r="H30" s="134" t="s">
        <v>419</v>
      </c>
      <c r="L30" s="71"/>
      <c r="O30" s="82">
        <v>6.0</v>
      </c>
      <c r="P30" s="90" t="s">
        <v>143</v>
      </c>
      <c r="Q30" s="91">
        <v>0.2847222222222222</v>
      </c>
      <c r="R30" s="91">
        <v>0.7034722222222222</v>
      </c>
      <c r="S30" s="149">
        <f t="shared" si="3"/>
        <v>0.41875</v>
      </c>
      <c r="T30" s="90">
        <v>3.0</v>
      </c>
      <c r="U30" s="94" t="s">
        <v>703</v>
      </c>
      <c r="W30" s="101" t="s">
        <v>65</v>
      </c>
      <c r="X30" s="102">
        <f>SUM('19'!$T$25:$T$31)</f>
        <v>15</v>
      </c>
    </row>
    <row r="31" ht="14.25" customHeight="1">
      <c r="G31" s="77" t="s">
        <v>421</v>
      </c>
      <c r="H31" s="134" t="s">
        <v>422</v>
      </c>
      <c r="L31" s="71"/>
      <c r="O31" s="82">
        <v>7.0</v>
      </c>
      <c r="P31" s="90" t="s">
        <v>144</v>
      </c>
      <c r="Q31" s="91">
        <v>0.2826388888888889</v>
      </c>
      <c r="R31" s="91">
        <v>0.6749999999999999</v>
      </c>
      <c r="S31" s="149">
        <f t="shared" si="3"/>
        <v>0.3923611111</v>
      </c>
      <c r="T31" s="90">
        <v>3.0</v>
      </c>
      <c r="U31" s="94" t="s">
        <v>311</v>
      </c>
      <c r="V31" s="77"/>
      <c r="W31" s="103" t="s">
        <v>72</v>
      </c>
      <c r="X31" s="104">
        <f>X30/X26</f>
        <v>2.142857143</v>
      </c>
    </row>
    <row r="32" ht="14.25" customHeight="1">
      <c r="L32" s="71"/>
      <c r="O32" s="77"/>
      <c r="V32" s="77"/>
      <c r="W32" s="105" t="s">
        <v>78</v>
      </c>
      <c r="X32" s="106">
        <v>4.0</v>
      </c>
    </row>
    <row r="33" ht="14.25" customHeight="1">
      <c r="L33" s="71"/>
      <c r="O33" s="77"/>
      <c r="T33" s="133"/>
      <c r="U33" s="134" t="s">
        <v>419</v>
      </c>
      <c r="V33" s="77"/>
      <c r="W33" s="105" t="s">
        <v>355</v>
      </c>
      <c r="X33" s="107">
        <v>0.0</v>
      </c>
    </row>
    <row r="34" ht="14.25" customHeight="1">
      <c r="L34" s="71"/>
      <c r="O34" s="77"/>
      <c r="T34" s="77" t="s">
        <v>421</v>
      </c>
      <c r="U34" s="134" t="s">
        <v>422</v>
      </c>
      <c r="V34" s="77"/>
      <c r="W34" s="105" t="s">
        <v>95</v>
      </c>
      <c r="X34" s="107">
        <f>X26/X25</f>
        <v>0.875</v>
      </c>
    </row>
    <row r="35" ht="14.25" customHeight="1">
      <c r="L35" s="71"/>
      <c r="O35" s="77"/>
      <c r="V35" s="77"/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  <c r="O44" s="75" t="s">
        <v>12</v>
      </c>
      <c r="P44" s="75" t="s">
        <v>13</v>
      </c>
      <c r="Q44" s="81" t="s">
        <v>14</v>
      </c>
      <c r="R44" s="81" t="s">
        <v>20</v>
      </c>
      <c r="S44" s="81" t="s">
        <v>16</v>
      </c>
      <c r="T44" s="75" t="s">
        <v>17</v>
      </c>
      <c r="U44" s="75" t="s">
        <v>18</v>
      </c>
    </row>
    <row r="45" ht="14.25" customHeight="1">
      <c r="L45" s="71"/>
      <c r="O45" s="89">
        <v>1.0</v>
      </c>
      <c r="P45" s="75"/>
      <c r="Q45" s="97"/>
      <c r="R45" s="143"/>
      <c r="S45" s="76"/>
      <c r="T45" s="75"/>
      <c r="U45" s="86"/>
    </row>
    <row r="46" ht="14.25" customHeight="1">
      <c r="L46" s="71"/>
      <c r="O46" s="82">
        <v>2.0</v>
      </c>
      <c r="P46" s="115"/>
      <c r="Q46" s="116"/>
      <c r="R46" s="145"/>
      <c r="S46" s="76"/>
      <c r="T46" s="115"/>
      <c r="U46" s="86"/>
    </row>
    <row r="47" ht="14.25" customHeight="1">
      <c r="L47" s="71"/>
      <c r="O47" s="82">
        <v>3.0</v>
      </c>
      <c r="P47" s="115"/>
      <c r="Q47" s="116"/>
      <c r="R47" s="145"/>
      <c r="S47" s="146"/>
      <c r="T47" s="115"/>
      <c r="U47" s="113"/>
    </row>
    <row r="48" ht="14.25" customHeight="1">
      <c r="L48" s="71"/>
      <c r="O48" s="89">
        <v>4.0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5.0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7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7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7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76"/>
      <c r="T59" s="115"/>
      <c r="U59" s="113"/>
      <c r="V59" s="77"/>
    </row>
    <row r="60" ht="14.25" customHeight="1">
      <c r="L60" s="71"/>
      <c r="O60" s="125">
        <v>17.0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7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76"/>
      <c r="T62" s="115"/>
      <c r="U62" s="113"/>
    </row>
    <row r="63" ht="14.25" customHeight="1">
      <c r="L63" s="71"/>
      <c r="O63" s="96">
        <v>20.0</v>
      </c>
      <c r="P63" s="115"/>
      <c r="Q63" s="116"/>
      <c r="R63" s="145"/>
      <c r="S63" s="146"/>
      <c r="T63" s="115"/>
      <c r="U63" s="113"/>
    </row>
    <row r="64" ht="14.25" customHeight="1">
      <c r="L64" s="71"/>
      <c r="O64" s="125">
        <v>21.0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89">
        <v>22.0</v>
      </c>
      <c r="P65" s="115"/>
      <c r="Q65" s="116"/>
      <c r="R65" s="145"/>
      <c r="S65" s="76"/>
      <c r="T65" s="115"/>
      <c r="U65" s="113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22:U22"/>
    <mergeCell ref="O23:U23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704</v>
      </c>
      <c r="C3" s="5"/>
      <c r="D3" s="5"/>
      <c r="E3" s="5"/>
      <c r="F3" s="5"/>
      <c r="G3" s="5"/>
      <c r="H3" s="6"/>
      <c r="J3" s="7" t="s">
        <v>705</v>
      </c>
      <c r="K3" s="8"/>
      <c r="L3" s="71"/>
      <c r="O3" s="73" t="s">
        <v>706</v>
      </c>
      <c r="P3" s="5"/>
      <c r="Q3" s="5"/>
      <c r="R3" s="5"/>
      <c r="S3" s="5"/>
      <c r="T3" s="5"/>
      <c r="U3" s="6"/>
      <c r="W3" s="7" t="s">
        <v>707</v>
      </c>
      <c r="X3" s="8"/>
      <c r="AA3" s="72" t="s">
        <v>708</v>
      </c>
      <c r="AB3" s="5"/>
      <c r="AC3" s="5"/>
      <c r="AD3" s="5"/>
      <c r="AE3" s="5"/>
      <c r="AF3" s="5"/>
      <c r="AG3" s="6"/>
      <c r="AI3" s="7" t="s">
        <v>709</v>
      </c>
      <c r="AJ3" s="8"/>
      <c r="AL3" s="72" t="s">
        <v>710</v>
      </c>
      <c r="AM3" s="5"/>
      <c r="AN3" s="5"/>
      <c r="AO3" s="5"/>
      <c r="AP3" s="5"/>
      <c r="AQ3" s="5"/>
      <c r="AR3" s="6"/>
      <c r="AT3" s="7" t="s">
        <v>711</v>
      </c>
      <c r="AU3" s="8"/>
    </row>
    <row r="4" ht="14.25" customHeight="1">
      <c r="B4" s="74">
        <v>45402.0</v>
      </c>
      <c r="J4" s="11"/>
      <c r="K4" s="12"/>
      <c r="L4" s="71"/>
      <c r="O4" s="74">
        <f>B4</f>
        <v>45402</v>
      </c>
      <c r="W4" s="11"/>
      <c r="X4" s="12"/>
      <c r="AA4" s="74">
        <f>B4</f>
        <v>45402</v>
      </c>
      <c r="AI4" s="11"/>
      <c r="AJ4" s="12"/>
      <c r="AL4" s="153">
        <f>B4</f>
        <v>45402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82">
        <v>1.0</v>
      </c>
      <c r="C6" s="83" t="s">
        <v>40</v>
      </c>
      <c r="D6" s="84">
        <v>0.2965277777777778</v>
      </c>
      <c r="E6" s="84">
        <v>0.6166666666666667</v>
      </c>
      <c r="F6" s="85">
        <f>'20'!$E6-'20'!$D6</f>
        <v>0.3201388889</v>
      </c>
      <c r="G6" s="83">
        <v>2.0</v>
      </c>
      <c r="H6" s="151" t="s">
        <v>251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171</v>
      </c>
      <c r="Q6" s="84">
        <v>0.29097222222222224</v>
      </c>
      <c r="R6" s="141">
        <v>0.4895833333333333</v>
      </c>
      <c r="S6" s="150">
        <f t="shared" ref="S6:S19" si="1">R6-Q6</f>
        <v>0.1986111111</v>
      </c>
      <c r="T6" s="83">
        <v>1.0</v>
      </c>
      <c r="U6" s="86" t="s">
        <v>712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54</v>
      </c>
      <c r="AC6" s="84">
        <v>0.26805555555555555</v>
      </c>
      <c r="AD6" s="84">
        <v>0.47222222222222227</v>
      </c>
      <c r="AE6" s="92">
        <f t="shared" ref="AE6:AE14" si="2">AD6-AC6</f>
        <v>0.2041666667</v>
      </c>
      <c r="AF6" s="83">
        <v>2.0</v>
      </c>
      <c r="AG6" s="82" t="s">
        <v>713</v>
      </c>
      <c r="AH6" s="77"/>
      <c r="AI6" s="87" t="s">
        <v>24</v>
      </c>
      <c r="AJ6" s="88">
        <v>15.0</v>
      </c>
      <c r="AK6" s="77"/>
      <c r="AL6" s="82">
        <v>1.0</v>
      </c>
      <c r="AM6" s="83" t="s">
        <v>265</v>
      </c>
      <c r="AN6" s="84">
        <v>0.2423611111111111</v>
      </c>
      <c r="AO6" s="84">
        <v>0.4444444444444444</v>
      </c>
      <c r="AP6" s="85">
        <f t="shared" ref="AP6:AP17" si="3">AO6-AN6</f>
        <v>0.2020833333</v>
      </c>
      <c r="AQ6" s="83">
        <v>1.0</v>
      </c>
      <c r="AR6" s="82" t="s">
        <v>714</v>
      </c>
      <c r="AS6" s="77"/>
      <c r="AT6" s="87" t="s">
        <v>24</v>
      </c>
      <c r="AU6" s="88">
        <v>10.0</v>
      </c>
    </row>
    <row r="7" ht="14.25" customHeight="1">
      <c r="B7" s="82">
        <v>2.0</v>
      </c>
      <c r="C7" s="83" t="s">
        <v>125</v>
      </c>
      <c r="D7" s="84">
        <v>0.21319444444444444</v>
      </c>
      <c r="E7" s="84">
        <v>0.5694444444444444</v>
      </c>
      <c r="F7" s="85">
        <f>'20'!$E7-'20'!$D7</f>
        <v>0.35625</v>
      </c>
      <c r="G7" s="83">
        <v>2.0</v>
      </c>
      <c r="H7" s="94" t="s">
        <v>715</v>
      </c>
      <c r="I7" s="77"/>
      <c r="J7" s="87" t="s">
        <v>33</v>
      </c>
      <c r="K7" s="95">
        <v>22.0</v>
      </c>
      <c r="L7" s="80"/>
      <c r="M7" s="77"/>
      <c r="N7" s="77"/>
      <c r="O7" s="82">
        <v>2.0</v>
      </c>
      <c r="P7" s="90" t="s">
        <v>25</v>
      </c>
      <c r="Q7" s="91">
        <v>0.2965277777777778</v>
      </c>
      <c r="R7" s="142">
        <v>0.5319444444444444</v>
      </c>
      <c r="S7" s="150">
        <f t="shared" si="1"/>
        <v>0.2354166667</v>
      </c>
      <c r="T7" s="90">
        <v>1.0</v>
      </c>
      <c r="U7" s="86" t="s">
        <v>716</v>
      </c>
      <c r="V7" s="77"/>
      <c r="W7" s="87" t="s">
        <v>33</v>
      </c>
      <c r="X7" s="95">
        <v>14.0</v>
      </c>
      <c r="Y7" s="77"/>
      <c r="Z7" s="77"/>
      <c r="AA7" s="82">
        <v>2.0</v>
      </c>
      <c r="AB7" s="83" t="s">
        <v>83</v>
      </c>
      <c r="AC7" s="84">
        <v>0.29444444444444445</v>
      </c>
      <c r="AD7" s="84">
        <v>0.61875</v>
      </c>
      <c r="AE7" s="85">
        <f t="shared" si="2"/>
        <v>0.3243055556</v>
      </c>
      <c r="AF7" s="83">
        <v>4.0</v>
      </c>
      <c r="AG7" s="82" t="s">
        <v>717</v>
      </c>
      <c r="AH7" s="77"/>
      <c r="AI7" s="87" t="s">
        <v>33</v>
      </c>
      <c r="AJ7" s="88">
        <v>9.0</v>
      </c>
      <c r="AK7" s="77"/>
      <c r="AL7" s="82">
        <v>2.0</v>
      </c>
      <c r="AM7" s="83" t="s">
        <v>718</v>
      </c>
      <c r="AN7" s="84">
        <v>0.2652777777777778</v>
      </c>
      <c r="AO7" s="84">
        <v>0.41180555555555554</v>
      </c>
      <c r="AP7" s="85">
        <f t="shared" si="3"/>
        <v>0.1465277778</v>
      </c>
      <c r="AQ7" s="83">
        <v>1.0</v>
      </c>
      <c r="AR7" s="82" t="s">
        <v>719</v>
      </c>
      <c r="AS7" s="77"/>
      <c r="AT7" s="87" t="s">
        <v>33</v>
      </c>
      <c r="AU7" s="88">
        <v>12.0</v>
      </c>
    </row>
    <row r="8" ht="14.25" customHeight="1">
      <c r="B8" s="82">
        <v>3.0</v>
      </c>
      <c r="C8" s="83" t="s">
        <v>129</v>
      </c>
      <c r="D8" s="84">
        <v>0.3590277777777778</v>
      </c>
      <c r="E8" s="84">
        <v>0.6576388888888889</v>
      </c>
      <c r="F8" s="85">
        <f>'20'!$E8-'20'!$D8</f>
        <v>0.2986111111</v>
      </c>
      <c r="G8" s="83">
        <v>2.0</v>
      </c>
      <c r="H8" s="86" t="s">
        <v>720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51</v>
      </c>
      <c r="Q8" s="91">
        <v>0.2965277777777778</v>
      </c>
      <c r="R8" s="142">
        <v>0.5555555555555556</v>
      </c>
      <c r="S8" s="150">
        <f t="shared" si="1"/>
        <v>0.2590277778</v>
      </c>
      <c r="T8" s="90">
        <v>1.0</v>
      </c>
      <c r="U8" s="94" t="s">
        <v>67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89</v>
      </c>
      <c r="AC8" s="84">
        <v>0.2569444444444445</v>
      </c>
      <c r="AD8" s="84">
        <v>0.576388888888889</v>
      </c>
      <c r="AE8" s="85">
        <f t="shared" si="2"/>
        <v>0.3194444444</v>
      </c>
      <c r="AF8" s="83">
        <v>4.0</v>
      </c>
      <c r="AG8" s="82" t="s">
        <v>721</v>
      </c>
      <c r="AH8" s="77"/>
      <c r="AI8" s="87" t="s">
        <v>42</v>
      </c>
      <c r="AJ8" s="95">
        <v>1.0</v>
      </c>
      <c r="AK8" s="77"/>
      <c r="AL8" s="82">
        <v>3.0</v>
      </c>
      <c r="AM8" s="83" t="s">
        <v>722</v>
      </c>
      <c r="AN8" s="84">
        <v>0.24305555555555555</v>
      </c>
      <c r="AO8" s="84">
        <v>0.6701388888888888</v>
      </c>
      <c r="AP8" s="85">
        <f t="shared" si="3"/>
        <v>0.4270833333</v>
      </c>
      <c r="AQ8" s="83">
        <v>2.0</v>
      </c>
      <c r="AR8" s="82" t="s">
        <v>723</v>
      </c>
      <c r="AS8" s="77"/>
      <c r="AT8" s="87" t="s">
        <v>42</v>
      </c>
      <c r="AU8" s="95">
        <v>0.0</v>
      </c>
    </row>
    <row r="9" ht="14.25" customHeight="1">
      <c r="B9" s="82">
        <v>4.0</v>
      </c>
      <c r="C9" s="83" t="s">
        <v>222</v>
      </c>
      <c r="D9" s="84">
        <v>0.23611111111111113</v>
      </c>
      <c r="E9" s="84">
        <v>0.751388888888889</v>
      </c>
      <c r="F9" s="85">
        <f>'20'!$E9-'20'!$D9</f>
        <v>0.5152777778</v>
      </c>
      <c r="G9" s="83">
        <v>2.0</v>
      </c>
      <c r="H9" s="94" t="s">
        <v>720</v>
      </c>
      <c r="I9" s="77"/>
      <c r="J9" s="87" t="s">
        <v>50</v>
      </c>
      <c r="K9" s="95">
        <v>1.0</v>
      </c>
      <c r="L9" s="80"/>
      <c r="M9" s="77"/>
      <c r="N9" s="77"/>
      <c r="O9" s="89">
        <v>4.0</v>
      </c>
      <c r="P9" s="90" t="s">
        <v>121</v>
      </c>
      <c r="Q9" s="91">
        <v>0.2777777777777778</v>
      </c>
      <c r="R9" s="142">
        <v>0.5993055555555555</v>
      </c>
      <c r="S9" s="150">
        <f t="shared" si="1"/>
        <v>0.3215277778</v>
      </c>
      <c r="T9" s="90">
        <v>1.0</v>
      </c>
      <c r="U9" s="94" t="s">
        <v>723</v>
      </c>
      <c r="V9" s="77"/>
      <c r="W9" s="87" t="s">
        <v>50</v>
      </c>
      <c r="X9" s="95">
        <v>4.0</v>
      </c>
      <c r="Y9" s="77"/>
      <c r="Z9" s="77"/>
      <c r="AA9" s="96">
        <v>4.0</v>
      </c>
      <c r="AB9" s="75" t="s">
        <v>29</v>
      </c>
      <c r="AC9" s="97">
        <v>0.2923611111111111</v>
      </c>
      <c r="AD9" s="97">
        <v>0.7180555555555556</v>
      </c>
      <c r="AE9" s="99">
        <f t="shared" si="2"/>
        <v>0.4256944444</v>
      </c>
      <c r="AF9" s="75">
        <v>5.0</v>
      </c>
      <c r="AG9" s="96" t="s">
        <v>23</v>
      </c>
      <c r="AH9" s="77"/>
      <c r="AI9" s="87" t="s">
        <v>50</v>
      </c>
      <c r="AJ9" s="95">
        <v>5.0</v>
      </c>
      <c r="AK9" s="77"/>
      <c r="AL9" s="82">
        <v>4.0</v>
      </c>
      <c r="AM9" s="147" t="s">
        <v>321</v>
      </c>
      <c r="AN9" s="131">
        <v>0.4291666666666667</v>
      </c>
      <c r="AO9" s="84">
        <v>0.7208333333333333</v>
      </c>
      <c r="AP9" s="85">
        <f t="shared" si="3"/>
        <v>0.2916666667</v>
      </c>
      <c r="AQ9" s="83">
        <v>3.0</v>
      </c>
      <c r="AR9" s="82" t="s">
        <v>724</v>
      </c>
      <c r="AS9" s="77"/>
      <c r="AT9" s="87" t="s">
        <v>50</v>
      </c>
      <c r="AU9" s="95">
        <v>0.0</v>
      </c>
    </row>
    <row r="10" ht="14.25" customHeight="1">
      <c r="B10" s="82">
        <v>5.0</v>
      </c>
      <c r="C10" s="83" t="s">
        <v>22</v>
      </c>
      <c r="D10" s="84">
        <v>0.2708333333333333</v>
      </c>
      <c r="E10" s="84">
        <v>0.6576388888888889</v>
      </c>
      <c r="F10" s="85">
        <f>'20'!$E10-'20'!$D10</f>
        <v>0.3868055556</v>
      </c>
      <c r="G10" s="83">
        <v>3.0</v>
      </c>
      <c r="H10" s="86" t="s">
        <v>725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73</v>
      </c>
      <c r="Q10" s="91">
        <v>0.29305555555555557</v>
      </c>
      <c r="R10" s="142">
        <v>0.7291666666666666</v>
      </c>
      <c r="S10" s="150">
        <f t="shared" si="1"/>
        <v>0.4361111111</v>
      </c>
      <c r="T10" s="90">
        <v>2.0</v>
      </c>
      <c r="U10" s="86" t="s">
        <v>726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166</v>
      </c>
      <c r="AC10" s="97">
        <v>0.2298611111111111</v>
      </c>
      <c r="AD10" s="97">
        <v>0.638888888888889</v>
      </c>
      <c r="AE10" s="99">
        <f t="shared" si="2"/>
        <v>0.4090277778</v>
      </c>
      <c r="AF10" s="75">
        <v>5.0</v>
      </c>
      <c r="AG10" s="96" t="s">
        <v>23</v>
      </c>
      <c r="AH10" s="77"/>
      <c r="AI10" s="87" t="s">
        <v>57</v>
      </c>
      <c r="AJ10" s="95">
        <v>0.0</v>
      </c>
      <c r="AK10" s="77"/>
      <c r="AL10" s="82">
        <v>5.0</v>
      </c>
      <c r="AM10" s="147" t="s">
        <v>727</v>
      </c>
      <c r="AN10" s="131">
        <v>0.4236111111111111</v>
      </c>
      <c r="AO10" s="84">
        <v>0.7020833333333334</v>
      </c>
      <c r="AP10" s="85">
        <f t="shared" si="3"/>
        <v>0.2784722222</v>
      </c>
      <c r="AQ10" s="83">
        <v>3.0</v>
      </c>
      <c r="AR10" s="82" t="s">
        <v>629</v>
      </c>
      <c r="AS10" s="77"/>
      <c r="AT10" s="87" t="s">
        <v>57</v>
      </c>
      <c r="AU10" s="95">
        <v>34.0</v>
      </c>
    </row>
    <row r="11" ht="14.25" customHeight="1">
      <c r="B11" s="82">
        <v>6.0</v>
      </c>
      <c r="C11" s="83" t="s">
        <v>31</v>
      </c>
      <c r="D11" s="84">
        <v>0.22916666666666666</v>
      </c>
      <c r="E11" s="84">
        <v>0.5958333333333333</v>
      </c>
      <c r="F11" s="85">
        <f>'20'!$E11-'20'!$D11</f>
        <v>0.3666666667</v>
      </c>
      <c r="G11" s="83">
        <v>3.0</v>
      </c>
      <c r="H11" s="94" t="s">
        <v>728</v>
      </c>
      <c r="I11" s="77"/>
      <c r="J11" s="101" t="s">
        <v>65</v>
      </c>
      <c r="K11" s="102">
        <f>SUM('20'!$G$6:$G$27)</f>
        <v>68</v>
      </c>
      <c r="L11" s="80"/>
      <c r="M11" s="77"/>
      <c r="N11" s="77"/>
      <c r="O11" s="82">
        <v>6.0</v>
      </c>
      <c r="P11" s="90" t="s">
        <v>79</v>
      </c>
      <c r="Q11" s="91">
        <v>0.21319444444444444</v>
      </c>
      <c r="R11" s="142">
        <v>0.782638888888889</v>
      </c>
      <c r="S11" s="150">
        <f t="shared" si="1"/>
        <v>0.5694444444</v>
      </c>
      <c r="T11" s="90">
        <v>2.0</v>
      </c>
      <c r="U11" s="151" t="s">
        <v>729</v>
      </c>
      <c r="V11" s="77"/>
      <c r="W11" s="101" t="s">
        <v>65</v>
      </c>
      <c r="X11" s="102">
        <f>SUM('20'!$T$6:$T$19)</f>
        <v>25</v>
      </c>
      <c r="Y11" s="77"/>
      <c r="Z11" s="77"/>
      <c r="AA11" s="96">
        <v>6.0</v>
      </c>
      <c r="AB11" s="75" t="s">
        <v>180</v>
      </c>
      <c r="AC11" s="97">
        <v>0.2590277777777778</v>
      </c>
      <c r="AD11" s="97">
        <v>0.6826388888888889</v>
      </c>
      <c r="AE11" s="99">
        <f t="shared" si="2"/>
        <v>0.4236111111</v>
      </c>
      <c r="AF11" s="75">
        <v>5.0</v>
      </c>
      <c r="AG11" s="96" t="s">
        <v>23</v>
      </c>
      <c r="AH11" s="77"/>
      <c r="AI11" s="101" t="s">
        <v>65</v>
      </c>
      <c r="AJ11" s="102">
        <f>SUM('20'!$AF$6:$AF$14)</f>
        <v>43</v>
      </c>
      <c r="AK11" s="77"/>
      <c r="AL11" s="82">
        <v>6.0</v>
      </c>
      <c r="AM11" s="83" t="s">
        <v>255</v>
      </c>
      <c r="AN11" s="84">
        <v>0.28402777777777777</v>
      </c>
      <c r="AO11" s="84">
        <v>0.6618055555555555</v>
      </c>
      <c r="AP11" s="85">
        <f t="shared" si="3"/>
        <v>0.3777777778</v>
      </c>
      <c r="AQ11" s="83">
        <v>3.0</v>
      </c>
      <c r="AR11" s="82" t="s">
        <v>730</v>
      </c>
      <c r="AS11" s="77"/>
      <c r="AT11" s="101" t="s">
        <v>65</v>
      </c>
      <c r="AU11" s="102">
        <f>SUM('20'!$AQ$6:$AQ$17)</f>
        <v>38</v>
      </c>
    </row>
    <row r="12" ht="14.25" customHeight="1">
      <c r="B12" s="82">
        <v>7.0</v>
      </c>
      <c r="C12" s="83" t="s">
        <v>49</v>
      </c>
      <c r="D12" s="84">
        <v>0.3125</v>
      </c>
      <c r="E12" s="84">
        <v>0.6930555555555555</v>
      </c>
      <c r="F12" s="85">
        <f>'20'!$E12-'20'!$D12</f>
        <v>0.3805555556</v>
      </c>
      <c r="G12" s="83">
        <v>3.0</v>
      </c>
      <c r="H12" s="94" t="s">
        <v>728</v>
      </c>
      <c r="I12" s="77"/>
      <c r="J12" s="103" t="s">
        <v>72</v>
      </c>
      <c r="K12" s="104">
        <f>K11/K7</f>
        <v>3.090909091</v>
      </c>
      <c r="L12" s="80"/>
      <c r="M12" s="77"/>
      <c r="N12" s="77"/>
      <c r="O12" s="89">
        <v>7.0</v>
      </c>
      <c r="P12" s="90" t="s">
        <v>34</v>
      </c>
      <c r="Q12" s="91">
        <v>0.27152777777777776</v>
      </c>
      <c r="R12" s="142">
        <v>0.611111111111111</v>
      </c>
      <c r="S12" s="150">
        <f t="shared" si="1"/>
        <v>0.3395833333</v>
      </c>
      <c r="T12" s="90">
        <v>2.0</v>
      </c>
      <c r="U12" s="86" t="s">
        <v>731</v>
      </c>
      <c r="V12" s="77"/>
      <c r="W12" s="103" t="s">
        <v>72</v>
      </c>
      <c r="X12" s="104">
        <f>X11/X7</f>
        <v>1.785714286</v>
      </c>
      <c r="Y12" s="77"/>
      <c r="Z12" s="77"/>
      <c r="AA12" s="96">
        <v>7.0</v>
      </c>
      <c r="AB12" s="75" t="s">
        <v>70</v>
      </c>
      <c r="AC12" s="97">
        <v>0.2638888888888889</v>
      </c>
      <c r="AD12" s="97">
        <v>0.7416666666666667</v>
      </c>
      <c r="AE12" s="76">
        <f t="shared" si="2"/>
        <v>0.4777777778</v>
      </c>
      <c r="AF12" s="75">
        <v>6.0</v>
      </c>
      <c r="AG12" s="96" t="s">
        <v>23</v>
      </c>
      <c r="AH12" s="77"/>
      <c r="AI12" s="103" t="s">
        <v>72</v>
      </c>
      <c r="AJ12" s="104">
        <f>AJ11/AJ7</f>
        <v>4.777777778</v>
      </c>
      <c r="AK12" s="77"/>
      <c r="AL12" s="96">
        <v>7.0</v>
      </c>
      <c r="AM12" s="75" t="s">
        <v>264</v>
      </c>
      <c r="AN12" s="97">
        <v>0.2548611111111111</v>
      </c>
      <c r="AO12" s="97">
        <v>0.7180555555555556</v>
      </c>
      <c r="AP12" s="99">
        <f t="shared" si="3"/>
        <v>0.4631944444</v>
      </c>
      <c r="AQ12" s="75">
        <v>4.0</v>
      </c>
      <c r="AR12" s="96" t="s">
        <v>23</v>
      </c>
      <c r="AS12" s="77"/>
      <c r="AT12" s="103" t="s">
        <v>72</v>
      </c>
      <c r="AU12" s="104">
        <f>AU11/AU7</f>
        <v>3.166666667</v>
      </c>
    </row>
    <row r="13" ht="14.25" customHeight="1">
      <c r="B13" s="82">
        <v>8.0</v>
      </c>
      <c r="C13" s="83" t="s">
        <v>64</v>
      </c>
      <c r="D13" s="84">
        <v>0.28055555555555556</v>
      </c>
      <c r="E13" s="84">
        <v>0.6638888888888889</v>
      </c>
      <c r="F13" s="85">
        <f>'20'!$E13-'20'!$D13</f>
        <v>0.3833333333</v>
      </c>
      <c r="G13" s="83">
        <v>3.0</v>
      </c>
      <c r="H13" s="94" t="s">
        <v>728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43</v>
      </c>
      <c r="Q13" s="91">
        <v>0.3034722222222222</v>
      </c>
      <c r="R13" s="142">
        <v>0.7020833333333334</v>
      </c>
      <c r="S13" s="150">
        <f t="shared" si="1"/>
        <v>0.3986111111</v>
      </c>
      <c r="T13" s="90">
        <v>2.0</v>
      </c>
      <c r="U13" s="86" t="s">
        <v>726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76</v>
      </c>
      <c r="AC13" s="97">
        <v>0.22708333333333333</v>
      </c>
      <c r="AD13" s="97">
        <v>0.7062499999999999</v>
      </c>
      <c r="AE13" s="99">
        <f t="shared" si="2"/>
        <v>0.4791666667</v>
      </c>
      <c r="AF13" s="75">
        <v>6.0</v>
      </c>
      <c r="AG13" s="96" t="s">
        <v>23</v>
      </c>
      <c r="AH13" s="77"/>
      <c r="AI13" s="105" t="s">
        <v>78</v>
      </c>
      <c r="AJ13" s="106">
        <v>5.0</v>
      </c>
      <c r="AK13" s="77"/>
      <c r="AL13" s="96">
        <v>8.0</v>
      </c>
      <c r="AM13" s="75" t="s">
        <v>266</v>
      </c>
      <c r="AN13" s="97">
        <v>0.24166666666666667</v>
      </c>
      <c r="AO13" s="97">
        <v>0.6847222222222222</v>
      </c>
      <c r="AP13" s="99">
        <f t="shared" si="3"/>
        <v>0.4430555556</v>
      </c>
      <c r="AQ13" s="75">
        <v>4.0</v>
      </c>
      <c r="AR13" s="96" t="s">
        <v>23</v>
      </c>
      <c r="AS13" s="77"/>
      <c r="AT13" s="105" t="s">
        <v>78</v>
      </c>
      <c r="AU13" s="106">
        <v>4.0</v>
      </c>
    </row>
    <row r="14" ht="14.25" customHeight="1">
      <c r="B14" s="82">
        <v>9.0</v>
      </c>
      <c r="C14" s="83" t="s">
        <v>71</v>
      </c>
      <c r="D14" s="84">
        <v>0.2986111111111111</v>
      </c>
      <c r="E14" s="84">
        <v>0.6826388888888889</v>
      </c>
      <c r="F14" s="85">
        <f>'20'!$E14-'20'!$D14</f>
        <v>0.3840277778</v>
      </c>
      <c r="G14" s="83">
        <v>3.0</v>
      </c>
      <c r="H14" s="94" t="s">
        <v>728</v>
      </c>
      <c r="I14" s="77"/>
      <c r="J14" s="105" t="s">
        <v>355</v>
      </c>
      <c r="K14" s="107">
        <f>6/22</f>
        <v>0.2727272727</v>
      </c>
      <c r="L14" s="80"/>
      <c r="M14" s="77"/>
      <c r="N14" s="77"/>
      <c r="O14" s="82">
        <v>9.0</v>
      </c>
      <c r="P14" s="90" t="s">
        <v>109</v>
      </c>
      <c r="Q14" s="91">
        <v>0.28541666666666665</v>
      </c>
      <c r="R14" s="142">
        <v>0.7194444444444444</v>
      </c>
      <c r="S14" s="150">
        <f t="shared" si="1"/>
        <v>0.4340277778</v>
      </c>
      <c r="T14" s="90">
        <v>2.0</v>
      </c>
      <c r="U14" s="86" t="s">
        <v>726</v>
      </c>
      <c r="V14" s="77"/>
      <c r="W14" s="105" t="s">
        <v>355</v>
      </c>
      <c r="X14" s="107">
        <f>1/14</f>
        <v>0.07142857143</v>
      </c>
      <c r="Y14" s="77"/>
      <c r="Z14" s="77"/>
      <c r="AA14" s="96">
        <v>9.0</v>
      </c>
      <c r="AB14" s="75" t="s">
        <v>157</v>
      </c>
      <c r="AC14" s="97">
        <v>0.22916666666666666</v>
      </c>
      <c r="AD14" s="97">
        <v>0.7374999999999999</v>
      </c>
      <c r="AE14" s="99">
        <f t="shared" si="2"/>
        <v>0.5083333333</v>
      </c>
      <c r="AF14" s="75">
        <v>6.0</v>
      </c>
      <c r="AG14" s="96" t="s">
        <v>23</v>
      </c>
      <c r="AH14" s="77"/>
      <c r="AI14" s="105" t="s">
        <v>355</v>
      </c>
      <c r="AJ14" s="107">
        <f>6/9</f>
        <v>0.6666666667</v>
      </c>
      <c r="AK14" s="77"/>
      <c r="AL14" s="96">
        <v>9.0</v>
      </c>
      <c r="AM14" s="75" t="s">
        <v>268</v>
      </c>
      <c r="AN14" s="97">
        <v>0.2340277777777778</v>
      </c>
      <c r="AO14" s="97">
        <v>0.6527777777777778</v>
      </c>
      <c r="AP14" s="99">
        <f t="shared" si="3"/>
        <v>0.41875</v>
      </c>
      <c r="AQ14" s="75">
        <v>4.0</v>
      </c>
      <c r="AR14" s="96" t="s">
        <v>23</v>
      </c>
      <c r="AS14" s="77"/>
      <c r="AT14" s="105" t="s">
        <v>355</v>
      </c>
      <c r="AU14" s="107">
        <f>6/12</f>
        <v>0.5</v>
      </c>
    </row>
    <row r="15" ht="14.25" customHeight="1">
      <c r="B15" s="82">
        <v>10.0</v>
      </c>
      <c r="C15" s="83" t="s">
        <v>77</v>
      </c>
      <c r="D15" s="84">
        <v>0.25277777777777777</v>
      </c>
      <c r="E15" s="84">
        <v>0.6631944444444444</v>
      </c>
      <c r="F15" s="85">
        <f>'20'!$E15-'20'!$D15</f>
        <v>0.4104166667</v>
      </c>
      <c r="G15" s="83">
        <v>3.0</v>
      </c>
      <c r="H15" s="94" t="s">
        <v>728</v>
      </c>
      <c r="J15" s="105" t="s">
        <v>92</v>
      </c>
      <c r="K15" s="107">
        <f>K7/K6</f>
        <v>0.9565217391</v>
      </c>
      <c r="L15" s="71"/>
      <c r="O15" s="89">
        <v>10.0</v>
      </c>
      <c r="P15" s="90" t="s">
        <v>58</v>
      </c>
      <c r="Q15" s="91">
        <v>0.25833333333333336</v>
      </c>
      <c r="R15" s="142">
        <v>0.75</v>
      </c>
      <c r="S15" s="150">
        <f t="shared" si="1"/>
        <v>0.4916666667</v>
      </c>
      <c r="T15" s="90">
        <v>2.0</v>
      </c>
      <c r="U15" s="86" t="s">
        <v>732</v>
      </c>
      <c r="W15" s="105" t="s">
        <v>95</v>
      </c>
      <c r="X15" s="107">
        <f>X7/X6</f>
        <v>0.7777777778</v>
      </c>
      <c r="AI15" s="105" t="s">
        <v>95</v>
      </c>
      <c r="AJ15" s="107">
        <f>AJ7/AJ6</f>
        <v>0.6</v>
      </c>
      <c r="AL15" s="96">
        <v>10.0</v>
      </c>
      <c r="AM15" s="75" t="s">
        <v>304</v>
      </c>
      <c r="AN15" s="97">
        <v>0.26458333333333334</v>
      </c>
      <c r="AO15" s="97">
        <v>0.6791666666666667</v>
      </c>
      <c r="AP15" s="99">
        <f t="shared" si="3"/>
        <v>0.4145833333</v>
      </c>
      <c r="AQ15" s="75">
        <v>4.0</v>
      </c>
      <c r="AR15" s="96" t="s">
        <v>23</v>
      </c>
      <c r="AT15" s="105" t="s">
        <v>95</v>
      </c>
      <c r="AU15" s="107">
        <f>AU7/AU6</f>
        <v>1.2</v>
      </c>
    </row>
    <row r="16" ht="14.25" customHeight="1">
      <c r="B16" s="82">
        <v>11.0</v>
      </c>
      <c r="C16" s="83" t="s">
        <v>90</v>
      </c>
      <c r="D16" s="84">
        <v>0.27499999999999997</v>
      </c>
      <c r="E16" s="84">
        <v>0.7222222222222222</v>
      </c>
      <c r="F16" s="85">
        <f>'20'!$E16-'20'!$D16</f>
        <v>0.4472222222</v>
      </c>
      <c r="G16" s="83">
        <v>3.0</v>
      </c>
      <c r="H16" s="94" t="s">
        <v>87</v>
      </c>
      <c r="L16" s="71"/>
      <c r="O16" s="82">
        <v>11.0</v>
      </c>
      <c r="P16" s="90" t="s">
        <v>113</v>
      </c>
      <c r="Q16" s="91">
        <v>0.20902777777777778</v>
      </c>
      <c r="R16" s="142">
        <v>0.7131944444444445</v>
      </c>
      <c r="S16" s="150">
        <f t="shared" si="1"/>
        <v>0.5041666667</v>
      </c>
      <c r="T16" s="90">
        <v>2.0</v>
      </c>
      <c r="U16" s="86" t="s">
        <v>733</v>
      </c>
      <c r="W16" s="111"/>
      <c r="X16" s="112"/>
      <c r="AL16" s="96">
        <v>11.0</v>
      </c>
      <c r="AM16" s="75" t="s">
        <v>734</v>
      </c>
      <c r="AN16" s="97">
        <v>0.28194444444444444</v>
      </c>
      <c r="AO16" s="97">
        <v>0.6958333333333333</v>
      </c>
      <c r="AP16" s="99">
        <f t="shared" si="3"/>
        <v>0.4138888889</v>
      </c>
      <c r="AQ16" s="75">
        <v>4.0</v>
      </c>
      <c r="AR16" s="96" t="s">
        <v>23</v>
      </c>
    </row>
    <row r="17" ht="14.25" customHeight="1">
      <c r="B17" s="82">
        <v>12.0</v>
      </c>
      <c r="C17" s="83" t="s">
        <v>98</v>
      </c>
      <c r="D17" s="84">
        <v>0.26180555555555557</v>
      </c>
      <c r="E17" s="84">
        <v>0.6583333333333333</v>
      </c>
      <c r="F17" s="85">
        <f>'20'!$E17-'20'!$D17</f>
        <v>0.3965277778</v>
      </c>
      <c r="G17" s="83">
        <v>3.0</v>
      </c>
      <c r="H17" s="94" t="s">
        <v>728</v>
      </c>
      <c r="L17" s="71"/>
      <c r="O17" s="82">
        <v>12.0</v>
      </c>
      <c r="P17" s="90" t="s">
        <v>66</v>
      </c>
      <c r="Q17" s="91">
        <v>0.35833333333333334</v>
      </c>
      <c r="R17" s="142">
        <v>0.7284722222222223</v>
      </c>
      <c r="S17" s="150">
        <f t="shared" si="1"/>
        <v>0.3701388889</v>
      </c>
      <c r="T17" s="90">
        <v>2.0</v>
      </c>
      <c r="U17" s="86" t="s">
        <v>733</v>
      </c>
      <c r="W17" s="111"/>
      <c r="X17" s="112"/>
      <c r="AI17" s="114"/>
      <c r="AL17" s="96">
        <v>12.0</v>
      </c>
      <c r="AM17" s="75" t="s">
        <v>271</v>
      </c>
      <c r="AN17" s="97">
        <v>0.23611111111111113</v>
      </c>
      <c r="AO17" s="97">
        <v>0.7305555555555556</v>
      </c>
      <c r="AP17" s="99">
        <f t="shared" si="3"/>
        <v>0.4944444444</v>
      </c>
      <c r="AQ17" s="75">
        <v>5.0</v>
      </c>
      <c r="AR17" s="96" t="s">
        <v>23</v>
      </c>
      <c r="AT17" s="114"/>
    </row>
    <row r="18" ht="14.25" customHeight="1">
      <c r="B18" s="82">
        <v>13.0</v>
      </c>
      <c r="C18" s="83" t="s">
        <v>123</v>
      </c>
      <c r="D18" s="84">
        <v>0.2777777777777778</v>
      </c>
      <c r="E18" s="84">
        <v>0.6784722222222223</v>
      </c>
      <c r="F18" s="85">
        <f>'20'!$E18-'20'!$D18</f>
        <v>0.4006944444</v>
      </c>
      <c r="G18" s="83">
        <v>3.0</v>
      </c>
      <c r="H18" s="94" t="s">
        <v>728</v>
      </c>
      <c r="L18" s="71"/>
      <c r="O18" s="89">
        <v>13.0</v>
      </c>
      <c r="P18" s="90" t="s">
        <v>118</v>
      </c>
      <c r="Q18" s="91">
        <v>0.26180555555555557</v>
      </c>
      <c r="R18" s="142">
        <v>0.6458333333333334</v>
      </c>
      <c r="S18" s="150">
        <f t="shared" si="1"/>
        <v>0.3840277778</v>
      </c>
      <c r="T18" s="90">
        <v>2.0</v>
      </c>
      <c r="U18" s="86" t="s">
        <v>735</v>
      </c>
      <c r="W18" s="111"/>
      <c r="X18" s="112"/>
    </row>
    <row r="19" ht="16.5" customHeight="1">
      <c r="B19" s="82">
        <v>14.0</v>
      </c>
      <c r="C19" s="83" t="s">
        <v>132</v>
      </c>
      <c r="D19" s="84">
        <v>0.23819444444444446</v>
      </c>
      <c r="E19" s="93">
        <v>0.6625</v>
      </c>
      <c r="F19" s="85">
        <f>'20'!$E19-'20'!$D19</f>
        <v>0.4243055556</v>
      </c>
      <c r="G19" s="83">
        <v>3.0</v>
      </c>
      <c r="H19" s="82" t="s">
        <v>736</v>
      </c>
      <c r="L19" s="71"/>
      <c r="O19" s="96">
        <v>14.0</v>
      </c>
      <c r="P19" s="115" t="s">
        <v>86</v>
      </c>
      <c r="Q19" s="116">
        <v>0.24305555555555555</v>
      </c>
      <c r="R19" s="145">
        <v>0.748611111111111</v>
      </c>
      <c r="S19" s="146">
        <f t="shared" si="1"/>
        <v>0.5055555556</v>
      </c>
      <c r="T19" s="115">
        <v>3.0</v>
      </c>
      <c r="U19" s="113" t="s">
        <v>23</v>
      </c>
    </row>
    <row r="20" ht="14.25" customHeight="1">
      <c r="B20" s="82">
        <v>15.0</v>
      </c>
      <c r="C20" s="83" t="s">
        <v>135</v>
      </c>
      <c r="D20" s="84">
        <v>0.24166666666666667</v>
      </c>
      <c r="E20" s="93">
        <v>0.6548611111111111</v>
      </c>
      <c r="F20" s="85">
        <f>'20'!$E20-'20'!$D20</f>
        <v>0.4131944444</v>
      </c>
      <c r="G20" s="83">
        <v>3.0</v>
      </c>
      <c r="H20" s="82" t="s">
        <v>737</v>
      </c>
      <c r="L20" s="71"/>
    </row>
    <row r="21" ht="14.25" customHeight="1">
      <c r="B21" s="82">
        <v>16.0</v>
      </c>
      <c r="C21" s="83" t="s">
        <v>138</v>
      </c>
      <c r="D21" s="84">
        <v>0.2965277777777778</v>
      </c>
      <c r="E21" s="93">
        <v>0.6819444444444445</v>
      </c>
      <c r="F21" s="85">
        <f>'20'!$E21-'20'!$D21</f>
        <v>0.3854166667</v>
      </c>
      <c r="G21" s="83">
        <v>3.0</v>
      </c>
      <c r="H21" s="82" t="s">
        <v>303</v>
      </c>
      <c r="L21" s="71"/>
    </row>
    <row r="22" ht="14.25" customHeight="1">
      <c r="B22" s="96">
        <v>17.0</v>
      </c>
      <c r="C22" s="75" t="s">
        <v>84</v>
      </c>
      <c r="D22" s="97">
        <v>0.25069444444444444</v>
      </c>
      <c r="E22" s="97">
        <v>0.7180555555555556</v>
      </c>
      <c r="F22" s="99">
        <f>'20'!$E22-'20'!$D22</f>
        <v>0.4673611111</v>
      </c>
      <c r="G22" s="75">
        <v>4.0</v>
      </c>
      <c r="H22" s="100" t="s">
        <v>23</v>
      </c>
      <c r="L22" s="71"/>
      <c r="O22" s="73" t="s">
        <v>738</v>
      </c>
      <c r="P22" s="5"/>
      <c r="Q22" s="5"/>
      <c r="R22" s="5"/>
      <c r="S22" s="5"/>
      <c r="T22" s="5"/>
      <c r="U22" s="6"/>
      <c r="AF22" s="133"/>
      <c r="AG22" s="134" t="s">
        <v>419</v>
      </c>
      <c r="AQ22" s="133"/>
      <c r="AR22" s="134" t="s">
        <v>419</v>
      </c>
    </row>
    <row r="23" ht="14.25" customHeight="1">
      <c r="B23" s="96">
        <v>18.0</v>
      </c>
      <c r="C23" s="75" t="s">
        <v>103</v>
      </c>
      <c r="D23" s="97">
        <v>0.22708333333333333</v>
      </c>
      <c r="E23" s="97">
        <v>0.7055555555555556</v>
      </c>
      <c r="F23" s="99">
        <f>'20'!$E23-'20'!$D23</f>
        <v>0.4784722222</v>
      </c>
      <c r="G23" s="75">
        <v>4.0</v>
      </c>
      <c r="H23" s="100" t="s">
        <v>23</v>
      </c>
      <c r="L23" s="71"/>
      <c r="O23" s="74">
        <f>B4</f>
        <v>45402</v>
      </c>
      <c r="W23" s="58" t="s">
        <v>739</v>
      </c>
      <c r="X23" s="58"/>
      <c r="AF23" s="77" t="s">
        <v>421</v>
      </c>
      <c r="AG23" s="134" t="s">
        <v>422</v>
      </c>
      <c r="AQ23" s="77" t="s">
        <v>421</v>
      </c>
      <c r="AR23" s="134" t="s">
        <v>422</v>
      </c>
    </row>
    <row r="24" ht="14.25" customHeight="1">
      <c r="B24" s="96">
        <v>19.0</v>
      </c>
      <c r="C24" s="75" t="s">
        <v>108</v>
      </c>
      <c r="D24" s="97">
        <v>0.23055555555555554</v>
      </c>
      <c r="E24" s="97">
        <v>0.6916666666666668</v>
      </c>
      <c r="F24" s="99">
        <f>'20'!$E24-'20'!$D24</f>
        <v>0.4611111111</v>
      </c>
      <c r="G24" s="75">
        <v>4.0</v>
      </c>
      <c r="H24" s="100" t="s">
        <v>23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59"/>
      <c r="X24" s="59"/>
    </row>
    <row r="25" ht="14.25" customHeight="1">
      <c r="B25" s="96">
        <v>20.0</v>
      </c>
      <c r="C25" s="75" t="s">
        <v>112</v>
      </c>
      <c r="D25" s="97">
        <v>0.24305555555555555</v>
      </c>
      <c r="E25" s="97">
        <v>0.6715277777777778</v>
      </c>
      <c r="F25" s="99">
        <f>'20'!$E25-'20'!$D25</f>
        <v>0.4284722222</v>
      </c>
      <c r="G25" s="75">
        <v>4.0</v>
      </c>
      <c r="H25" s="100" t="s">
        <v>23</v>
      </c>
      <c r="L25" s="71"/>
      <c r="O25" s="82">
        <v>1.0</v>
      </c>
      <c r="P25" s="90" t="s">
        <v>141</v>
      </c>
      <c r="Q25" s="91">
        <v>0.25277777777777777</v>
      </c>
      <c r="R25" s="91">
        <v>0.3756944444444445</v>
      </c>
      <c r="S25" s="92">
        <f t="shared" ref="S25:S31" si="4">R25-Q25</f>
        <v>0.1229166667</v>
      </c>
      <c r="T25" s="90">
        <v>1.0</v>
      </c>
      <c r="U25" s="94" t="s">
        <v>740</v>
      </c>
      <c r="W25" s="78" t="s">
        <v>21</v>
      </c>
      <c r="X25" s="79">
        <f>SUM(X27:X30)</f>
        <v>8</v>
      </c>
    </row>
    <row r="26" ht="14.25" customHeight="1">
      <c r="B26" s="96">
        <v>21.0</v>
      </c>
      <c r="C26" s="75" t="s">
        <v>116</v>
      </c>
      <c r="D26" s="97">
        <v>0.25972222222222224</v>
      </c>
      <c r="E26" s="97">
        <v>0.7131944444444445</v>
      </c>
      <c r="F26" s="99">
        <f>'20'!$E26-'20'!$D26</f>
        <v>0.4534722222</v>
      </c>
      <c r="G26" s="75">
        <v>4.0</v>
      </c>
      <c r="H26" s="100" t="s">
        <v>23</v>
      </c>
      <c r="L26" s="71"/>
      <c r="O26" s="82">
        <v>2.0</v>
      </c>
      <c r="P26" s="90" t="s">
        <v>233</v>
      </c>
      <c r="Q26" s="91">
        <v>0.29097222222222224</v>
      </c>
      <c r="R26" s="142">
        <v>0.6506944444444445</v>
      </c>
      <c r="S26" s="150">
        <f t="shared" si="4"/>
        <v>0.3597222222</v>
      </c>
      <c r="T26" s="90">
        <v>2.0</v>
      </c>
      <c r="U26" s="86" t="s">
        <v>728</v>
      </c>
      <c r="W26" s="87" t="s">
        <v>24</v>
      </c>
      <c r="X26" s="88">
        <v>8.0</v>
      </c>
    </row>
    <row r="27" ht="14.25" customHeight="1">
      <c r="B27" s="96">
        <v>22.0</v>
      </c>
      <c r="C27" s="75" t="s">
        <v>120</v>
      </c>
      <c r="D27" s="97">
        <v>0.20902777777777778</v>
      </c>
      <c r="E27" s="97">
        <v>0.7062499999999999</v>
      </c>
      <c r="F27" s="99">
        <f>'20'!$E27-'20'!$D27</f>
        <v>0.4972222222</v>
      </c>
      <c r="G27" s="75">
        <v>4.0</v>
      </c>
      <c r="H27" s="100" t="s">
        <v>23</v>
      </c>
      <c r="L27" s="71"/>
      <c r="O27" s="82">
        <v>3.0</v>
      </c>
      <c r="P27" s="90" t="s">
        <v>143</v>
      </c>
      <c r="Q27" s="91">
        <v>0.26875</v>
      </c>
      <c r="R27" s="142">
        <v>0.61875</v>
      </c>
      <c r="S27" s="150">
        <f t="shared" si="4"/>
        <v>0.35</v>
      </c>
      <c r="T27" s="90">
        <v>2.0</v>
      </c>
      <c r="U27" s="94" t="s">
        <v>741</v>
      </c>
      <c r="W27" s="87" t="s">
        <v>33</v>
      </c>
      <c r="X27" s="95">
        <v>7.0</v>
      </c>
    </row>
    <row r="28" ht="14.25" customHeight="1">
      <c r="L28" s="71"/>
      <c r="O28" s="82">
        <v>4.0</v>
      </c>
      <c r="P28" s="90" t="s">
        <v>144</v>
      </c>
      <c r="Q28" s="91">
        <v>0.2520833333333333</v>
      </c>
      <c r="R28" s="142">
        <v>0.5729166666666666</v>
      </c>
      <c r="S28" s="150">
        <f t="shared" si="4"/>
        <v>0.3208333333</v>
      </c>
      <c r="T28" s="90">
        <v>2.0</v>
      </c>
      <c r="U28" s="94" t="s">
        <v>742</v>
      </c>
      <c r="W28" s="87" t="s">
        <v>42</v>
      </c>
      <c r="X28" s="95">
        <v>0.0</v>
      </c>
    </row>
    <row r="29" ht="14.25" customHeight="1">
      <c r="L29" s="71"/>
      <c r="O29" s="82">
        <v>5.0</v>
      </c>
      <c r="P29" s="90" t="s">
        <v>191</v>
      </c>
      <c r="Q29" s="91">
        <v>0.2548611111111111</v>
      </c>
      <c r="R29" s="142">
        <v>0.688888888888889</v>
      </c>
      <c r="S29" s="150">
        <f t="shared" si="4"/>
        <v>0.4340277778</v>
      </c>
      <c r="T29" s="90">
        <v>3.0</v>
      </c>
      <c r="U29" s="86" t="s">
        <v>728</v>
      </c>
      <c r="W29" s="87" t="s">
        <v>50</v>
      </c>
      <c r="X29" s="95">
        <v>1.0</v>
      </c>
    </row>
    <row r="30" ht="14.25" customHeight="1">
      <c r="L30" s="71"/>
      <c r="O30" s="82">
        <v>6.0</v>
      </c>
      <c r="P30" s="90" t="s">
        <v>136</v>
      </c>
      <c r="Q30" s="91">
        <v>0.2548611111111111</v>
      </c>
      <c r="R30" s="142">
        <v>0.6854166666666667</v>
      </c>
      <c r="S30" s="150">
        <f t="shared" si="4"/>
        <v>0.4305555556</v>
      </c>
      <c r="T30" s="90">
        <v>3.0</v>
      </c>
      <c r="U30" s="86" t="s">
        <v>743</v>
      </c>
      <c r="W30" s="87" t="s">
        <v>60</v>
      </c>
      <c r="X30" s="95">
        <v>0.0</v>
      </c>
    </row>
    <row r="31" ht="14.25" customHeight="1">
      <c r="G31" s="133"/>
      <c r="H31" s="134" t="s">
        <v>419</v>
      </c>
      <c r="L31" s="71"/>
      <c r="O31" s="82">
        <v>7.0</v>
      </c>
      <c r="P31" s="90" t="s">
        <v>139</v>
      </c>
      <c r="Q31" s="91">
        <v>0.2611111111111111</v>
      </c>
      <c r="R31" s="142">
        <v>0.7000000000000001</v>
      </c>
      <c r="S31" s="150">
        <f t="shared" si="4"/>
        <v>0.4388888889</v>
      </c>
      <c r="T31" s="90">
        <v>3.0</v>
      </c>
      <c r="U31" s="86" t="s">
        <v>728</v>
      </c>
      <c r="V31" s="77"/>
      <c r="W31" s="101" t="s">
        <v>65</v>
      </c>
      <c r="X31" s="102">
        <f>SUM('20'!$T$25:$T$31)</f>
        <v>16</v>
      </c>
    </row>
    <row r="32" ht="14.25" customHeight="1">
      <c r="G32" s="77" t="s">
        <v>421</v>
      </c>
      <c r="H32" s="134" t="s">
        <v>422</v>
      </c>
      <c r="L32" s="71"/>
      <c r="O32" s="77"/>
      <c r="V32" s="77"/>
      <c r="W32" s="103" t="s">
        <v>72</v>
      </c>
      <c r="X32" s="104">
        <f>X31/X27</f>
        <v>2.285714286</v>
      </c>
    </row>
    <row r="33" ht="14.25" customHeight="1">
      <c r="L33" s="71"/>
      <c r="O33" s="77"/>
      <c r="T33" s="133"/>
      <c r="U33" s="134" t="s">
        <v>419</v>
      </c>
      <c r="V33" s="77"/>
      <c r="W33" s="105" t="s">
        <v>78</v>
      </c>
      <c r="X33" s="106">
        <v>4.0</v>
      </c>
    </row>
    <row r="34" ht="14.25" customHeight="1">
      <c r="L34" s="71"/>
      <c r="O34" s="77"/>
      <c r="T34" s="77" t="s">
        <v>421</v>
      </c>
      <c r="U34" s="134" t="s">
        <v>422</v>
      </c>
      <c r="V34" s="77"/>
      <c r="W34" s="105" t="s">
        <v>355</v>
      </c>
      <c r="X34" s="107">
        <v>0.0</v>
      </c>
    </row>
    <row r="35" ht="14.25" customHeight="1">
      <c r="L35" s="71"/>
      <c r="O35" s="77"/>
      <c r="V35" s="77"/>
      <c r="W35" s="105" t="s">
        <v>95</v>
      </c>
      <c r="X35" s="107">
        <f>X27/X26</f>
        <v>0.875</v>
      </c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  <c r="O44" s="75" t="s">
        <v>12</v>
      </c>
      <c r="P44" s="75" t="s">
        <v>13</v>
      </c>
      <c r="Q44" s="81" t="s">
        <v>14</v>
      </c>
      <c r="R44" s="81" t="s">
        <v>20</v>
      </c>
      <c r="S44" s="81" t="s">
        <v>16</v>
      </c>
      <c r="T44" s="75" t="s">
        <v>17</v>
      </c>
      <c r="U44" s="75" t="s">
        <v>18</v>
      </c>
    </row>
    <row r="45" ht="14.25" customHeight="1">
      <c r="L45" s="71"/>
      <c r="O45" s="89">
        <v>1.0</v>
      </c>
      <c r="P45" s="75"/>
      <c r="Q45" s="97"/>
      <c r="R45" s="143"/>
      <c r="S45" s="76"/>
      <c r="T45" s="75"/>
      <c r="U45" s="86"/>
    </row>
    <row r="46" ht="14.25" customHeight="1">
      <c r="L46" s="71"/>
      <c r="O46" s="82">
        <v>2.0</v>
      </c>
      <c r="P46" s="115"/>
      <c r="Q46" s="116"/>
      <c r="R46" s="145"/>
      <c r="S46" s="76"/>
      <c r="T46" s="115"/>
      <c r="U46" s="86"/>
    </row>
    <row r="47" ht="14.25" customHeight="1">
      <c r="L47" s="71"/>
      <c r="O47" s="82">
        <v>3.0</v>
      </c>
      <c r="P47" s="115"/>
      <c r="Q47" s="116"/>
      <c r="R47" s="145"/>
      <c r="S47" s="146"/>
      <c r="T47" s="115"/>
      <c r="U47" s="94"/>
    </row>
    <row r="48" ht="14.25" customHeight="1">
      <c r="L48" s="71"/>
      <c r="O48" s="89">
        <v>4.0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5.0</v>
      </c>
      <c r="P49" s="115"/>
      <c r="Q49" s="116"/>
      <c r="R49" s="145"/>
      <c r="S49" s="76"/>
      <c r="T49" s="115"/>
      <c r="U49" s="86"/>
    </row>
    <row r="50" ht="14.25" customHeight="1">
      <c r="L50" s="71"/>
      <c r="O50" s="82">
        <v>6.0</v>
      </c>
      <c r="P50" s="115"/>
      <c r="Q50" s="116"/>
      <c r="R50" s="145"/>
      <c r="S50" s="76"/>
      <c r="T50" s="115"/>
      <c r="U50" s="86"/>
    </row>
    <row r="51" ht="14.25" customHeight="1">
      <c r="L51" s="71"/>
      <c r="O51" s="89">
        <v>7.0</v>
      </c>
      <c r="P51" s="115"/>
      <c r="Q51" s="116"/>
      <c r="R51" s="145"/>
      <c r="S51" s="146"/>
      <c r="T51" s="115"/>
      <c r="U51" s="86"/>
    </row>
    <row r="52" ht="14.25" customHeight="1">
      <c r="L52" s="71"/>
      <c r="O52" s="82">
        <v>8.0</v>
      </c>
      <c r="P52" s="115"/>
      <c r="Q52" s="116"/>
      <c r="R52" s="145"/>
      <c r="S52" s="76"/>
      <c r="T52" s="115"/>
      <c r="U52" s="86"/>
    </row>
    <row r="53" ht="14.25" customHeight="1">
      <c r="L53" s="71"/>
      <c r="O53" s="82">
        <v>9.0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9">
        <v>10.0</v>
      </c>
      <c r="P54" s="115"/>
      <c r="Q54" s="116"/>
      <c r="R54" s="145"/>
      <c r="S54" s="76"/>
      <c r="T54" s="115"/>
      <c r="U54" s="86"/>
    </row>
    <row r="55" ht="14.25" customHeight="1">
      <c r="L55" s="71"/>
      <c r="O55" s="82">
        <v>11.0</v>
      </c>
      <c r="P55" s="115"/>
      <c r="Q55" s="116"/>
      <c r="R55" s="145"/>
      <c r="S55" s="76"/>
      <c r="T55" s="115"/>
      <c r="U55" s="86"/>
    </row>
    <row r="56" ht="14.25" customHeight="1">
      <c r="L56" s="71"/>
      <c r="O56" s="96">
        <v>12.0</v>
      </c>
      <c r="P56" s="115"/>
      <c r="Q56" s="116"/>
      <c r="R56" s="145"/>
      <c r="S56" s="146"/>
      <c r="T56" s="115"/>
      <c r="U56" s="113"/>
    </row>
    <row r="57" ht="14.25" customHeight="1">
      <c r="L57" s="71"/>
      <c r="O57" s="125">
        <v>13.0</v>
      </c>
      <c r="P57" s="115"/>
      <c r="Q57" s="116"/>
      <c r="R57" s="145"/>
      <c r="S57" s="76"/>
      <c r="T57" s="115"/>
      <c r="U57" s="113"/>
    </row>
    <row r="58" ht="14.25" customHeight="1">
      <c r="L58" s="71"/>
      <c r="O58" s="89">
        <v>14.0</v>
      </c>
      <c r="P58" s="115"/>
      <c r="Q58" s="116"/>
      <c r="R58" s="145"/>
      <c r="S58" s="76"/>
      <c r="T58" s="115"/>
      <c r="U58" s="86"/>
    </row>
    <row r="59" ht="14.25" customHeight="1">
      <c r="L59" s="71"/>
      <c r="O59" s="82">
        <v>15.0</v>
      </c>
      <c r="P59" s="115"/>
      <c r="Q59" s="116"/>
      <c r="R59" s="145"/>
      <c r="S59" s="76"/>
      <c r="T59" s="115"/>
      <c r="U59" s="86"/>
    </row>
    <row r="60" ht="14.25" customHeight="1">
      <c r="L60" s="71"/>
      <c r="O60" s="96">
        <v>16.0</v>
      </c>
      <c r="P60" s="115"/>
      <c r="Q60" s="116"/>
      <c r="R60" s="145"/>
      <c r="S60" s="76"/>
      <c r="T60" s="115"/>
      <c r="U60" s="113"/>
      <c r="V60" s="77"/>
    </row>
    <row r="61" ht="14.25" customHeight="1">
      <c r="L61" s="71"/>
      <c r="O61" s="125">
        <v>17.0</v>
      </c>
      <c r="P61" s="115"/>
      <c r="Q61" s="116"/>
      <c r="R61" s="145"/>
      <c r="S61" s="76"/>
      <c r="T61" s="115"/>
      <c r="U61" s="113"/>
      <c r="V61" s="77"/>
    </row>
    <row r="62" ht="14.25" customHeight="1">
      <c r="L62" s="71"/>
      <c r="O62" s="89">
        <v>18.0</v>
      </c>
      <c r="P62" s="115"/>
      <c r="Q62" s="116"/>
      <c r="R62" s="145"/>
      <c r="S62" s="76"/>
      <c r="T62" s="115"/>
      <c r="U62" s="86"/>
      <c r="V62" s="77"/>
    </row>
    <row r="63" ht="14.25" customHeight="1">
      <c r="L63" s="71"/>
      <c r="O63" s="96">
        <v>19.0</v>
      </c>
      <c r="P63" s="115"/>
      <c r="Q63" s="116"/>
      <c r="R63" s="145"/>
      <c r="S63" s="146"/>
      <c r="T63" s="115"/>
      <c r="U63" s="113"/>
    </row>
    <row r="64" ht="14.25" customHeight="1">
      <c r="L64" s="71"/>
      <c r="O64" s="96">
        <v>20.0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125">
        <v>21.0</v>
      </c>
      <c r="P65" s="115"/>
      <c r="Q65" s="116"/>
      <c r="R65" s="145"/>
      <c r="S65" s="76"/>
      <c r="T65" s="115"/>
      <c r="U65" s="113"/>
    </row>
    <row r="66" ht="14.25" customHeight="1">
      <c r="L66" s="71"/>
      <c r="O66" s="89">
        <v>22.0</v>
      </c>
      <c r="P66" s="115"/>
      <c r="Q66" s="116"/>
      <c r="R66" s="145"/>
      <c r="S66" s="76">
        <f>R66-Q66</f>
        <v>0</v>
      </c>
      <c r="T66" s="115"/>
      <c r="U66" s="113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2:U22"/>
    <mergeCell ref="O23:U23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24.43"/>
    <col customWidth="1" min="19" max="19" width="16.43"/>
    <col customWidth="1" min="20" max="20" width="7.43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14"/>
    <col customWidth="1" min="33" max="33" width="82.43"/>
    <col customWidth="1" min="34" max="34" width="2.57"/>
    <col customWidth="1" min="35" max="35" width="30.86"/>
    <col customWidth="1" min="36" max="36" width="10.0"/>
    <col customWidth="1" min="37" max="37" width="2.0"/>
    <col customWidth="1" min="38" max="38" width="7.43"/>
    <col customWidth="1" min="39" max="42" width="14.43"/>
    <col customWidth="1" min="43" max="43" width="7.14"/>
    <col customWidth="1" min="44" max="44" width="82.43"/>
    <col customWidth="1" min="45" max="45" width="2.57"/>
    <col customWidth="1" min="46" max="46" width="30.86"/>
    <col customWidth="1" min="47" max="47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  <c r="AL1" s="70" t="s">
        <v>2</v>
      </c>
    </row>
    <row r="2" ht="14.25" customHeight="1">
      <c r="L2" s="71"/>
    </row>
    <row r="3" ht="14.25" customHeight="1">
      <c r="B3" s="72" t="s">
        <v>744</v>
      </c>
      <c r="C3" s="5"/>
      <c r="D3" s="5"/>
      <c r="E3" s="5"/>
      <c r="F3" s="5"/>
      <c r="G3" s="5"/>
      <c r="H3" s="6"/>
      <c r="J3" s="7" t="s">
        <v>745</v>
      </c>
      <c r="K3" s="8"/>
      <c r="L3" s="71"/>
      <c r="O3" s="73" t="s">
        <v>746</v>
      </c>
      <c r="P3" s="5"/>
      <c r="Q3" s="5"/>
      <c r="R3" s="5"/>
      <c r="S3" s="5"/>
      <c r="T3" s="5"/>
      <c r="U3" s="6"/>
      <c r="W3" s="7" t="s">
        <v>747</v>
      </c>
      <c r="X3" s="8"/>
      <c r="AA3" s="72" t="s">
        <v>748</v>
      </c>
      <c r="AB3" s="5"/>
      <c r="AC3" s="5"/>
      <c r="AD3" s="5"/>
      <c r="AE3" s="5"/>
      <c r="AF3" s="5"/>
      <c r="AG3" s="6"/>
      <c r="AI3" s="7" t="s">
        <v>749</v>
      </c>
      <c r="AJ3" s="8"/>
      <c r="AL3" s="72" t="s">
        <v>750</v>
      </c>
      <c r="AM3" s="5"/>
      <c r="AN3" s="5"/>
      <c r="AO3" s="5"/>
      <c r="AP3" s="5"/>
      <c r="AQ3" s="5"/>
      <c r="AR3" s="6"/>
      <c r="AT3" s="7" t="s">
        <v>751</v>
      </c>
      <c r="AU3" s="8"/>
    </row>
    <row r="4" ht="14.25" customHeight="1">
      <c r="B4" s="74">
        <v>45403.0</v>
      </c>
      <c r="J4" s="11"/>
      <c r="K4" s="12"/>
      <c r="L4" s="71"/>
      <c r="O4" s="74">
        <f>B4</f>
        <v>45403</v>
      </c>
      <c r="W4" s="11"/>
      <c r="X4" s="12"/>
      <c r="AA4" s="74">
        <f>B4</f>
        <v>45403</v>
      </c>
      <c r="AI4" s="11"/>
      <c r="AJ4" s="12"/>
      <c r="AL4" s="153">
        <f>B4</f>
        <v>45403</v>
      </c>
      <c r="AT4" s="11"/>
      <c r="AU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  <c r="AK5" s="77"/>
      <c r="AL5" s="75" t="s">
        <v>12</v>
      </c>
      <c r="AM5" s="75" t="s">
        <v>13</v>
      </c>
      <c r="AN5" s="75" t="s">
        <v>14</v>
      </c>
      <c r="AO5" s="75" t="s">
        <v>20</v>
      </c>
      <c r="AP5" s="75" t="s">
        <v>16</v>
      </c>
      <c r="AQ5" s="75" t="s">
        <v>17</v>
      </c>
      <c r="AR5" s="75" t="s">
        <v>18</v>
      </c>
      <c r="AS5" s="77"/>
      <c r="AT5" s="78" t="s">
        <v>19</v>
      </c>
      <c r="AU5" s="79">
        <f>SUM(AU7:AU10)</f>
        <v>46</v>
      </c>
    </row>
    <row r="6" ht="14.25" customHeight="1">
      <c r="B6" s="96">
        <v>1.0</v>
      </c>
      <c r="C6" s="75" t="s">
        <v>22</v>
      </c>
      <c r="D6" s="97">
        <v>0.2986111111111111</v>
      </c>
      <c r="E6" s="97">
        <v>0.4270833333333333</v>
      </c>
      <c r="F6" s="99">
        <f>'21'!$E6-'21'!$D6</f>
        <v>0.1284722222</v>
      </c>
      <c r="G6" s="75">
        <v>0.0</v>
      </c>
      <c r="H6" s="113"/>
      <c r="I6" s="77"/>
      <c r="J6" s="87" t="s">
        <v>24</v>
      </c>
      <c r="K6" s="88">
        <v>23.0</v>
      </c>
      <c r="L6" s="80"/>
      <c r="M6" s="77"/>
      <c r="N6" s="77"/>
      <c r="O6" s="125">
        <v>1.0</v>
      </c>
      <c r="P6" s="75" t="s">
        <v>25</v>
      </c>
      <c r="Q6" s="97">
        <v>0.3666666666666667</v>
      </c>
      <c r="R6" s="143">
        <v>0.38819444444444445</v>
      </c>
      <c r="S6" s="146">
        <f t="shared" ref="S6:S18" si="1">R6-Q6</f>
        <v>0.02152777778</v>
      </c>
      <c r="T6" s="75">
        <v>0.0</v>
      </c>
      <c r="U6" s="113"/>
      <c r="V6" s="77"/>
      <c r="W6" s="87" t="s">
        <v>24</v>
      </c>
      <c r="X6" s="88">
        <v>18.0</v>
      </c>
      <c r="Y6" s="77"/>
      <c r="Z6" s="77"/>
      <c r="AA6" s="96">
        <v>1.0</v>
      </c>
      <c r="AB6" s="75" t="s">
        <v>29</v>
      </c>
      <c r="AC6" s="97">
        <v>0.2590277777777778</v>
      </c>
      <c r="AD6" s="97">
        <v>0.5395833333333333</v>
      </c>
      <c r="AE6" s="117">
        <f t="shared" ref="AE6:AE16" si="2">AD6-AC6</f>
        <v>0.2805555556</v>
      </c>
      <c r="AF6" s="75">
        <v>2.0</v>
      </c>
      <c r="AG6" s="96"/>
      <c r="AH6" s="77"/>
      <c r="AI6" s="87" t="s">
        <v>24</v>
      </c>
      <c r="AJ6" s="88">
        <v>15.0</v>
      </c>
      <c r="AK6" s="77"/>
      <c r="AL6" s="96">
        <v>1.0</v>
      </c>
      <c r="AM6" s="75" t="s">
        <v>245</v>
      </c>
      <c r="AN6" s="97">
        <v>0.2652777777777778</v>
      </c>
      <c r="AO6" s="97">
        <v>0.3263888888888889</v>
      </c>
      <c r="AP6" s="99">
        <f t="shared" ref="AP6:AP16" si="3">AO6-AN6</f>
        <v>0.06111111111</v>
      </c>
      <c r="AQ6" s="75">
        <v>0.0</v>
      </c>
      <c r="AR6" s="96"/>
      <c r="AS6" s="77"/>
      <c r="AT6" s="87" t="s">
        <v>24</v>
      </c>
      <c r="AU6" s="88">
        <v>10.0</v>
      </c>
    </row>
    <row r="7" ht="14.25" customHeight="1">
      <c r="B7" s="96">
        <v>2.0</v>
      </c>
      <c r="C7" s="75" t="s">
        <v>222</v>
      </c>
      <c r="D7" s="97">
        <v>0.2465277777777778</v>
      </c>
      <c r="E7" s="97">
        <v>0.3229166666666667</v>
      </c>
      <c r="F7" s="99">
        <f>'21'!$E7-'21'!$D7</f>
        <v>0.07638888889</v>
      </c>
      <c r="G7" s="75">
        <v>1.0</v>
      </c>
      <c r="H7" s="100"/>
      <c r="I7" s="77"/>
      <c r="J7" s="87" t="s">
        <v>33</v>
      </c>
      <c r="K7" s="95">
        <v>22.0</v>
      </c>
      <c r="L7" s="80"/>
      <c r="M7" s="77"/>
      <c r="N7" s="77"/>
      <c r="O7" s="96">
        <v>2.0</v>
      </c>
      <c r="P7" s="115" t="s">
        <v>43</v>
      </c>
      <c r="Q7" s="116">
        <v>0.28611111111111115</v>
      </c>
      <c r="R7" s="145">
        <v>0.5493055555555556</v>
      </c>
      <c r="S7" s="146">
        <f t="shared" si="1"/>
        <v>0.2631944444</v>
      </c>
      <c r="T7" s="115">
        <v>1.0</v>
      </c>
      <c r="U7" s="113"/>
      <c r="V7" s="77"/>
      <c r="W7" s="87" t="s">
        <v>33</v>
      </c>
      <c r="X7" s="95">
        <v>14.0</v>
      </c>
      <c r="Y7" s="77"/>
      <c r="Z7" s="77"/>
      <c r="AA7" s="96">
        <v>2.0</v>
      </c>
      <c r="AB7" s="75" t="s">
        <v>76</v>
      </c>
      <c r="AC7" s="97">
        <v>0.22291666666666665</v>
      </c>
      <c r="AD7" s="97">
        <v>0.7506944444444444</v>
      </c>
      <c r="AE7" s="99">
        <f t="shared" si="2"/>
        <v>0.5277777778</v>
      </c>
      <c r="AF7" s="75">
        <v>3.0</v>
      </c>
      <c r="AG7" s="96"/>
      <c r="AH7" s="77"/>
      <c r="AI7" s="87" t="s">
        <v>33</v>
      </c>
      <c r="AJ7" s="88">
        <v>9.0</v>
      </c>
      <c r="AK7" s="77"/>
      <c r="AL7" s="96">
        <v>2.0</v>
      </c>
      <c r="AM7" s="75" t="s">
        <v>752</v>
      </c>
      <c r="AN7" s="97">
        <v>0.2708333333333333</v>
      </c>
      <c r="AO7" s="97">
        <v>0.6673611111111111</v>
      </c>
      <c r="AP7" s="99">
        <f t="shared" si="3"/>
        <v>0.3965277778</v>
      </c>
      <c r="AQ7" s="75">
        <v>4.0</v>
      </c>
      <c r="AR7" s="96"/>
      <c r="AS7" s="77"/>
      <c r="AT7" s="87" t="s">
        <v>33</v>
      </c>
      <c r="AU7" s="88">
        <v>12.0</v>
      </c>
    </row>
    <row r="8" ht="14.25" customHeight="1">
      <c r="B8" s="96">
        <v>3.0</v>
      </c>
      <c r="C8" s="75" t="s">
        <v>132</v>
      </c>
      <c r="D8" s="97">
        <v>0.24722222222222223</v>
      </c>
      <c r="E8" s="97">
        <v>0.3729166666666666</v>
      </c>
      <c r="F8" s="99">
        <f>'21'!$E8-'21'!$D8</f>
        <v>0.1256944444</v>
      </c>
      <c r="G8" s="75">
        <v>1.0</v>
      </c>
      <c r="H8" s="113"/>
      <c r="I8" s="77"/>
      <c r="J8" s="87" t="s">
        <v>42</v>
      </c>
      <c r="K8" s="95">
        <v>0.0</v>
      </c>
      <c r="L8" s="80"/>
      <c r="M8" s="77"/>
      <c r="N8" s="77"/>
      <c r="O8" s="96">
        <v>3.0</v>
      </c>
      <c r="P8" s="115" t="s">
        <v>51</v>
      </c>
      <c r="Q8" s="116">
        <v>0.2673611111111111</v>
      </c>
      <c r="R8" s="145">
        <v>0.47430555555555554</v>
      </c>
      <c r="S8" s="146">
        <f t="shared" si="1"/>
        <v>0.2069444444</v>
      </c>
      <c r="T8" s="115">
        <v>1.0</v>
      </c>
      <c r="U8" s="100"/>
      <c r="V8" s="77"/>
      <c r="W8" s="87" t="s">
        <v>42</v>
      </c>
      <c r="X8" s="95">
        <v>0.0</v>
      </c>
      <c r="Y8" s="77"/>
      <c r="Z8" s="77"/>
      <c r="AA8" s="96">
        <v>3.0</v>
      </c>
      <c r="AB8" s="75" t="s">
        <v>157</v>
      </c>
      <c r="AC8" s="97">
        <v>0.23055555555555554</v>
      </c>
      <c r="AD8" s="97">
        <v>0.751388888888889</v>
      </c>
      <c r="AE8" s="99">
        <f t="shared" si="2"/>
        <v>0.5208333333</v>
      </c>
      <c r="AF8" s="75">
        <v>3.0</v>
      </c>
      <c r="AG8" s="96"/>
      <c r="AH8" s="77"/>
      <c r="AI8" s="87" t="s">
        <v>42</v>
      </c>
      <c r="AJ8" s="95">
        <v>1.0</v>
      </c>
      <c r="AK8" s="77"/>
      <c r="AL8" s="96">
        <v>3.0</v>
      </c>
      <c r="AM8" s="75" t="s">
        <v>253</v>
      </c>
      <c r="AN8" s="97">
        <v>0.33125</v>
      </c>
      <c r="AO8" s="97">
        <v>0.5499999999999999</v>
      </c>
      <c r="AP8" s="99">
        <f t="shared" si="3"/>
        <v>0.21875</v>
      </c>
      <c r="AQ8" s="75">
        <v>4.0</v>
      </c>
      <c r="AR8" s="96"/>
      <c r="AS8" s="77"/>
      <c r="AT8" s="87" t="s">
        <v>42</v>
      </c>
      <c r="AU8" s="95">
        <v>0.0</v>
      </c>
    </row>
    <row r="9" ht="14.25" customHeight="1">
      <c r="B9" s="96">
        <v>4.0</v>
      </c>
      <c r="C9" s="75" t="s">
        <v>71</v>
      </c>
      <c r="D9" s="97">
        <v>0.28958333333333336</v>
      </c>
      <c r="E9" s="98">
        <v>0.5840277777777778</v>
      </c>
      <c r="F9" s="99">
        <f>'21'!$E9-'21'!$D9</f>
        <v>0.2944444444</v>
      </c>
      <c r="G9" s="75">
        <v>2.0</v>
      </c>
      <c r="H9" s="96"/>
      <c r="I9" s="77"/>
      <c r="J9" s="87" t="s">
        <v>50</v>
      </c>
      <c r="K9" s="95">
        <v>1.0</v>
      </c>
      <c r="L9" s="80"/>
      <c r="M9" s="77"/>
      <c r="N9" s="77"/>
      <c r="O9" s="125">
        <v>4.0</v>
      </c>
      <c r="P9" s="115" t="s">
        <v>109</v>
      </c>
      <c r="Q9" s="116">
        <v>0.3020833333333333</v>
      </c>
      <c r="R9" s="145">
        <v>0.5513888888888888</v>
      </c>
      <c r="S9" s="146">
        <f t="shared" si="1"/>
        <v>0.2493055556</v>
      </c>
      <c r="T9" s="115">
        <v>1.0</v>
      </c>
      <c r="U9" s="100"/>
      <c r="V9" s="77"/>
      <c r="W9" s="87" t="s">
        <v>50</v>
      </c>
      <c r="X9" s="95">
        <v>4.0</v>
      </c>
      <c r="Y9" s="77"/>
      <c r="Z9" s="77"/>
      <c r="AA9" s="96">
        <v>4.0</v>
      </c>
      <c r="AB9" s="75" t="s">
        <v>47</v>
      </c>
      <c r="AC9" s="97">
        <v>0.26875</v>
      </c>
      <c r="AD9" s="97">
        <v>0.5520833333333334</v>
      </c>
      <c r="AE9" s="99">
        <f t="shared" si="2"/>
        <v>0.2833333333</v>
      </c>
      <c r="AF9" s="75">
        <v>3.0</v>
      </c>
      <c r="AG9" s="96"/>
      <c r="AH9" s="77"/>
      <c r="AI9" s="87" t="s">
        <v>50</v>
      </c>
      <c r="AJ9" s="95">
        <v>5.0</v>
      </c>
      <c r="AK9" s="77"/>
      <c r="AL9" s="96">
        <v>4.0</v>
      </c>
      <c r="AM9" s="75" t="s">
        <v>753</v>
      </c>
      <c r="AN9" s="97">
        <v>0.2673611111111111</v>
      </c>
      <c r="AO9" s="97">
        <v>0.6680555555555556</v>
      </c>
      <c r="AP9" s="99">
        <f t="shared" si="3"/>
        <v>0.4006944444</v>
      </c>
      <c r="AQ9" s="75">
        <v>4.0</v>
      </c>
      <c r="AR9" s="96"/>
      <c r="AS9" s="77"/>
      <c r="AT9" s="87" t="s">
        <v>50</v>
      </c>
      <c r="AU9" s="95">
        <v>0.0</v>
      </c>
    </row>
    <row r="10" ht="14.25" customHeight="1">
      <c r="B10" s="96">
        <v>5.0</v>
      </c>
      <c r="C10" s="75" t="s">
        <v>98</v>
      </c>
      <c r="D10" s="97">
        <v>0.25833333333333336</v>
      </c>
      <c r="E10" s="97">
        <v>0.5812499999999999</v>
      </c>
      <c r="F10" s="99">
        <f>'21'!$E10-'21'!$D10</f>
        <v>0.3229166667</v>
      </c>
      <c r="G10" s="75">
        <v>3.0</v>
      </c>
      <c r="H10" s="113"/>
      <c r="I10" s="77"/>
      <c r="J10" s="87" t="s">
        <v>57</v>
      </c>
      <c r="K10" s="95">
        <v>0.0</v>
      </c>
      <c r="L10" s="80"/>
      <c r="M10" s="77"/>
      <c r="N10" s="77"/>
      <c r="O10" s="96">
        <v>5.0</v>
      </c>
      <c r="P10" s="115" t="s">
        <v>118</v>
      </c>
      <c r="Q10" s="116">
        <v>0.2604166666666667</v>
      </c>
      <c r="R10" s="145">
        <v>0.45</v>
      </c>
      <c r="S10" s="146">
        <f t="shared" si="1"/>
        <v>0.1895833333</v>
      </c>
      <c r="T10" s="115">
        <v>1.0</v>
      </c>
      <c r="U10" s="113"/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183</v>
      </c>
      <c r="AC10" s="97">
        <v>0.2847222222222222</v>
      </c>
      <c r="AD10" s="97">
        <v>0.6506944444444445</v>
      </c>
      <c r="AE10" s="99">
        <f t="shared" si="2"/>
        <v>0.3659722222</v>
      </c>
      <c r="AF10" s="75">
        <v>4.0</v>
      </c>
      <c r="AG10" s="96"/>
      <c r="AH10" s="77"/>
      <c r="AI10" s="87" t="s">
        <v>57</v>
      </c>
      <c r="AJ10" s="95">
        <v>0.0</v>
      </c>
      <c r="AK10" s="77"/>
      <c r="AL10" s="96">
        <v>5.0</v>
      </c>
      <c r="AM10" s="75" t="s">
        <v>754</v>
      </c>
      <c r="AN10" s="97">
        <v>0.2743055555555555</v>
      </c>
      <c r="AO10" s="97">
        <v>0.6784722222222223</v>
      </c>
      <c r="AP10" s="99">
        <f t="shared" si="3"/>
        <v>0.4041666667</v>
      </c>
      <c r="AQ10" s="75">
        <v>4.0</v>
      </c>
      <c r="AR10" s="96"/>
      <c r="AS10" s="77"/>
      <c r="AT10" s="87" t="s">
        <v>57</v>
      </c>
      <c r="AU10" s="95">
        <v>34.0</v>
      </c>
    </row>
    <row r="11" ht="14.25" customHeight="1">
      <c r="B11" s="96">
        <v>6.0</v>
      </c>
      <c r="C11" s="75" t="s">
        <v>90</v>
      </c>
      <c r="D11" s="97">
        <v>0.28611111111111115</v>
      </c>
      <c r="E11" s="97">
        <v>0.6215277777777778</v>
      </c>
      <c r="F11" s="99">
        <f>'21'!$E11-'21'!$D11</f>
        <v>0.3354166667</v>
      </c>
      <c r="G11" s="75">
        <v>3.0</v>
      </c>
      <c r="H11" s="100"/>
      <c r="I11" s="77"/>
      <c r="J11" s="101" t="s">
        <v>65</v>
      </c>
      <c r="K11" s="102">
        <f>SUM('21'!$G$6:$G$25)</f>
        <v>60</v>
      </c>
      <c r="L11" s="80"/>
      <c r="M11" s="77"/>
      <c r="N11" s="77"/>
      <c r="O11" s="96">
        <v>6.0</v>
      </c>
      <c r="P11" s="115" t="s">
        <v>171</v>
      </c>
      <c r="Q11" s="116">
        <v>0.3020833333333333</v>
      </c>
      <c r="R11" s="145">
        <v>0.6472222222222223</v>
      </c>
      <c r="S11" s="146">
        <f t="shared" si="1"/>
        <v>0.3451388889</v>
      </c>
      <c r="T11" s="115">
        <v>2.0</v>
      </c>
      <c r="U11" s="113"/>
      <c r="V11" s="77"/>
      <c r="W11" s="101" t="s">
        <v>65</v>
      </c>
      <c r="X11" s="102">
        <f>SUM('21'!$T$6:$T$18)</f>
        <v>23</v>
      </c>
      <c r="Y11" s="77"/>
      <c r="Z11" s="77"/>
      <c r="AA11" s="96">
        <v>6.0</v>
      </c>
      <c r="AB11" s="75" t="s">
        <v>97</v>
      </c>
      <c r="AC11" s="97">
        <v>0.37847222222222227</v>
      </c>
      <c r="AD11" s="97">
        <v>0.7062499999999999</v>
      </c>
      <c r="AE11" s="99">
        <f t="shared" si="2"/>
        <v>0.3277777778</v>
      </c>
      <c r="AF11" s="75">
        <v>4.0</v>
      </c>
      <c r="AG11" s="96"/>
      <c r="AH11" s="77"/>
      <c r="AI11" s="101" t="s">
        <v>65</v>
      </c>
      <c r="AJ11" s="102">
        <f>SUM('21'!$AF$6:$AF$16)</f>
        <v>48</v>
      </c>
      <c r="AK11" s="77"/>
      <c r="AL11" s="96">
        <v>6.0</v>
      </c>
      <c r="AM11" s="75" t="s">
        <v>321</v>
      </c>
      <c r="AN11" s="97">
        <v>0.2847222222222222</v>
      </c>
      <c r="AO11" s="97">
        <v>0.7319444444444444</v>
      </c>
      <c r="AP11" s="99">
        <f t="shared" si="3"/>
        <v>0.4472222222</v>
      </c>
      <c r="AQ11" s="75">
        <v>5.0</v>
      </c>
      <c r="AR11" s="96"/>
      <c r="AS11" s="77"/>
      <c r="AT11" s="101" t="s">
        <v>65</v>
      </c>
      <c r="AU11" s="102">
        <f>SUM('21'!$AQ$6:$AQ$16)</f>
        <v>46</v>
      </c>
    </row>
    <row r="12" ht="14.25" customHeight="1">
      <c r="B12" s="96">
        <v>7.0</v>
      </c>
      <c r="C12" s="75" t="s">
        <v>123</v>
      </c>
      <c r="D12" s="97">
        <v>0.26458333333333334</v>
      </c>
      <c r="E12" s="97">
        <v>0.5979166666666667</v>
      </c>
      <c r="F12" s="99">
        <f>'21'!$E12-'21'!$D12</f>
        <v>0.3333333333</v>
      </c>
      <c r="G12" s="75">
        <v>3.0</v>
      </c>
      <c r="H12" s="100"/>
      <c r="I12" s="77"/>
      <c r="J12" s="103" t="s">
        <v>72</v>
      </c>
      <c r="K12" s="104">
        <f>K11/K7</f>
        <v>2.727272727</v>
      </c>
      <c r="L12" s="80"/>
      <c r="M12" s="77"/>
      <c r="N12" s="77"/>
      <c r="O12" s="125">
        <v>7.0</v>
      </c>
      <c r="P12" s="115" t="s">
        <v>34</v>
      </c>
      <c r="Q12" s="116">
        <v>0.2777777777777778</v>
      </c>
      <c r="R12" s="145">
        <v>0.6180555555555556</v>
      </c>
      <c r="S12" s="146">
        <f t="shared" si="1"/>
        <v>0.3402777778</v>
      </c>
      <c r="T12" s="115">
        <v>2.0</v>
      </c>
      <c r="U12" s="113"/>
      <c r="V12" s="77"/>
      <c r="W12" s="103" t="s">
        <v>72</v>
      </c>
      <c r="X12" s="104">
        <f>X11/X7</f>
        <v>1.642857143</v>
      </c>
      <c r="Y12" s="77"/>
      <c r="Z12" s="77"/>
      <c r="AA12" s="96">
        <v>7.0</v>
      </c>
      <c r="AB12" s="75" t="s">
        <v>70</v>
      </c>
      <c r="AC12" s="97">
        <v>0.2659722222222222</v>
      </c>
      <c r="AD12" s="97">
        <v>0.6736111111111112</v>
      </c>
      <c r="AE12" s="99">
        <f t="shared" si="2"/>
        <v>0.4076388889</v>
      </c>
      <c r="AF12" s="75">
        <v>5.0</v>
      </c>
      <c r="AG12" s="96"/>
      <c r="AH12" s="77"/>
      <c r="AI12" s="103" t="s">
        <v>72</v>
      </c>
      <c r="AJ12" s="104">
        <f>AJ11/AJ7</f>
        <v>5.333333333</v>
      </c>
      <c r="AK12" s="77"/>
      <c r="AL12" s="96">
        <v>7.0</v>
      </c>
      <c r="AM12" s="75" t="s">
        <v>322</v>
      </c>
      <c r="AN12" s="97">
        <v>0.20486111111111113</v>
      </c>
      <c r="AO12" s="97">
        <v>0.7027777777777778</v>
      </c>
      <c r="AP12" s="99">
        <f t="shared" si="3"/>
        <v>0.4979166667</v>
      </c>
      <c r="AQ12" s="75">
        <v>5.0</v>
      </c>
      <c r="AR12" s="96"/>
      <c r="AS12" s="77"/>
      <c r="AT12" s="103" t="s">
        <v>72</v>
      </c>
      <c r="AU12" s="104">
        <f>AU11/AU7</f>
        <v>3.833333333</v>
      </c>
    </row>
    <row r="13" ht="14.25" customHeight="1">
      <c r="B13" s="96">
        <v>8.0</v>
      </c>
      <c r="C13" s="75" t="s">
        <v>108</v>
      </c>
      <c r="D13" s="97">
        <v>0.22291666666666665</v>
      </c>
      <c r="E13" s="97">
        <v>0.5402777777777777</v>
      </c>
      <c r="F13" s="99">
        <f>'21'!$E13-'21'!$D13</f>
        <v>0.3173611111</v>
      </c>
      <c r="G13" s="75">
        <v>3.0</v>
      </c>
      <c r="H13" s="100"/>
      <c r="I13" s="77"/>
      <c r="J13" s="105" t="s">
        <v>78</v>
      </c>
      <c r="K13" s="106">
        <v>4.0</v>
      </c>
      <c r="L13" s="80"/>
      <c r="M13" s="77"/>
      <c r="N13" s="77"/>
      <c r="O13" s="96">
        <v>8.0</v>
      </c>
      <c r="P13" s="115" t="s">
        <v>105</v>
      </c>
      <c r="Q13" s="116">
        <v>0.2986111111111111</v>
      </c>
      <c r="R13" s="145">
        <v>0.7291666666666666</v>
      </c>
      <c r="S13" s="146">
        <f t="shared" si="1"/>
        <v>0.4305555556</v>
      </c>
      <c r="T13" s="115">
        <v>2.0</v>
      </c>
      <c r="U13" s="152"/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179</v>
      </c>
      <c r="AC13" s="97">
        <v>0.26319444444444445</v>
      </c>
      <c r="AD13" s="97">
        <v>0.7340277777777778</v>
      </c>
      <c r="AE13" s="99">
        <f t="shared" si="2"/>
        <v>0.4708333333</v>
      </c>
      <c r="AF13" s="75">
        <v>5.0</v>
      </c>
      <c r="AG13" s="96"/>
      <c r="AH13" s="77"/>
      <c r="AI13" s="105" t="s">
        <v>78</v>
      </c>
      <c r="AJ13" s="106">
        <v>5.0</v>
      </c>
      <c r="AK13" s="77"/>
      <c r="AL13" s="96">
        <v>8.0</v>
      </c>
      <c r="AM13" s="75" t="s">
        <v>727</v>
      </c>
      <c r="AN13" s="97">
        <v>0.2708333333333333</v>
      </c>
      <c r="AO13" s="97">
        <v>0.6833333333333332</v>
      </c>
      <c r="AP13" s="99">
        <f t="shared" si="3"/>
        <v>0.4125</v>
      </c>
      <c r="AQ13" s="75">
        <v>5.0</v>
      </c>
      <c r="AR13" s="96"/>
      <c r="AS13" s="77"/>
      <c r="AT13" s="105" t="s">
        <v>78</v>
      </c>
      <c r="AU13" s="106">
        <v>4.0</v>
      </c>
    </row>
    <row r="14" ht="14.25" customHeight="1">
      <c r="B14" s="96">
        <v>9.0</v>
      </c>
      <c r="C14" s="75" t="s">
        <v>40</v>
      </c>
      <c r="D14" s="97">
        <v>0.3020833333333333</v>
      </c>
      <c r="E14" s="97">
        <v>0.6215277777777778</v>
      </c>
      <c r="F14" s="99">
        <f>'21'!$E14-'21'!$D14</f>
        <v>0.3194444444</v>
      </c>
      <c r="G14" s="75">
        <v>3.0</v>
      </c>
      <c r="H14" s="100"/>
      <c r="I14" s="77"/>
      <c r="J14" s="105" t="s">
        <v>355</v>
      </c>
      <c r="K14" s="107">
        <f>6/22</f>
        <v>0.2727272727</v>
      </c>
      <c r="L14" s="80"/>
      <c r="M14" s="77"/>
      <c r="N14" s="77"/>
      <c r="O14" s="96">
        <v>9.0</v>
      </c>
      <c r="P14" s="115" t="s">
        <v>58</v>
      </c>
      <c r="Q14" s="116">
        <v>0.26458333333333334</v>
      </c>
      <c r="R14" s="145">
        <v>0.6951388888888889</v>
      </c>
      <c r="S14" s="146">
        <f t="shared" si="1"/>
        <v>0.4305555556</v>
      </c>
      <c r="T14" s="115">
        <v>2.0</v>
      </c>
      <c r="U14" s="113"/>
      <c r="V14" s="77"/>
      <c r="W14" s="105" t="s">
        <v>355</v>
      </c>
      <c r="X14" s="107">
        <f>1/14</f>
        <v>0.07142857143</v>
      </c>
      <c r="Y14" s="77"/>
      <c r="Z14" s="77"/>
      <c r="AA14" s="96">
        <v>9.0</v>
      </c>
      <c r="AB14" s="75" t="s">
        <v>166</v>
      </c>
      <c r="AC14" s="97">
        <v>0.2576388888888889</v>
      </c>
      <c r="AD14" s="97">
        <v>0.6791666666666667</v>
      </c>
      <c r="AE14" s="99">
        <f t="shared" si="2"/>
        <v>0.4215277778</v>
      </c>
      <c r="AF14" s="75">
        <v>6.0</v>
      </c>
      <c r="AG14" s="96"/>
      <c r="AH14" s="77"/>
      <c r="AI14" s="105" t="s">
        <v>355</v>
      </c>
      <c r="AJ14" s="107">
        <f>6/9</f>
        <v>0.6666666667</v>
      </c>
      <c r="AK14" s="77"/>
      <c r="AL14" s="96">
        <v>9.0</v>
      </c>
      <c r="AM14" s="75" t="s">
        <v>755</v>
      </c>
      <c r="AN14" s="97">
        <v>0.2222222222222222</v>
      </c>
      <c r="AO14" s="97">
        <v>0.2951388888888889</v>
      </c>
      <c r="AP14" s="99">
        <f t="shared" si="3"/>
        <v>0.07291666667</v>
      </c>
      <c r="AQ14" s="75">
        <v>5.0</v>
      </c>
      <c r="AR14" s="96"/>
      <c r="AS14" s="77"/>
      <c r="AT14" s="105" t="s">
        <v>355</v>
      </c>
      <c r="AU14" s="107">
        <f>6/12</f>
        <v>0.5</v>
      </c>
    </row>
    <row r="15" ht="14.25" customHeight="1">
      <c r="B15" s="96">
        <v>10.0</v>
      </c>
      <c r="C15" s="75" t="s">
        <v>49</v>
      </c>
      <c r="D15" s="97">
        <v>0.29930555555555555</v>
      </c>
      <c r="E15" s="97">
        <v>0.6458333333333334</v>
      </c>
      <c r="F15" s="99">
        <f>'21'!$E15-'21'!$D15</f>
        <v>0.3465277778</v>
      </c>
      <c r="G15" s="75">
        <v>3.0</v>
      </c>
      <c r="H15" s="100"/>
      <c r="J15" s="105" t="s">
        <v>92</v>
      </c>
      <c r="K15" s="107">
        <f>K7/K6</f>
        <v>0.9565217391</v>
      </c>
      <c r="L15" s="71"/>
      <c r="O15" s="125">
        <v>10.0</v>
      </c>
      <c r="P15" s="115" t="s">
        <v>113</v>
      </c>
      <c r="Q15" s="116">
        <v>0.3284722222222222</v>
      </c>
      <c r="R15" s="145">
        <v>0.7006944444444444</v>
      </c>
      <c r="S15" s="146">
        <f t="shared" si="1"/>
        <v>0.3722222222</v>
      </c>
      <c r="T15" s="115">
        <v>2.0</v>
      </c>
      <c r="U15" s="113"/>
      <c r="W15" s="105" t="s">
        <v>95</v>
      </c>
      <c r="X15" s="107">
        <f>X7/X6</f>
        <v>0.7777777778</v>
      </c>
      <c r="AA15" s="96">
        <v>10.0</v>
      </c>
      <c r="AB15" s="75" t="s">
        <v>54</v>
      </c>
      <c r="AC15" s="97">
        <v>0.2611111111111111</v>
      </c>
      <c r="AD15" s="97">
        <v>0.7138888888888889</v>
      </c>
      <c r="AE15" s="99">
        <f t="shared" si="2"/>
        <v>0.4527777778</v>
      </c>
      <c r="AF15" s="75">
        <v>6.0</v>
      </c>
      <c r="AG15" s="96"/>
      <c r="AI15" s="105" t="s">
        <v>95</v>
      </c>
      <c r="AJ15" s="107">
        <f>AJ7/AJ6</f>
        <v>0.6</v>
      </c>
      <c r="AL15" s="96">
        <v>10.0</v>
      </c>
      <c r="AM15" s="75" t="s">
        <v>756</v>
      </c>
      <c r="AN15" s="97">
        <v>0.20555555555555557</v>
      </c>
      <c r="AO15" s="97">
        <v>0.7263888888888889</v>
      </c>
      <c r="AP15" s="99">
        <f t="shared" si="3"/>
        <v>0.5208333333</v>
      </c>
      <c r="AQ15" s="75">
        <v>5.0</v>
      </c>
      <c r="AR15" s="96"/>
      <c r="AT15" s="105" t="s">
        <v>95</v>
      </c>
      <c r="AU15" s="107">
        <f>AU7/AU6</f>
        <v>1.2</v>
      </c>
    </row>
    <row r="16" ht="14.25" customHeight="1">
      <c r="B16" s="96">
        <v>11.0</v>
      </c>
      <c r="C16" s="75" t="s">
        <v>125</v>
      </c>
      <c r="D16" s="97">
        <v>0.20625000000000002</v>
      </c>
      <c r="E16" s="98">
        <v>0.6291666666666667</v>
      </c>
      <c r="F16" s="99">
        <f>'21'!$E16-'21'!$D16</f>
        <v>0.4229166667</v>
      </c>
      <c r="G16" s="75">
        <v>3.0</v>
      </c>
      <c r="H16" s="96"/>
      <c r="L16" s="71"/>
      <c r="O16" s="96">
        <v>11.0</v>
      </c>
      <c r="P16" s="115" t="s">
        <v>73</v>
      </c>
      <c r="Q16" s="116">
        <v>0.24444444444444446</v>
      </c>
      <c r="R16" s="145">
        <v>0.7527777777777778</v>
      </c>
      <c r="S16" s="146">
        <f t="shared" si="1"/>
        <v>0.5083333333</v>
      </c>
      <c r="T16" s="115">
        <v>3.0</v>
      </c>
      <c r="U16" s="113"/>
      <c r="W16" s="111"/>
      <c r="X16" s="112"/>
      <c r="AA16" s="96">
        <v>11.0</v>
      </c>
      <c r="AB16" s="75" t="s">
        <v>89</v>
      </c>
      <c r="AC16" s="97">
        <v>0.2576388888888889</v>
      </c>
      <c r="AD16" s="97">
        <v>0.751388888888889</v>
      </c>
      <c r="AE16" s="99">
        <f t="shared" si="2"/>
        <v>0.49375</v>
      </c>
      <c r="AF16" s="75">
        <v>7.0</v>
      </c>
      <c r="AG16" s="96"/>
      <c r="AL16" s="96">
        <v>11.0</v>
      </c>
      <c r="AM16" s="75" t="s">
        <v>757</v>
      </c>
      <c r="AN16" s="97">
        <v>0.23680555555555557</v>
      </c>
      <c r="AO16" s="97">
        <v>0.725</v>
      </c>
      <c r="AP16" s="99">
        <f t="shared" si="3"/>
        <v>0.4881944444</v>
      </c>
      <c r="AQ16" s="75">
        <v>5.0</v>
      </c>
      <c r="AR16" s="96"/>
    </row>
    <row r="17" ht="14.25" customHeight="1">
      <c r="B17" s="96">
        <v>12.0</v>
      </c>
      <c r="C17" s="75" t="s">
        <v>138</v>
      </c>
      <c r="D17" s="97">
        <v>0.2826388888888889</v>
      </c>
      <c r="E17" s="97">
        <v>0.7555555555555555</v>
      </c>
      <c r="F17" s="99">
        <f>'21'!$E17-'21'!$D17</f>
        <v>0.4729166667</v>
      </c>
      <c r="G17" s="75">
        <v>3.0</v>
      </c>
      <c r="H17" s="100"/>
      <c r="L17" s="71"/>
      <c r="O17" s="96">
        <v>12.0</v>
      </c>
      <c r="P17" s="115" t="s">
        <v>86</v>
      </c>
      <c r="Q17" s="116">
        <v>0.22708333333333333</v>
      </c>
      <c r="R17" s="145">
        <v>0.7229166666666668</v>
      </c>
      <c r="S17" s="146">
        <f t="shared" si="1"/>
        <v>0.4958333333</v>
      </c>
      <c r="T17" s="115">
        <v>3.0</v>
      </c>
      <c r="U17" s="113"/>
      <c r="W17" s="111"/>
      <c r="X17" s="112"/>
      <c r="AI17" s="114"/>
      <c r="AT17" s="114"/>
    </row>
    <row r="18" ht="14.25" customHeight="1">
      <c r="B18" s="96">
        <v>13.0</v>
      </c>
      <c r="C18" s="75" t="s">
        <v>112</v>
      </c>
      <c r="D18" s="97">
        <v>0.2722222222222222</v>
      </c>
      <c r="E18" s="97">
        <v>0.6805555555555555</v>
      </c>
      <c r="F18" s="99">
        <f>'21'!$E18-'21'!$D18</f>
        <v>0.4083333333</v>
      </c>
      <c r="G18" s="75">
        <v>4.0</v>
      </c>
      <c r="H18" s="96"/>
      <c r="L18" s="71"/>
      <c r="O18" s="125">
        <v>13.0</v>
      </c>
      <c r="P18" s="115" t="s">
        <v>66</v>
      </c>
      <c r="Q18" s="116">
        <v>0.2652777777777778</v>
      </c>
      <c r="R18" s="145">
        <v>0.7555555555555555</v>
      </c>
      <c r="S18" s="146">
        <f t="shared" si="1"/>
        <v>0.4902777778</v>
      </c>
      <c r="T18" s="115">
        <v>3.0</v>
      </c>
      <c r="U18" s="113"/>
      <c r="W18" s="111"/>
      <c r="X18" s="112"/>
    </row>
    <row r="19" ht="16.5" customHeight="1">
      <c r="B19" s="96">
        <v>14.0</v>
      </c>
      <c r="C19" s="75" t="s">
        <v>116</v>
      </c>
      <c r="D19" s="97">
        <v>0.2569444444444445</v>
      </c>
      <c r="E19" s="97">
        <v>0.6527777777777778</v>
      </c>
      <c r="F19" s="99">
        <f>'21'!$E19-'21'!$D19</f>
        <v>0.3958333333</v>
      </c>
      <c r="G19" s="75">
        <v>4.0</v>
      </c>
      <c r="H19" s="100" t="s">
        <v>758</v>
      </c>
      <c r="L19" s="71"/>
    </row>
    <row r="20" ht="14.25" customHeight="1">
      <c r="B20" s="96">
        <v>15.0</v>
      </c>
      <c r="C20" s="75" t="s">
        <v>84</v>
      </c>
      <c r="D20" s="97">
        <v>0.23611111111111113</v>
      </c>
      <c r="E20" s="97">
        <v>0.6416666666666667</v>
      </c>
      <c r="F20" s="99">
        <f>'21'!$E20-'21'!$D20</f>
        <v>0.4055555556</v>
      </c>
      <c r="G20" s="75">
        <v>4.0</v>
      </c>
      <c r="H20" s="100"/>
      <c r="L20" s="71"/>
      <c r="O20" s="73" t="s">
        <v>759</v>
      </c>
      <c r="P20" s="5"/>
      <c r="Q20" s="5"/>
      <c r="R20" s="5"/>
      <c r="S20" s="5"/>
      <c r="T20" s="5"/>
      <c r="U20" s="6"/>
      <c r="W20" s="58" t="s">
        <v>760</v>
      </c>
      <c r="X20" s="58"/>
      <c r="AF20" s="133"/>
      <c r="AG20" s="134" t="s">
        <v>419</v>
      </c>
      <c r="AQ20" s="133"/>
      <c r="AR20" s="134" t="s">
        <v>419</v>
      </c>
    </row>
    <row r="21" ht="14.25" customHeight="1">
      <c r="B21" s="96">
        <v>16.0</v>
      </c>
      <c r="C21" s="75" t="s">
        <v>77</v>
      </c>
      <c r="D21" s="97">
        <v>0.2638888888888889</v>
      </c>
      <c r="E21" s="97">
        <v>0.6666666666666666</v>
      </c>
      <c r="F21" s="99">
        <f>'21'!$E21-'21'!$D21</f>
        <v>0.4027777778</v>
      </c>
      <c r="G21" s="75">
        <v>4.0</v>
      </c>
      <c r="H21" s="100"/>
      <c r="L21" s="71"/>
      <c r="O21" s="74">
        <f>B4</f>
        <v>45403</v>
      </c>
      <c r="W21" s="59"/>
      <c r="X21" s="59"/>
      <c r="AF21" s="77" t="s">
        <v>421</v>
      </c>
      <c r="AG21" s="134" t="s">
        <v>422</v>
      </c>
      <c r="AQ21" s="77" t="s">
        <v>421</v>
      </c>
      <c r="AR21" s="134" t="s">
        <v>422</v>
      </c>
    </row>
    <row r="22" ht="14.25" customHeight="1">
      <c r="B22" s="96">
        <v>17.0</v>
      </c>
      <c r="C22" s="75" t="s">
        <v>103</v>
      </c>
      <c r="D22" s="97">
        <v>0.2236111111111111</v>
      </c>
      <c r="E22" s="97">
        <v>0.6479166666666667</v>
      </c>
      <c r="F22" s="99">
        <f>'21'!$E22-'21'!$D22</f>
        <v>0.4243055556</v>
      </c>
      <c r="G22" s="75">
        <v>4.0</v>
      </c>
      <c r="H22" s="100"/>
      <c r="L22" s="71"/>
      <c r="O22" s="75" t="s">
        <v>12</v>
      </c>
      <c r="P22" s="75" t="s">
        <v>13</v>
      </c>
      <c r="Q22" s="81" t="s">
        <v>14</v>
      </c>
      <c r="R22" s="81" t="s">
        <v>20</v>
      </c>
      <c r="S22" s="81" t="s">
        <v>16</v>
      </c>
      <c r="T22" s="75" t="s">
        <v>17</v>
      </c>
      <c r="U22" s="75" t="s">
        <v>18</v>
      </c>
      <c r="W22" s="78" t="s">
        <v>21</v>
      </c>
      <c r="X22" s="79">
        <f>SUM(X24:X27)</f>
        <v>8</v>
      </c>
    </row>
    <row r="23" ht="14.25" customHeight="1">
      <c r="B23" s="96">
        <v>18.0</v>
      </c>
      <c r="C23" s="75" t="s">
        <v>64</v>
      </c>
      <c r="D23" s="97">
        <v>0.27152777777777776</v>
      </c>
      <c r="E23" s="97">
        <v>0.6986111111111111</v>
      </c>
      <c r="F23" s="99">
        <f>'21'!$E23-'21'!$D23</f>
        <v>0.4270833333</v>
      </c>
      <c r="G23" s="75">
        <v>4.0</v>
      </c>
      <c r="H23" s="100"/>
      <c r="L23" s="71"/>
      <c r="O23" s="96">
        <v>1.0</v>
      </c>
      <c r="P23" s="115" t="s">
        <v>233</v>
      </c>
      <c r="Q23" s="116">
        <v>0.25069444444444444</v>
      </c>
      <c r="R23" s="145">
        <v>0.7479166666666667</v>
      </c>
      <c r="S23" s="146">
        <f t="shared" ref="S23:S26" si="4">R23-Q23</f>
        <v>0.4972222222</v>
      </c>
      <c r="T23" s="115">
        <v>2.0</v>
      </c>
      <c r="U23" s="100"/>
      <c r="W23" s="87" t="s">
        <v>24</v>
      </c>
      <c r="X23" s="88">
        <v>8.0</v>
      </c>
    </row>
    <row r="24" ht="14.25" customHeight="1">
      <c r="B24" s="96">
        <v>19.0</v>
      </c>
      <c r="C24" s="75" t="s">
        <v>120</v>
      </c>
      <c r="D24" s="97">
        <v>0.20138888888888887</v>
      </c>
      <c r="E24" s="98">
        <v>0.7013888888888888</v>
      </c>
      <c r="F24" s="99">
        <f>'21'!$E24-'21'!$D24</f>
        <v>0.5</v>
      </c>
      <c r="G24" s="75">
        <v>4.0</v>
      </c>
      <c r="H24" s="96"/>
      <c r="L24" s="71"/>
      <c r="O24" s="96">
        <v>2.0</v>
      </c>
      <c r="P24" s="115" t="s">
        <v>143</v>
      </c>
      <c r="Q24" s="116">
        <v>0.28750000000000003</v>
      </c>
      <c r="R24" s="145">
        <v>0.6368055555555555</v>
      </c>
      <c r="S24" s="146">
        <f t="shared" si="4"/>
        <v>0.3493055556</v>
      </c>
      <c r="T24" s="115">
        <v>2.0</v>
      </c>
      <c r="U24" s="113"/>
      <c r="W24" s="87" t="s">
        <v>33</v>
      </c>
      <c r="X24" s="95">
        <v>7.0</v>
      </c>
    </row>
    <row r="25" ht="14.25" customHeight="1">
      <c r="B25" s="96">
        <v>20.0</v>
      </c>
      <c r="C25" s="75" t="s">
        <v>135</v>
      </c>
      <c r="D25" s="97">
        <v>0.2576388888888889</v>
      </c>
      <c r="E25" s="97">
        <v>0.6840277777777778</v>
      </c>
      <c r="F25" s="99">
        <f>'21'!$E25-'21'!$D25</f>
        <v>0.4263888889</v>
      </c>
      <c r="G25" s="75">
        <v>4.0</v>
      </c>
      <c r="H25" s="100"/>
      <c r="L25" s="71"/>
      <c r="O25" s="96">
        <v>3.0</v>
      </c>
      <c r="P25" s="115" t="s">
        <v>141</v>
      </c>
      <c r="Q25" s="116">
        <v>0.27152777777777776</v>
      </c>
      <c r="R25" s="145">
        <v>0.55625</v>
      </c>
      <c r="S25" s="146">
        <f t="shared" si="4"/>
        <v>0.2847222222</v>
      </c>
      <c r="T25" s="115">
        <v>2.0</v>
      </c>
      <c r="U25" s="100"/>
      <c r="W25" s="87" t="s">
        <v>42</v>
      </c>
      <c r="X25" s="95">
        <v>0.0</v>
      </c>
    </row>
    <row r="26" ht="14.25" customHeight="1">
      <c r="L26" s="71"/>
      <c r="O26" s="96">
        <v>4.0</v>
      </c>
      <c r="P26" s="115" t="s">
        <v>139</v>
      </c>
      <c r="Q26" s="116">
        <v>0.23055555555555554</v>
      </c>
      <c r="R26" s="145">
        <v>0.6291666666666667</v>
      </c>
      <c r="S26" s="146">
        <f t="shared" si="4"/>
        <v>0.3986111111</v>
      </c>
      <c r="T26" s="115">
        <v>3.0</v>
      </c>
      <c r="U26" s="100"/>
      <c r="W26" s="87" t="s">
        <v>50</v>
      </c>
      <c r="X26" s="95">
        <v>1.0</v>
      </c>
    </row>
    <row r="27" ht="14.25" customHeight="1">
      <c r="L27" s="71"/>
      <c r="O27" s="77"/>
      <c r="W27" s="87" t="s">
        <v>60</v>
      </c>
      <c r="X27" s="95">
        <v>0.0</v>
      </c>
    </row>
    <row r="28" ht="14.25" customHeight="1">
      <c r="G28" s="133"/>
      <c r="H28" s="134" t="s">
        <v>419</v>
      </c>
      <c r="L28" s="71"/>
      <c r="O28" s="77"/>
      <c r="T28" s="133"/>
      <c r="U28" s="134" t="s">
        <v>419</v>
      </c>
      <c r="W28" s="101" t="s">
        <v>65</v>
      </c>
      <c r="X28" s="102">
        <f>SUM('21'!$T$23:$T$26)</f>
        <v>9</v>
      </c>
    </row>
    <row r="29" ht="14.25" customHeight="1">
      <c r="G29" s="77" t="s">
        <v>421</v>
      </c>
      <c r="H29" s="134" t="s">
        <v>422</v>
      </c>
      <c r="L29" s="71"/>
      <c r="O29" s="77"/>
      <c r="T29" s="77" t="s">
        <v>421</v>
      </c>
      <c r="U29" s="134" t="s">
        <v>422</v>
      </c>
      <c r="W29" s="103" t="s">
        <v>72</v>
      </c>
      <c r="X29" s="104">
        <f>X28/X24</f>
        <v>1.285714286</v>
      </c>
    </row>
    <row r="30" ht="14.25" customHeight="1">
      <c r="L30" s="71"/>
      <c r="O30" s="77"/>
      <c r="W30" s="105" t="s">
        <v>78</v>
      </c>
      <c r="X30" s="106">
        <v>4.0</v>
      </c>
    </row>
    <row r="31" ht="14.25" customHeight="1">
      <c r="L31" s="71"/>
      <c r="O31" s="77"/>
      <c r="V31" s="77"/>
      <c r="W31" s="105" t="s">
        <v>355</v>
      </c>
      <c r="X31" s="107">
        <v>0.0</v>
      </c>
    </row>
    <row r="32" ht="14.25" customHeight="1">
      <c r="L32" s="71"/>
      <c r="O32" s="77"/>
      <c r="V32" s="77"/>
      <c r="W32" s="105" t="s">
        <v>95</v>
      </c>
      <c r="X32" s="107">
        <f>X24/X23</f>
        <v>0.875</v>
      </c>
    </row>
    <row r="33" ht="14.25" customHeight="1">
      <c r="L33" s="71"/>
      <c r="V33" s="77"/>
    </row>
    <row r="34" ht="14.25" customHeight="1">
      <c r="L34" s="71"/>
      <c r="V34" s="77"/>
    </row>
    <row r="35" ht="14.25" customHeight="1">
      <c r="L35" s="71"/>
      <c r="V35" s="77"/>
    </row>
    <row r="36" ht="14.25" customHeight="1">
      <c r="L36" s="71"/>
      <c r="V36" s="77"/>
    </row>
    <row r="37" ht="14.25" customHeight="1">
      <c r="L37" s="71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</row>
    <row r="43" ht="14.25" customHeight="1">
      <c r="L43" s="71"/>
    </row>
    <row r="44" ht="14.25" customHeight="1">
      <c r="L44" s="71"/>
    </row>
    <row r="45" ht="14.25" customHeight="1">
      <c r="L45" s="71"/>
      <c r="O45" s="75" t="s">
        <v>12</v>
      </c>
      <c r="P45" s="75" t="s">
        <v>13</v>
      </c>
      <c r="Q45" s="81" t="s">
        <v>14</v>
      </c>
      <c r="R45" s="81" t="s">
        <v>20</v>
      </c>
      <c r="S45" s="81" t="s">
        <v>16</v>
      </c>
      <c r="T45" s="75" t="s">
        <v>17</v>
      </c>
      <c r="U45" s="75" t="s">
        <v>18</v>
      </c>
    </row>
    <row r="46" ht="14.25" customHeight="1">
      <c r="L46" s="71"/>
      <c r="O46" s="89">
        <v>1.0</v>
      </c>
      <c r="P46" s="75"/>
      <c r="Q46" s="97"/>
      <c r="R46" s="143"/>
      <c r="S46" s="76"/>
      <c r="T46" s="75"/>
      <c r="U46" s="86"/>
    </row>
    <row r="47" ht="14.25" customHeight="1">
      <c r="L47" s="71"/>
      <c r="O47" s="82">
        <v>2.0</v>
      </c>
      <c r="P47" s="115"/>
      <c r="Q47" s="116"/>
      <c r="R47" s="145"/>
      <c r="S47" s="76"/>
      <c r="T47" s="115"/>
      <c r="U47" s="86"/>
    </row>
    <row r="48" ht="14.25" customHeight="1">
      <c r="L48" s="71"/>
      <c r="O48" s="82">
        <v>3.0</v>
      </c>
      <c r="P48" s="115"/>
      <c r="Q48" s="116"/>
      <c r="R48" s="145"/>
      <c r="S48" s="146"/>
      <c r="T48" s="115"/>
      <c r="U48" s="94"/>
    </row>
    <row r="49" ht="14.25" customHeight="1">
      <c r="L49" s="71"/>
      <c r="O49" s="89">
        <v>4.0</v>
      </c>
      <c r="P49" s="115"/>
      <c r="Q49" s="116"/>
      <c r="R49" s="145"/>
      <c r="S49" s="146"/>
      <c r="T49" s="115"/>
      <c r="U49" s="86"/>
    </row>
    <row r="50" ht="14.25" customHeight="1">
      <c r="L50" s="71"/>
      <c r="O50" s="82">
        <v>5.0</v>
      </c>
      <c r="P50" s="115"/>
      <c r="Q50" s="116"/>
      <c r="R50" s="145"/>
      <c r="S50" s="76"/>
      <c r="T50" s="115"/>
      <c r="U50" s="86"/>
    </row>
    <row r="51" ht="14.25" customHeight="1">
      <c r="L51" s="71"/>
      <c r="O51" s="82">
        <v>6.0</v>
      </c>
      <c r="P51" s="115"/>
      <c r="Q51" s="116"/>
      <c r="R51" s="145"/>
      <c r="S51" s="76"/>
      <c r="T51" s="115"/>
      <c r="U51" s="86"/>
    </row>
    <row r="52" ht="14.25" customHeight="1">
      <c r="L52" s="71"/>
      <c r="O52" s="89">
        <v>7.0</v>
      </c>
      <c r="P52" s="115"/>
      <c r="Q52" s="116"/>
      <c r="R52" s="145"/>
      <c r="S52" s="146"/>
      <c r="T52" s="115"/>
      <c r="U52" s="86"/>
    </row>
    <row r="53" ht="14.25" customHeight="1">
      <c r="L53" s="71"/>
      <c r="O53" s="82">
        <v>8.0</v>
      </c>
      <c r="P53" s="115"/>
      <c r="Q53" s="116"/>
      <c r="R53" s="145"/>
      <c r="S53" s="76"/>
      <c r="T53" s="115"/>
      <c r="U53" s="86"/>
    </row>
    <row r="54" ht="14.25" customHeight="1">
      <c r="L54" s="71"/>
      <c r="O54" s="82">
        <v>9.0</v>
      </c>
      <c r="P54" s="115"/>
      <c r="Q54" s="116"/>
      <c r="R54" s="145"/>
      <c r="S54" s="76"/>
      <c r="T54" s="115"/>
      <c r="U54" s="86"/>
    </row>
    <row r="55" ht="14.25" customHeight="1">
      <c r="L55" s="71"/>
      <c r="O55" s="89">
        <v>10.0</v>
      </c>
      <c r="P55" s="115"/>
      <c r="Q55" s="116"/>
      <c r="R55" s="145"/>
      <c r="S55" s="76"/>
      <c r="T55" s="115"/>
      <c r="U55" s="86"/>
    </row>
    <row r="56" ht="14.25" customHeight="1">
      <c r="L56" s="71"/>
      <c r="O56" s="82">
        <v>11.0</v>
      </c>
      <c r="P56" s="115"/>
      <c r="Q56" s="116"/>
      <c r="R56" s="145"/>
      <c r="S56" s="76"/>
      <c r="T56" s="115"/>
      <c r="U56" s="86"/>
    </row>
    <row r="57" ht="14.25" customHeight="1">
      <c r="L57" s="71"/>
      <c r="O57" s="96">
        <v>12.0</v>
      </c>
      <c r="P57" s="115"/>
      <c r="Q57" s="116"/>
      <c r="R57" s="145"/>
      <c r="S57" s="146"/>
      <c r="T57" s="115"/>
      <c r="U57" s="113"/>
    </row>
    <row r="58" ht="14.25" customHeight="1">
      <c r="L58" s="71"/>
      <c r="O58" s="125">
        <v>13.0</v>
      </c>
      <c r="P58" s="115"/>
      <c r="Q58" s="116"/>
      <c r="R58" s="145"/>
      <c r="S58" s="76"/>
      <c r="T58" s="115"/>
      <c r="U58" s="113"/>
    </row>
    <row r="59" ht="14.25" customHeight="1">
      <c r="L59" s="71"/>
      <c r="O59" s="89">
        <v>14.0</v>
      </c>
      <c r="P59" s="115"/>
      <c r="Q59" s="116"/>
      <c r="R59" s="145"/>
      <c r="S59" s="76"/>
      <c r="T59" s="115"/>
      <c r="U59" s="86"/>
    </row>
    <row r="60" ht="14.25" customHeight="1">
      <c r="L60" s="71"/>
      <c r="O60" s="82">
        <v>15.0</v>
      </c>
      <c r="P60" s="115"/>
      <c r="Q60" s="116"/>
      <c r="R60" s="145"/>
      <c r="S60" s="76"/>
      <c r="T60" s="115"/>
      <c r="U60" s="86"/>
      <c r="V60" s="77"/>
    </row>
    <row r="61" ht="14.25" customHeight="1">
      <c r="L61" s="71"/>
      <c r="O61" s="96">
        <v>16.0</v>
      </c>
      <c r="P61" s="115"/>
      <c r="Q61" s="116"/>
      <c r="R61" s="145"/>
      <c r="S61" s="76"/>
      <c r="T61" s="115"/>
      <c r="U61" s="113"/>
      <c r="V61" s="77"/>
    </row>
    <row r="62" ht="14.25" customHeight="1">
      <c r="L62" s="71"/>
      <c r="O62" s="125">
        <v>17.0</v>
      </c>
      <c r="P62" s="115"/>
      <c r="Q62" s="116"/>
      <c r="R62" s="145"/>
      <c r="S62" s="76"/>
      <c r="T62" s="115"/>
      <c r="U62" s="113"/>
      <c r="V62" s="77"/>
    </row>
    <row r="63" ht="14.25" customHeight="1">
      <c r="L63" s="71"/>
      <c r="O63" s="89">
        <v>18.0</v>
      </c>
      <c r="P63" s="115"/>
      <c r="Q63" s="116"/>
      <c r="R63" s="145"/>
      <c r="S63" s="76"/>
      <c r="T63" s="115"/>
      <c r="U63" s="86"/>
    </row>
    <row r="64" ht="14.25" customHeight="1">
      <c r="L64" s="71"/>
      <c r="O64" s="96">
        <v>19.0</v>
      </c>
      <c r="P64" s="115"/>
      <c r="Q64" s="116"/>
      <c r="R64" s="145"/>
      <c r="S64" s="146"/>
      <c r="T64" s="115"/>
      <c r="U64" s="113"/>
    </row>
    <row r="65" ht="14.25" customHeight="1">
      <c r="L65" s="71"/>
      <c r="O65" s="96">
        <v>20.0</v>
      </c>
      <c r="P65" s="115"/>
      <c r="Q65" s="116"/>
      <c r="R65" s="145"/>
      <c r="S65" s="146"/>
      <c r="T65" s="115"/>
      <c r="U65" s="113"/>
    </row>
    <row r="66" ht="14.25" customHeight="1">
      <c r="L66" s="71"/>
      <c r="O66" s="125">
        <v>21.0</v>
      </c>
      <c r="P66" s="115"/>
      <c r="Q66" s="116"/>
      <c r="R66" s="145"/>
      <c r="S66" s="76"/>
      <c r="T66" s="115"/>
      <c r="U66" s="113"/>
    </row>
    <row r="67" ht="14.25" customHeight="1">
      <c r="L67" s="71"/>
      <c r="O67" s="89">
        <v>22.0</v>
      </c>
      <c r="P67" s="115"/>
      <c r="Q67" s="116"/>
      <c r="R67" s="145"/>
      <c r="S67" s="76"/>
      <c r="T67" s="115"/>
      <c r="U67" s="113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L3:AR3"/>
    <mergeCell ref="AL4:AR4"/>
    <mergeCell ref="B3:H3"/>
    <mergeCell ref="B4:H4"/>
    <mergeCell ref="O4:U4"/>
    <mergeCell ref="AA4:AG4"/>
    <mergeCell ref="O20:U20"/>
    <mergeCell ref="O21:U21"/>
    <mergeCell ref="B1:K1"/>
    <mergeCell ref="O1:X1"/>
    <mergeCell ref="AA1:AJ1"/>
    <mergeCell ref="AL1:AU1"/>
    <mergeCell ref="J3:K4"/>
    <mergeCell ref="W3:X4"/>
    <mergeCell ref="AT3:AU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6" man="1"/>
    <brk id="25" man="1"/>
    <brk id="13" man="1"/>
  </colBreak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27.71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0.43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B1" s="70" t="s">
        <v>0</v>
      </c>
      <c r="L1" s="71"/>
      <c r="O1" s="70" t="s">
        <v>1</v>
      </c>
      <c r="AA1" s="70" t="s">
        <v>2</v>
      </c>
      <c r="AM1" s="70" t="s">
        <v>3</v>
      </c>
    </row>
    <row r="2" ht="14.25" customHeight="1">
      <c r="L2" s="71"/>
    </row>
    <row r="3" ht="14.25" customHeight="1">
      <c r="B3" s="72" t="s">
        <v>145</v>
      </c>
      <c r="C3" s="5"/>
      <c r="D3" s="5"/>
      <c r="E3" s="5"/>
      <c r="F3" s="5"/>
      <c r="G3" s="5"/>
      <c r="H3" s="6"/>
      <c r="J3" s="7" t="s">
        <v>146</v>
      </c>
      <c r="K3" s="8"/>
      <c r="L3" s="71"/>
      <c r="O3" s="73" t="s">
        <v>147</v>
      </c>
      <c r="P3" s="5"/>
      <c r="Q3" s="5"/>
      <c r="R3" s="5"/>
      <c r="S3" s="5"/>
      <c r="T3" s="5"/>
      <c r="U3" s="6"/>
      <c r="W3" s="7" t="s">
        <v>148</v>
      </c>
      <c r="X3" s="8"/>
      <c r="AA3" s="72" t="s">
        <v>149</v>
      </c>
      <c r="AB3" s="5"/>
      <c r="AC3" s="5"/>
      <c r="AD3" s="5"/>
      <c r="AE3" s="5"/>
      <c r="AF3" s="5"/>
      <c r="AG3" s="6"/>
      <c r="AI3" s="7" t="s">
        <v>150</v>
      </c>
      <c r="AJ3" s="8"/>
      <c r="AM3" s="72" t="s">
        <v>151</v>
      </c>
      <c r="AN3" s="5"/>
      <c r="AO3" s="5"/>
      <c r="AP3" s="5"/>
      <c r="AQ3" s="5"/>
      <c r="AR3" s="5"/>
      <c r="AS3" s="6"/>
      <c r="AU3" s="7" t="s">
        <v>152</v>
      </c>
      <c r="AV3" s="8"/>
    </row>
    <row r="4" ht="14.25" customHeight="1">
      <c r="B4" s="74">
        <v>45384.0</v>
      </c>
      <c r="J4" s="11"/>
      <c r="K4" s="12"/>
      <c r="L4" s="71"/>
      <c r="O4" s="74">
        <f>B4</f>
        <v>45384</v>
      </c>
      <c r="W4" s="11"/>
      <c r="X4" s="12"/>
      <c r="AA4" s="74">
        <f>B4</f>
        <v>45384</v>
      </c>
      <c r="AI4" s="11"/>
      <c r="AJ4" s="12"/>
      <c r="AM4" s="74">
        <f>B4</f>
        <v>45384</v>
      </c>
      <c r="AU4" s="11"/>
      <c r="AV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46</v>
      </c>
      <c r="AK5" s="77"/>
      <c r="AL5" s="77"/>
      <c r="AM5" s="75" t="s">
        <v>12</v>
      </c>
      <c r="AN5" s="75" t="s">
        <v>13</v>
      </c>
      <c r="AO5" s="75" t="s">
        <v>14</v>
      </c>
      <c r="AP5" s="75" t="s">
        <v>20</v>
      </c>
      <c r="AQ5" s="75" t="s">
        <v>16</v>
      </c>
      <c r="AR5" s="75" t="s">
        <v>17</v>
      </c>
      <c r="AS5" s="75" t="s">
        <v>18</v>
      </c>
      <c r="AT5" s="77"/>
      <c r="AU5" s="78" t="s">
        <v>19</v>
      </c>
      <c r="AV5" s="79">
        <f>SUM(AV7:AV10)</f>
        <v>15</v>
      </c>
    </row>
    <row r="6" ht="14.25" customHeight="1">
      <c r="B6" s="82">
        <v>1.0</v>
      </c>
      <c r="C6" s="83" t="s">
        <v>129</v>
      </c>
      <c r="D6" s="84">
        <v>0.26319444444444445</v>
      </c>
      <c r="E6" s="84">
        <v>0.5034722222222222</v>
      </c>
      <c r="F6" s="85">
        <f>'2'!$E6-'2'!$D6</f>
        <v>0.2402777778</v>
      </c>
      <c r="G6" s="83">
        <v>1.0</v>
      </c>
      <c r="H6" s="86" t="s">
        <v>153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90" t="s">
        <v>93</v>
      </c>
      <c r="Q6" s="91">
        <v>0.29375</v>
      </c>
      <c r="R6" s="91">
        <v>0.6055555555555555</v>
      </c>
      <c r="S6" s="92">
        <f t="shared" ref="S6:S20" si="1">R6-Q6</f>
        <v>0.3118055556</v>
      </c>
      <c r="T6" s="90">
        <v>1.0</v>
      </c>
      <c r="U6" s="86" t="s">
        <v>154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155</v>
      </c>
      <c r="AC6" s="84">
        <v>0.24444444444444446</v>
      </c>
      <c r="AD6" s="93">
        <v>0.4826388888888889</v>
      </c>
      <c r="AE6" s="85">
        <f>'2'!$AD6-'2'!$AC6</f>
        <v>0.2381944444</v>
      </c>
      <c r="AF6" s="83">
        <v>2.0</v>
      </c>
      <c r="AG6" s="94" t="s">
        <v>156</v>
      </c>
      <c r="AH6" s="77"/>
      <c r="AI6" s="87" t="s">
        <v>24</v>
      </c>
      <c r="AJ6" s="88">
        <v>20.0</v>
      </c>
      <c r="AK6" s="77"/>
      <c r="AL6" s="77"/>
      <c r="AM6" s="82">
        <v>1.0</v>
      </c>
      <c r="AN6" s="83" t="s">
        <v>157</v>
      </c>
      <c r="AO6" s="84">
        <v>0.29097222222222224</v>
      </c>
      <c r="AP6" s="84">
        <v>0.3833333333333333</v>
      </c>
      <c r="AQ6" s="85">
        <f>'2'!$AP6-'2'!$AO6</f>
        <v>0.09236111111</v>
      </c>
      <c r="AR6" s="83">
        <v>1.0</v>
      </c>
      <c r="AS6" s="94" t="s">
        <v>158</v>
      </c>
      <c r="AT6" s="77"/>
      <c r="AU6" s="87" t="s">
        <v>24</v>
      </c>
      <c r="AV6" s="88">
        <v>15.0</v>
      </c>
    </row>
    <row r="7" ht="14.25" customHeight="1">
      <c r="B7" s="82">
        <v>2.0</v>
      </c>
      <c r="C7" s="83" t="s">
        <v>132</v>
      </c>
      <c r="D7" s="84">
        <v>0.31805555555555554</v>
      </c>
      <c r="E7" s="84">
        <v>0.6472222222222223</v>
      </c>
      <c r="F7" s="85">
        <f>'2'!$E7-'2'!$D7</f>
        <v>0.3291666667</v>
      </c>
      <c r="G7" s="83">
        <v>1.0</v>
      </c>
      <c r="H7" s="94" t="s">
        <v>159</v>
      </c>
      <c r="I7" s="77"/>
      <c r="J7" s="87" t="s">
        <v>33</v>
      </c>
      <c r="K7" s="95">
        <v>22.0</v>
      </c>
      <c r="L7" s="80"/>
      <c r="M7" s="77"/>
      <c r="N7" s="77"/>
      <c r="O7" s="82">
        <v>2.0</v>
      </c>
      <c r="P7" s="90" t="s">
        <v>99</v>
      </c>
      <c r="Q7" s="91">
        <v>0.23611111111111113</v>
      </c>
      <c r="R7" s="91">
        <v>0.548611111111111</v>
      </c>
      <c r="S7" s="92">
        <f t="shared" si="1"/>
        <v>0.3125</v>
      </c>
      <c r="T7" s="90">
        <v>1.0</v>
      </c>
      <c r="U7" s="94" t="s">
        <v>160</v>
      </c>
      <c r="V7" s="77"/>
      <c r="W7" s="87" t="s">
        <v>33</v>
      </c>
      <c r="X7" s="95">
        <v>15.0</v>
      </c>
      <c r="Y7" s="77"/>
      <c r="Z7" s="77"/>
      <c r="AA7" s="96">
        <v>2.0</v>
      </c>
      <c r="AB7" s="75" t="s">
        <v>161</v>
      </c>
      <c r="AC7" s="97">
        <v>0.25625000000000003</v>
      </c>
      <c r="AD7" s="98">
        <v>0.6756944444444444</v>
      </c>
      <c r="AE7" s="99">
        <f>'2'!$AD7-'2'!$AC7</f>
        <v>0.4194444444</v>
      </c>
      <c r="AF7" s="75">
        <v>4.0</v>
      </c>
      <c r="AG7" s="100" t="s">
        <v>23</v>
      </c>
      <c r="AH7" s="77"/>
      <c r="AI7" s="87" t="s">
        <v>33</v>
      </c>
      <c r="AJ7" s="95">
        <v>21.0</v>
      </c>
      <c r="AK7" s="77"/>
      <c r="AL7" s="77"/>
      <c r="AM7" s="82">
        <v>2.0</v>
      </c>
      <c r="AN7" s="83" t="s">
        <v>47</v>
      </c>
      <c r="AO7" s="84">
        <v>0.3979166666666667</v>
      </c>
      <c r="AP7" s="84">
        <v>0.5708333333333333</v>
      </c>
      <c r="AQ7" s="85">
        <f>'2'!$AP7-'2'!$AO7</f>
        <v>0.1729166667</v>
      </c>
      <c r="AR7" s="83">
        <v>1.0</v>
      </c>
      <c r="AS7" s="94" t="s">
        <v>162</v>
      </c>
      <c r="AT7" s="77"/>
      <c r="AU7" s="87" t="s">
        <v>33</v>
      </c>
      <c r="AV7" s="88">
        <v>14.0</v>
      </c>
    </row>
    <row r="8" ht="14.25" customHeight="1">
      <c r="B8" s="82">
        <v>3.0</v>
      </c>
      <c r="C8" s="83" t="s">
        <v>31</v>
      </c>
      <c r="D8" s="84">
        <v>0.2701388888888889</v>
      </c>
      <c r="E8" s="84">
        <v>0.5833333333333334</v>
      </c>
      <c r="F8" s="85">
        <f>'2'!$E8-'2'!$D8</f>
        <v>0.3131944444</v>
      </c>
      <c r="G8" s="83">
        <v>2.0</v>
      </c>
      <c r="H8" s="94" t="s">
        <v>163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66</v>
      </c>
      <c r="Q8" s="91">
        <v>0.38958333333333334</v>
      </c>
      <c r="R8" s="91">
        <v>0.5631944444444444</v>
      </c>
      <c r="S8" s="92">
        <f t="shared" si="1"/>
        <v>0.1736111111</v>
      </c>
      <c r="T8" s="90">
        <v>1.0</v>
      </c>
      <c r="U8" s="94" t="s">
        <v>164</v>
      </c>
      <c r="V8" s="77"/>
      <c r="W8" s="87" t="s">
        <v>42</v>
      </c>
      <c r="X8" s="95">
        <v>0.0</v>
      </c>
      <c r="Y8" s="77"/>
      <c r="Z8" s="77"/>
      <c r="AA8" s="96">
        <v>3.0</v>
      </c>
      <c r="AB8" s="75" t="s">
        <v>165</v>
      </c>
      <c r="AC8" s="97">
        <v>0.25625000000000003</v>
      </c>
      <c r="AD8" s="98">
        <v>0.6909722222222222</v>
      </c>
      <c r="AE8" s="99">
        <f>'2'!$AD8-'2'!$AC8</f>
        <v>0.4347222222</v>
      </c>
      <c r="AF8" s="75">
        <v>4.0</v>
      </c>
      <c r="AG8" s="100" t="s">
        <v>23</v>
      </c>
      <c r="AH8" s="77"/>
      <c r="AI8" s="87" t="s">
        <v>42</v>
      </c>
      <c r="AJ8" s="95">
        <v>0.0</v>
      </c>
      <c r="AK8" s="77"/>
      <c r="AL8" s="77"/>
      <c r="AM8" s="82">
        <v>3.0</v>
      </c>
      <c r="AN8" s="83" t="s">
        <v>166</v>
      </c>
      <c r="AO8" s="84">
        <v>0.2777777777777778</v>
      </c>
      <c r="AP8" s="84">
        <v>0.4826388888888889</v>
      </c>
      <c r="AQ8" s="85">
        <f>'2'!$AP8-'2'!$AO8</f>
        <v>0.2048611111</v>
      </c>
      <c r="AR8" s="83">
        <v>2.0</v>
      </c>
      <c r="AS8" s="94" t="s">
        <v>167</v>
      </c>
      <c r="AT8" s="77"/>
      <c r="AU8" s="87" t="s">
        <v>42</v>
      </c>
      <c r="AV8" s="95">
        <v>1.0</v>
      </c>
    </row>
    <row r="9" ht="14.25" customHeight="1">
      <c r="B9" s="82">
        <v>4.0</v>
      </c>
      <c r="C9" s="83" t="s">
        <v>40</v>
      </c>
      <c r="D9" s="84">
        <v>0.2902777777777778</v>
      </c>
      <c r="E9" s="84">
        <v>0.5895833333333333</v>
      </c>
      <c r="F9" s="85">
        <f>'2'!$E9-'2'!$D9</f>
        <v>0.2993055556</v>
      </c>
      <c r="G9" s="83">
        <v>2.0</v>
      </c>
      <c r="H9" s="86" t="s">
        <v>41</v>
      </c>
      <c r="I9" s="77"/>
      <c r="J9" s="87" t="s">
        <v>50</v>
      </c>
      <c r="K9" s="95">
        <v>1.0</v>
      </c>
      <c r="L9" s="80"/>
      <c r="M9" s="77"/>
      <c r="N9" s="77"/>
      <c r="O9" s="89">
        <v>4.0</v>
      </c>
      <c r="P9" s="90" t="s">
        <v>118</v>
      </c>
      <c r="Q9" s="91">
        <v>0.2555555555555556</v>
      </c>
      <c r="R9" s="91">
        <v>0.4909722222222222</v>
      </c>
      <c r="S9" s="92">
        <f t="shared" si="1"/>
        <v>0.2354166667</v>
      </c>
      <c r="T9" s="90">
        <v>1.0</v>
      </c>
      <c r="U9" s="94" t="s">
        <v>168</v>
      </c>
      <c r="V9" s="77"/>
      <c r="W9" s="87" t="s">
        <v>50</v>
      </c>
      <c r="X9" s="95">
        <v>3.0</v>
      </c>
      <c r="Y9" s="77"/>
      <c r="Z9" s="77"/>
      <c r="AA9" s="96">
        <v>4.0</v>
      </c>
      <c r="AB9" s="75" t="s">
        <v>169</v>
      </c>
      <c r="AC9" s="97">
        <v>0.24166666666666667</v>
      </c>
      <c r="AD9" s="98">
        <v>0.7000000000000001</v>
      </c>
      <c r="AE9" s="99">
        <f>'2'!$AD9-'2'!$AC9</f>
        <v>0.4583333333</v>
      </c>
      <c r="AF9" s="75">
        <v>4.0</v>
      </c>
      <c r="AG9" s="100" t="s">
        <v>23</v>
      </c>
      <c r="AH9" s="77"/>
      <c r="AI9" s="87" t="s">
        <v>50</v>
      </c>
      <c r="AJ9" s="95">
        <v>1.0</v>
      </c>
      <c r="AK9" s="77"/>
      <c r="AL9" s="77"/>
      <c r="AM9" s="82">
        <v>4.0</v>
      </c>
      <c r="AN9" s="83" t="s">
        <v>62</v>
      </c>
      <c r="AO9" s="84">
        <v>0.27638888888888885</v>
      </c>
      <c r="AP9" s="84">
        <v>0.4763888888888889</v>
      </c>
      <c r="AQ9" s="85">
        <f>'2'!$AP9-'2'!$AO9</f>
        <v>0.2</v>
      </c>
      <c r="AR9" s="83">
        <v>2.0</v>
      </c>
      <c r="AS9" s="82" t="s">
        <v>170</v>
      </c>
      <c r="AT9" s="77"/>
      <c r="AU9" s="87" t="s">
        <v>50</v>
      </c>
      <c r="AV9" s="95">
        <v>0.0</v>
      </c>
    </row>
    <row r="10" ht="14.25" customHeight="1">
      <c r="B10" s="82">
        <v>5.0</v>
      </c>
      <c r="C10" s="83" t="s">
        <v>49</v>
      </c>
      <c r="D10" s="84">
        <v>0.2916666666666667</v>
      </c>
      <c r="E10" s="84">
        <v>0.6222222222222222</v>
      </c>
      <c r="F10" s="85">
        <f>'2'!$E10-'2'!$D10</f>
        <v>0.3305555556</v>
      </c>
      <c r="G10" s="83">
        <v>2.0</v>
      </c>
      <c r="H10" s="86" t="s">
        <v>41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171</v>
      </c>
      <c r="Q10" s="91">
        <v>0.22013888888888888</v>
      </c>
      <c r="R10" s="91">
        <v>0.6958333333333333</v>
      </c>
      <c r="S10" s="92">
        <f t="shared" si="1"/>
        <v>0.4756944444</v>
      </c>
      <c r="T10" s="90">
        <v>2.0</v>
      </c>
      <c r="U10" s="94" t="s">
        <v>172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36</v>
      </c>
      <c r="AC10" s="97">
        <v>0.2354166666666667</v>
      </c>
      <c r="AD10" s="98">
        <v>0.6277777777777778</v>
      </c>
      <c r="AE10" s="99">
        <f>'2'!$AD10-'2'!$AC10</f>
        <v>0.3923611111</v>
      </c>
      <c r="AF10" s="75">
        <v>4.0</v>
      </c>
      <c r="AG10" s="100" t="s">
        <v>23</v>
      </c>
      <c r="AH10" s="77"/>
      <c r="AI10" s="87" t="s">
        <v>57</v>
      </c>
      <c r="AJ10" s="95">
        <v>24.0</v>
      </c>
      <c r="AK10" s="77"/>
      <c r="AL10" s="77"/>
      <c r="AM10" s="82">
        <v>5.0</v>
      </c>
      <c r="AN10" s="83" t="s">
        <v>97</v>
      </c>
      <c r="AO10" s="84">
        <v>0.26875</v>
      </c>
      <c r="AP10" s="84">
        <v>0.5625</v>
      </c>
      <c r="AQ10" s="85">
        <f>'2'!$AP10-'2'!$AO10</f>
        <v>0.29375</v>
      </c>
      <c r="AR10" s="83">
        <v>3.0</v>
      </c>
      <c r="AS10" s="94" t="s">
        <v>173</v>
      </c>
      <c r="AT10" s="77"/>
      <c r="AU10" s="87" t="s">
        <v>57</v>
      </c>
      <c r="AV10" s="95">
        <v>0.0</v>
      </c>
    </row>
    <row r="11" ht="14.25" customHeight="1">
      <c r="B11" s="82">
        <v>6.0</v>
      </c>
      <c r="C11" s="83" t="s">
        <v>64</v>
      </c>
      <c r="D11" s="84">
        <v>0.28541666666666665</v>
      </c>
      <c r="E11" s="84">
        <v>0.6375000000000001</v>
      </c>
      <c r="F11" s="85">
        <f>'2'!$E11-'2'!$D11</f>
        <v>0.3520833333</v>
      </c>
      <c r="G11" s="83">
        <v>2.0</v>
      </c>
      <c r="H11" s="86" t="s">
        <v>41</v>
      </c>
      <c r="I11" s="77"/>
      <c r="J11" s="101" t="s">
        <v>65</v>
      </c>
      <c r="K11" s="102">
        <f>SUM('2'!$G$6:$G$27)</f>
        <v>53</v>
      </c>
      <c r="L11" s="80"/>
      <c r="M11" s="77"/>
      <c r="N11" s="77"/>
      <c r="O11" s="82">
        <v>6.0</v>
      </c>
      <c r="P11" s="90" t="s">
        <v>73</v>
      </c>
      <c r="Q11" s="91">
        <v>0.2923611111111111</v>
      </c>
      <c r="R11" s="91">
        <v>0.7145833333333332</v>
      </c>
      <c r="S11" s="92">
        <f t="shared" si="1"/>
        <v>0.4222222222</v>
      </c>
      <c r="T11" s="90">
        <v>2.0</v>
      </c>
      <c r="U11" s="94" t="s">
        <v>41</v>
      </c>
      <c r="V11" s="77"/>
      <c r="W11" s="101" t="s">
        <v>65</v>
      </c>
      <c r="X11" s="102">
        <f>SUM('2'!$T$6:$T$20)</f>
        <v>28</v>
      </c>
      <c r="Y11" s="77"/>
      <c r="Z11" s="77"/>
      <c r="AA11" s="96">
        <v>6.0</v>
      </c>
      <c r="AB11" s="75" t="s">
        <v>174</v>
      </c>
      <c r="AC11" s="97">
        <v>0.2347222222222222</v>
      </c>
      <c r="AD11" s="98">
        <v>0.6541666666666667</v>
      </c>
      <c r="AE11" s="99">
        <f>'2'!$AD11-'2'!$AC11</f>
        <v>0.4194444444</v>
      </c>
      <c r="AF11" s="75">
        <v>4.0</v>
      </c>
      <c r="AG11" s="100" t="s">
        <v>23</v>
      </c>
      <c r="AH11" s="77"/>
      <c r="AI11" s="101" t="s">
        <v>65</v>
      </c>
      <c r="AJ11" s="102">
        <f>SUM('2'!$AF$6:$AF$26)</f>
        <v>87</v>
      </c>
      <c r="AK11" s="77"/>
      <c r="AL11" s="77"/>
      <c r="AM11" s="82">
        <v>6.0</v>
      </c>
      <c r="AN11" s="83" t="s">
        <v>29</v>
      </c>
      <c r="AO11" s="84">
        <v>0.23680555555555557</v>
      </c>
      <c r="AP11" s="84">
        <v>0.625</v>
      </c>
      <c r="AQ11" s="85">
        <f>'2'!$AP11-'2'!$AO11</f>
        <v>0.3881944444</v>
      </c>
      <c r="AR11" s="83">
        <v>4.0</v>
      </c>
      <c r="AS11" s="94" t="s">
        <v>175</v>
      </c>
      <c r="AT11" s="77"/>
      <c r="AU11" s="101" t="s">
        <v>65</v>
      </c>
      <c r="AV11" s="102">
        <f>SUM('2'!$AR$6:$AR$19)</f>
        <v>55</v>
      </c>
    </row>
    <row r="12" ht="14.25" customHeight="1">
      <c r="B12" s="82">
        <v>7.0</v>
      </c>
      <c r="C12" s="83" t="s">
        <v>71</v>
      </c>
      <c r="D12" s="84">
        <v>0.2916666666666667</v>
      </c>
      <c r="E12" s="84">
        <v>0.6270833333333333</v>
      </c>
      <c r="F12" s="85">
        <f>'2'!$E12-'2'!$D12</f>
        <v>0.3354166667</v>
      </c>
      <c r="G12" s="83">
        <v>2.0</v>
      </c>
      <c r="H12" s="86" t="s">
        <v>176</v>
      </c>
      <c r="I12" s="77"/>
      <c r="J12" s="103" t="s">
        <v>72</v>
      </c>
      <c r="K12" s="104">
        <f>K11/K7</f>
        <v>2.409090909</v>
      </c>
      <c r="L12" s="80"/>
      <c r="M12" s="77"/>
      <c r="N12" s="77"/>
      <c r="O12" s="89">
        <v>7.0</v>
      </c>
      <c r="P12" s="90" t="s">
        <v>86</v>
      </c>
      <c r="Q12" s="91">
        <v>0.24722222222222223</v>
      </c>
      <c r="R12" s="91">
        <v>0.6611111111111111</v>
      </c>
      <c r="S12" s="92">
        <f t="shared" si="1"/>
        <v>0.4138888889</v>
      </c>
      <c r="T12" s="90">
        <v>2.0</v>
      </c>
      <c r="U12" s="94" t="s">
        <v>41</v>
      </c>
      <c r="V12" s="77"/>
      <c r="W12" s="103" t="s">
        <v>72</v>
      </c>
      <c r="X12" s="104">
        <f>X11/X7</f>
        <v>1.866666667</v>
      </c>
      <c r="Y12" s="77"/>
      <c r="Z12" s="77"/>
      <c r="AA12" s="96">
        <v>7.0</v>
      </c>
      <c r="AB12" s="75" t="s">
        <v>45</v>
      </c>
      <c r="AC12" s="97">
        <v>0.25069444444444444</v>
      </c>
      <c r="AD12" s="98">
        <v>0.6680555555555556</v>
      </c>
      <c r="AE12" s="99">
        <f>'2'!$AD12-'2'!$AC12</f>
        <v>0.4173611111</v>
      </c>
      <c r="AF12" s="75">
        <v>4.0</v>
      </c>
      <c r="AG12" s="100" t="s">
        <v>23</v>
      </c>
      <c r="AH12" s="77"/>
      <c r="AI12" s="103" t="s">
        <v>72</v>
      </c>
      <c r="AJ12" s="104">
        <f>AJ11/AJ7</f>
        <v>4.142857143</v>
      </c>
      <c r="AK12" s="77"/>
      <c r="AL12" s="77"/>
      <c r="AM12" s="82">
        <v>7.0</v>
      </c>
      <c r="AN12" s="83" t="s">
        <v>54</v>
      </c>
      <c r="AO12" s="84">
        <v>0.3354166666666667</v>
      </c>
      <c r="AP12" s="84">
        <v>0.7076388888888889</v>
      </c>
      <c r="AQ12" s="85">
        <f>'2'!$AP12-'2'!$AO12</f>
        <v>0.3722222222</v>
      </c>
      <c r="AR12" s="83">
        <v>4.0</v>
      </c>
      <c r="AS12" s="94" t="s">
        <v>175</v>
      </c>
      <c r="AT12" s="77"/>
      <c r="AU12" s="103" t="s">
        <v>72</v>
      </c>
      <c r="AV12" s="104">
        <f>AV11/AV7</f>
        <v>3.928571429</v>
      </c>
    </row>
    <row r="13" ht="14.25" customHeight="1">
      <c r="B13" s="82">
        <v>8.0</v>
      </c>
      <c r="C13" s="83" t="s">
        <v>77</v>
      </c>
      <c r="D13" s="84">
        <v>0.27152777777777776</v>
      </c>
      <c r="E13" s="84">
        <v>0.7597222222222223</v>
      </c>
      <c r="F13" s="85">
        <f>'2'!$E13-'2'!$D13</f>
        <v>0.4881944444</v>
      </c>
      <c r="G13" s="83">
        <v>2.0</v>
      </c>
      <c r="H13" s="86" t="s">
        <v>177</v>
      </c>
      <c r="I13" s="77"/>
      <c r="J13" s="105" t="s">
        <v>78</v>
      </c>
      <c r="K13" s="106">
        <v>2.5</v>
      </c>
      <c r="L13" s="80"/>
      <c r="M13" s="77"/>
      <c r="N13" s="77"/>
      <c r="O13" s="82">
        <v>8.0</v>
      </c>
      <c r="P13" s="90" t="s">
        <v>105</v>
      </c>
      <c r="Q13" s="91">
        <v>0.2923611111111111</v>
      </c>
      <c r="R13" s="91">
        <v>0.7159722222222222</v>
      </c>
      <c r="S13" s="92">
        <f t="shared" si="1"/>
        <v>0.4236111111</v>
      </c>
      <c r="T13" s="90">
        <v>2.0</v>
      </c>
      <c r="U13" s="94" t="s">
        <v>41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96</v>
      </c>
      <c r="AC13" s="97">
        <v>0.2916666666666667</v>
      </c>
      <c r="AD13" s="98">
        <v>0.6826388888888889</v>
      </c>
      <c r="AE13" s="99">
        <f>'2'!$AD13-'2'!$AC13</f>
        <v>0.3909722222</v>
      </c>
      <c r="AF13" s="75">
        <v>4.0</v>
      </c>
      <c r="AG13" s="100" t="s">
        <v>23</v>
      </c>
      <c r="AH13" s="77"/>
      <c r="AI13" s="105" t="s">
        <v>78</v>
      </c>
      <c r="AJ13" s="106">
        <v>4.0</v>
      </c>
      <c r="AK13" s="77"/>
      <c r="AL13" s="77"/>
      <c r="AM13" s="96">
        <v>8.0</v>
      </c>
      <c r="AN13" s="75" t="s">
        <v>76</v>
      </c>
      <c r="AO13" s="97">
        <v>0.23958333333333334</v>
      </c>
      <c r="AP13" s="97">
        <v>0.6736111111111112</v>
      </c>
      <c r="AQ13" s="99">
        <f>'2'!$AP13-'2'!$AO13</f>
        <v>0.4340277778</v>
      </c>
      <c r="AR13" s="75">
        <v>5.0</v>
      </c>
      <c r="AS13" s="100" t="s">
        <v>23</v>
      </c>
      <c r="AT13" s="77"/>
      <c r="AU13" s="105" t="s">
        <v>78</v>
      </c>
      <c r="AV13" s="106">
        <v>5.0</v>
      </c>
    </row>
    <row r="14" ht="14.25" customHeight="1">
      <c r="B14" s="82">
        <v>9.0</v>
      </c>
      <c r="C14" s="83" t="s">
        <v>112</v>
      </c>
      <c r="D14" s="84">
        <v>0.2923611111111111</v>
      </c>
      <c r="E14" s="84">
        <v>0.6215277777777778</v>
      </c>
      <c r="F14" s="85">
        <f>'2'!$E14-'2'!$D14</f>
        <v>0.3291666667</v>
      </c>
      <c r="G14" s="83">
        <v>2.0</v>
      </c>
      <c r="H14" s="86" t="s">
        <v>41</v>
      </c>
      <c r="I14" s="77"/>
      <c r="J14" s="105" t="s">
        <v>85</v>
      </c>
      <c r="K14" s="107">
        <f>K12/K13</f>
        <v>0.9636363636</v>
      </c>
      <c r="L14" s="80"/>
      <c r="M14" s="77"/>
      <c r="N14" s="77"/>
      <c r="O14" s="82">
        <v>9.0</v>
      </c>
      <c r="P14" s="108" t="s">
        <v>43</v>
      </c>
      <c r="Q14" s="109">
        <v>0.27708333333333335</v>
      </c>
      <c r="R14" s="109">
        <v>0.6701388888888888</v>
      </c>
      <c r="S14" s="110">
        <f t="shared" si="1"/>
        <v>0.3930555556</v>
      </c>
      <c r="T14" s="108">
        <v>2.0</v>
      </c>
      <c r="U14" s="94" t="s">
        <v>178</v>
      </c>
      <c r="V14" s="77"/>
      <c r="W14" s="105" t="s">
        <v>85</v>
      </c>
      <c r="X14" s="107">
        <f>X12/X13</f>
        <v>0.7466666667</v>
      </c>
      <c r="Y14" s="77"/>
      <c r="Z14" s="77"/>
      <c r="AA14" s="96">
        <v>9.0</v>
      </c>
      <c r="AB14" s="75" t="s">
        <v>101</v>
      </c>
      <c r="AC14" s="97">
        <v>0.2388888888888889</v>
      </c>
      <c r="AD14" s="98">
        <v>0.6979166666666666</v>
      </c>
      <c r="AE14" s="99">
        <f>'2'!$AD14-'2'!$AC14</f>
        <v>0.4590277778</v>
      </c>
      <c r="AF14" s="75">
        <v>4.0</v>
      </c>
      <c r="AG14" s="100" t="s">
        <v>23</v>
      </c>
      <c r="AH14" s="77"/>
      <c r="AI14" s="105" t="s">
        <v>85</v>
      </c>
      <c r="AJ14" s="107">
        <f>AJ12/AJ13</f>
        <v>1.035714286</v>
      </c>
      <c r="AK14" s="77"/>
      <c r="AL14" s="77"/>
      <c r="AM14" s="96">
        <v>9.0</v>
      </c>
      <c r="AN14" s="75" t="s">
        <v>179</v>
      </c>
      <c r="AO14" s="97">
        <v>0.23680555555555557</v>
      </c>
      <c r="AP14" s="97">
        <v>0.7166666666666667</v>
      </c>
      <c r="AQ14" s="99">
        <f>'2'!$AP14-'2'!$AO14</f>
        <v>0.4798611111</v>
      </c>
      <c r="AR14" s="75">
        <v>5.0</v>
      </c>
      <c r="AS14" s="100" t="s">
        <v>23</v>
      </c>
      <c r="AT14" s="77"/>
      <c r="AU14" s="105" t="s">
        <v>85</v>
      </c>
      <c r="AV14" s="107">
        <f>AV12/AV13</f>
        <v>0.7857142857</v>
      </c>
    </row>
    <row r="15" ht="14.25" customHeight="1">
      <c r="B15" s="82">
        <v>10.0</v>
      </c>
      <c r="C15" s="83" t="s">
        <v>125</v>
      </c>
      <c r="D15" s="84">
        <v>0.23611111111111113</v>
      </c>
      <c r="E15" s="84">
        <v>0.7013888888888888</v>
      </c>
      <c r="F15" s="85">
        <f>'2'!$E15-'2'!$D15</f>
        <v>0.4652777778</v>
      </c>
      <c r="G15" s="83">
        <v>2.0</v>
      </c>
      <c r="H15" s="86" t="s">
        <v>41</v>
      </c>
      <c r="J15" s="105" t="s">
        <v>92</v>
      </c>
      <c r="K15" s="107">
        <f>K7/K6</f>
        <v>0.9565217391</v>
      </c>
      <c r="L15" s="71"/>
      <c r="O15" s="89">
        <v>10.0</v>
      </c>
      <c r="P15" s="90" t="s">
        <v>51</v>
      </c>
      <c r="Q15" s="91">
        <v>0.2972222222222222</v>
      </c>
      <c r="R15" s="91">
        <v>0.6763888888888889</v>
      </c>
      <c r="S15" s="92">
        <f t="shared" si="1"/>
        <v>0.3791666667</v>
      </c>
      <c r="T15" s="90">
        <v>2.0</v>
      </c>
      <c r="U15" s="94" t="s">
        <v>41</v>
      </c>
      <c r="W15" s="105" t="s">
        <v>95</v>
      </c>
      <c r="X15" s="107">
        <f>X7/X6</f>
        <v>0.8333333333</v>
      </c>
      <c r="AA15" s="96">
        <v>10.0</v>
      </c>
      <c r="AB15" s="75" t="s">
        <v>107</v>
      </c>
      <c r="AC15" s="97">
        <v>0.2590277777777778</v>
      </c>
      <c r="AD15" s="98">
        <v>0.6763888888888889</v>
      </c>
      <c r="AE15" s="99">
        <f>'2'!$AD15-'2'!$AC15</f>
        <v>0.4173611111</v>
      </c>
      <c r="AF15" s="75">
        <v>4.0</v>
      </c>
      <c r="AG15" s="100" t="s">
        <v>23</v>
      </c>
      <c r="AI15" s="105" t="s">
        <v>95</v>
      </c>
      <c r="AJ15" s="107">
        <f>AJ7/AJ6</f>
        <v>1.05</v>
      </c>
      <c r="AM15" s="96">
        <v>10.0</v>
      </c>
      <c r="AN15" s="75" t="s">
        <v>83</v>
      </c>
      <c r="AO15" s="97">
        <v>0.2916666666666667</v>
      </c>
      <c r="AP15" s="97">
        <v>0.6645833333333333</v>
      </c>
      <c r="AQ15" s="99">
        <f>'2'!$AP15-'2'!$AO15</f>
        <v>0.3729166667</v>
      </c>
      <c r="AR15" s="75">
        <v>5.0</v>
      </c>
      <c r="AS15" s="100" t="s">
        <v>23</v>
      </c>
      <c r="AU15" s="105" t="s">
        <v>95</v>
      </c>
      <c r="AV15" s="107">
        <f>AV7/AV6</f>
        <v>0.9333333333</v>
      </c>
    </row>
    <row r="16" ht="14.25" customHeight="1">
      <c r="B16" s="82">
        <v>11.0</v>
      </c>
      <c r="C16" s="83" t="s">
        <v>138</v>
      </c>
      <c r="D16" s="84">
        <v>0.3</v>
      </c>
      <c r="E16" s="84">
        <v>0.7284722222222223</v>
      </c>
      <c r="F16" s="85">
        <f>'2'!$E16-'2'!$D16</f>
        <v>0.4284722222</v>
      </c>
      <c r="G16" s="83">
        <v>2.0</v>
      </c>
      <c r="H16" s="86" t="s">
        <v>41</v>
      </c>
      <c r="L16" s="71"/>
      <c r="O16" s="82">
        <v>11.0</v>
      </c>
      <c r="P16" s="90" t="s">
        <v>109</v>
      </c>
      <c r="Q16" s="91">
        <v>0.26458333333333334</v>
      </c>
      <c r="R16" s="91">
        <v>0.7048611111111112</v>
      </c>
      <c r="S16" s="92">
        <f t="shared" si="1"/>
        <v>0.4402777778</v>
      </c>
      <c r="T16" s="90">
        <v>2.0</v>
      </c>
      <c r="U16" s="94" t="s">
        <v>41</v>
      </c>
      <c r="W16" s="111"/>
      <c r="X16" s="112"/>
      <c r="AA16" s="96">
        <v>11.0</v>
      </c>
      <c r="AB16" s="75" t="s">
        <v>111</v>
      </c>
      <c r="AC16" s="97">
        <v>0.20902777777777778</v>
      </c>
      <c r="AD16" s="98">
        <v>0.6618055555555555</v>
      </c>
      <c r="AE16" s="99">
        <f>'2'!$AD16-'2'!$AC16</f>
        <v>0.4527777778</v>
      </c>
      <c r="AF16" s="75">
        <v>4.0</v>
      </c>
      <c r="AG16" s="100" t="s">
        <v>23</v>
      </c>
      <c r="AM16" s="96">
        <v>11.0</v>
      </c>
      <c r="AN16" s="75" t="s">
        <v>180</v>
      </c>
      <c r="AO16" s="97">
        <v>0.25833333333333336</v>
      </c>
      <c r="AP16" s="97">
        <v>0.6743055555555556</v>
      </c>
      <c r="AQ16" s="99">
        <f>'2'!$AP16-'2'!$AO16</f>
        <v>0.4159722222</v>
      </c>
      <c r="AR16" s="75">
        <v>5.0</v>
      </c>
      <c r="AS16" s="100" t="s">
        <v>23</v>
      </c>
    </row>
    <row r="17" ht="14.25" customHeight="1">
      <c r="B17" s="96">
        <v>12.0</v>
      </c>
      <c r="C17" s="75" t="s">
        <v>22</v>
      </c>
      <c r="D17" s="97">
        <v>0.25972222222222224</v>
      </c>
      <c r="E17" s="97">
        <v>0.7006944444444444</v>
      </c>
      <c r="F17" s="99">
        <f>'2'!$E17-'2'!$D17</f>
        <v>0.4409722222</v>
      </c>
      <c r="G17" s="75">
        <v>3.0</v>
      </c>
      <c r="H17" s="113" t="s">
        <v>23</v>
      </c>
      <c r="L17" s="71"/>
      <c r="O17" s="82">
        <v>12.0</v>
      </c>
      <c r="P17" s="90" t="s">
        <v>181</v>
      </c>
      <c r="Q17" s="91">
        <v>0.2340277777777778</v>
      </c>
      <c r="R17" s="91">
        <v>0.6645833333333333</v>
      </c>
      <c r="S17" s="92">
        <f t="shared" si="1"/>
        <v>0.4305555556</v>
      </c>
      <c r="T17" s="90">
        <v>2.0</v>
      </c>
      <c r="U17" s="94" t="s">
        <v>182</v>
      </c>
      <c r="W17" s="111"/>
      <c r="X17" s="112"/>
      <c r="AA17" s="96">
        <v>12.0</v>
      </c>
      <c r="AB17" s="75" t="s">
        <v>122</v>
      </c>
      <c r="AC17" s="97">
        <v>0.22152777777777777</v>
      </c>
      <c r="AD17" s="98">
        <v>0.6694444444444444</v>
      </c>
      <c r="AE17" s="99">
        <f>'2'!$AD17-'2'!$AC17</f>
        <v>0.4479166667</v>
      </c>
      <c r="AF17" s="75">
        <v>4.0</v>
      </c>
      <c r="AG17" s="100" t="s">
        <v>23</v>
      </c>
      <c r="AM17" s="96">
        <v>12.0</v>
      </c>
      <c r="AN17" s="75" t="s">
        <v>70</v>
      </c>
      <c r="AO17" s="97">
        <v>0.2347222222222222</v>
      </c>
      <c r="AP17" s="97">
        <v>0.7159722222222222</v>
      </c>
      <c r="AQ17" s="99">
        <f>'2'!$AP17-'2'!$AO17</f>
        <v>0.48125</v>
      </c>
      <c r="AR17" s="75">
        <v>6.0</v>
      </c>
      <c r="AS17" s="100" t="s">
        <v>23</v>
      </c>
      <c r="AU17" s="114"/>
    </row>
    <row r="18" ht="14.25" customHeight="1">
      <c r="B18" s="96">
        <v>13.0</v>
      </c>
      <c r="C18" s="75" t="s">
        <v>56</v>
      </c>
      <c r="D18" s="97">
        <v>0.24513888888888888</v>
      </c>
      <c r="E18" s="97">
        <v>0.7055555555555556</v>
      </c>
      <c r="F18" s="99">
        <f>'2'!$E18-'2'!$D18</f>
        <v>0.4604166667</v>
      </c>
      <c r="G18" s="75">
        <v>3.0</v>
      </c>
      <c r="H18" s="113" t="s">
        <v>23</v>
      </c>
      <c r="L18" s="71"/>
      <c r="O18" s="89">
        <v>13.0</v>
      </c>
      <c r="P18" s="90" t="s">
        <v>121</v>
      </c>
      <c r="Q18" s="91">
        <v>0.39166666666666666</v>
      </c>
      <c r="R18" s="91">
        <v>0.7083333333333334</v>
      </c>
      <c r="S18" s="92">
        <f t="shared" si="1"/>
        <v>0.3166666667</v>
      </c>
      <c r="T18" s="90">
        <v>2.0</v>
      </c>
      <c r="U18" s="94" t="s">
        <v>41</v>
      </c>
      <c r="W18" s="111"/>
      <c r="X18" s="112"/>
      <c r="AA18" s="96">
        <v>13.0</v>
      </c>
      <c r="AB18" s="75" t="s">
        <v>53</v>
      </c>
      <c r="AC18" s="97">
        <v>0.29305555555555557</v>
      </c>
      <c r="AD18" s="98">
        <v>0.7215277777777778</v>
      </c>
      <c r="AE18" s="99">
        <f>'2'!$AD18-'2'!$AC18</f>
        <v>0.4284722222</v>
      </c>
      <c r="AF18" s="75">
        <v>4.0</v>
      </c>
      <c r="AG18" s="100" t="s">
        <v>23</v>
      </c>
      <c r="AI18" s="114"/>
      <c r="AM18" s="96">
        <v>13.0</v>
      </c>
      <c r="AN18" s="75" t="s">
        <v>183</v>
      </c>
      <c r="AO18" s="97">
        <v>0.2569444444444445</v>
      </c>
      <c r="AP18" s="97">
        <v>0.7027777777777778</v>
      </c>
      <c r="AQ18" s="99">
        <f>'2'!$AP18-'2'!$AO18</f>
        <v>0.4458333333</v>
      </c>
      <c r="AR18" s="75">
        <v>6.0</v>
      </c>
      <c r="AS18" s="100" t="s">
        <v>23</v>
      </c>
    </row>
    <row r="19" ht="16.5" customHeight="1">
      <c r="B19" s="96">
        <v>14.0</v>
      </c>
      <c r="C19" s="75" t="s">
        <v>84</v>
      </c>
      <c r="D19" s="97">
        <v>0.22152777777777777</v>
      </c>
      <c r="E19" s="97">
        <v>0.6687500000000001</v>
      </c>
      <c r="F19" s="99">
        <f>'2'!$E19-'2'!$D19</f>
        <v>0.4472222222</v>
      </c>
      <c r="G19" s="75">
        <v>3.0</v>
      </c>
      <c r="H19" s="113" t="s">
        <v>23</v>
      </c>
      <c r="L19" s="71"/>
      <c r="O19" s="96">
        <v>14.0</v>
      </c>
      <c r="P19" s="115" t="s">
        <v>79</v>
      </c>
      <c r="Q19" s="116">
        <v>0.20555555555555557</v>
      </c>
      <c r="R19" s="116">
        <v>0.75</v>
      </c>
      <c r="S19" s="117">
        <f t="shared" si="1"/>
        <v>0.5444444444</v>
      </c>
      <c r="T19" s="115">
        <v>3.0</v>
      </c>
      <c r="U19" s="113" t="s">
        <v>23</v>
      </c>
      <c r="AA19" s="96">
        <v>14.0</v>
      </c>
      <c r="AB19" s="75" t="s">
        <v>61</v>
      </c>
      <c r="AC19" s="97">
        <v>0.23750000000000002</v>
      </c>
      <c r="AD19" s="98">
        <v>0.6805555555555555</v>
      </c>
      <c r="AE19" s="99">
        <f>'2'!$AD19-'2'!$AC19</f>
        <v>0.4430555556</v>
      </c>
      <c r="AF19" s="75">
        <v>4.0</v>
      </c>
      <c r="AG19" s="100" t="s">
        <v>23</v>
      </c>
      <c r="AM19" s="96">
        <v>14.0</v>
      </c>
      <c r="AN19" s="75" t="s">
        <v>89</v>
      </c>
      <c r="AO19" s="97">
        <v>0.225</v>
      </c>
      <c r="AP19" s="97">
        <v>0.6965277777777777</v>
      </c>
      <c r="AQ19" s="99">
        <f>'2'!$AP19-'2'!$AO19</f>
        <v>0.4715277778</v>
      </c>
      <c r="AR19" s="75">
        <v>6.0</v>
      </c>
      <c r="AS19" s="100" t="s">
        <v>23</v>
      </c>
    </row>
    <row r="20" ht="14.25" customHeight="1">
      <c r="B20" s="96">
        <v>15.0</v>
      </c>
      <c r="C20" s="75" t="s">
        <v>90</v>
      </c>
      <c r="D20" s="97">
        <v>0.23194444444444443</v>
      </c>
      <c r="E20" s="97">
        <v>0.6916666666666668</v>
      </c>
      <c r="F20" s="99">
        <f>'2'!$E20-'2'!$D20</f>
        <v>0.4597222222</v>
      </c>
      <c r="G20" s="75">
        <v>3.0</v>
      </c>
      <c r="H20" s="113" t="s">
        <v>23</v>
      </c>
      <c r="L20" s="71"/>
      <c r="O20" s="96">
        <v>15.0</v>
      </c>
      <c r="P20" s="115" t="s">
        <v>113</v>
      </c>
      <c r="Q20" s="116">
        <v>0.21041666666666667</v>
      </c>
      <c r="R20" s="116">
        <v>0.7472222222222222</v>
      </c>
      <c r="S20" s="117">
        <f t="shared" si="1"/>
        <v>0.5368055556</v>
      </c>
      <c r="T20" s="115">
        <v>3.0</v>
      </c>
      <c r="U20" s="113" t="s">
        <v>23</v>
      </c>
      <c r="AA20" s="96">
        <v>15.0</v>
      </c>
      <c r="AB20" s="75" t="s">
        <v>134</v>
      </c>
      <c r="AC20" s="97">
        <v>0.2652777777777778</v>
      </c>
      <c r="AD20" s="98">
        <v>0.6833333333333332</v>
      </c>
      <c r="AE20" s="99">
        <f>'2'!$AD20-'2'!$AC20</f>
        <v>0.4180555556</v>
      </c>
      <c r="AF20" s="75">
        <v>4.0</v>
      </c>
      <c r="AG20" s="100" t="s">
        <v>23</v>
      </c>
    </row>
    <row r="21" ht="14.25" customHeight="1">
      <c r="B21" s="96">
        <v>16.0</v>
      </c>
      <c r="C21" s="75" t="s">
        <v>98</v>
      </c>
      <c r="D21" s="97">
        <v>0.24375</v>
      </c>
      <c r="E21" s="97">
        <v>0.7388888888888889</v>
      </c>
      <c r="F21" s="99">
        <f>'2'!$E21-'2'!$D21</f>
        <v>0.4951388889</v>
      </c>
      <c r="G21" s="75">
        <v>3.0</v>
      </c>
      <c r="H21" s="113" t="s">
        <v>23</v>
      </c>
      <c r="L21" s="71"/>
      <c r="AA21" s="96">
        <v>16.0</v>
      </c>
      <c r="AB21" s="75" t="s">
        <v>88</v>
      </c>
      <c r="AC21" s="97">
        <v>0.2902777777777778</v>
      </c>
      <c r="AD21" s="98">
        <v>0.6902777777777778</v>
      </c>
      <c r="AE21" s="99">
        <f>'2'!$AD21-'2'!$AC21</f>
        <v>0.4</v>
      </c>
      <c r="AF21" s="75">
        <v>4.0</v>
      </c>
      <c r="AG21" s="100" t="s">
        <v>23</v>
      </c>
    </row>
    <row r="22" ht="14.25" customHeight="1">
      <c r="B22" s="96">
        <v>17.0</v>
      </c>
      <c r="C22" s="75" t="s">
        <v>103</v>
      </c>
      <c r="D22" s="97">
        <v>0.2423611111111111</v>
      </c>
      <c r="E22" s="97">
        <v>0.7062499999999999</v>
      </c>
      <c r="F22" s="99">
        <f>'2'!$E22-'2'!$D22</f>
        <v>0.4638888889</v>
      </c>
      <c r="G22" s="75">
        <v>3.0</v>
      </c>
      <c r="H22" s="113" t="s">
        <v>23</v>
      </c>
      <c r="L22" s="71"/>
      <c r="O22" s="73" t="s">
        <v>184</v>
      </c>
      <c r="P22" s="5"/>
      <c r="Q22" s="5"/>
      <c r="R22" s="5"/>
      <c r="S22" s="5"/>
      <c r="T22" s="5"/>
      <c r="U22" s="6"/>
      <c r="AA22" s="96">
        <v>17.0</v>
      </c>
      <c r="AB22" s="75" t="s">
        <v>185</v>
      </c>
      <c r="AC22" s="97">
        <v>0.22777777777777777</v>
      </c>
      <c r="AD22" s="98">
        <v>0.7034722222222222</v>
      </c>
      <c r="AE22" s="99">
        <f>'2'!$AD22-'2'!$AC22</f>
        <v>0.4756944444</v>
      </c>
      <c r="AF22" s="75">
        <v>5.0</v>
      </c>
      <c r="AG22" s="100" t="s">
        <v>23</v>
      </c>
    </row>
    <row r="23" ht="14.25" customHeight="1">
      <c r="B23" s="96">
        <v>18.0</v>
      </c>
      <c r="C23" s="75" t="s">
        <v>108</v>
      </c>
      <c r="D23" s="97">
        <v>0.2611111111111111</v>
      </c>
      <c r="E23" s="97">
        <v>0.6826388888888889</v>
      </c>
      <c r="F23" s="99">
        <f>'2'!$E23-'2'!$D23</f>
        <v>0.4215277778</v>
      </c>
      <c r="G23" s="75">
        <v>3.0</v>
      </c>
      <c r="H23" s="113" t="s">
        <v>23</v>
      </c>
      <c r="L23" s="71"/>
      <c r="O23" s="74">
        <f>B4</f>
        <v>45384</v>
      </c>
      <c r="W23" s="58" t="s">
        <v>186</v>
      </c>
      <c r="X23" s="58"/>
      <c r="AA23" s="96">
        <v>18.0</v>
      </c>
      <c r="AB23" s="75" t="s">
        <v>187</v>
      </c>
      <c r="AC23" s="97">
        <v>0.23819444444444446</v>
      </c>
      <c r="AD23" s="98">
        <v>0.720138888888889</v>
      </c>
      <c r="AE23" s="99">
        <f>'2'!$AD23-'2'!$AC23</f>
        <v>0.4819444444</v>
      </c>
      <c r="AF23" s="75">
        <v>5.0</v>
      </c>
      <c r="AG23" s="100" t="s">
        <v>23</v>
      </c>
    </row>
    <row r="24" ht="14.25" customHeight="1">
      <c r="B24" s="96">
        <v>19.0</v>
      </c>
      <c r="C24" s="75" t="s">
        <v>116</v>
      </c>
      <c r="D24" s="97">
        <v>0.2576388888888889</v>
      </c>
      <c r="E24" s="97">
        <v>0.7409722222222223</v>
      </c>
      <c r="F24" s="99">
        <f>'2'!$E24-'2'!$D24</f>
        <v>0.4833333333</v>
      </c>
      <c r="G24" s="75">
        <v>3.0</v>
      </c>
      <c r="H24" s="113" t="s">
        <v>23</v>
      </c>
      <c r="L24" s="71"/>
      <c r="O24" s="75" t="s">
        <v>12</v>
      </c>
      <c r="P24" s="75" t="s">
        <v>13</v>
      </c>
      <c r="Q24" s="81" t="s">
        <v>14</v>
      </c>
      <c r="R24" s="81" t="s">
        <v>20</v>
      </c>
      <c r="S24" s="81" t="s">
        <v>16</v>
      </c>
      <c r="T24" s="75" t="s">
        <v>17</v>
      </c>
      <c r="U24" s="75" t="s">
        <v>18</v>
      </c>
      <c r="W24" s="59"/>
      <c r="X24" s="59"/>
      <c r="AA24" s="96">
        <v>19.0</v>
      </c>
      <c r="AB24" s="75" t="s">
        <v>188</v>
      </c>
      <c r="AC24" s="97">
        <v>0.21736111111111112</v>
      </c>
      <c r="AD24" s="98">
        <v>0.6923611111111111</v>
      </c>
      <c r="AE24" s="99">
        <f>'2'!$AD24-'2'!$AC24</f>
        <v>0.475</v>
      </c>
      <c r="AF24" s="75">
        <v>5.0</v>
      </c>
      <c r="AG24" s="100" t="s">
        <v>23</v>
      </c>
    </row>
    <row r="25" ht="14.25" customHeight="1">
      <c r="B25" s="96">
        <v>20.0</v>
      </c>
      <c r="C25" s="75" t="s">
        <v>120</v>
      </c>
      <c r="D25" s="97">
        <v>0.20555555555555557</v>
      </c>
      <c r="E25" s="97">
        <v>0.6569444444444444</v>
      </c>
      <c r="F25" s="99">
        <f>'2'!$E25-'2'!$D25</f>
        <v>0.4513888889</v>
      </c>
      <c r="G25" s="75">
        <v>3.0</v>
      </c>
      <c r="H25" s="113" t="s">
        <v>23</v>
      </c>
      <c r="L25" s="71"/>
      <c r="O25" s="82">
        <v>1.0</v>
      </c>
      <c r="P25" s="90" t="s">
        <v>189</v>
      </c>
      <c r="Q25" s="91">
        <v>0.28125</v>
      </c>
      <c r="R25" s="91">
        <v>0.4055555555555555</v>
      </c>
      <c r="S25" s="92">
        <f t="shared" ref="S25:S31" si="2">R25-Q25</f>
        <v>0.1243055556</v>
      </c>
      <c r="T25" s="90">
        <v>1.0</v>
      </c>
      <c r="U25" s="94" t="s">
        <v>190</v>
      </c>
      <c r="W25" s="78" t="s">
        <v>21</v>
      </c>
      <c r="X25" s="79">
        <f>SUM(X27:X30)</f>
        <v>8</v>
      </c>
      <c r="AA25" s="96">
        <v>20.0</v>
      </c>
      <c r="AB25" s="75" t="s">
        <v>115</v>
      </c>
      <c r="AC25" s="97">
        <v>0.20138888888888887</v>
      </c>
      <c r="AD25" s="98">
        <v>0.7229166666666668</v>
      </c>
      <c r="AE25" s="99">
        <f>'2'!$AD25-'2'!$AC25</f>
        <v>0.5215277778</v>
      </c>
      <c r="AF25" s="75">
        <v>5.0</v>
      </c>
      <c r="AG25" s="100" t="s">
        <v>23</v>
      </c>
    </row>
    <row r="26" ht="14.25" customHeight="1">
      <c r="B26" s="96">
        <v>21.0</v>
      </c>
      <c r="C26" s="75" t="s">
        <v>123</v>
      </c>
      <c r="D26" s="97">
        <v>0.20486111111111113</v>
      </c>
      <c r="E26" s="97">
        <v>0.7048611111111112</v>
      </c>
      <c r="F26" s="99">
        <f>'2'!$E26-'2'!$D26</f>
        <v>0.5</v>
      </c>
      <c r="G26" s="75">
        <v>3.0</v>
      </c>
      <c r="H26" s="113" t="s">
        <v>23</v>
      </c>
      <c r="L26" s="71"/>
      <c r="O26" s="96">
        <v>5.0</v>
      </c>
      <c r="P26" s="115" t="s">
        <v>191</v>
      </c>
      <c r="Q26" s="116">
        <v>0.26805555555555555</v>
      </c>
      <c r="R26" s="116">
        <v>0.7062499999999999</v>
      </c>
      <c r="S26" s="117">
        <f t="shared" si="2"/>
        <v>0.4381944444</v>
      </c>
      <c r="T26" s="115">
        <v>4.0</v>
      </c>
      <c r="U26" s="100" t="s">
        <v>23</v>
      </c>
      <c r="W26" s="87" t="s">
        <v>24</v>
      </c>
      <c r="X26" s="88">
        <v>8.0</v>
      </c>
      <c r="AA26" s="96">
        <v>21.0</v>
      </c>
      <c r="AB26" s="75" t="s">
        <v>124</v>
      </c>
      <c r="AC26" s="97">
        <v>0.2027777777777778</v>
      </c>
      <c r="AD26" s="98">
        <v>0.725</v>
      </c>
      <c r="AE26" s="99">
        <f>'2'!$AD26-'2'!$AC26</f>
        <v>0.5222222222</v>
      </c>
      <c r="AF26" s="75">
        <v>5.0</v>
      </c>
      <c r="AG26" s="100" t="s">
        <v>23</v>
      </c>
    </row>
    <row r="27" ht="14.25" customHeight="1">
      <c r="B27" s="96">
        <v>22.0</v>
      </c>
      <c r="C27" s="75" t="s">
        <v>135</v>
      </c>
      <c r="D27" s="97">
        <v>0.2465277777777778</v>
      </c>
      <c r="E27" s="97">
        <v>0.6840277777777778</v>
      </c>
      <c r="F27" s="99">
        <f>'2'!$E27-'2'!$D27</f>
        <v>0.4375</v>
      </c>
      <c r="G27" s="75">
        <v>3.0</v>
      </c>
      <c r="H27" s="113" t="s">
        <v>23</v>
      </c>
      <c r="L27" s="71"/>
      <c r="O27" s="82">
        <v>2.0</v>
      </c>
      <c r="P27" s="90" t="s">
        <v>136</v>
      </c>
      <c r="Q27" s="91">
        <v>0.28958333333333336</v>
      </c>
      <c r="R27" s="91">
        <v>0.6402777777777778</v>
      </c>
      <c r="S27" s="92">
        <f t="shared" si="2"/>
        <v>0.3506944444</v>
      </c>
      <c r="T27" s="90">
        <v>3.0</v>
      </c>
      <c r="U27" s="94" t="s">
        <v>192</v>
      </c>
      <c r="W27" s="87" t="s">
        <v>33</v>
      </c>
      <c r="X27" s="95">
        <v>7.0</v>
      </c>
    </row>
    <row r="28" ht="14.25" customHeight="1">
      <c r="L28" s="71"/>
      <c r="O28" s="82">
        <v>3.0</v>
      </c>
      <c r="P28" s="90" t="s">
        <v>143</v>
      </c>
      <c r="Q28" s="91">
        <v>0.25833333333333336</v>
      </c>
      <c r="R28" s="91">
        <v>0.5923611111111111</v>
      </c>
      <c r="S28" s="92">
        <f t="shared" si="2"/>
        <v>0.3340277778</v>
      </c>
      <c r="T28" s="90">
        <v>3.0</v>
      </c>
      <c r="U28" s="86" t="s">
        <v>193</v>
      </c>
      <c r="W28" s="87" t="s">
        <v>42</v>
      </c>
      <c r="X28" s="95">
        <v>0.0</v>
      </c>
    </row>
    <row r="29" ht="14.25" customHeight="1">
      <c r="L29" s="71"/>
      <c r="O29" s="96">
        <v>6.0</v>
      </c>
      <c r="P29" s="115" t="s">
        <v>144</v>
      </c>
      <c r="Q29" s="116">
        <v>0.26875</v>
      </c>
      <c r="R29" s="116">
        <v>0.6652777777777777</v>
      </c>
      <c r="S29" s="117">
        <f t="shared" si="2"/>
        <v>0.3965277778</v>
      </c>
      <c r="T29" s="115">
        <v>4.0</v>
      </c>
      <c r="U29" s="113" t="s">
        <v>23</v>
      </c>
      <c r="W29" s="87" t="s">
        <v>50</v>
      </c>
      <c r="X29" s="95">
        <v>1.0</v>
      </c>
    </row>
    <row r="30" ht="14.25" customHeight="1">
      <c r="L30" s="71"/>
      <c r="O30" s="82">
        <v>4.0</v>
      </c>
      <c r="P30" s="90" t="s">
        <v>140</v>
      </c>
      <c r="Q30" s="91">
        <v>0.29097222222222224</v>
      </c>
      <c r="R30" s="91">
        <v>0.6305555555555555</v>
      </c>
      <c r="S30" s="92">
        <f t="shared" si="2"/>
        <v>0.3395833333</v>
      </c>
      <c r="T30" s="90">
        <v>3.0</v>
      </c>
      <c r="U30" s="86" t="s">
        <v>194</v>
      </c>
      <c r="W30" s="87" t="s">
        <v>60</v>
      </c>
      <c r="X30" s="95">
        <v>0.0</v>
      </c>
    </row>
    <row r="31" ht="14.25" customHeight="1">
      <c r="L31" s="71"/>
      <c r="O31" s="96">
        <v>7.0</v>
      </c>
      <c r="P31" s="115" t="s">
        <v>141</v>
      </c>
      <c r="Q31" s="116">
        <v>0.2604166666666667</v>
      </c>
      <c r="R31" s="116">
        <v>0.6652777777777777</v>
      </c>
      <c r="S31" s="117">
        <f t="shared" si="2"/>
        <v>0.4048611111</v>
      </c>
      <c r="T31" s="115">
        <v>4.0</v>
      </c>
      <c r="U31" s="113" t="s">
        <v>23</v>
      </c>
      <c r="V31" s="77"/>
      <c r="W31" s="101" t="s">
        <v>65</v>
      </c>
      <c r="X31" s="102">
        <f>SUM('2'!$T$25:$T$31)</f>
        <v>22</v>
      </c>
    </row>
    <row r="32" ht="14.25" customHeight="1">
      <c r="L32" s="71"/>
      <c r="V32" s="77"/>
      <c r="W32" s="103" t="s">
        <v>72</v>
      </c>
      <c r="X32" s="104">
        <f>X31/X27</f>
        <v>3.142857143</v>
      </c>
    </row>
    <row r="33" ht="14.25" customHeight="1">
      <c r="L33" s="71"/>
      <c r="V33" s="77"/>
      <c r="W33" s="105" t="s">
        <v>78</v>
      </c>
      <c r="X33" s="106">
        <v>4.0</v>
      </c>
    </row>
    <row r="34" ht="14.25" customHeight="1">
      <c r="L34" s="71"/>
      <c r="V34" s="77"/>
      <c r="W34" s="105" t="s">
        <v>85</v>
      </c>
      <c r="X34" s="107">
        <f>X32/X33</f>
        <v>0.7857142857</v>
      </c>
    </row>
    <row r="35" ht="14.25" customHeight="1">
      <c r="L35" s="71"/>
      <c r="V35" s="77"/>
      <c r="W35" s="105" t="s">
        <v>95</v>
      </c>
      <c r="X35" s="107">
        <f>X27/X26</f>
        <v>0.875</v>
      </c>
    </row>
    <row r="36" ht="14.25" customHeight="1">
      <c r="L36" s="71"/>
      <c r="V36" s="77"/>
    </row>
    <row r="37" ht="14.25" customHeight="1">
      <c r="L37" s="71"/>
      <c r="V37" s="77"/>
    </row>
    <row r="38" ht="14.25" customHeight="1">
      <c r="L38" s="71"/>
    </row>
    <row r="39" ht="14.25" customHeight="1">
      <c r="L39" s="71"/>
    </row>
    <row r="40" ht="14.25" customHeight="1">
      <c r="A40" s="70"/>
      <c r="L40" s="71"/>
    </row>
    <row r="41" ht="14.25" customHeight="1">
      <c r="L41" s="71"/>
    </row>
    <row r="42" ht="14.25" customHeight="1">
      <c r="L42" s="71"/>
      <c r="O42" s="118">
        <v>1.0</v>
      </c>
      <c r="P42" s="119"/>
      <c r="Q42" s="120"/>
      <c r="R42" s="120"/>
      <c r="S42" s="121">
        <f t="shared" ref="S42:S43" si="3">R42-Q42</f>
        <v>0</v>
      </c>
      <c r="T42" s="119"/>
      <c r="U42" s="122"/>
    </row>
    <row r="43" ht="14.25" customHeight="1">
      <c r="L43" s="71"/>
      <c r="O43" s="118">
        <v>2.0</v>
      </c>
      <c r="P43" s="119"/>
      <c r="Q43" s="120"/>
      <c r="R43" s="120"/>
      <c r="S43" s="121">
        <f t="shared" si="3"/>
        <v>0</v>
      </c>
      <c r="T43" s="119"/>
      <c r="U43" s="122"/>
    </row>
    <row r="44" ht="14.25" customHeight="1">
      <c r="L44" s="71"/>
      <c r="O44" s="118">
        <v>3.0</v>
      </c>
      <c r="U44" s="122"/>
    </row>
    <row r="45" ht="14.25" customHeight="1">
      <c r="L45" s="71"/>
      <c r="O45" s="118">
        <v>4.0</v>
      </c>
      <c r="U45" s="122"/>
    </row>
    <row r="46" ht="14.25" customHeight="1">
      <c r="L46" s="71"/>
      <c r="O46" s="118">
        <v>6.0</v>
      </c>
      <c r="U46" s="122"/>
    </row>
    <row r="47" ht="14.25" customHeight="1">
      <c r="L47" s="71"/>
      <c r="O47" s="118">
        <v>7.0</v>
      </c>
      <c r="U47" s="122"/>
    </row>
    <row r="48" ht="14.25" customHeight="1">
      <c r="L48" s="71"/>
      <c r="O48" s="118">
        <v>8.0</v>
      </c>
      <c r="U48" s="122"/>
    </row>
    <row r="49" ht="14.25" customHeight="1">
      <c r="L49" s="71"/>
      <c r="O49" s="118">
        <v>9.0</v>
      </c>
      <c r="U49" s="122"/>
    </row>
    <row r="50" ht="14.25" customHeight="1">
      <c r="L50" s="71"/>
      <c r="O50" s="118">
        <v>10.0</v>
      </c>
      <c r="U50" s="122"/>
    </row>
    <row r="51" ht="14.25" customHeight="1">
      <c r="L51" s="71"/>
      <c r="O51" s="118">
        <v>11.0</v>
      </c>
      <c r="U51" s="122"/>
    </row>
    <row r="52" ht="14.25" customHeight="1">
      <c r="L52" s="71"/>
      <c r="O52" s="118">
        <v>12.0</v>
      </c>
      <c r="U52" s="122"/>
    </row>
    <row r="53" ht="14.25" customHeight="1">
      <c r="L53" s="71"/>
      <c r="O53" s="118">
        <v>13.0</v>
      </c>
      <c r="U53" s="122"/>
    </row>
    <row r="54" ht="14.25" customHeight="1">
      <c r="L54" s="71"/>
      <c r="O54" s="118">
        <v>14.0</v>
      </c>
      <c r="U54" s="122"/>
    </row>
    <row r="55" ht="14.25" customHeight="1">
      <c r="L55" s="71"/>
      <c r="O55" s="118">
        <v>15.0</v>
      </c>
      <c r="U55" s="122"/>
    </row>
    <row r="56" ht="14.25" customHeight="1">
      <c r="L56" s="71"/>
      <c r="O56" s="123">
        <v>16.0</v>
      </c>
      <c r="U56" s="124"/>
    </row>
    <row r="57" ht="14.25" customHeight="1">
      <c r="L57" s="71"/>
      <c r="O57" s="118">
        <v>17.0</v>
      </c>
      <c r="U57" s="122"/>
    </row>
    <row r="58" ht="14.25" customHeight="1">
      <c r="L58" s="71"/>
      <c r="O58" s="118">
        <v>18.0</v>
      </c>
      <c r="U58" s="122"/>
    </row>
    <row r="59" ht="14.25" customHeight="1">
      <c r="L59" s="71"/>
      <c r="O59" s="118">
        <v>19.0</v>
      </c>
      <c r="U59" s="122"/>
    </row>
    <row r="60" ht="14.25" customHeight="1">
      <c r="L60" s="71"/>
      <c r="O60" s="118">
        <v>20.0</v>
      </c>
      <c r="U60" s="122"/>
    </row>
    <row r="61" ht="14.25" customHeight="1">
      <c r="L61" s="71"/>
      <c r="O61" s="118">
        <v>21.0</v>
      </c>
      <c r="U61" s="122"/>
    </row>
    <row r="62" ht="14.25" customHeight="1">
      <c r="L62" s="71"/>
      <c r="O62" s="118">
        <v>22.0</v>
      </c>
      <c r="U62" s="122"/>
    </row>
    <row r="63" ht="14.25" customHeight="1">
      <c r="L63" s="71"/>
      <c r="O63" s="118">
        <v>23.0</v>
      </c>
      <c r="U63" s="122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2:U22"/>
    <mergeCell ref="O23:U23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27.71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0.43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B1" s="70" t="s">
        <v>0</v>
      </c>
      <c r="L1" s="71"/>
      <c r="O1" s="70" t="s">
        <v>1</v>
      </c>
      <c r="AA1" s="70" t="s">
        <v>2</v>
      </c>
      <c r="AM1" s="70" t="s">
        <v>3</v>
      </c>
    </row>
    <row r="2" ht="14.25" customHeight="1">
      <c r="L2" s="71"/>
    </row>
    <row r="3" ht="14.25" customHeight="1">
      <c r="B3" s="72" t="s">
        <v>195</v>
      </c>
      <c r="C3" s="5"/>
      <c r="D3" s="5"/>
      <c r="E3" s="5"/>
      <c r="F3" s="5"/>
      <c r="G3" s="5"/>
      <c r="H3" s="6"/>
      <c r="J3" s="7" t="s">
        <v>196</v>
      </c>
      <c r="K3" s="8"/>
      <c r="L3" s="71"/>
      <c r="O3" s="73" t="s">
        <v>197</v>
      </c>
      <c r="P3" s="5"/>
      <c r="Q3" s="5"/>
      <c r="R3" s="5"/>
      <c r="S3" s="5"/>
      <c r="T3" s="5"/>
      <c r="U3" s="6"/>
      <c r="W3" s="7" t="s">
        <v>198</v>
      </c>
      <c r="X3" s="8"/>
      <c r="AA3" s="72" t="s">
        <v>199</v>
      </c>
      <c r="AB3" s="5"/>
      <c r="AC3" s="5"/>
      <c r="AD3" s="5"/>
      <c r="AE3" s="5"/>
      <c r="AF3" s="5"/>
      <c r="AG3" s="6"/>
      <c r="AI3" s="7" t="s">
        <v>200</v>
      </c>
      <c r="AJ3" s="8"/>
      <c r="AM3" s="72" t="s">
        <v>201</v>
      </c>
      <c r="AN3" s="5"/>
      <c r="AO3" s="5"/>
      <c r="AP3" s="5"/>
      <c r="AQ3" s="5"/>
      <c r="AR3" s="5"/>
      <c r="AS3" s="6"/>
      <c r="AU3" s="7" t="s">
        <v>202</v>
      </c>
      <c r="AV3" s="8"/>
    </row>
    <row r="4" ht="14.25" customHeight="1">
      <c r="B4" s="74">
        <v>45385.0</v>
      </c>
      <c r="J4" s="11"/>
      <c r="K4" s="12"/>
      <c r="L4" s="71"/>
      <c r="O4" s="74">
        <f>B4</f>
        <v>45385</v>
      </c>
      <c r="W4" s="11"/>
      <c r="X4" s="12"/>
      <c r="AA4" s="74">
        <f>B4</f>
        <v>45385</v>
      </c>
      <c r="AI4" s="11"/>
      <c r="AJ4" s="12"/>
      <c r="AM4" s="74">
        <f>B4</f>
        <v>45385</v>
      </c>
      <c r="AU4" s="11"/>
      <c r="AV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46</v>
      </c>
      <c r="AK5" s="77"/>
      <c r="AL5" s="77"/>
      <c r="AM5" s="75" t="s">
        <v>12</v>
      </c>
      <c r="AN5" s="75" t="s">
        <v>13</v>
      </c>
      <c r="AO5" s="75" t="s">
        <v>14</v>
      </c>
      <c r="AP5" s="75" t="s">
        <v>20</v>
      </c>
      <c r="AQ5" s="75" t="s">
        <v>16</v>
      </c>
      <c r="AR5" s="75" t="s">
        <v>17</v>
      </c>
      <c r="AS5" s="75" t="s">
        <v>18</v>
      </c>
      <c r="AT5" s="77"/>
      <c r="AU5" s="78" t="s">
        <v>19</v>
      </c>
      <c r="AV5" s="79">
        <f>SUM(AV7:AV10)</f>
        <v>15</v>
      </c>
    </row>
    <row r="6" ht="14.25" customHeight="1">
      <c r="B6" s="82">
        <v>1.0</v>
      </c>
      <c r="C6" s="83" t="s">
        <v>56</v>
      </c>
      <c r="D6" s="84">
        <v>0.25833333333333336</v>
      </c>
      <c r="E6" s="84">
        <v>0.35833333333333334</v>
      </c>
      <c r="F6" s="85">
        <f>'3'!$E6-'3'!$D6</f>
        <v>0.1</v>
      </c>
      <c r="G6" s="83">
        <v>1.0</v>
      </c>
      <c r="H6" s="86" t="s">
        <v>203</v>
      </c>
      <c r="I6" s="77"/>
      <c r="J6" s="87" t="s">
        <v>24</v>
      </c>
      <c r="K6" s="88">
        <v>23.0</v>
      </c>
      <c r="L6" s="80"/>
      <c r="M6" s="77"/>
      <c r="N6" s="77"/>
      <c r="O6" s="89">
        <v>3.0</v>
      </c>
      <c r="P6" s="90" t="s">
        <v>73</v>
      </c>
      <c r="Q6" s="91">
        <v>0.29375</v>
      </c>
      <c r="R6" s="91">
        <v>0.7347222222222222</v>
      </c>
      <c r="S6" s="92">
        <f t="shared" ref="S6:S18" si="1">R6-Q6</f>
        <v>0.4409722222</v>
      </c>
      <c r="T6" s="90">
        <v>2.0</v>
      </c>
      <c r="U6" s="86" t="s">
        <v>204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161</v>
      </c>
      <c r="AC6" s="84">
        <v>0.25</v>
      </c>
      <c r="AD6" s="93">
        <v>0.7027777777777778</v>
      </c>
      <c r="AE6" s="85">
        <f>'3'!$AD6-'3'!$AC6</f>
        <v>0.4527777778</v>
      </c>
      <c r="AF6" s="83">
        <v>0.0</v>
      </c>
      <c r="AG6" s="94" t="s">
        <v>205</v>
      </c>
      <c r="AH6" s="77"/>
      <c r="AI6" s="87" t="s">
        <v>24</v>
      </c>
      <c r="AJ6" s="88">
        <v>20.0</v>
      </c>
      <c r="AK6" s="77"/>
      <c r="AL6" s="77"/>
      <c r="AM6" s="82">
        <v>1.0</v>
      </c>
      <c r="AN6" s="83" t="s">
        <v>83</v>
      </c>
      <c r="AO6" s="84">
        <v>0.28750000000000003</v>
      </c>
      <c r="AP6" s="84">
        <v>0.5868055555555556</v>
      </c>
      <c r="AQ6" s="85">
        <f>'3'!$AP6-'3'!$AO6</f>
        <v>0.2993055556</v>
      </c>
      <c r="AR6" s="83">
        <v>4.0</v>
      </c>
      <c r="AS6" s="82" t="s">
        <v>206</v>
      </c>
      <c r="AT6" s="77"/>
      <c r="AU6" s="87" t="s">
        <v>24</v>
      </c>
      <c r="AV6" s="88">
        <v>15.0</v>
      </c>
    </row>
    <row r="7" ht="14.25" customHeight="1">
      <c r="B7" s="82">
        <v>2.0</v>
      </c>
      <c r="C7" s="83" t="s">
        <v>31</v>
      </c>
      <c r="D7" s="84">
        <v>0.3840277777777778</v>
      </c>
      <c r="E7" s="84">
        <v>0.6798611111111111</v>
      </c>
      <c r="F7" s="85">
        <f>'3'!$E7-'3'!$D7</f>
        <v>0.2958333333</v>
      </c>
      <c r="G7" s="83">
        <v>2.0</v>
      </c>
      <c r="H7" s="94" t="s">
        <v>207</v>
      </c>
      <c r="I7" s="77"/>
      <c r="J7" s="87" t="s">
        <v>33</v>
      </c>
      <c r="K7" s="95">
        <v>23.0</v>
      </c>
      <c r="L7" s="80"/>
      <c r="M7" s="77"/>
      <c r="N7" s="77"/>
      <c r="O7" s="96">
        <v>10.0</v>
      </c>
      <c r="P7" s="115" t="s">
        <v>79</v>
      </c>
      <c r="Q7" s="116">
        <v>0.2020833333333333</v>
      </c>
      <c r="R7" s="116">
        <v>0.7645833333333334</v>
      </c>
      <c r="S7" s="117">
        <f t="shared" si="1"/>
        <v>0.5625</v>
      </c>
      <c r="T7" s="115">
        <v>3.0</v>
      </c>
      <c r="U7" s="100" t="s">
        <v>23</v>
      </c>
      <c r="V7" s="77"/>
      <c r="W7" s="87" t="s">
        <v>33</v>
      </c>
      <c r="X7" s="95">
        <v>13.0</v>
      </c>
      <c r="Y7" s="77"/>
      <c r="Z7" s="77"/>
      <c r="AA7" s="82">
        <v>2.0</v>
      </c>
      <c r="AB7" s="83" t="s">
        <v>161</v>
      </c>
      <c r="AC7" s="84">
        <v>0.2548611111111111</v>
      </c>
      <c r="AD7" s="93">
        <v>0.6097222222222222</v>
      </c>
      <c r="AE7" s="85">
        <f>'3'!$AD7-'3'!$AC7</f>
        <v>0.3548611111</v>
      </c>
      <c r="AF7" s="83">
        <v>3.0</v>
      </c>
      <c r="AG7" s="94" t="s">
        <v>208</v>
      </c>
      <c r="AH7" s="77"/>
      <c r="AI7" s="87" t="s">
        <v>33</v>
      </c>
      <c r="AJ7" s="95">
        <v>21.0</v>
      </c>
      <c r="AK7" s="77"/>
      <c r="AL7" s="77"/>
      <c r="AM7" s="82">
        <v>2.0</v>
      </c>
      <c r="AN7" s="83" t="s">
        <v>29</v>
      </c>
      <c r="AO7" s="84">
        <v>0.25069444444444444</v>
      </c>
      <c r="AP7" s="84">
        <v>0.6201388888888889</v>
      </c>
      <c r="AQ7" s="85">
        <f>'3'!$AP7-'3'!$AO7</f>
        <v>0.3694444444</v>
      </c>
      <c r="AR7" s="83">
        <v>4.0</v>
      </c>
      <c r="AS7" s="94" t="s">
        <v>209</v>
      </c>
      <c r="AT7" s="77"/>
      <c r="AU7" s="87" t="s">
        <v>33</v>
      </c>
      <c r="AV7" s="88">
        <v>11.0</v>
      </c>
    </row>
    <row r="8" ht="14.25" customHeight="1">
      <c r="B8" s="82">
        <v>3.0</v>
      </c>
      <c r="C8" s="83" t="s">
        <v>40</v>
      </c>
      <c r="D8" s="84">
        <v>0.2923611111111111</v>
      </c>
      <c r="E8" s="84">
        <v>0.5430555555555555</v>
      </c>
      <c r="F8" s="85">
        <f>'3'!$E8-'3'!$D8</f>
        <v>0.2506944444</v>
      </c>
      <c r="G8" s="83">
        <v>2.0</v>
      </c>
      <c r="H8" s="94" t="s">
        <v>210</v>
      </c>
      <c r="I8" s="77"/>
      <c r="J8" s="87" t="s">
        <v>42</v>
      </c>
      <c r="K8" s="95">
        <v>0.0</v>
      </c>
      <c r="L8" s="80"/>
      <c r="M8" s="77"/>
      <c r="N8" s="77"/>
      <c r="O8" s="82">
        <v>4.0</v>
      </c>
      <c r="P8" s="90" t="s">
        <v>86</v>
      </c>
      <c r="Q8" s="91">
        <v>0.29444444444444445</v>
      </c>
      <c r="R8" s="91">
        <v>0.7020833333333334</v>
      </c>
      <c r="S8" s="92">
        <f t="shared" si="1"/>
        <v>0.4076388889</v>
      </c>
      <c r="T8" s="90">
        <v>2.0</v>
      </c>
      <c r="U8" s="94" t="s">
        <v>211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165</v>
      </c>
      <c r="AC8" s="84">
        <v>0.28680555555555554</v>
      </c>
      <c r="AD8" s="93">
        <v>0.7041666666666666</v>
      </c>
      <c r="AE8" s="85">
        <f>'3'!$AD8-'3'!$AC8</f>
        <v>0.4173611111</v>
      </c>
      <c r="AF8" s="83">
        <v>3.0</v>
      </c>
      <c r="AG8" s="94" t="s">
        <v>212</v>
      </c>
      <c r="AH8" s="77"/>
      <c r="AI8" s="87" t="s">
        <v>42</v>
      </c>
      <c r="AJ8" s="95">
        <v>0.0</v>
      </c>
      <c r="AK8" s="77"/>
      <c r="AL8" s="77"/>
      <c r="AM8" s="96">
        <v>3.0</v>
      </c>
      <c r="AN8" s="75" t="s">
        <v>76</v>
      </c>
      <c r="AO8" s="97">
        <v>0.28750000000000003</v>
      </c>
      <c r="AP8" s="97">
        <v>0.6409722222222222</v>
      </c>
      <c r="AQ8" s="99">
        <f>'3'!$AP8-'3'!$AO8</f>
        <v>0.3534722222</v>
      </c>
      <c r="AR8" s="75">
        <v>5.0</v>
      </c>
      <c r="AS8" s="100" t="s">
        <v>23</v>
      </c>
      <c r="AT8" s="77"/>
      <c r="AU8" s="87" t="s">
        <v>42</v>
      </c>
      <c r="AV8" s="95">
        <v>1.0</v>
      </c>
    </row>
    <row r="9" ht="14.25" customHeight="1">
      <c r="B9" s="82">
        <v>4.0</v>
      </c>
      <c r="C9" s="83" t="s">
        <v>49</v>
      </c>
      <c r="D9" s="84">
        <v>0.2951388888888889</v>
      </c>
      <c r="E9" s="84">
        <v>0.576388888888889</v>
      </c>
      <c r="F9" s="85">
        <f>'3'!$E9-'3'!$D9</f>
        <v>0.28125</v>
      </c>
      <c r="G9" s="83">
        <v>2.0</v>
      </c>
      <c r="H9" s="86" t="s">
        <v>213</v>
      </c>
      <c r="I9" s="77"/>
      <c r="J9" s="87" t="s">
        <v>50</v>
      </c>
      <c r="K9" s="95">
        <v>0.0</v>
      </c>
      <c r="L9" s="80"/>
      <c r="M9" s="77"/>
      <c r="N9" s="77"/>
      <c r="O9" s="125">
        <v>11.0</v>
      </c>
      <c r="P9" s="115" t="s">
        <v>99</v>
      </c>
      <c r="Q9" s="116">
        <v>0.23055555555555554</v>
      </c>
      <c r="R9" s="116">
        <v>0.7534722222222222</v>
      </c>
      <c r="S9" s="117">
        <f t="shared" si="1"/>
        <v>0.5229166667</v>
      </c>
      <c r="T9" s="115">
        <v>3.0</v>
      </c>
      <c r="U9" s="100" t="s">
        <v>23</v>
      </c>
      <c r="V9" s="77"/>
      <c r="W9" s="87" t="s">
        <v>50</v>
      </c>
      <c r="X9" s="95">
        <v>5.0</v>
      </c>
      <c r="Y9" s="77"/>
      <c r="Z9" s="77"/>
      <c r="AA9" s="82">
        <v>4.0</v>
      </c>
      <c r="AB9" s="83" t="s">
        <v>36</v>
      </c>
      <c r="AC9" s="84">
        <v>0.2513888888888889</v>
      </c>
      <c r="AD9" s="93">
        <v>0.6458333333333334</v>
      </c>
      <c r="AE9" s="85">
        <f>'3'!$AD9-'3'!$AC9</f>
        <v>0.3944444444</v>
      </c>
      <c r="AF9" s="83">
        <v>3.0</v>
      </c>
      <c r="AG9" s="94" t="s">
        <v>87</v>
      </c>
      <c r="AH9" s="77"/>
      <c r="AI9" s="87" t="s">
        <v>50</v>
      </c>
      <c r="AJ9" s="95">
        <v>0.0</v>
      </c>
      <c r="AK9" s="77"/>
      <c r="AL9" s="77"/>
      <c r="AM9" s="96">
        <v>4.0</v>
      </c>
      <c r="AN9" s="75" t="s">
        <v>179</v>
      </c>
      <c r="AO9" s="97">
        <v>0.24791666666666667</v>
      </c>
      <c r="AP9" s="97">
        <v>0.7277777777777777</v>
      </c>
      <c r="AQ9" s="99">
        <f>'3'!$AP9-'3'!$AO9</f>
        <v>0.4798611111</v>
      </c>
      <c r="AR9" s="75">
        <v>5.0</v>
      </c>
      <c r="AS9" s="100" t="s">
        <v>23</v>
      </c>
      <c r="AT9" s="77"/>
      <c r="AU9" s="87" t="s">
        <v>50</v>
      </c>
      <c r="AV9" s="95">
        <v>3.0</v>
      </c>
    </row>
    <row r="10" ht="14.25" customHeight="1">
      <c r="B10" s="82">
        <v>5.0</v>
      </c>
      <c r="C10" s="83" t="s">
        <v>214</v>
      </c>
      <c r="D10" s="84">
        <v>0.3888888888888889</v>
      </c>
      <c r="E10" s="84">
        <v>0.638888888888889</v>
      </c>
      <c r="F10" s="85">
        <f>'3'!$E10-'3'!$D10</f>
        <v>0.25</v>
      </c>
      <c r="G10" s="83">
        <v>2.0</v>
      </c>
      <c r="H10" s="86" t="s">
        <v>215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43</v>
      </c>
      <c r="Q10" s="91">
        <v>0.2888888888888889</v>
      </c>
      <c r="R10" s="91">
        <v>0.7076388888888889</v>
      </c>
      <c r="S10" s="92">
        <f t="shared" si="1"/>
        <v>0.41875</v>
      </c>
      <c r="T10" s="90">
        <v>2.0</v>
      </c>
      <c r="U10" s="94" t="s">
        <v>216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45</v>
      </c>
      <c r="AC10" s="84">
        <v>0.28958333333333336</v>
      </c>
      <c r="AD10" s="93">
        <v>0.7472222222222222</v>
      </c>
      <c r="AE10" s="85">
        <f>'3'!$AD10-'3'!$AC10</f>
        <v>0.4576388889</v>
      </c>
      <c r="AF10" s="83">
        <v>3.0</v>
      </c>
      <c r="AG10" s="94" t="s">
        <v>217</v>
      </c>
      <c r="AH10" s="77"/>
      <c r="AI10" s="87" t="s">
        <v>57</v>
      </c>
      <c r="AJ10" s="95">
        <v>25.0</v>
      </c>
      <c r="AK10" s="77"/>
      <c r="AL10" s="77"/>
      <c r="AM10" s="96">
        <v>5.0</v>
      </c>
      <c r="AN10" s="75" t="s">
        <v>166</v>
      </c>
      <c r="AO10" s="97">
        <v>0.2902777777777778</v>
      </c>
      <c r="AP10" s="97">
        <v>0.6743055555555556</v>
      </c>
      <c r="AQ10" s="99">
        <f>'3'!$AP10-'3'!$AO10</f>
        <v>0.3840277778</v>
      </c>
      <c r="AR10" s="75">
        <v>5.0</v>
      </c>
      <c r="AS10" s="100" t="s">
        <v>23</v>
      </c>
      <c r="AT10" s="77"/>
      <c r="AU10" s="87" t="s">
        <v>57</v>
      </c>
      <c r="AV10" s="95">
        <v>0.0</v>
      </c>
    </row>
    <row r="11" ht="14.25" customHeight="1">
      <c r="B11" s="82">
        <v>6.0</v>
      </c>
      <c r="C11" s="83" t="s">
        <v>112</v>
      </c>
      <c r="D11" s="84">
        <v>0.28125</v>
      </c>
      <c r="E11" s="84">
        <v>0.6430555555555556</v>
      </c>
      <c r="F11" s="85">
        <f>'3'!$E11-'3'!$D11</f>
        <v>0.3618055556</v>
      </c>
      <c r="G11" s="83">
        <v>2.0</v>
      </c>
      <c r="H11" s="86" t="s">
        <v>218</v>
      </c>
      <c r="I11" s="77"/>
      <c r="J11" s="101" t="s">
        <v>65</v>
      </c>
      <c r="K11" s="102">
        <f>SUM('3'!$G$6:$G$28)</f>
        <v>71</v>
      </c>
      <c r="L11" s="80"/>
      <c r="M11" s="77"/>
      <c r="N11" s="77"/>
      <c r="O11" s="82">
        <v>1.0</v>
      </c>
      <c r="P11" s="90" t="s">
        <v>51</v>
      </c>
      <c r="Q11" s="91">
        <v>0.29305555555555557</v>
      </c>
      <c r="R11" s="91">
        <v>0.5715277777777777</v>
      </c>
      <c r="S11" s="92">
        <f t="shared" si="1"/>
        <v>0.2784722222</v>
      </c>
      <c r="T11" s="90">
        <v>1.0</v>
      </c>
      <c r="U11" s="94" t="s">
        <v>219</v>
      </c>
      <c r="V11" s="77"/>
      <c r="W11" s="101" t="s">
        <v>65</v>
      </c>
      <c r="X11" s="102">
        <f>SUM('3'!$T$6:$T$18)</f>
        <v>28</v>
      </c>
      <c r="Y11" s="77"/>
      <c r="Z11" s="77"/>
      <c r="AA11" s="82">
        <v>6.0</v>
      </c>
      <c r="AB11" s="83" t="s">
        <v>220</v>
      </c>
      <c r="AC11" s="84">
        <v>0.29375</v>
      </c>
      <c r="AD11" s="93">
        <v>0.6465277777777778</v>
      </c>
      <c r="AE11" s="85">
        <f>'3'!$AD11-'3'!$AC11</f>
        <v>0.3527777778</v>
      </c>
      <c r="AF11" s="83">
        <v>3.0</v>
      </c>
      <c r="AG11" s="94" t="s">
        <v>221</v>
      </c>
      <c r="AH11" s="77"/>
      <c r="AI11" s="101" t="s">
        <v>65</v>
      </c>
      <c r="AJ11" s="102">
        <f>SUM('3'!$AF$6:$AF$26)</f>
        <v>74</v>
      </c>
      <c r="AK11" s="77"/>
      <c r="AL11" s="77"/>
      <c r="AM11" s="96">
        <v>6.0</v>
      </c>
      <c r="AN11" s="75" t="s">
        <v>97</v>
      </c>
      <c r="AO11" s="97">
        <v>0.29097222222222224</v>
      </c>
      <c r="AP11" s="97">
        <v>0.7236111111111111</v>
      </c>
      <c r="AQ11" s="99">
        <f>'3'!$AP11-'3'!$AO11</f>
        <v>0.4326388889</v>
      </c>
      <c r="AR11" s="75">
        <v>5.0</v>
      </c>
      <c r="AS11" s="100" t="s">
        <v>23</v>
      </c>
      <c r="AT11" s="77"/>
      <c r="AU11" s="101" t="s">
        <v>65</v>
      </c>
      <c r="AV11" s="102">
        <f>SUM('3'!$AR$6:$AR$16)</f>
        <v>56</v>
      </c>
    </row>
    <row r="12" ht="14.25" customHeight="1">
      <c r="B12" s="82">
        <v>7.0</v>
      </c>
      <c r="C12" s="83" t="s">
        <v>222</v>
      </c>
      <c r="D12" s="84">
        <v>0.29305555555555557</v>
      </c>
      <c r="E12" s="84">
        <v>0.5520833333333334</v>
      </c>
      <c r="F12" s="85">
        <f>'3'!$E12-'3'!$D12</f>
        <v>0.2590277778</v>
      </c>
      <c r="G12" s="83">
        <v>2.0</v>
      </c>
      <c r="H12" s="86" t="s">
        <v>67</v>
      </c>
      <c r="I12" s="77"/>
      <c r="J12" s="103" t="s">
        <v>72</v>
      </c>
      <c r="K12" s="104">
        <f>K11/K7</f>
        <v>3.086956522</v>
      </c>
      <c r="L12" s="80"/>
      <c r="M12" s="77"/>
      <c r="N12" s="77"/>
      <c r="O12" s="89">
        <v>6.0</v>
      </c>
      <c r="P12" s="90" t="s">
        <v>109</v>
      </c>
      <c r="Q12" s="91">
        <v>0.25972222222222224</v>
      </c>
      <c r="R12" s="91">
        <v>0.7305555555555556</v>
      </c>
      <c r="S12" s="92">
        <f t="shared" si="1"/>
        <v>0.4708333333</v>
      </c>
      <c r="T12" s="90">
        <v>2.0</v>
      </c>
      <c r="U12" s="94" t="s">
        <v>223</v>
      </c>
      <c r="V12" s="77"/>
      <c r="W12" s="103" t="s">
        <v>72</v>
      </c>
      <c r="X12" s="104">
        <f>X11/X7</f>
        <v>2.153846154</v>
      </c>
      <c r="Y12" s="77"/>
      <c r="Z12" s="77"/>
      <c r="AA12" s="82">
        <v>7.0</v>
      </c>
      <c r="AB12" s="83" t="s">
        <v>119</v>
      </c>
      <c r="AC12" s="84">
        <v>0.28611111111111115</v>
      </c>
      <c r="AD12" s="93">
        <v>0.7479166666666667</v>
      </c>
      <c r="AE12" s="85">
        <f>'3'!$AD12-'3'!$AC12</f>
        <v>0.4618055556</v>
      </c>
      <c r="AF12" s="83">
        <v>3.0</v>
      </c>
      <c r="AG12" s="94" t="s">
        <v>224</v>
      </c>
      <c r="AH12" s="77"/>
      <c r="AI12" s="103" t="s">
        <v>72</v>
      </c>
      <c r="AJ12" s="104">
        <f>AJ11/AJ7</f>
        <v>3.523809524</v>
      </c>
      <c r="AK12" s="77"/>
      <c r="AL12" s="77"/>
      <c r="AM12" s="96">
        <v>7.0</v>
      </c>
      <c r="AN12" s="75" t="s">
        <v>54</v>
      </c>
      <c r="AO12" s="97">
        <v>0.28611111111111115</v>
      </c>
      <c r="AP12" s="97">
        <v>0.7340277777777778</v>
      </c>
      <c r="AQ12" s="99">
        <f>'3'!$AP12-'3'!$AO12</f>
        <v>0.4479166667</v>
      </c>
      <c r="AR12" s="75">
        <v>5.0</v>
      </c>
      <c r="AS12" s="100" t="s">
        <v>23</v>
      </c>
      <c r="AT12" s="77"/>
      <c r="AU12" s="103" t="s">
        <v>72</v>
      </c>
      <c r="AV12" s="104">
        <f>AV11/AV7</f>
        <v>5.090909091</v>
      </c>
    </row>
    <row r="13" ht="14.25" customHeight="1">
      <c r="B13" s="82">
        <v>8.0</v>
      </c>
      <c r="C13" s="83" t="s">
        <v>132</v>
      </c>
      <c r="D13" s="84">
        <v>0.2923611111111111</v>
      </c>
      <c r="E13" s="84">
        <v>0.5701388888888889</v>
      </c>
      <c r="F13" s="85">
        <f>'3'!$E13-'3'!$D13</f>
        <v>0.2777777778</v>
      </c>
      <c r="G13" s="83">
        <v>2.0</v>
      </c>
      <c r="H13" s="86" t="s">
        <v>225</v>
      </c>
      <c r="I13" s="77"/>
      <c r="J13" s="105" t="s">
        <v>78</v>
      </c>
      <c r="K13" s="106">
        <v>2.5</v>
      </c>
      <c r="L13" s="80"/>
      <c r="M13" s="77"/>
      <c r="N13" s="77"/>
      <c r="O13" s="82">
        <v>7.0</v>
      </c>
      <c r="P13" s="90" t="s">
        <v>58</v>
      </c>
      <c r="Q13" s="91">
        <v>0.2881944444444445</v>
      </c>
      <c r="R13" s="91">
        <v>0.6402777777777778</v>
      </c>
      <c r="S13" s="92">
        <f t="shared" si="1"/>
        <v>0.3520833333</v>
      </c>
      <c r="T13" s="90">
        <v>2.0</v>
      </c>
      <c r="U13" s="94" t="s">
        <v>226</v>
      </c>
      <c r="V13" s="77"/>
      <c r="W13" s="105" t="s">
        <v>78</v>
      </c>
      <c r="X13" s="106">
        <v>2.5</v>
      </c>
      <c r="Y13" s="77"/>
      <c r="Z13" s="77"/>
      <c r="AA13" s="82">
        <v>8.0</v>
      </c>
      <c r="AB13" s="83" t="s">
        <v>227</v>
      </c>
      <c r="AC13" s="84">
        <v>0.2902777777777778</v>
      </c>
      <c r="AD13" s="93">
        <v>0.6222222222222222</v>
      </c>
      <c r="AE13" s="85">
        <f>'3'!$AD13-'3'!$AC13</f>
        <v>0.3319444444</v>
      </c>
      <c r="AF13" s="83">
        <v>3.0</v>
      </c>
      <c r="AG13" s="94" t="s">
        <v>228</v>
      </c>
      <c r="AH13" s="77"/>
      <c r="AI13" s="105" t="s">
        <v>78</v>
      </c>
      <c r="AJ13" s="106">
        <v>4.0</v>
      </c>
      <c r="AK13" s="77"/>
      <c r="AL13" s="77"/>
      <c r="AM13" s="96">
        <v>8.0</v>
      </c>
      <c r="AN13" s="75" t="s">
        <v>62</v>
      </c>
      <c r="AO13" s="97">
        <v>0.28680555555555554</v>
      </c>
      <c r="AP13" s="97">
        <v>0.6944444444444445</v>
      </c>
      <c r="AQ13" s="99">
        <f>'3'!$AP13-'3'!$AO13</f>
        <v>0.4076388889</v>
      </c>
      <c r="AR13" s="75">
        <v>5.0</v>
      </c>
      <c r="AS13" s="100" t="s">
        <v>23</v>
      </c>
      <c r="AT13" s="77"/>
      <c r="AU13" s="105" t="s">
        <v>78</v>
      </c>
      <c r="AV13" s="106">
        <v>5.0</v>
      </c>
    </row>
    <row r="14" ht="14.25" customHeight="1">
      <c r="B14" s="96">
        <v>9.0</v>
      </c>
      <c r="C14" s="75" t="s">
        <v>71</v>
      </c>
      <c r="D14" s="97">
        <v>0.2916666666666667</v>
      </c>
      <c r="E14" s="97">
        <v>0.6986111111111111</v>
      </c>
      <c r="F14" s="99">
        <f>'3'!$E14-'3'!$D14</f>
        <v>0.4069444444</v>
      </c>
      <c r="G14" s="75">
        <v>3.0</v>
      </c>
      <c r="H14" s="113" t="s">
        <v>23</v>
      </c>
      <c r="I14" s="77"/>
      <c r="J14" s="105" t="s">
        <v>85</v>
      </c>
      <c r="K14" s="107">
        <f>K12/K13</f>
        <v>1.234782609</v>
      </c>
      <c r="L14" s="80"/>
      <c r="M14" s="77"/>
      <c r="N14" s="77"/>
      <c r="O14" s="82">
        <v>8.0</v>
      </c>
      <c r="P14" s="90" t="s">
        <v>181</v>
      </c>
      <c r="Q14" s="91">
        <v>0.20555555555555557</v>
      </c>
      <c r="R14" s="91">
        <v>0.5993055555555555</v>
      </c>
      <c r="S14" s="92">
        <f t="shared" si="1"/>
        <v>0.39375</v>
      </c>
      <c r="T14" s="90">
        <v>2.0</v>
      </c>
      <c r="U14" s="94" t="s">
        <v>229</v>
      </c>
      <c r="V14" s="77"/>
      <c r="W14" s="105" t="s">
        <v>85</v>
      </c>
      <c r="X14" s="107">
        <f>X12/X13</f>
        <v>0.8615384615</v>
      </c>
      <c r="Y14" s="77"/>
      <c r="Z14" s="77"/>
      <c r="AA14" s="96">
        <v>9.0</v>
      </c>
      <c r="AB14" s="75" t="s">
        <v>187</v>
      </c>
      <c r="AC14" s="97">
        <v>0.27152777777777776</v>
      </c>
      <c r="AD14" s="98">
        <v>0.7090277777777777</v>
      </c>
      <c r="AE14" s="99">
        <f>'3'!$AD14-'3'!$AC14</f>
        <v>0.4375</v>
      </c>
      <c r="AF14" s="75">
        <v>4.0</v>
      </c>
      <c r="AG14" s="100" t="s">
        <v>23</v>
      </c>
      <c r="AH14" s="77"/>
      <c r="AI14" s="105" t="s">
        <v>85</v>
      </c>
      <c r="AJ14" s="107">
        <f>AJ12/AJ13</f>
        <v>0.880952381</v>
      </c>
      <c r="AK14" s="77"/>
      <c r="AL14" s="77"/>
      <c r="AM14" s="96">
        <v>9.0</v>
      </c>
      <c r="AN14" s="75" t="s">
        <v>70</v>
      </c>
      <c r="AO14" s="97">
        <v>0.24027777777777778</v>
      </c>
      <c r="AP14" s="97">
        <v>0.71875</v>
      </c>
      <c r="AQ14" s="99">
        <f>'3'!$AP14-'3'!$AO14</f>
        <v>0.4784722222</v>
      </c>
      <c r="AR14" s="75">
        <v>6.0</v>
      </c>
      <c r="AS14" s="100" t="s">
        <v>23</v>
      </c>
      <c r="AT14" s="77"/>
      <c r="AU14" s="105" t="s">
        <v>85</v>
      </c>
      <c r="AV14" s="107">
        <f>AV12/AV13</f>
        <v>1.018181818</v>
      </c>
    </row>
    <row r="15" ht="14.25" customHeight="1">
      <c r="B15" s="96">
        <v>10.0</v>
      </c>
      <c r="C15" s="75" t="s">
        <v>77</v>
      </c>
      <c r="D15" s="97">
        <v>0.27638888888888885</v>
      </c>
      <c r="E15" s="97">
        <v>0.6</v>
      </c>
      <c r="F15" s="99">
        <f>'3'!$E15-'3'!$D15</f>
        <v>0.3236111111</v>
      </c>
      <c r="G15" s="75">
        <v>3.0</v>
      </c>
      <c r="H15" s="113" t="s">
        <v>23</v>
      </c>
      <c r="J15" s="105" t="s">
        <v>92</v>
      </c>
      <c r="K15" s="107">
        <f>K7/K6</f>
        <v>1</v>
      </c>
      <c r="L15" s="71"/>
      <c r="O15" s="125">
        <v>12.0</v>
      </c>
      <c r="P15" s="115" t="s">
        <v>113</v>
      </c>
      <c r="Q15" s="116">
        <v>0.2736111111111111</v>
      </c>
      <c r="R15" s="116">
        <v>0.7652777777777778</v>
      </c>
      <c r="S15" s="117">
        <f t="shared" si="1"/>
        <v>0.4916666667</v>
      </c>
      <c r="T15" s="115">
        <v>3.0</v>
      </c>
      <c r="U15" s="100" t="s">
        <v>23</v>
      </c>
      <c r="W15" s="105" t="s">
        <v>95</v>
      </c>
      <c r="X15" s="107">
        <f>X7/X6</f>
        <v>0.7222222222</v>
      </c>
      <c r="AA15" s="96">
        <v>10.0</v>
      </c>
      <c r="AB15" s="75" t="s">
        <v>188</v>
      </c>
      <c r="AC15" s="97">
        <v>0.2347222222222222</v>
      </c>
      <c r="AD15" s="98">
        <v>0.748611111111111</v>
      </c>
      <c r="AE15" s="99">
        <f>'3'!$AD15-'3'!$AC15</f>
        <v>0.5138888889</v>
      </c>
      <c r="AF15" s="75">
        <v>4.0</v>
      </c>
      <c r="AG15" s="100" t="s">
        <v>23</v>
      </c>
      <c r="AI15" s="105" t="s">
        <v>95</v>
      </c>
      <c r="AJ15" s="107">
        <f>AJ7/AJ6</f>
        <v>1.05</v>
      </c>
      <c r="AM15" s="96">
        <v>10.0</v>
      </c>
      <c r="AN15" s="75" t="s">
        <v>89</v>
      </c>
      <c r="AO15" s="97">
        <v>0.23611111111111113</v>
      </c>
      <c r="AP15" s="97">
        <v>0.7013888888888888</v>
      </c>
      <c r="AQ15" s="99">
        <f>'3'!$AP15-'3'!$AO15</f>
        <v>0.4652777778</v>
      </c>
      <c r="AR15" s="75">
        <v>6.0</v>
      </c>
      <c r="AS15" s="100" t="s">
        <v>23</v>
      </c>
      <c r="AU15" s="105" t="s">
        <v>95</v>
      </c>
      <c r="AV15" s="107">
        <f>AV7/AV6</f>
        <v>0.7333333333</v>
      </c>
    </row>
    <row r="16" ht="14.25" customHeight="1">
      <c r="B16" s="96">
        <v>11.0</v>
      </c>
      <c r="C16" s="75" t="s">
        <v>125</v>
      </c>
      <c r="D16" s="97">
        <v>0.24097222222222223</v>
      </c>
      <c r="E16" s="97">
        <v>0.6805555555555555</v>
      </c>
      <c r="F16" s="99">
        <f>'3'!$E16-'3'!$D16</f>
        <v>0.4395833333</v>
      </c>
      <c r="G16" s="75">
        <v>3.0</v>
      </c>
      <c r="H16" s="113" t="s">
        <v>23</v>
      </c>
      <c r="L16" s="71"/>
      <c r="O16" s="82">
        <v>2.0</v>
      </c>
      <c r="P16" s="90" t="s">
        <v>66</v>
      </c>
      <c r="Q16" s="91">
        <v>0.2902777777777778</v>
      </c>
      <c r="R16" s="91">
        <v>0.548611111111111</v>
      </c>
      <c r="S16" s="92">
        <f t="shared" si="1"/>
        <v>0.2583333333</v>
      </c>
      <c r="T16" s="90">
        <v>1.0</v>
      </c>
      <c r="U16" s="94" t="s">
        <v>67</v>
      </c>
      <c r="W16" s="111"/>
      <c r="X16" s="112"/>
      <c r="AA16" s="96">
        <v>11.0</v>
      </c>
      <c r="AB16" s="75" t="s">
        <v>169</v>
      </c>
      <c r="AC16" s="97">
        <v>0.24791666666666667</v>
      </c>
      <c r="AD16" s="98">
        <v>0.751388888888889</v>
      </c>
      <c r="AE16" s="99">
        <f>'3'!$AD16-'3'!$AC16</f>
        <v>0.5034722222</v>
      </c>
      <c r="AF16" s="75">
        <v>4.0</v>
      </c>
      <c r="AG16" s="100" t="s">
        <v>23</v>
      </c>
      <c r="AM16" s="96">
        <v>11.0</v>
      </c>
      <c r="AN16" s="75" t="s">
        <v>180</v>
      </c>
      <c r="AO16" s="97">
        <v>0.24375</v>
      </c>
      <c r="AP16" s="97">
        <v>0.68125</v>
      </c>
      <c r="AQ16" s="99">
        <f>'3'!$AP16-'3'!$AO16</f>
        <v>0.4375</v>
      </c>
      <c r="AR16" s="75">
        <v>6.0</v>
      </c>
      <c r="AS16" s="100" t="s">
        <v>23</v>
      </c>
    </row>
    <row r="17" ht="14.25" customHeight="1">
      <c r="B17" s="96">
        <v>12.0</v>
      </c>
      <c r="C17" s="75" t="s">
        <v>138</v>
      </c>
      <c r="D17" s="97">
        <v>0.28541666666666665</v>
      </c>
      <c r="E17" s="97">
        <v>0.6909722222222222</v>
      </c>
      <c r="F17" s="99">
        <f>'3'!$E17-'3'!$D17</f>
        <v>0.4055555556</v>
      </c>
      <c r="G17" s="75">
        <v>3.0</v>
      </c>
      <c r="H17" s="113" t="s">
        <v>23</v>
      </c>
      <c r="L17" s="71"/>
      <c r="O17" s="82">
        <v>9.0</v>
      </c>
      <c r="P17" s="90" t="s">
        <v>118</v>
      </c>
      <c r="Q17" s="91">
        <v>0.2534722222222222</v>
      </c>
      <c r="R17" s="91">
        <v>0.6645833333333333</v>
      </c>
      <c r="S17" s="92">
        <f t="shared" si="1"/>
        <v>0.4111111111</v>
      </c>
      <c r="T17" s="90">
        <v>2.0</v>
      </c>
      <c r="U17" s="94" t="s">
        <v>230</v>
      </c>
      <c r="W17" s="111"/>
      <c r="X17" s="112"/>
      <c r="AA17" s="96">
        <v>12.0</v>
      </c>
      <c r="AB17" s="75" t="s">
        <v>124</v>
      </c>
      <c r="AC17" s="97">
        <v>0.2951388888888889</v>
      </c>
      <c r="AD17" s="98">
        <v>0.7465277777777778</v>
      </c>
      <c r="AE17" s="99">
        <f>'3'!$AD17-'3'!$AC17</f>
        <v>0.4513888889</v>
      </c>
      <c r="AF17" s="75">
        <v>4.0</v>
      </c>
      <c r="AG17" s="100" t="s">
        <v>23</v>
      </c>
      <c r="AU17" s="114"/>
    </row>
    <row r="18" ht="14.25" customHeight="1">
      <c r="B18" s="96">
        <v>13.0</v>
      </c>
      <c r="C18" s="75" t="s">
        <v>22</v>
      </c>
      <c r="D18" s="97">
        <v>0.26666666666666666</v>
      </c>
      <c r="E18" s="97">
        <v>0.6840277777777778</v>
      </c>
      <c r="F18" s="99">
        <f>'3'!$E18-'3'!$D18</f>
        <v>0.4173611111</v>
      </c>
      <c r="G18" s="75">
        <v>4.0</v>
      </c>
      <c r="H18" s="113" t="s">
        <v>23</v>
      </c>
      <c r="L18" s="71"/>
      <c r="O18" s="125">
        <v>13.0</v>
      </c>
      <c r="P18" s="115" t="s">
        <v>121</v>
      </c>
      <c r="Q18" s="116">
        <v>0.23750000000000002</v>
      </c>
      <c r="R18" s="116">
        <v>0.7361111111111112</v>
      </c>
      <c r="S18" s="117">
        <f t="shared" si="1"/>
        <v>0.4986111111</v>
      </c>
      <c r="T18" s="115">
        <v>3.0</v>
      </c>
      <c r="U18" s="100" t="s">
        <v>23</v>
      </c>
      <c r="W18" s="111"/>
      <c r="X18" s="112"/>
      <c r="AA18" s="96">
        <v>13.0</v>
      </c>
      <c r="AB18" s="75" t="s">
        <v>61</v>
      </c>
      <c r="AC18" s="97">
        <v>0.29097222222222224</v>
      </c>
      <c r="AD18" s="98">
        <v>0.7395833333333334</v>
      </c>
      <c r="AE18" s="99">
        <f>'3'!$AD18-'3'!$AC18</f>
        <v>0.4486111111</v>
      </c>
      <c r="AF18" s="75">
        <v>4.0</v>
      </c>
      <c r="AG18" s="100" t="s">
        <v>23</v>
      </c>
      <c r="AI18" s="114"/>
    </row>
    <row r="19" ht="16.5" customHeight="1">
      <c r="B19" s="96">
        <v>14.0</v>
      </c>
      <c r="C19" s="75" t="s">
        <v>64</v>
      </c>
      <c r="D19" s="97">
        <v>0.2722222222222222</v>
      </c>
      <c r="E19" s="97">
        <v>0.6944444444444445</v>
      </c>
      <c r="F19" s="99">
        <f>'3'!$E19-'3'!$D19</f>
        <v>0.4222222222</v>
      </c>
      <c r="G19" s="75">
        <v>4.0</v>
      </c>
      <c r="H19" s="113" t="s">
        <v>23</v>
      </c>
      <c r="L19" s="71"/>
      <c r="AA19" s="96">
        <v>14.0</v>
      </c>
      <c r="AB19" s="75" t="s">
        <v>128</v>
      </c>
      <c r="AC19" s="97">
        <v>0.2590277777777778</v>
      </c>
      <c r="AD19" s="98">
        <v>0.7236111111111111</v>
      </c>
      <c r="AE19" s="99">
        <f>'3'!$AD19-'3'!$AC19</f>
        <v>0.4645833333</v>
      </c>
      <c r="AF19" s="75">
        <v>4.0</v>
      </c>
      <c r="AG19" s="100" t="s">
        <v>23</v>
      </c>
    </row>
    <row r="20" ht="14.25" customHeight="1">
      <c r="B20" s="96">
        <v>15.0</v>
      </c>
      <c r="C20" s="75" t="s">
        <v>84</v>
      </c>
      <c r="D20" s="97">
        <v>0.2354166666666667</v>
      </c>
      <c r="E20" s="97">
        <v>0.65625</v>
      </c>
      <c r="F20" s="99">
        <f>'3'!$E20-'3'!$D20</f>
        <v>0.4208333333</v>
      </c>
      <c r="G20" s="75">
        <v>4.0</v>
      </c>
      <c r="H20" s="113" t="s">
        <v>23</v>
      </c>
      <c r="L20" s="71"/>
      <c r="O20" s="73" t="s">
        <v>231</v>
      </c>
      <c r="P20" s="5"/>
      <c r="Q20" s="5"/>
      <c r="R20" s="5"/>
      <c r="S20" s="5"/>
      <c r="T20" s="5"/>
      <c r="U20" s="6"/>
      <c r="W20" s="58" t="s">
        <v>232</v>
      </c>
      <c r="X20" s="58"/>
      <c r="AA20" s="96">
        <v>15.0</v>
      </c>
      <c r="AB20" s="75" t="s">
        <v>131</v>
      </c>
      <c r="AC20" s="97">
        <v>0.28611111111111115</v>
      </c>
      <c r="AD20" s="98">
        <v>0.6944444444444445</v>
      </c>
      <c r="AE20" s="99">
        <f>'3'!$AD20-'3'!$AC20</f>
        <v>0.4083333333</v>
      </c>
      <c r="AF20" s="75">
        <v>4.0</v>
      </c>
      <c r="AG20" s="100" t="s">
        <v>23</v>
      </c>
    </row>
    <row r="21" ht="14.25" customHeight="1">
      <c r="B21" s="96">
        <v>16.0</v>
      </c>
      <c r="C21" s="75" t="s">
        <v>90</v>
      </c>
      <c r="D21" s="97">
        <v>0.2333333333333333</v>
      </c>
      <c r="E21" s="97">
        <v>0.6659722222222222</v>
      </c>
      <c r="F21" s="99">
        <f>'3'!$E21-'3'!$D21</f>
        <v>0.4326388889</v>
      </c>
      <c r="G21" s="75">
        <v>4.0</v>
      </c>
      <c r="H21" s="113" t="s">
        <v>23</v>
      </c>
      <c r="L21" s="71"/>
      <c r="O21" s="74">
        <f>B4</f>
        <v>45385</v>
      </c>
      <c r="W21" s="59"/>
      <c r="X21" s="59"/>
      <c r="AA21" s="96">
        <v>16.0</v>
      </c>
      <c r="AB21" s="75" t="s">
        <v>134</v>
      </c>
      <c r="AC21" s="97">
        <v>0.2902777777777778</v>
      </c>
      <c r="AD21" s="98">
        <v>0.7465277777777778</v>
      </c>
      <c r="AE21" s="99">
        <f>'3'!$AD21-'3'!$AC21</f>
        <v>0.45625</v>
      </c>
      <c r="AF21" s="75">
        <v>4.0</v>
      </c>
      <c r="AG21" s="100" t="s">
        <v>23</v>
      </c>
    </row>
    <row r="22" ht="14.25" customHeight="1">
      <c r="B22" s="96">
        <v>17.0</v>
      </c>
      <c r="C22" s="75" t="s">
        <v>103</v>
      </c>
      <c r="D22" s="97">
        <v>0.2708333333333333</v>
      </c>
      <c r="E22" s="97">
        <v>0.7020833333333334</v>
      </c>
      <c r="F22" s="99">
        <f>'3'!$E22-'3'!$D22</f>
        <v>0.43125</v>
      </c>
      <c r="G22" s="75">
        <v>4.0</v>
      </c>
      <c r="H22" s="113" t="s">
        <v>23</v>
      </c>
      <c r="L22" s="71"/>
      <c r="O22" s="75" t="s">
        <v>12</v>
      </c>
      <c r="P22" s="75" t="s">
        <v>13</v>
      </c>
      <c r="Q22" s="81" t="s">
        <v>14</v>
      </c>
      <c r="R22" s="81" t="s">
        <v>20</v>
      </c>
      <c r="S22" s="81" t="s">
        <v>16</v>
      </c>
      <c r="T22" s="75" t="s">
        <v>17</v>
      </c>
      <c r="U22" s="75" t="s">
        <v>18</v>
      </c>
      <c r="W22" s="78" t="s">
        <v>21</v>
      </c>
      <c r="X22" s="79">
        <f>SUM(X24:X27)</f>
        <v>8</v>
      </c>
      <c r="AA22" s="96">
        <v>17.0</v>
      </c>
      <c r="AB22" s="75" t="s">
        <v>74</v>
      </c>
      <c r="AC22" s="97">
        <v>0.2465277777777778</v>
      </c>
      <c r="AD22" s="98">
        <v>0.7055555555555556</v>
      </c>
      <c r="AE22" s="99">
        <f>'3'!$AD22-'3'!$AC22</f>
        <v>0.4590277778</v>
      </c>
      <c r="AF22" s="75">
        <v>4.0</v>
      </c>
      <c r="AG22" s="100" t="s">
        <v>23</v>
      </c>
    </row>
    <row r="23" ht="14.25" customHeight="1">
      <c r="B23" s="96">
        <v>18.0</v>
      </c>
      <c r="C23" s="75" t="s">
        <v>108</v>
      </c>
      <c r="D23" s="97">
        <v>0.26180555555555557</v>
      </c>
      <c r="E23" s="97">
        <v>0.6729166666666666</v>
      </c>
      <c r="F23" s="99">
        <f>'3'!$E23-'3'!$D23</f>
        <v>0.4111111111</v>
      </c>
      <c r="G23" s="75">
        <v>4.0</v>
      </c>
      <c r="H23" s="113" t="s">
        <v>23</v>
      </c>
      <c r="L23" s="71"/>
      <c r="O23" s="96">
        <v>5.0</v>
      </c>
      <c r="P23" s="115" t="s">
        <v>191</v>
      </c>
      <c r="Q23" s="116">
        <v>0.2576388888888889</v>
      </c>
      <c r="R23" s="116">
        <v>0.7090277777777777</v>
      </c>
      <c r="S23" s="117">
        <f t="shared" ref="S23:S29" si="2">R23-Q23</f>
        <v>0.4513888889</v>
      </c>
      <c r="T23" s="115">
        <v>4.0</v>
      </c>
      <c r="U23" s="100" t="s">
        <v>23</v>
      </c>
      <c r="W23" s="87" t="s">
        <v>24</v>
      </c>
      <c r="X23" s="88">
        <v>8.0</v>
      </c>
      <c r="AA23" s="96">
        <v>18.0</v>
      </c>
      <c r="AB23" s="75" t="s">
        <v>81</v>
      </c>
      <c r="AC23" s="97">
        <v>0.21944444444444444</v>
      </c>
      <c r="AD23" s="98">
        <v>0.6944444444444445</v>
      </c>
      <c r="AE23" s="99">
        <f>'3'!$AD23-'3'!$AC23</f>
        <v>0.475</v>
      </c>
      <c r="AF23" s="75">
        <v>4.0</v>
      </c>
      <c r="AG23" s="100" t="s">
        <v>23</v>
      </c>
    </row>
    <row r="24" ht="14.25" customHeight="1">
      <c r="B24" s="96">
        <v>19.0</v>
      </c>
      <c r="C24" s="75" t="s">
        <v>116</v>
      </c>
      <c r="D24" s="97">
        <v>0.27638888888888885</v>
      </c>
      <c r="E24" s="97">
        <v>0.7069444444444444</v>
      </c>
      <c r="F24" s="99">
        <f>'3'!$E24-'3'!$D24</f>
        <v>0.4305555556</v>
      </c>
      <c r="G24" s="75">
        <v>4.0</v>
      </c>
      <c r="H24" s="113" t="s">
        <v>23</v>
      </c>
      <c r="L24" s="71"/>
      <c r="O24" s="96">
        <v>6.0</v>
      </c>
      <c r="P24" s="115" t="s">
        <v>233</v>
      </c>
      <c r="Q24" s="116">
        <v>0.28750000000000003</v>
      </c>
      <c r="R24" s="116">
        <v>0.69375</v>
      </c>
      <c r="S24" s="117">
        <f t="shared" si="2"/>
        <v>0.40625</v>
      </c>
      <c r="T24" s="115">
        <v>4.0</v>
      </c>
      <c r="U24" s="100" t="s">
        <v>23</v>
      </c>
      <c r="W24" s="87" t="s">
        <v>33</v>
      </c>
      <c r="X24" s="95">
        <v>7.0</v>
      </c>
      <c r="AA24" s="96">
        <v>19.0</v>
      </c>
      <c r="AB24" s="75" t="s">
        <v>88</v>
      </c>
      <c r="AC24" s="97">
        <v>0.2625</v>
      </c>
      <c r="AD24" s="98">
        <v>0.7423611111111111</v>
      </c>
      <c r="AE24" s="99">
        <f>'3'!$AD24-'3'!$AC24</f>
        <v>0.4798611111</v>
      </c>
      <c r="AF24" s="75">
        <v>4.0</v>
      </c>
      <c r="AG24" s="100" t="s">
        <v>23</v>
      </c>
    </row>
    <row r="25" ht="14.25" customHeight="1">
      <c r="B25" s="96">
        <v>20.0</v>
      </c>
      <c r="C25" s="75" t="s">
        <v>120</v>
      </c>
      <c r="D25" s="97">
        <v>0.20486111111111113</v>
      </c>
      <c r="E25" s="97">
        <v>0.6409722222222222</v>
      </c>
      <c r="F25" s="99">
        <f>'3'!$E25-'3'!$D25</f>
        <v>0.4361111111</v>
      </c>
      <c r="G25" s="75">
        <v>4.0</v>
      </c>
      <c r="H25" s="113" t="s">
        <v>23</v>
      </c>
      <c r="L25" s="71"/>
      <c r="O25" s="82">
        <v>1.0</v>
      </c>
      <c r="P25" s="90" t="s">
        <v>136</v>
      </c>
      <c r="Q25" s="91">
        <v>0.28055555555555556</v>
      </c>
      <c r="R25" s="91">
        <v>0.5708333333333333</v>
      </c>
      <c r="S25" s="92">
        <f t="shared" si="2"/>
        <v>0.2902777778</v>
      </c>
      <c r="T25" s="90">
        <v>2.0</v>
      </c>
      <c r="U25" s="94" t="s">
        <v>234</v>
      </c>
      <c r="W25" s="87" t="s">
        <v>42</v>
      </c>
      <c r="X25" s="95">
        <v>0.0</v>
      </c>
      <c r="AA25" s="96">
        <v>20.0</v>
      </c>
      <c r="AB25" s="75" t="s">
        <v>27</v>
      </c>
      <c r="AC25" s="97">
        <v>0.2520833333333333</v>
      </c>
      <c r="AD25" s="98">
        <v>0.6534722222222222</v>
      </c>
      <c r="AE25" s="99">
        <f>'3'!$AD25-'3'!$AC25</f>
        <v>0.4013888889</v>
      </c>
      <c r="AF25" s="75">
        <v>4.0</v>
      </c>
      <c r="AG25" s="100" t="s">
        <v>23</v>
      </c>
    </row>
    <row r="26" ht="14.25" customHeight="1">
      <c r="B26" s="96">
        <v>21.0</v>
      </c>
      <c r="C26" s="75" t="s">
        <v>123</v>
      </c>
      <c r="D26" s="97">
        <v>0.2034722222222222</v>
      </c>
      <c r="E26" s="97">
        <v>0.6618055555555555</v>
      </c>
      <c r="F26" s="99">
        <f>'3'!$E26-'3'!$D26</f>
        <v>0.4583333333</v>
      </c>
      <c r="G26" s="75">
        <v>4.0</v>
      </c>
      <c r="H26" s="113" t="s">
        <v>23</v>
      </c>
      <c r="L26" s="71"/>
      <c r="O26" s="82">
        <v>2.0</v>
      </c>
      <c r="P26" s="90" t="s">
        <v>143</v>
      </c>
      <c r="Q26" s="91">
        <v>0.29375</v>
      </c>
      <c r="R26" s="91">
        <v>0.6666666666666666</v>
      </c>
      <c r="S26" s="92">
        <f t="shared" si="2"/>
        <v>0.3729166667</v>
      </c>
      <c r="T26" s="90">
        <v>3.0</v>
      </c>
      <c r="U26" s="94" t="s">
        <v>216</v>
      </c>
      <c r="W26" s="87" t="s">
        <v>50</v>
      </c>
      <c r="X26" s="95">
        <v>1.0</v>
      </c>
      <c r="AA26" s="96">
        <v>21.0</v>
      </c>
      <c r="AB26" s="75" t="s">
        <v>185</v>
      </c>
      <c r="AC26" s="97">
        <v>0.22569444444444445</v>
      </c>
      <c r="AD26" s="98">
        <v>0.7847222222222222</v>
      </c>
      <c r="AE26" s="99">
        <f>'3'!$AD26-'3'!$AC26</f>
        <v>0.5590277778</v>
      </c>
      <c r="AF26" s="75">
        <v>5.0</v>
      </c>
      <c r="AG26" s="100" t="s">
        <v>23</v>
      </c>
    </row>
    <row r="27" ht="14.25" customHeight="1">
      <c r="B27" s="96">
        <v>22.0</v>
      </c>
      <c r="C27" s="75" t="s">
        <v>129</v>
      </c>
      <c r="D27" s="97">
        <v>0.25833333333333336</v>
      </c>
      <c r="E27" s="97">
        <v>0.6944444444444445</v>
      </c>
      <c r="F27" s="99">
        <f>'3'!$E27-'3'!$D27</f>
        <v>0.4361111111</v>
      </c>
      <c r="G27" s="75">
        <v>4.0</v>
      </c>
      <c r="H27" s="113" t="s">
        <v>23</v>
      </c>
      <c r="L27" s="71"/>
      <c r="O27" s="96">
        <v>7.0</v>
      </c>
      <c r="P27" s="115" t="s">
        <v>144</v>
      </c>
      <c r="Q27" s="116">
        <v>0.2708333333333333</v>
      </c>
      <c r="R27" s="116">
        <v>0.69375</v>
      </c>
      <c r="S27" s="117">
        <f t="shared" si="2"/>
        <v>0.4229166667</v>
      </c>
      <c r="T27" s="115">
        <v>4.0</v>
      </c>
      <c r="U27" s="113" t="s">
        <v>23</v>
      </c>
      <c r="W27" s="87" t="s">
        <v>60</v>
      </c>
      <c r="X27" s="95">
        <v>0.0</v>
      </c>
    </row>
    <row r="28" ht="14.25" customHeight="1">
      <c r="B28" s="96">
        <v>23.0</v>
      </c>
      <c r="C28" s="75" t="s">
        <v>135</v>
      </c>
      <c r="D28" s="97">
        <v>0.24930555555555556</v>
      </c>
      <c r="E28" s="97">
        <v>0.6652777777777777</v>
      </c>
      <c r="F28" s="99">
        <f>'3'!$E28-'3'!$D28</f>
        <v>0.4159722222</v>
      </c>
      <c r="G28" s="75">
        <v>4.0</v>
      </c>
      <c r="H28" s="113" t="s">
        <v>23</v>
      </c>
      <c r="L28" s="71"/>
      <c r="O28" s="82">
        <v>3.0</v>
      </c>
      <c r="P28" s="90" t="s">
        <v>139</v>
      </c>
      <c r="Q28" s="91">
        <v>0.28750000000000003</v>
      </c>
      <c r="R28" s="91">
        <v>0.6229166666666667</v>
      </c>
      <c r="S28" s="92">
        <f t="shared" si="2"/>
        <v>0.3354166667</v>
      </c>
      <c r="T28" s="90">
        <v>3.0</v>
      </c>
      <c r="U28" s="86" t="s">
        <v>216</v>
      </c>
      <c r="W28" s="101" t="s">
        <v>65</v>
      </c>
      <c r="X28" s="102">
        <f>SUM('3'!$T$23:$T$29)</f>
        <v>23</v>
      </c>
    </row>
    <row r="29" ht="14.25" customHeight="1">
      <c r="L29" s="71"/>
      <c r="O29" s="82">
        <v>4.0</v>
      </c>
      <c r="P29" s="90" t="s">
        <v>141</v>
      </c>
      <c r="Q29" s="91">
        <v>0.2652777777777778</v>
      </c>
      <c r="R29" s="91">
        <v>0.6152777777777778</v>
      </c>
      <c r="S29" s="92">
        <f t="shared" si="2"/>
        <v>0.35</v>
      </c>
      <c r="T29" s="90">
        <v>3.0</v>
      </c>
      <c r="U29" s="86" t="s">
        <v>216</v>
      </c>
      <c r="W29" s="103" t="s">
        <v>72</v>
      </c>
      <c r="X29" s="104">
        <f>X28/X24</f>
        <v>3.285714286</v>
      </c>
    </row>
    <row r="30" ht="14.25" customHeight="1">
      <c r="L30" s="71"/>
      <c r="W30" s="105" t="s">
        <v>78</v>
      </c>
      <c r="X30" s="106">
        <v>4.0</v>
      </c>
    </row>
    <row r="31" ht="14.25" customHeight="1">
      <c r="L31" s="71"/>
      <c r="V31" s="77"/>
      <c r="W31" s="105" t="s">
        <v>85</v>
      </c>
      <c r="X31" s="107">
        <f>X29/X30</f>
        <v>0.8214285714</v>
      </c>
    </row>
    <row r="32" ht="14.25" customHeight="1">
      <c r="L32" s="71"/>
      <c r="V32" s="77"/>
      <c r="W32" s="105" t="s">
        <v>95</v>
      </c>
      <c r="X32" s="107">
        <f>X24/X23</f>
        <v>0.875</v>
      </c>
    </row>
    <row r="33" ht="14.25" customHeight="1">
      <c r="L33" s="71"/>
      <c r="V33" s="77"/>
    </row>
    <row r="34" ht="14.25" customHeight="1">
      <c r="L34" s="71"/>
      <c r="V34" s="77"/>
    </row>
    <row r="35" ht="14.25" customHeight="1">
      <c r="L35" s="71"/>
      <c r="V35" s="77"/>
    </row>
    <row r="36" ht="14.25" customHeight="1">
      <c r="L36" s="71"/>
      <c r="V36" s="77"/>
    </row>
    <row r="37" ht="14.25" customHeight="1">
      <c r="L37" s="71"/>
      <c r="V37" s="77"/>
    </row>
    <row r="38" ht="14.25" customHeight="1">
      <c r="L38" s="71"/>
    </row>
    <row r="39" ht="14.25" customHeight="1">
      <c r="L39" s="71"/>
    </row>
    <row r="40" ht="14.25" customHeight="1">
      <c r="A40" s="70"/>
      <c r="L40" s="71"/>
      <c r="O40" s="118">
        <v>1.0</v>
      </c>
      <c r="U40" s="122"/>
    </row>
    <row r="41" ht="14.25" customHeight="1">
      <c r="L41" s="71"/>
      <c r="O41" s="118">
        <v>2.0</v>
      </c>
      <c r="U41" s="122"/>
    </row>
    <row r="42" ht="14.25" customHeight="1">
      <c r="L42" s="71"/>
      <c r="O42" s="118">
        <v>3.0</v>
      </c>
      <c r="U42" s="122"/>
    </row>
    <row r="43" ht="14.25" customHeight="1">
      <c r="L43" s="71"/>
      <c r="O43" s="118">
        <v>4.0</v>
      </c>
      <c r="U43" s="122"/>
    </row>
    <row r="44" ht="14.25" customHeight="1">
      <c r="L44" s="71"/>
      <c r="O44" s="118">
        <v>5.0</v>
      </c>
      <c r="U44" s="122"/>
    </row>
    <row r="45" ht="14.25" customHeight="1">
      <c r="L45" s="71"/>
      <c r="O45" s="118">
        <v>6.0</v>
      </c>
      <c r="U45" s="122"/>
    </row>
    <row r="46" ht="14.25" customHeight="1">
      <c r="L46" s="71"/>
      <c r="O46" s="118">
        <v>7.0</v>
      </c>
      <c r="U46" s="122"/>
    </row>
    <row r="47" ht="14.25" customHeight="1">
      <c r="L47" s="71"/>
      <c r="O47" s="118">
        <v>8.0</v>
      </c>
      <c r="U47" s="122"/>
    </row>
    <row r="48" ht="14.25" customHeight="1">
      <c r="L48" s="71"/>
      <c r="O48" s="118">
        <v>9.0</v>
      </c>
      <c r="U48" s="122"/>
    </row>
    <row r="49" ht="14.25" customHeight="1">
      <c r="L49" s="71"/>
      <c r="O49" s="118">
        <v>10.0</v>
      </c>
      <c r="U49" s="122"/>
    </row>
    <row r="50" ht="14.25" customHeight="1">
      <c r="L50" s="71"/>
      <c r="O50" s="118">
        <v>11.0</v>
      </c>
      <c r="U50" s="122"/>
    </row>
    <row r="51" ht="14.25" customHeight="1">
      <c r="L51" s="71"/>
      <c r="O51" s="118">
        <v>12.0</v>
      </c>
      <c r="U51" s="122"/>
    </row>
    <row r="52" ht="14.25" customHeight="1">
      <c r="L52" s="71"/>
      <c r="O52" s="118">
        <v>13.0</v>
      </c>
      <c r="U52" s="122"/>
    </row>
    <row r="53" ht="14.25" customHeight="1">
      <c r="L53" s="71"/>
      <c r="O53" s="118">
        <v>14.0</v>
      </c>
      <c r="U53" s="122"/>
    </row>
    <row r="54" ht="14.25" customHeight="1">
      <c r="L54" s="71"/>
      <c r="O54" s="118">
        <v>15.0</v>
      </c>
      <c r="U54" s="122"/>
    </row>
    <row r="55" ht="14.25" customHeight="1">
      <c r="L55" s="71"/>
      <c r="O55" s="118">
        <v>16.0</v>
      </c>
      <c r="U55" s="122"/>
    </row>
    <row r="56" ht="14.25" customHeight="1">
      <c r="L56" s="71"/>
      <c r="O56" s="118">
        <v>17.0</v>
      </c>
      <c r="U56" s="122"/>
    </row>
    <row r="57" ht="14.25" customHeight="1">
      <c r="L57" s="71"/>
      <c r="O57" s="118">
        <v>18.0</v>
      </c>
      <c r="U57" s="122"/>
    </row>
    <row r="58" ht="14.25" customHeight="1">
      <c r="L58" s="71"/>
      <c r="O58" s="118">
        <v>19.0</v>
      </c>
      <c r="U58" s="122"/>
    </row>
    <row r="59" ht="14.25" customHeight="1">
      <c r="L59" s="71"/>
      <c r="O59" s="118">
        <v>20.0</v>
      </c>
      <c r="U59" s="122"/>
    </row>
    <row r="60" ht="14.25" customHeight="1">
      <c r="L60" s="71"/>
    </row>
    <row r="61" ht="14.25" customHeight="1">
      <c r="L61" s="71"/>
    </row>
    <row r="62" ht="14.25" customHeight="1">
      <c r="L62" s="71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0:U20"/>
    <mergeCell ref="O21:U21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27.71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0.43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B1" s="70" t="s">
        <v>0</v>
      </c>
      <c r="L1" s="71"/>
      <c r="O1" s="70" t="s">
        <v>1</v>
      </c>
      <c r="AA1" s="70" t="s">
        <v>2</v>
      </c>
      <c r="AM1" s="70" t="s">
        <v>3</v>
      </c>
    </row>
    <row r="2" ht="14.25" customHeight="1">
      <c r="L2" s="71"/>
    </row>
    <row r="3" ht="14.25" customHeight="1">
      <c r="B3" s="72" t="s">
        <v>235</v>
      </c>
      <c r="C3" s="5"/>
      <c r="D3" s="5"/>
      <c r="E3" s="5"/>
      <c r="F3" s="5"/>
      <c r="G3" s="5"/>
      <c r="H3" s="6"/>
      <c r="J3" s="7" t="s">
        <v>236</v>
      </c>
      <c r="K3" s="8"/>
      <c r="L3" s="71"/>
      <c r="O3" s="73" t="s">
        <v>237</v>
      </c>
      <c r="P3" s="5"/>
      <c r="Q3" s="5"/>
      <c r="R3" s="5"/>
      <c r="S3" s="5"/>
      <c r="T3" s="5"/>
      <c r="U3" s="6"/>
      <c r="W3" s="7" t="s">
        <v>238</v>
      </c>
      <c r="X3" s="8"/>
      <c r="AA3" s="72" t="s">
        <v>239</v>
      </c>
      <c r="AB3" s="5"/>
      <c r="AC3" s="5"/>
      <c r="AD3" s="5"/>
      <c r="AE3" s="5"/>
      <c r="AF3" s="5"/>
      <c r="AG3" s="6"/>
      <c r="AI3" s="7" t="s">
        <v>240</v>
      </c>
      <c r="AJ3" s="8"/>
      <c r="AM3" s="72" t="s">
        <v>241</v>
      </c>
      <c r="AN3" s="5"/>
      <c r="AO3" s="5"/>
      <c r="AP3" s="5"/>
      <c r="AQ3" s="5"/>
      <c r="AR3" s="5"/>
      <c r="AS3" s="6"/>
      <c r="AU3" s="7" t="s">
        <v>242</v>
      </c>
      <c r="AV3" s="8"/>
    </row>
    <row r="4" ht="14.25" customHeight="1">
      <c r="B4" s="74">
        <v>45386.0</v>
      </c>
      <c r="J4" s="11"/>
      <c r="K4" s="12"/>
      <c r="L4" s="71"/>
      <c r="O4" s="74">
        <f>B4</f>
        <v>45386</v>
      </c>
      <c r="W4" s="11"/>
      <c r="X4" s="12"/>
      <c r="AA4" s="74">
        <f>B4</f>
        <v>45386</v>
      </c>
      <c r="AI4" s="11"/>
      <c r="AJ4" s="12"/>
      <c r="AM4" s="74">
        <f>B4</f>
        <v>45386</v>
      </c>
      <c r="AU4" s="11"/>
      <c r="AV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46</v>
      </c>
      <c r="AK5" s="77"/>
      <c r="AL5" s="77"/>
      <c r="AM5" s="75" t="s">
        <v>12</v>
      </c>
      <c r="AN5" s="75" t="s">
        <v>13</v>
      </c>
      <c r="AO5" s="75" t="s">
        <v>14</v>
      </c>
      <c r="AP5" s="75" t="s">
        <v>20</v>
      </c>
      <c r="AQ5" s="75" t="s">
        <v>16</v>
      </c>
      <c r="AR5" s="75" t="s">
        <v>17</v>
      </c>
      <c r="AS5" s="75" t="s">
        <v>18</v>
      </c>
      <c r="AT5" s="77"/>
      <c r="AU5" s="78" t="s">
        <v>19</v>
      </c>
      <c r="AV5" s="79">
        <f>SUM(AV7:AV10)</f>
        <v>15</v>
      </c>
    </row>
    <row r="6" ht="14.25" customHeight="1">
      <c r="B6" s="82">
        <v>1.0</v>
      </c>
      <c r="C6" s="83" t="s">
        <v>49</v>
      </c>
      <c r="D6" s="84">
        <v>0.28541666666666665</v>
      </c>
      <c r="E6" s="84">
        <v>0.5013888888888889</v>
      </c>
      <c r="F6" s="85">
        <f>'4'!$E6-'4'!$D6</f>
        <v>0.2159722222</v>
      </c>
      <c r="G6" s="83">
        <v>2.0</v>
      </c>
      <c r="H6" s="86" t="s">
        <v>243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90" t="s">
        <v>171</v>
      </c>
      <c r="Q6" s="91">
        <v>0.26319444444444445</v>
      </c>
      <c r="R6" s="91">
        <v>0.75</v>
      </c>
      <c r="S6" s="92">
        <f t="shared" ref="S6:S21" si="1">R6-Q6</f>
        <v>0.4868055556</v>
      </c>
      <c r="T6" s="90">
        <v>0.0</v>
      </c>
      <c r="U6" s="86" t="s">
        <v>244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245</v>
      </c>
      <c r="AC6" s="84">
        <v>0.34930555555555554</v>
      </c>
      <c r="AD6" s="93">
        <v>0.5770833333333333</v>
      </c>
      <c r="AE6" s="85">
        <f>'4'!$AD6-'4'!$AC6</f>
        <v>0.2277777778</v>
      </c>
      <c r="AF6" s="83">
        <v>2.0</v>
      </c>
      <c r="AG6" s="94" t="s">
        <v>246</v>
      </c>
      <c r="AH6" s="77"/>
      <c r="AI6" s="87" t="s">
        <v>24</v>
      </c>
      <c r="AJ6" s="88">
        <v>20.0</v>
      </c>
      <c r="AK6" s="77"/>
      <c r="AL6" s="77"/>
      <c r="AM6" s="82">
        <v>1.0</v>
      </c>
      <c r="AN6" s="83" t="s">
        <v>70</v>
      </c>
      <c r="AO6" s="84">
        <v>0.23750000000000002</v>
      </c>
      <c r="AP6" s="84">
        <v>0.3888888888888889</v>
      </c>
      <c r="AQ6" s="85">
        <f>'4'!$AP6-'4'!$AO6</f>
        <v>0.1513888889</v>
      </c>
      <c r="AR6" s="83">
        <v>1.0</v>
      </c>
      <c r="AS6" s="82" t="s">
        <v>247</v>
      </c>
      <c r="AT6" s="77"/>
      <c r="AU6" s="87" t="s">
        <v>24</v>
      </c>
      <c r="AV6" s="88">
        <v>15.0</v>
      </c>
    </row>
    <row r="7" ht="14.25" customHeight="1">
      <c r="B7" s="82">
        <v>2.0</v>
      </c>
      <c r="C7" s="83" t="s">
        <v>108</v>
      </c>
      <c r="D7" s="84">
        <v>0.26458333333333334</v>
      </c>
      <c r="E7" s="84">
        <v>0.4875</v>
      </c>
      <c r="F7" s="85">
        <f>'4'!$E7-'4'!$D7</f>
        <v>0.2229166667</v>
      </c>
      <c r="G7" s="83">
        <v>2.0</v>
      </c>
      <c r="H7" s="94" t="s">
        <v>248</v>
      </c>
      <c r="I7" s="77"/>
      <c r="J7" s="87" t="s">
        <v>33</v>
      </c>
      <c r="K7" s="95">
        <v>23.0</v>
      </c>
      <c r="L7" s="80"/>
      <c r="M7" s="77"/>
      <c r="N7" s="77"/>
      <c r="O7" s="82">
        <v>2.0</v>
      </c>
      <c r="P7" s="90" t="s">
        <v>66</v>
      </c>
      <c r="Q7" s="91">
        <v>0.2791666666666667</v>
      </c>
      <c r="R7" s="91">
        <v>0.579861111111111</v>
      </c>
      <c r="S7" s="92">
        <f t="shared" si="1"/>
        <v>0.3006944444</v>
      </c>
      <c r="T7" s="90">
        <v>1.0</v>
      </c>
      <c r="U7" s="86" t="s">
        <v>249</v>
      </c>
      <c r="V7" s="77"/>
      <c r="W7" s="87" t="s">
        <v>33</v>
      </c>
      <c r="X7" s="95">
        <v>16.0</v>
      </c>
      <c r="Y7" s="77"/>
      <c r="Z7" s="77"/>
      <c r="AA7" s="82">
        <v>2.0</v>
      </c>
      <c r="AB7" s="83" t="s">
        <v>124</v>
      </c>
      <c r="AC7" s="84">
        <v>0.2638888888888889</v>
      </c>
      <c r="AD7" s="93">
        <v>0.48194444444444445</v>
      </c>
      <c r="AE7" s="85">
        <f>'4'!$AD7-'4'!$AC7</f>
        <v>0.2180555556</v>
      </c>
      <c r="AF7" s="83">
        <v>2.0</v>
      </c>
      <c r="AG7" s="94" t="s">
        <v>250</v>
      </c>
      <c r="AH7" s="77"/>
      <c r="AI7" s="87" t="s">
        <v>33</v>
      </c>
      <c r="AJ7" s="95">
        <v>21.0</v>
      </c>
      <c r="AK7" s="77"/>
      <c r="AL7" s="77"/>
      <c r="AM7" s="82">
        <v>2.0</v>
      </c>
      <c r="AN7" s="83" t="s">
        <v>29</v>
      </c>
      <c r="AO7" s="84">
        <v>0.23958333333333334</v>
      </c>
      <c r="AP7" s="84">
        <v>0.5625</v>
      </c>
      <c r="AQ7" s="85">
        <f>'4'!$AP7-'4'!$AO7</f>
        <v>0.3229166667</v>
      </c>
      <c r="AR7" s="83">
        <v>4.0</v>
      </c>
      <c r="AS7" s="94" t="s">
        <v>251</v>
      </c>
      <c r="AT7" s="77"/>
      <c r="AU7" s="87" t="s">
        <v>33</v>
      </c>
      <c r="AV7" s="88">
        <v>13.0</v>
      </c>
    </row>
    <row r="8" ht="14.25" customHeight="1">
      <c r="B8" s="96">
        <v>3.0</v>
      </c>
      <c r="C8" s="75" t="s">
        <v>31</v>
      </c>
      <c r="D8" s="97">
        <v>0.25069444444444444</v>
      </c>
      <c r="E8" s="97">
        <v>0.59375</v>
      </c>
      <c r="F8" s="99">
        <f>'4'!$E8-'4'!$D8</f>
        <v>0.3430555556</v>
      </c>
      <c r="G8" s="75">
        <v>3.0</v>
      </c>
      <c r="H8" s="100" t="s">
        <v>23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73</v>
      </c>
      <c r="Q8" s="91">
        <v>0.2916666666666667</v>
      </c>
      <c r="R8" s="91">
        <v>0.6625</v>
      </c>
      <c r="S8" s="92">
        <f t="shared" si="1"/>
        <v>0.3708333333</v>
      </c>
      <c r="T8" s="90">
        <v>2.0</v>
      </c>
      <c r="U8" s="94" t="s">
        <v>41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61</v>
      </c>
      <c r="AC8" s="84">
        <v>0.2520833333333333</v>
      </c>
      <c r="AD8" s="93">
        <v>0.5020833333333333</v>
      </c>
      <c r="AE8" s="85">
        <f>'4'!$AD8-'4'!$AC8</f>
        <v>0.25</v>
      </c>
      <c r="AF8" s="83">
        <v>2.0</v>
      </c>
      <c r="AG8" s="94" t="s">
        <v>252</v>
      </c>
      <c r="AH8" s="77"/>
      <c r="AI8" s="87" t="s">
        <v>42</v>
      </c>
      <c r="AJ8" s="95">
        <v>0.0</v>
      </c>
      <c r="AK8" s="77"/>
      <c r="AL8" s="77"/>
      <c r="AM8" s="96">
        <v>3.0</v>
      </c>
      <c r="AN8" s="75" t="s">
        <v>76</v>
      </c>
      <c r="AO8" s="97">
        <v>0.25277777777777777</v>
      </c>
      <c r="AP8" s="97">
        <v>0.6131944444444445</v>
      </c>
      <c r="AQ8" s="99">
        <f>'4'!$AP8-'4'!$AO8</f>
        <v>0.3604166667</v>
      </c>
      <c r="AR8" s="75">
        <v>5.0</v>
      </c>
      <c r="AS8" s="100" t="s">
        <v>23</v>
      </c>
      <c r="AT8" s="77"/>
      <c r="AU8" s="87" t="s">
        <v>42</v>
      </c>
      <c r="AV8" s="95">
        <v>1.0</v>
      </c>
    </row>
    <row r="9" ht="14.25" customHeight="1">
      <c r="B9" s="96">
        <v>4.0</v>
      </c>
      <c r="C9" s="75" t="s">
        <v>64</v>
      </c>
      <c r="D9" s="97">
        <v>0.2673611111111111</v>
      </c>
      <c r="E9" s="97">
        <v>0.6409722222222222</v>
      </c>
      <c r="F9" s="99">
        <f>'4'!$E9-'4'!$D9</f>
        <v>0.3736111111</v>
      </c>
      <c r="G9" s="75">
        <v>3.0</v>
      </c>
      <c r="H9" s="100" t="s">
        <v>23</v>
      </c>
      <c r="I9" s="77"/>
      <c r="J9" s="87" t="s">
        <v>50</v>
      </c>
      <c r="K9" s="95">
        <v>0.0</v>
      </c>
      <c r="L9" s="80"/>
      <c r="M9" s="77"/>
      <c r="N9" s="77"/>
      <c r="O9" s="89">
        <v>4.0</v>
      </c>
      <c r="P9" s="90" t="s">
        <v>79</v>
      </c>
      <c r="Q9" s="91">
        <v>0.20486111111111113</v>
      </c>
      <c r="R9" s="91">
        <v>0.6048611111111112</v>
      </c>
      <c r="S9" s="92">
        <f t="shared" si="1"/>
        <v>0.4</v>
      </c>
      <c r="T9" s="90">
        <v>2.0</v>
      </c>
      <c r="U9" s="94" t="s">
        <v>91</v>
      </c>
      <c r="V9" s="77"/>
      <c r="W9" s="87" t="s">
        <v>50</v>
      </c>
      <c r="X9" s="95">
        <v>2.0</v>
      </c>
      <c r="Y9" s="77"/>
      <c r="Z9" s="77"/>
      <c r="AA9" s="82">
        <v>4.0</v>
      </c>
      <c r="AB9" s="83" t="s">
        <v>253</v>
      </c>
      <c r="AC9" s="84">
        <v>0.2965277777777778</v>
      </c>
      <c r="AD9" s="93">
        <v>0.7312500000000001</v>
      </c>
      <c r="AE9" s="85">
        <f>'4'!$AD9-'4'!$AC9</f>
        <v>0.4347222222</v>
      </c>
      <c r="AF9" s="83">
        <v>3.0</v>
      </c>
      <c r="AG9" s="94" t="s">
        <v>41</v>
      </c>
      <c r="AH9" s="77"/>
      <c r="AI9" s="87" t="s">
        <v>50</v>
      </c>
      <c r="AJ9" s="95">
        <v>0.0</v>
      </c>
      <c r="AK9" s="77"/>
      <c r="AL9" s="77"/>
      <c r="AM9" s="96">
        <v>4.0</v>
      </c>
      <c r="AN9" s="75" t="s">
        <v>179</v>
      </c>
      <c r="AO9" s="97">
        <v>0.24027777777777778</v>
      </c>
      <c r="AP9" s="97">
        <v>0.6923611111111111</v>
      </c>
      <c r="AQ9" s="99">
        <f>'4'!$AP9-'4'!$AO9</f>
        <v>0.4520833333</v>
      </c>
      <c r="AR9" s="75">
        <v>5.0</v>
      </c>
      <c r="AS9" s="100" t="s">
        <v>23</v>
      </c>
      <c r="AT9" s="77"/>
      <c r="AU9" s="87" t="s">
        <v>50</v>
      </c>
      <c r="AV9" s="95">
        <v>1.0</v>
      </c>
    </row>
    <row r="10" ht="14.25" customHeight="1">
      <c r="B10" s="96">
        <v>5.0</v>
      </c>
      <c r="C10" s="75" t="s">
        <v>71</v>
      </c>
      <c r="D10" s="97">
        <v>0.31527777777777777</v>
      </c>
      <c r="E10" s="97">
        <v>0.7000000000000001</v>
      </c>
      <c r="F10" s="99">
        <f>'4'!$E10-'4'!$D10</f>
        <v>0.3847222222</v>
      </c>
      <c r="G10" s="75">
        <v>3.0</v>
      </c>
      <c r="H10" s="100" t="s">
        <v>23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34</v>
      </c>
      <c r="Q10" s="91">
        <v>0.26180555555555557</v>
      </c>
      <c r="R10" s="91">
        <v>0.5944444444444444</v>
      </c>
      <c r="S10" s="92">
        <f t="shared" si="1"/>
        <v>0.3326388889</v>
      </c>
      <c r="T10" s="90">
        <v>2.0</v>
      </c>
      <c r="U10" s="94" t="s">
        <v>254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255</v>
      </c>
      <c r="AC10" s="84">
        <v>0.2659722222222222</v>
      </c>
      <c r="AD10" s="93">
        <v>0.6604166666666667</v>
      </c>
      <c r="AE10" s="85">
        <f>'4'!$AD10-'4'!$AC10</f>
        <v>0.3944444444</v>
      </c>
      <c r="AF10" s="83">
        <v>3.0</v>
      </c>
      <c r="AG10" s="94" t="s">
        <v>41</v>
      </c>
      <c r="AH10" s="77"/>
      <c r="AI10" s="87" t="s">
        <v>57</v>
      </c>
      <c r="AJ10" s="95">
        <v>25.0</v>
      </c>
      <c r="AK10" s="77"/>
      <c r="AL10" s="77"/>
      <c r="AM10" s="96">
        <v>5.0</v>
      </c>
      <c r="AN10" s="75" t="s">
        <v>183</v>
      </c>
      <c r="AO10" s="97">
        <v>0.2590277777777778</v>
      </c>
      <c r="AP10" s="97">
        <v>0.6069444444444444</v>
      </c>
      <c r="AQ10" s="99">
        <f>'4'!$AP10-'4'!$AO10</f>
        <v>0.3479166667</v>
      </c>
      <c r="AR10" s="75">
        <v>5.0</v>
      </c>
      <c r="AS10" s="100" t="s">
        <v>23</v>
      </c>
      <c r="AT10" s="77"/>
      <c r="AU10" s="87" t="s">
        <v>57</v>
      </c>
      <c r="AV10" s="95">
        <v>0.0</v>
      </c>
    </row>
    <row r="11" ht="14.25" customHeight="1">
      <c r="B11" s="96">
        <v>6.0</v>
      </c>
      <c r="C11" s="75" t="s">
        <v>90</v>
      </c>
      <c r="D11" s="97">
        <v>0.2548611111111111</v>
      </c>
      <c r="E11" s="97">
        <v>0.6027777777777777</v>
      </c>
      <c r="F11" s="99">
        <f>'4'!$E11-'4'!$D11</f>
        <v>0.3479166667</v>
      </c>
      <c r="G11" s="75">
        <v>3.0</v>
      </c>
      <c r="H11" s="100" t="s">
        <v>23</v>
      </c>
      <c r="I11" s="77"/>
      <c r="J11" s="101" t="s">
        <v>65</v>
      </c>
      <c r="K11" s="102">
        <f>SUM('4'!$G$6:$G$28)</f>
        <v>83</v>
      </c>
      <c r="L11" s="80"/>
      <c r="M11" s="77"/>
      <c r="N11" s="77"/>
      <c r="O11" s="82">
        <v>6.0</v>
      </c>
      <c r="P11" s="90" t="s">
        <v>99</v>
      </c>
      <c r="Q11" s="91">
        <v>0.2076388888888889</v>
      </c>
      <c r="R11" s="91">
        <v>0.6291666666666667</v>
      </c>
      <c r="S11" s="92">
        <f t="shared" si="1"/>
        <v>0.4215277778</v>
      </c>
      <c r="T11" s="90">
        <v>2.0</v>
      </c>
      <c r="U11" s="94" t="s">
        <v>256</v>
      </c>
      <c r="V11" s="77"/>
      <c r="W11" s="101" t="s">
        <v>65</v>
      </c>
      <c r="X11" s="102">
        <f>SUM('4'!$T$6:$T$21)</f>
        <v>35</v>
      </c>
      <c r="Y11" s="77"/>
      <c r="Z11" s="77"/>
      <c r="AA11" s="82">
        <v>6.0</v>
      </c>
      <c r="AB11" s="83" t="s">
        <v>257</v>
      </c>
      <c r="AC11" s="84">
        <v>0.29791666666666666</v>
      </c>
      <c r="AD11" s="93">
        <v>0.6923611111111111</v>
      </c>
      <c r="AE11" s="85">
        <f>'4'!$AD11-'4'!$AC11</f>
        <v>0.3944444444</v>
      </c>
      <c r="AF11" s="83">
        <v>3.0</v>
      </c>
      <c r="AG11" s="94" t="s">
        <v>41</v>
      </c>
      <c r="AH11" s="77"/>
      <c r="AI11" s="101" t="s">
        <v>65</v>
      </c>
      <c r="AJ11" s="102">
        <f>SUM('4'!$AF$6:$AF$26)</f>
        <v>70</v>
      </c>
      <c r="AK11" s="77"/>
      <c r="AL11" s="77"/>
      <c r="AM11" s="96">
        <v>6.0</v>
      </c>
      <c r="AN11" s="75" t="s">
        <v>47</v>
      </c>
      <c r="AO11" s="97">
        <v>0.3104166666666667</v>
      </c>
      <c r="AP11" s="97">
        <v>0.6916666666666668</v>
      </c>
      <c r="AQ11" s="99">
        <f>'4'!$AP11-'4'!$AO11</f>
        <v>0.38125</v>
      </c>
      <c r="AR11" s="75">
        <v>5.0</v>
      </c>
      <c r="AS11" s="100" t="s">
        <v>23</v>
      </c>
      <c r="AT11" s="77"/>
      <c r="AU11" s="101" t="s">
        <v>65</v>
      </c>
      <c r="AV11" s="102">
        <f>SUM('4'!$AR$6:$AR$18)</f>
        <v>63</v>
      </c>
    </row>
    <row r="12" ht="14.25" customHeight="1">
      <c r="B12" s="96">
        <v>7.0</v>
      </c>
      <c r="C12" s="75" t="s">
        <v>116</v>
      </c>
      <c r="D12" s="97">
        <v>0.2111111111111111</v>
      </c>
      <c r="E12" s="97">
        <v>0.56875</v>
      </c>
      <c r="F12" s="99">
        <f>'4'!$E12-'4'!$D12</f>
        <v>0.3576388889</v>
      </c>
      <c r="G12" s="75">
        <v>3.0</v>
      </c>
      <c r="H12" s="100" t="s">
        <v>23</v>
      </c>
      <c r="I12" s="77"/>
      <c r="J12" s="103" t="s">
        <v>72</v>
      </c>
      <c r="K12" s="104">
        <f>K11/K7</f>
        <v>3.608695652</v>
      </c>
      <c r="L12" s="80"/>
      <c r="M12" s="77"/>
      <c r="N12" s="77"/>
      <c r="O12" s="89">
        <v>7.0</v>
      </c>
      <c r="P12" s="90" t="s">
        <v>105</v>
      </c>
      <c r="Q12" s="91">
        <v>0.3</v>
      </c>
      <c r="R12" s="91">
        <v>0.6701388888888888</v>
      </c>
      <c r="S12" s="92">
        <f t="shared" si="1"/>
        <v>0.3701388889</v>
      </c>
      <c r="T12" s="90">
        <v>2.0</v>
      </c>
      <c r="U12" s="94" t="s">
        <v>41</v>
      </c>
      <c r="V12" s="77"/>
      <c r="W12" s="103" t="s">
        <v>72</v>
      </c>
      <c r="X12" s="104">
        <f>X11/X7</f>
        <v>2.1875</v>
      </c>
      <c r="Y12" s="77"/>
      <c r="Z12" s="77"/>
      <c r="AA12" s="82">
        <v>7.0</v>
      </c>
      <c r="AB12" s="83" t="s">
        <v>258</v>
      </c>
      <c r="AC12" s="84">
        <v>0.2986111111111111</v>
      </c>
      <c r="AD12" s="93">
        <v>0.6881944444444444</v>
      </c>
      <c r="AE12" s="85">
        <f>'4'!$AD12-'4'!$AC12</f>
        <v>0.3895833333</v>
      </c>
      <c r="AF12" s="83">
        <v>3.0</v>
      </c>
      <c r="AG12" s="94" t="s">
        <v>41</v>
      </c>
      <c r="AH12" s="77"/>
      <c r="AI12" s="103" t="s">
        <v>72</v>
      </c>
      <c r="AJ12" s="104">
        <f>AJ11/AJ7</f>
        <v>3.333333333</v>
      </c>
      <c r="AK12" s="77"/>
      <c r="AL12" s="77"/>
      <c r="AM12" s="96">
        <v>7.0</v>
      </c>
      <c r="AN12" s="75" t="s">
        <v>89</v>
      </c>
      <c r="AO12" s="97">
        <v>0.22569444444444445</v>
      </c>
      <c r="AP12" s="97">
        <v>0.6166666666666667</v>
      </c>
      <c r="AQ12" s="99">
        <f>'4'!$AP12-'4'!$AO12</f>
        <v>0.3909722222</v>
      </c>
      <c r="AR12" s="75">
        <v>5.0</v>
      </c>
      <c r="AS12" s="100" t="s">
        <v>23</v>
      </c>
      <c r="AT12" s="77"/>
      <c r="AU12" s="103" t="s">
        <v>72</v>
      </c>
      <c r="AV12" s="104">
        <f>AV11/AV7</f>
        <v>4.846153846</v>
      </c>
    </row>
    <row r="13" ht="14.25" customHeight="1">
      <c r="B13" s="96">
        <v>8.0</v>
      </c>
      <c r="C13" s="75" t="s">
        <v>129</v>
      </c>
      <c r="D13" s="97">
        <v>0.25069444444444444</v>
      </c>
      <c r="E13" s="97">
        <v>0.6854166666666667</v>
      </c>
      <c r="F13" s="99">
        <f>'4'!$E13-'4'!$D13</f>
        <v>0.4347222222</v>
      </c>
      <c r="G13" s="75">
        <v>3.0</v>
      </c>
      <c r="H13" s="100" t="s">
        <v>23</v>
      </c>
      <c r="I13" s="77"/>
      <c r="J13" s="105" t="s">
        <v>78</v>
      </c>
      <c r="K13" s="106">
        <v>2.5</v>
      </c>
      <c r="L13" s="80"/>
      <c r="M13" s="77"/>
      <c r="N13" s="77"/>
      <c r="O13" s="82">
        <v>8.0</v>
      </c>
      <c r="P13" s="108" t="s">
        <v>51</v>
      </c>
      <c r="Q13" s="109">
        <v>0.27499999999999997</v>
      </c>
      <c r="R13" s="109">
        <v>0.7013888888888888</v>
      </c>
      <c r="S13" s="110">
        <f t="shared" si="1"/>
        <v>0.4263888889</v>
      </c>
      <c r="T13" s="108">
        <v>2.0</v>
      </c>
      <c r="U13" s="94" t="s">
        <v>41</v>
      </c>
      <c r="V13" s="77"/>
      <c r="W13" s="105" t="s">
        <v>78</v>
      </c>
      <c r="X13" s="106">
        <v>2.5</v>
      </c>
      <c r="Y13" s="77"/>
      <c r="Z13" s="77"/>
      <c r="AA13" s="82">
        <v>8.0</v>
      </c>
      <c r="AB13" s="83" t="s">
        <v>259</v>
      </c>
      <c r="AC13" s="84">
        <v>0.2951388888888889</v>
      </c>
      <c r="AD13" s="93">
        <v>0.6451388888888888</v>
      </c>
      <c r="AE13" s="85">
        <f>'4'!$AD13-'4'!$AC13</f>
        <v>0.35</v>
      </c>
      <c r="AF13" s="83">
        <v>3.0</v>
      </c>
      <c r="AG13" s="94" t="s">
        <v>260</v>
      </c>
      <c r="AH13" s="77"/>
      <c r="AI13" s="105" t="s">
        <v>78</v>
      </c>
      <c r="AJ13" s="106">
        <v>4.0</v>
      </c>
      <c r="AK13" s="77"/>
      <c r="AL13" s="77"/>
      <c r="AM13" s="96">
        <v>8.0</v>
      </c>
      <c r="AN13" s="75" t="s">
        <v>166</v>
      </c>
      <c r="AO13" s="97">
        <v>0.2520833333333333</v>
      </c>
      <c r="AP13" s="97">
        <v>0.6881944444444444</v>
      </c>
      <c r="AQ13" s="99">
        <f>'4'!$AP13-'4'!$AO13</f>
        <v>0.4361111111</v>
      </c>
      <c r="AR13" s="75">
        <v>5.0</v>
      </c>
      <c r="AS13" s="100" t="s">
        <v>23</v>
      </c>
      <c r="AT13" s="77"/>
      <c r="AU13" s="105" t="s">
        <v>78</v>
      </c>
      <c r="AV13" s="106">
        <v>5.0</v>
      </c>
    </row>
    <row r="14" ht="14.25" customHeight="1">
      <c r="B14" s="96">
        <v>9.0</v>
      </c>
      <c r="C14" s="75" t="s">
        <v>222</v>
      </c>
      <c r="D14" s="97">
        <v>0.30277777777777776</v>
      </c>
      <c r="E14" s="97">
        <v>0.7388888888888889</v>
      </c>
      <c r="F14" s="99">
        <f>'4'!$E14-'4'!$D14</f>
        <v>0.4361111111</v>
      </c>
      <c r="G14" s="75">
        <v>3.0</v>
      </c>
      <c r="H14" s="100" t="s">
        <v>23</v>
      </c>
      <c r="I14" s="77"/>
      <c r="J14" s="105" t="s">
        <v>85</v>
      </c>
      <c r="K14" s="107">
        <f>K12/K13</f>
        <v>1.443478261</v>
      </c>
      <c r="L14" s="80"/>
      <c r="M14" s="77"/>
      <c r="N14" s="77"/>
      <c r="O14" s="82">
        <v>9.0</v>
      </c>
      <c r="P14" s="90" t="s">
        <v>109</v>
      </c>
      <c r="Q14" s="91">
        <v>0.2534722222222222</v>
      </c>
      <c r="R14" s="91">
        <v>0.6666666666666666</v>
      </c>
      <c r="S14" s="92">
        <f t="shared" si="1"/>
        <v>0.4131944444</v>
      </c>
      <c r="T14" s="90">
        <v>2.0</v>
      </c>
      <c r="U14" s="94" t="s">
        <v>41</v>
      </c>
      <c r="V14" s="77"/>
      <c r="W14" s="105" t="s">
        <v>85</v>
      </c>
      <c r="X14" s="107">
        <f>X12/X13</f>
        <v>0.875</v>
      </c>
      <c r="Y14" s="77"/>
      <c r="Z14" s="77"/>
      <c r="AA14" s="82">
        <v>9.0</v>
      </c>
      <c r="AB14" s="83" t="s">
        <v>131</v>
      </c>
      <c r="AC14" s="84">
        <v>0.2652777777777778</v>
      </c>
      <c r="AD14" s="93">
        <v>0.5805555555555556</v>
      </c>
      <c r="AE14" s="85">
        <f>'4'!$AD14-'4'!$AC14</f>
        <v>0.3152777778</v>
      </c>
      <c r="AF14" s="83">
        <v>3.0</v>
      </c>
      <c r="AG14" s="94" t="s">
        <v>192</v>
      </c>
      <c r="AH14" s="77"/>
      <c r="AI14" s="105" t="s">
        <v>85</v>
      </c>
      <c r="AJ14" s="107">
        <f>AJ12/AJ13</f>
        <v>0.8333333333</v>
      </c>
      <c r="AK14" s="77"/>
      <c r="AL14" s="77"/>
      <c r="AM14" s="96">
        <v>9.0</v>
      </c>
      <c r="AN14" s="75" t="s">
        <v>97</v>
      </c>
      <c r="AO14" s="97">
        <v>0.2826388888888889</v>
      </c>
      <c r="AP14" s="97">
        <v>0.6631944444444444</v>
      </c>
      <c r="AQ14" s="99">
        <f>'4'!$AP14-'4'!$AO14</f>
        <v>0.3805555556</v>
      </c>
      <c r="AR14" s="75">
        <v>5.0</v>
      </c>
      <c r="AS14" s="100" t="s">
        <v>23</v>
      </c>
      <c r="AT14" s="77"/>
      <c r="AU14" s="105" t="s">
        <v>85</v>
      </c>
      <c r="AV14" s="107">
        <f>AV12/AV13</f>
        <v>0.9692307692</v>
      </c>
    </row>
    <row r="15" ht="14.25" customHeight="1">
      <c r="B15" s="96">
        <v>10.0</v>
      </c>
      <c r="C15" s="75" t="s">
        <v>22</v>
      </c>
      <c r="D15" s="97">
        <v>0.2625</v>
      </c>
      <c r="E15" s="97">
        <v>0.6659722222222222</v>
      </c>
      <c r="F15" s="99">
        <f>'4'!$E15-'4'!$D15</f>
        <v>0.4034722222</v>
      </c>
      <c r="G15" s="75">
        <v>4.0</v>
      </c>
      <c r="H15" s="100" t="s">
        <v>23</v>
      </c>
      <c r="J15" s="105" t="s">
        <v>92</v>
      </c>
      <c r="K15" s="107">
        <f>K7/K6</f>
        <v>1</v>
      </c>
      <c r="L15" s="71"/>
      <c r="O15" s="89">
        <v>10.0</v>
      </c>
      <c r="P15" s="90" t="s">
        <v>181</v>
      </c>
      <c r="Q15" s="91">
        <v>0.2034722222222222</v>
      </c>
      <c r="R15" s="91">
        <v>0.5930555555555556</v>
      </c>
      <c r="S15" s="92">
        <f t="shared" si="1"/>
        <v>0.3895833333</v>
      </c>
      <c r="T15" s="90">
        <v>2.0</v>
      </c>
      <c r="U15" s="94" t="s">
        <v>41</v>
      </c>
      <c r="W15" s="105" t="s">
        <v>95</v>
      </c>
      <c r="X15" s="107">
        <f>X7/X6</f>
        <v>0.8888888889</v>
      </c>
      <c r="AA15" s="82">
        <v>10.0</v>
      </c>
      <c r="AB15" s="83" t="s">
        <v>68</v>
      </c>
      <c r="AC15" s="84">
        <v>0.23263888888888887</v>
      </c>
      <c r="AD15" s="93">
        <v>0.6520833333333333</v>
      </c>
      <c r="AE15" s="85">
        <f>'4'!$AD15-'4'!$AC15</f>
        <v>0.4194444444</v>
      </c>
      <c r="AF15" s="83">
        <v>3.0</v>
      </c>
      <c r="AG15" s="94" t="s">
        <v>261</v>
      </c>
      <c r="AI15" s="105" t="s">
        <v>95</v>
      </c>
      <c r="AJ15" s="107">
        <f>AJ7/AJ6</f>
        <v>1.05</v>
      </c>
      <c r="AM15" s="96">
        <v>10.0</v>
      </c>
      <c r="AN15" s="75" t="s">
        <v>54</v>
      </c>
      <c r="AO15" s="97">
        <v>0.2638888888888889</v>
      </c>
      <c r="AP15" s="97">
        <v>0.686111111111111</v>
      </c>
      <c r="AQ15" s="99">
        <f>'4'!$AP15-'4'!$AO15</f>
        <v>0.4222222222</v>
      </c>
      <c r="AR15" s="75">
        <v>5.0</v>
      </c>
      <c r="AS15" s="100" t="s">
        <v>23</v>
      </c>
      <c r="AU15" s="105" t="s">
        <v>95</v>
      </c>
      <c r="AV15" s="107">
        <f>AV7/AV6</f>
        <v>0.8666666667</v>
      </c>
    </row>
    <row r="16" ht="14.25" customHeight="1">
      <c r="B16" s="96">
        <v>11.0</v>
      </c>
      <c r="C16" s="75" t="s">
        <v>40</v>
      </c>
      <c r="D16" s="97">
        <v>0.23124999999999998</v>
      </c>
      <c r="E16" s="97">
        <v>0.7229166666666668</v>
      </c>
      <c r="F16" s="99">
        <f>'4'!$E16-'4'!$D16</f>
        <v>0.4916666667</v>
      </c>
      <c r="G16" s="75">
        <v>4.0</v>
      </c>
      <c r="H16" s="100" t="s">
        <v>23</v>
      </c>
      <c r="L16" s="71"/>
      <c r="O16" s="96">
        <v>11.0</v>
      </c>
      <c r="P16" s="115" t="s">
        <v>86</v>
      </c>
      <c r="Q16" s="116">
        <v>0.2847222222222222</v>
      </c>
      <c r="R16" s="116">
        <v>0.7687499999999999</v>
      </c>
      <c r="S16" s="117">
        <f t="shared" si="1"/>
        <v>0.4840277778</v>
      </c>
      <c r="T16" s="115">
        <v>3.0</v>
      </c>
      <c r="U16" s="100" t="s">
        <v>23</v>
      </c>
      <c r="W16" s="111"/>
      <c r="X16" s="112"/>
      <c r="AA16" s="82">
        <v>11.0</v>
      </c>
      <c r="AB16" s="83" t="s">
        <v>134</v>
      </c>
      <c r="AC16" s="84">
        <v>0.2798611111111111</v>
      </c>
      <c r="AD16" s="93">
        <v>0.71875</v>
      </c>
      <c r="AE16" s="85">
        <f>'4'!$AD16-'4'!$AC16</f>
        <v>0.4388888889</v>
      </c>
      <c r="AF16" s="83">
        <v>3.0</v>
      </c>
      <c r="AG16" s="94" t="s">
        <v>262</v>
      </c>
      <c r="AM16" s="96">
        <v>11.0</v>
      </c>
      <c r="AN16" s="75" t="s">
        <v>83</v>
      </c>
      <c r="AO16" s="97">
        <v>0.2916666666666667</v>
      </c>
      <c r="AP16" s="97">
        <v>0.7159722222222222</v>
      </c>
      <c r="AQ16" s="99">
        <f>'4'!$AP16-'4'!$AO16</f>
        <v>0.4243055556</v>
      </c>
      <c r="AR16" s="75">
        <v>6.0</v>
      </c>
      <c r="AS16" s="100" t="s">
        <v>23</v>
      </c>
    </row>
    <row r="17" ht="14.25" customHeight="1">
      <c r="B17" s="96">
        <v>12.0</v>
      </c>
      <c r="C17" s="75" t="s">
        <v>77</v>
      </c>
      <c r="D17" s="97">
        <v>0.26458333333333334</v>
      </c>
      <c r="E17" s="97">
        <v>0.7131944444444445</v>
      </c>
      <c r="F17" s="99">
        <f>'4'!$E17-'4'!$D17</f>
        <v>0.4486111111</v>
      </c>
      <c r="G17" s="75">
        <v>4.0</v>
      </c>
      <c r="H17" s="100" t="s">
        <v>23</v>
      </c>
      <c r="L17" s="71"/>
      <c r="O17" s="96">
        <v>12.0</v>
      </c>
      <c r="P17" s="115" t="s">
        <v>43</v>
      </c>
      <c r="Q17" s="116">
        <v>0.2659722222222222</v>
      </c>
      <c r="R17" s="116">
        <v>0.7256944444444445</v>
      </c>
      <c r="S17" s="117">
        <f t="shared" si="1"/>
        <v>0.4597222222</v>
      </c>
      <c r="T17" s="115">
        <v>3.0</v>
      </c>
      <c r="U17" s="100" t="s">
        <v>23</v>
      </c>
      <c r="W17" s="111"/>
      <c r="X17" s="112"/>
      <c r="AA17" s="82">
        <v>12.0</v>
      </c>
      <c r="AB17" s="83" t="s">
        <v>27</v>
      </c>
      <c r="AC17" s="84">
        <v>0.26875</v>
      </c>
      <c r="AD17" s="93">
        <v>0.6493055555555556</v>
      </c>
      <c r="AE17" s="85">
        <f>'4'!$AD17-'4'!$AC17</f>
        <v>0.3805555556</v>
      </c>
      <c r="AF17" s="83">
        <v>3.0</v>
      </c>
      <c r="AG17" s="82" t="s">
        <v>263</v>
      </c>
      <c r="AM17" s="96">
        <v>12.0</v>
      </c>
      <c r="AN17" s="75" t="s">
        <v>157</v>
      </c>
      <c r="AO17" s="97">
        <v>0.25416666666666665</v>
      </c>
      <c r="AP17" s="97">
        <v>0.6944444444444445</v>
      </c>
      <c r="AQ17" s="99">
        <f>'4'!$AP17-'4'!$AO17</f>
        <v>0.4402777778</v>
      </c>
      <c r="AR17" s="75">
        <v>6.0</v>
      </c>
      <c r="AS17" s="100" t="s">
        <v>23</v>
      </c>
      <c r="AU17" s="114"/>
    </row>
    <row r="18" ht="14.25" customHeight="1">
      <c r="B18" s="96">
        <v>13.0</v>
      </c>
      <c r="C18" s="75" t="s">
        <v>84</v>
      </c>
      <c r="D18" s="97">
        <v>0.25972222222222224</v>
      </c>
      <c r="E18" s="97">
        <v>0.6631944444444444</v>
      </c>
      <c r="F18" s="99">
        <f>'4'!$E18-'4'!$D18</f>
        <v>0.4034722222</v>
      </c>
      <c r="G18" s="75">
        <v>4.0</v>
      </c>
      <c r="H18" s="100" t="s">
        <v>23</v>
      </c>
      <c r="L18" s="71"/>
      <c r="O18" s="125">
        <v>13.0</v>
      </c>
      <c r="P18" s="115" t="s">
        <v>58</v>
      </c>
      <c r="Q18" s="116">
        <v>0.26666666666666666</v>
      </c>
      <c r="R18" s="116">
        <v>0.7138888888888889</v>
      </c>
      <c r="S18" s="117">
        <f t="shared" si="1"/>
        <v>0.4472222222</v>
      </c>
      <c r="T18" s="115">
        <v>3.0</v>
      </c>
      <c r="U18" s="100" t="s">
        <v>23</v>
      </c>
      <c r="W18" s="111"/>
      <c r="X18" s="112"/>
      <c r="AA18" s="96">
        <v>13.0</v>
      </c>
      <c r="AB18" s="75" t="s">
        <v>264</v>
      </c>
      <c r="AC18" s="97">
        <v>0.2236111111111111</v>
      </c>
      <c r="AD18" s="98">
        <v>0.6638888888888889</v>
      </c>
      <c r="AE18" s="99">
        <f>'4'!$AD18-'4'!$AC18</f>
        <v>0.4402777778</v>
      </c>
      <c r="AF18" s="75">
        <v>4.0</v>
      </c>
      <c r="AG18" s="100" t="s">
        <v>23</v>
      </c>
      <c r="AI18" s="114"/>
      <c r="AM18" s="96">
        <v>13.0</v>
      </c>
      <c r="AN18" s="75" t="s">
        <v>180</v>
      </c>
      <c r="AO18" s="97">
        <v>0.2465277777777778</v>
      </c>
      <c r="AP18" s="97">
        <v>0.7013888888888888</v>
      </c>
      <c r="AQ18" s="99">
        <f>'4'!$AP18-'4'!$AO18</f>
        <v>0.4548611111</v>
      </c>
      <c r="AR18" s="75">
        <v>6.0</v>
      </c>
      <c r="AS18" s="100" t="s">
        <v>23</v>
      </c>
    </row>
    <row r="19" ht="16.5" customHeight="1">
      <c r="B19" s="96">
        <v>14.0</v>
      </c>
      <c r="C19" s="75" t="s">
        <v>98</v>
      </c>
      <c r="D19" s="97">
        <v>0.2555555555555556</v>
      </c>
      <c r="E19" s="97">
        <v>0.6375000000000001</v>
      </c>
      <c r="F19" s="99">
        <f>'4'!$E19-'4'!$D19</f>
        <v>0.3819444444</v>
      </c>
      <c r="G19" s="75">
        <v>4.0</v>
      </c>
      <c r="H19" s="100" t="s">
        <v>23</v>
      </c>
      <c r="L19" s="71"/>
      <c r="O19" s="96">
        <v>14.0</v>
      </c>
      <c r="P19" s="115" t="s">
        <v>113</v>
      </c>
      <c r="Q19" s="116">
        <v>0.25277777777777777</v>
      </c>
      <c r="R19" s="116">
        <v>0.7027777777777778</v>
      </c>
      <c r="S19" s="117">
        <f t="shared" si="1"/>
        <v>0.45</v>
      </c>
      <c r="T19" s="115">
        <v>3.0</v>
      </c>
      <c r="U19" s="100" t="s">
        <v>23</v>
      </c>
      <c r="AA19" s="96">
        <v>14.0</v>
      </c>
      <c r="AB19" s="75" t="s">
        <v>265</v>
      </c>
      <c r="AC19" s="97">
        <v>0.2881944444444445</v>
      </c>
      <c r="AD19" s="98">
        <v>0.7416666666666667</v>
      </c>
      <c r="AE19" s="99">
        <f>'4'!$AD19-'4'!$AC19</f>
        <v>0.4534722222</v>
      </c>
      <c r="AF19" s="75">
        <v>4.0</v>
      </c>
      <c r="AG19" s="100" t="s">
        <v>23</v>
      </c>
    </row>
    <row r="20" ht="14.25" customHeight="1">
      <c r="B20" s="96">
        <v>15.0</v>
      </c>
      <c r="C20" s="75" t="s">
        <v>103</v>
      </c>
      <c r="D20" s="97">
        <v>0.24305555555555555</v>
      </c>
      <c r="E20" s="97">
        <v>0.6465277777777778</v>
      </c>
      <c r="F20" s="99">
        <f>'4'!$E20-'4'!$D20</f>
        <v>0.4034722222</v>
      </c>
      <c r="G20" s="75">
        <v>4.0</v>
      </c>
      <c r="H20" s="100" t="s">
        <v>23</v>
      </c>
      <c r="L20" s="71"/>
      <c r="O20" s="96">
        <v>15.0</v>
      </c>
      <c r="P20" s="115" t="s">
        <v>118</v>
      </c>
      <c r="Q20" s="116">
        <v>0.25625000000000003</v>
      </c>
      <c r="R20" s="116">
        <v>0.7166666666666667</v>
      </c>
      <c r="S20" s="117">
        <f t="shared" si="1"/>
        <v>0.4604166667</v>
      </c>
      <c r="T20" s="115">
        <v>3.0</v>
      </c>
      <c r="U20" s="100" t="s">
        <v>23</v>
      </c>
      <c r="AA20" s="96">
        <v>15.0</v>
      </c>
      <c r="AB20" s="75" t="s">
        <v>266</v>
      </c>
      <c r="AC20" s="97">
        <v>0.2625</v>
      </c>
      <c r="AD20" s="98">
        <v>0.7104166666666667</v>
      </c>
      <c r="AE20" s="99">
        <f>'4'!$AD20-'4'!$AC20</f>
        <v>0.4479166667</v>
      </c>
      <c r="AF20" s="75">
        <v>4.0</v>
      </c>
      <c r="AG20" s="100" t="s">
        <v>23</v>
      </c>
    </row>
    <row r="21" ht="14.25" customHeight="1">
      <c r="B21" s="96">
        <v>16.0</v>
      </c>
      <c r="C21" s="75" t="s">
        <v>267</v>
      </c>
      <c r="D21" s="97">
        <v>0.2923611111111111</v>
      </c>
      <c r="E21" s="97">
        <v>0.6722222222222222</v>
      </c>
      <c r="F21" s="99">
        <f>'4'!$E21-'4'!$D21</f>
        <v>0.3798611111</v>
      </c>
      <c r="G21" s="75">
        <v>4.0</v>
      </c>
      <c r="H21" s="100" t="s">
        <v>23</v>
      </c>
      <c r="L21" s="71"/>
      <c r="O21" s="96">
        <v>16.0</v>
      </c>
      <c r="P21" s="115" t="s">
        <v>121</v>
      </c>
      <c r="Q21" s="116">
        <v>0.24166666666666667</v>
      </c>
      <c r="R21" s="116">
        <v>0.7236111111111111</v>
      </c>
      <c r="S21" s="117">
        <f t="shared" si="1"/>
        <v>0.4819444444</v>
      </c>
      <c r="T21" s="115">
        <v>3.0</v>
      </c>
      <c r="U21" s="100" t="s">
        <v>23</v>
      </c>
      <c r="AA21" s="96">
        <v>16.0</v>
      </c>
      <c r="AB21" s="75" t="s">
        <v>268</v>
      </c>
      <c r="AC21" s="97">
        <v>0.20694444444444446</v>
      </c>
      <c r="AD21" s="98">
        <v>0.65</v>
      </c>
      <c r="AE21" s="99">
        <f>'4'!$AD21-'4'!$AC21</f>
        <v>0.4430555556</v>
      </c>
      <c r="AF21" s="75">
        <v>4.0</v>
      </c>
      <c r="AG21" s="100" t="s">
        <v>23</v>
      </c>
    </row>
    <row r="22" ht="14.25" customHeight="1">
      <c r="B22" s="96">
        <v>17.0</v>
      </c>
      <c r="C22" s="75" t="s">
        <v>123</v>
      </c>
      <c r="D22" s="97">
        <v>0.2027777777777778</v>
      </c>
      <c r="E22" s="97">
        <v>0.7048611111111112</v>
      </c>
      <c r="F22" s="99">
        <f>'4'!$E22-'4'!$D22</f>
        <v>0.5020833333</v>
      </c>
      <c r="G22" s="75">
        <v>4.0</v>
      </c>
      <c r="H22" s="100" t="s">
        <v>23</v>
      </c>
      <c r="L22" s="71"/>
      <c r="AA22" s="96">
        <v>17.0</v>
      </c>
      <c r="AB22" s="75" t="s">
        <v>53</v>
      </c>
      <c r="AC22" s="97">
        <v>0.23055555555555554</v>
      </c>
      <c r="AD22" s="98">
        <v>0.6840277777777778</v>
      </c>
      <c r="AE22" s="99">
        <f>'4'!$AD22-'4'!$AC22</f>
        <v>0.4534722222</v>
      </c>
      <c r="AF22" s="75">
        <v>4.0</v>
      </c>
      <c r="AG22" s="100" t="s">
        <v>23</v>
      </c>
    </row>
    <row r="23" ht="14.25" customHeight="1">
      <c r="B23" s="96">
        <v>18.0</v>
      </c>
      <c r="C23" s="75" t="s">
        <v>125</v>
      </c>
      <c r="D23" s="97">
        <v>0.25</v>
      </c>
      <c r="E23" s="97">
        <v>0.69375</v>
      </c>
      <c r="F23" s="99">
        <f>'4'!$E23-'4'!$D23</f>
        <v>0.44375</v>
      </c>
      <c r="G23" s="75">
        <v>4.0</v>
      </c>
      <c r="H23" s="100" t="s">
        <v>23</v>
      </c>
      <c r="L23" s="71"/>
      <c r="AA23" s="96">
        <v>18.0</v>
      </c>
      <c r="AB23" s="75" t="s">
        <v>155</v>
      </c>
      <c r="AC23" s="97">
        <v>0.25069444444444444</v>
      </c>
      <c r="AD23" s="98">
        <v>0.6993055555555556</v>
      </c>
      <c r="AE23" s="99">
        <f>'4'!$AD23-'4'!$AC23</f>
        <v>0.4486111111</v>
      </c>
      <c r="AF23" s="75">
        <v>4.0</v>
      </c>
      <c r="AG23" s="100" t="s">
        <v>23</v>
      </c>
    </row>
    <row r="24" ht="14.25" customHeight="1">
      <c r="B24" s="96">
        <v>19.0</v>
      </c>
      <c r="C24" s="75" t="s">
        <v>132</v>
      </c>
      <c r="D24" s="97">
        <v>0.2951388888888889</v>
      </c>
      <c r="E24" s="97">
        <v>0.71875</v>
      </c>
      <c r="F24" s="99">
        <f>'4'!$E24-'4'!$D24</f>
        <v>0.4236111111</v>
      </c>
      <c r="G24" s="75">
        <v>4.0</v>
      </c>
      <c r="H24" s="100" t="s">
        <v>23</v>
      </c>
      <c r="L24" s="71"/>
      <c r="O24" s="73" t="s">
        <v>269</v>
      </c>
      <c r="P24" s="5"/>
      <c r="Q24" s="5"/>
      <c r="R24" s="5"/>
      <c r="S24" s="5"/>
      <c r="T24" s="5"/>
      <c r="U24" s="6"/>
      <c r="W24" s="58" t="s">
        <v>270</v>
      </c>
      <c r="X24" s="58"/>
      <c r="AA24" s="96">
        <v>19.0</v>
      </c>
      <c r="AB24" s="75" t="s">
        <v>74</v>
      </c>
      <c r="AC24" s="97">
        <v>0.24027777777777778</v>
      </c>
      <c r="AD24" s="98">
        <v>0.7361111111111112</v>
      </c>
      <c r="AE24" s="99">
        <f>'4'!$AD24-'4'!$AC24</f>
        <v>0.4958333333</v>
      </c>
      <c r="AF24" s="75">
        <v>4.0</v>
      </c>
      <c r="AG24" s="100" t="s">
        <v>23</v>
      </c>
    </row>
    <row r="25" ht="14.25" customHeight="1">
      <c r="B25" s="96">
        <v>20.0</v>
      </c>
      <c r="C25" s="75" t="s">
        <v>135</v>
      </c>
      <c r="D25" s="97">
        <v>0.2513888888888889</v>
      </c>
      <c r="E25" s="97">
        <v>0.6666666666666666</v>
      </c>
      <c r="F25" s="99">
        <f>'4'!$E25-'4'!$D25</f>
        <v>0.4152777778</v>
      </c>
      <c r="G25" s="75">
        <v>4.0</v>
      </c>
      <c r="H25" s="100" t="s">
        <v>23</v>
      </c>
      <c r="L25" s="71"/>
      <c r="O25" s="74">
        <f>B4</f>
        <v>45386</v>
      </c>
      <c r="W25" s="59"/>
      <c r="X25" s="59"/>
      <c r="AA25" s="96">
        <v>20.0</v>
      </c>
      <c r="AB25" s="75" t="s">
        <v>81</v>
      </c>
      <c r="AC25" s="97">
        <v>0.22777777777777777</v>
      </c>
      <c r="AD25" s="98">
        <v>0.720138888888889</v>
      </c>
      <c r="AE25" s="99">
        <f>'4'!$AD25-'4'!$AC25</f>
        <v>0.4923611111</v>
      </c>
      <c r="AF25" s="75">
        <v>4.0</v>
      </c>
      <c r="AG25" s="100" t="s">
        <v>23</v>
      </c>
    </row>
    <row r="26" ht="14.25" customHeight="1">
      <c r="B26" s="96">
        <v>21.0</v>
      </c>
      <c r="C26" s="75" t="s">
        <v>138</v>
      </c>
      <c r="D26" s="97">
        <v>0.2263888888888889</v>
      </c>
      <c r="E26" s="97">
        <v>0.7319444444444444</v>
      </c>
      <c r="F26" s="99">
        <f>'4'!$E26-'4'!$D26</f>
        <v>0.5055555556</v>
      </c>
      <c r="G26" s="75">
        <v>4.0</v>
      </c>
      <c r="H26" s="100" t="s">
        <v>23</v>
      </c>
      <c r="L26" s="71"/>
      <c r="O26" s="75" t="s">
        <v>12</v>
      </c>
      <c r="P26" s="75" t="s">
        <v>13</v>
      </c>
      <c r="Q26" s="81" t="s">
        <v>14</v>
      </c>
      <c r="R26" s="81" t="s">
        <v>20</v>
      </c>
      <c r="S26" s="81" t="s">
        <v>16</v>
      </c>
      <c r="T26" s="75" t="s">
        <v>17</v>
      </c>
      <c r="U26" s="75" t="s">
        <v>18</v>
      </c>
      <c r="W26" s="78" t="s">
        <v>21</v>
      </c>
      <c r="X26" s="79">
        <f>SUM(X28:X31)</f>
        <v>8</v>
      </c>
      <c r="AA26" s="96">
        <v>21.0</v>
      </c>
      <c r="AB26" s="75" t="s">
        <v>271</v>
      </c>
      <c r="AC26" s="97">
        <v>0.22430555555555556</v>
      </c>
      <c r="AD26" s="98">
        <v>0.7319444444444444</v>
      </c>
      <c r="AE26" s="99">
        <f>'4'!$AD26-'4'!$AC26</f>
        <v>0.5076388889</v>
      </c>
      <c r="AF26" s="75">
        <v>5.0</v>
      </c>
      <c r="AG26" s="100" t="s">
        <v>23</v>
      </c>
    </row>
    <row r="27" ht="14.25" customHeight="1">
      <c r="B27" s="96">
        <v>22.0</v>
      </c>
      <c r="C27" s="75" t="s">
        <v>56</v>
      </c>
      <c r="D27" s="97">
        <v>0.24375</v>
      </c>
      <c r="E27" s="97">
        <v>0.7097222222222223</v>
      </c>
      <c r="F27" s="99">
        <f>'4'!$E27-'4'!$D27</f>
        <v>0.4659722222</v>
      </c>
      <c r="G27" s="75">
        <v>5.0</v>
      </c>
      <c r="H27" s="100" t="s">
        <v>23</v>
      </c>
      <c r="L27" s="71"/>
      <c r="O27" s="82">
        <v>1.0</v>
      </c>
      <c r="P27" s="90" t="s">
        <v>144</v>
      </c>
      <c r="Q27" s="91">
        <v>0.2534722222222222</v>
      </c>
      <c r="R27" s="91">
        <v>0.6597222222222222</v>
      </c>
      <c r="S27" s="92">
        <f t="shared" ref="S27:S32" si="2">R27-Q27</f>
        <v>0.40625</v>
      </c>
      <c r="T27" s="90">
        <v>3.0</v>
      </c>
      <c r="U27" s="94" t="s">
        <v>272</v>
      </c>
      <c r="W27" s="87" t="s">
        <v>24</v>
      </c>
      <c r="X27" s="88">
        <v>8.0</v>
      </c>
    </row>
    <row r="28" ht="14.25" customHeight="1">
      <c r="B28" s="96">
        <v>23.0</v>
      </c>
      <c r="C28" s="75" t="s">
        <v>120</v>
      </c>
      <c r="D28" s="97">
        <v>0.22916666666666666</v>
      </c>
      <c r="E28" s="97">
        <v>0.6875</v>
      </c>
      <c r="F28" s="99">
        <f>'4'!$E28-'4'!$D28</f>
        <v>0.4583333333</v>
      </c>
      <c r="G28" s="75">
        <v>5.0</v>
      </c>
      <c r="H28" s="100" t="s">
        <v>23</v>
      </c>
      <c r="L28" s="71"/>
      <c r="O28" s="96">
        <v>2.0</v>
      </c>
      <c r="P28" s="115" t="s">
        <v>143</v>
      </c>
      <c r="Q28" s="116">
        <v>0.26805555555555555</v>
      </c>
      <c r="R28" s="116">
        <v>0.7048611111111112</v>
      </c>
      <c r="S28" s="117">
        <f t="shared" si="2"/>
        <v>0.4368055556</v>
      </c>
      <c r="T28" s="115">
        <v>4.0</v>
      </c>
      <c r="U28" s="100" t="s">
        <v>23</v>
      </c>
      <c r="W28" s="87" t="s">
        <v>33</v>
      </c>
      <c r="X28" s="95">
        <v>6.0</v>
      </c>
    </row>
    <row r="29" ht="14.25" customHeight="1">
      <c r="L29" s="71"/>
      <c r="O29" s="96">
        <v>3.0</v>
      </c>
      <c r="P29" s="115" t="s">
        <v>191</v>
      </c>
      <c r="Q29" s="116">
        <v>0.2722222222222222</v>
      </c>
      <c r="R29" s="116">
        <v>0.6569444444444444</v>
      </c>
      <c r="S29" s="117">
        <f t="shared" si="2"/>
        <v>0.3847222222</v>
      </c>
      <c r="T29" s="115">
        <v>4.0</v>
      </c>
      <c r="U29" s="100" t="s">
        <v>23</v>
      </c>
      <c r="W29" s="87" t="s">
        <v>42</v>
      </c>
      <c r="X29" s="95">
        <v>0.0</v>
      </c>
    </row>
    <row r="30" ht="14.25" customHeight="1">
      <c r="L30" s="71"/>
      <c r="O30" s="96">
        <v>4.0</v>
      </c>
      <c r="P30" s="115" t="s">
        <v>233</v>
      </c>
      <c r="Q30" s="116">
        <v>0.28125</v>
      </c>
      <c r="R30" s="116">
        <v>0.7097222222222223</v>
      </c>
      <c r="S30" s="117">
        <f t="shared" si="2"/>
        <v>0.4284722222</v>
      </c>
      <c r="T30" s="115">
        <v>4.0</v>
      </c>
      <c r="U30" s="100" t="s">
        <v>23</v>
      </c>
      <c r="W30" s="87" t="s">
        <v>50</v>
      </c>
      <c r="X30" s="95">
        <v>2.0</v>
      </c>
    </row>
    <row r="31" ht="14.25" customHeight="1">
      <c r="L31" s="71"/>
      <c r="O31" s="96">
        <v>5.0</v>
      </c>
      <c r="P31" s="115" t="s">
        <v>139</v>
      </c>
      <c r="Q31" s="116">
        <v>0.2611111111111111</v>
      </c>
      <c r="R31" s="116">
        <v>0.625</v>
      </c>
      <c r="S31" s="117">
        <f t="shared" si="2"/>
        <v>0.3638888889</v>
      </c>
      <c r="T31" s="115">
        <v>4.0</v>
      </c>
      <c r="U31" s="100" t="s">
        <v>23</v>
      </c>
      <c r="V31" s="77"/>
      <c r="W31" s="87" t="s">
        <v>60</v>
      </c>
      <c r="X31" s="95">
        <v>0.0</v>
      </c>
    </row>
    <row r="32" ht="14.25" customHeight="1">
      <c r="L32" s="71"/>
      <c r="O32" s="96">
        <v>6.0</v>
      </c>
      <c r="P32" s="115" t="s">
        <v>141</v>
      </c>
      <c r="Q32" s="116">
        <v>0.2888888888888889</v>
      </c>
      <c r="R32" s="116">
        <v>0.7020833333333334</v>
      </c>
      <c r="S32" s="117">
        <f t="shared" si="2"/>
        <v>0.4131944444</v>
      </c>
      <c r="T32" s="115">
        <v>4.0</v>
      </c>
      <c r="U32" s="100" t="s">
        <v>23</v>
      </c>
      <c r="V32" s="77"/>
      <c r="W32" s="101" t="s">
        <v>65</v>
      </c>
      <c r="X32" s="102">
        <f>SUM('4'!$T$27:$T$32)</f>
        <v>23</v>
      </c>
    </row>
    <row r="33" ht="14.25" customHeight="1">
      <c r="L33" s="71"/>
      <c r="V33" s="77"/>
      <c r="W33" s="103" t="s">
        <v>72</v>
      </c>
      <c r="X33" s="104">
        <f>X32/X28</f>
        <v>3.833333333</v>
      </c>
    </row>
    <row r="34" ht="14.25" customHeight="1">
      <c r="L34" s="71"/>
      <c r="V34" s="77"/>
      <c r="W34" s="105" t="s">
        <v>78</v>
      </c>
      <c r="X34" s="106">
        <v>4.0</v>
      </c>
    </row>
    <row r="35" ht="14.25" customHeight="1">
      <c r="L35" s="71"/>
      <c r="V35" s="77"/>
      <c r="W35" s="105" t="s">
        <v>85</v>
      </c>
      <c r="X35" s="107">
        <f>X33/X34</f>
        <v>0.9583333333</v>
      </c>
    </row>
    <row r="36" ht="14.25" customHeight="1">
      <c r="L36" s="71"/>
      <c r="V36" s="77"/>
      <c r="W36" s="105" t="s">
        <v>95</v>
      </c>
      <c r="X36" s="107">
        <f>X28/X27</f>
        <v>0.75</v>
      </c>
    </row>
    <row r="37" ht="14.25" customHeight="1">
      <c r="L37" s="71"/>
      <c r="V37" s="77"/>
    </row>
    <row r="38" ht="14.25" customHeight="1">
      <c r="L38" s="71"/>
    </row>
    <row r="39" ht="14.25" customHeight="1">
      <c r="L39" s="71"/>
      <c r="O39" s="118">
        <v>1.0</v>
      </c>
      <c r="P39" s="119"/>
      <c r="Q39" s="120"/>
      <c r="R39" s="120"/>
      <c r="S39" s="121"/>
      <c r="T39" s="119"/>
      <c r="U39" s="122"/>
    </row>
    <row r="40" ht="14.25" customHeight="1">
      <c r="A40" s="70"/>
      <c r="L40" s="71"/>
      <c r="O40" s="118">
        <v>2.0</v>
      </c>
      <c r="U40" s="122"/>
    </row>
    <row r="41" ht="14.25" customHeight="1">
      <c r="L41" s="71"/>
      <c r="O41" s="118">
        <v>3.0</v>
      </c>
      <c r="U41" s="122"/>
    </row>
    <row r="42" ht="14.25" customHeight="1">
      <c r="L42" s="71"/>
      <c r="O42" s="118">
        <v>4.0</v>
      </c>
      <c r="U42" s="122"/>
    </row>
    <row r="43" ht="14.25" customHeight="1">
      <c r="L43" s="71"/>
      <c r="O43" s="118">
        <v>5.0</v>
      </c>
      <c r="U43" s="122"/>
    </row>
    <row r="44" ht="14.25" customHeight="1">
      <c r="L44" s="71"/>
      <c r="O44" s="118">
        <v>6.0</v>
      </c>
      <c r="U44" s="122"/>
    </row>
    <row r="45" ht="14.25" customHeight="1">
      <c r="L45" s="71"/>
      <c r="O45" s="118">
        <v>7.0</v>
      </c>
      <c r="U45" s="122"/>
    </row>
    <row r="46" ht="14.25" customHeight="1">
      <c r="L46" s="71"/>
      <c r="O46" s="118">
        <v>8.0</v>
      </c>
      <c r="U46" s="122"/>
    </row>
    <row r="47" ht="14.25" customHeight="1">
      <c r="L47" s="71"/>
      <c r="O47" s="118">
        <v>9.0</v>
      </c>
      <c r="U47" s="122"/>
    </row>
    <row r="48" ht="14.25" customHeight="1">
      <c r="L48" s="71"/>
      <c r="O48" s="126">
        <v>10.0</v>
      </c>
      <c r="U48" s="127"/>
    </row>
    <row r="49" ht="14.25" customHeight="1">
      <c r="L49" s="71"/>
      <c r="O49" s="126">
        <v>11.0</v>
      </c>
      <c r="U49" s="127"/>
    </row>
    <row r="50" ht="14.25" customHeight="1">
      <c r="L50" s="71"/>
      <c r="O50" s="126">
        <v>12.0</v>
      </c>
      <c r="U50" s="127"/>
    </row>
    <row r="51" ht="14.25" customHeight="1">
      <c r="L51" s="71"/>
      <c r="O51" s="123">
        <v>13.0</v>
      </c>
      <c r="U51" s="124"/>
    </row>
    <row r="52" ht="14.25" customHeight="1">
      <c r="L52" s="71"/>
      <c r="O52" s="118">
        <v>14.0</v>
      </c>
      <c r="U52" s="122"/>
    </row>
    <row r="53" ht="14.25" customHeight="1">
      <c r="L53" s="71"/>
      <c r="O53" s="118">
        <v>15.0</v>
      </c>
      <c r="U53" s="122"/>
    </row>
    <row r="54" ht="14.25" customHeight="1">
      <c r="L54" s="71"/>
      <c r="O54" s="118">
        <v>16.0</v>
      </c>
      <c r="U54" s="122"/>
    </row>
    <row r="55" ht="14.25" customHeight="1">
      <c r="L55" s="71"/>
      <c r="O55" s="118">
        <v>17.0</v>
      </c>
      <c r="U55" s="122"/>
    </row>
    <row r="56" ht="14.25" customHeight="1">
      <c r="L56" s="71"/>
      <c r="O56" s="118">
        <v>18.0</v>
      </c>
      <c r="U56" s="122"/>
    </row>
    <row r="57" ht="14.25" customHeight="1">
      <c r="L57" s="71"/>
      <c r="O57" s="118">
        <v>19.0</v>
      </c>
      <c r="U57" s="122"/>
    </row>
    <row r="58" ht="14.25" customHeight="1">
      <c r="L58" s="71"/>
      <c r="O58" s="118">
        <v>20.0</v>
      </c>
      <c r="U58" s="122"/>
    </row>
    <row r="59" ht="14.25" customHeight="1">
      <c r="L59" s="71"/>
      <c r="O59" s="118">
        <v>21.0</v>
      </c>
      <c r="U59" s="122"/>
    </row>
    <row r="60" ht="14.25" customHeight="1">
      <c r="L60" s="71"/>
      <c r="O60" s="118">
        <v>22.0</v>
      </c>
      <c r="U60" s="122"/>
    </row>
    <row r="61" ht="14.25" customHeight="1">
      <c r="L61" s="71"/>
    </row>
    <row r="62" ht="14.25" customHeight="1">
      <c r="L62" s="71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4:U24"/>
    <mergeCell ref="O25:U25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27.71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0.43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B1" s="70" t="s">
        <v>0</v>
      </c>
      <c r="L1" s="71"/>
      <c r="O1" s="70" t="s">
        <v>1</v>
      </c>
      <c r="AA1" s="70" t="s">
        <v>2</v>
      </c>
      <c r="AM1" s="70" t="s">
        <v>3</v>
      </c>
    </row>
    <row r="2" ht="14.25" customHeight="1">
      <c r="L2" s="71"/>
    </row>
    <row r="3" ht="14.25" customHeight="1">
      <c r="B3" s="72" t="s">
        <v>273</v>
      </c>
      <c r="C3" s="5"/>
      <c r="D3" s="5"/>
      <c r="E3" s="5"/>
      <c r="F3" s="5"/>
      <c r="G3" s="5"/>
      <c r="H3" s="6"/>
      <c r="J3" s="7" t="s">
        <v>274</v>
      </c>
      <c r="K3" s="8"/>
      <c r="L3" s="71"/>
      <c r="O3" s="73" t="s">
        <v>275</v>
      </c>
      <c r="P3" s="5"/>
      <c r="Q3" s="5"/>
      <c r="R3" s="5"/>
      <c r="S3" s="5"/>
      <c r="T3" s="5"/>
      <c r="U3" s="6"/>
      <c r="W3" s="7" t="s">
        <v>276</v>
      </c>
      <c r="X3" s="8"/>
      <c r="AA3" s="72" t="s">
        <v>277</v>
      </c>
      <c r="AB3" s="5"/>
      <c r="AC3" s="5"/>
      <c r="AD3" s="5"/>
      <c r="AE3" s="5"/>
      <c r="AF3" s="5"/>
      <c r="AG3" s="6"/>
      <c r="AI3" s="7" t="s">
        <v>278</v>
      </c>
      <c r="AJ3" s="8"/>
      <c r="AM3" s="72" t="s">
        <v>279</v>
      </c>
      <c r="AN3" s="5"/>
      <c r="AO3" s="5"/>
      <c r="AP3" s="5"/>
      <c r="AQ3" s="5"/>
      <c r="AR3" s="5"/>
      <c r="AS3" s="6"/>
      <c r="AU3" s="7" t="s">
        <v>280</v>
      </c>
      <c r="AV3" s="8"/>
    </row>
    <row r="4" ht="14.25" customHeight="1">
      <c r="B4" s="74">
        <v>45387.0</v>
      </c>
      <c r="J4" s="11"/>
      <c r="K4" s="12"/>
      <c r="L4" s="71"/>
      <c r="O4" s="74">
        <f>B4</f>
        <v>45387</v>
      </c>
      <c r="W4" s="11"/>
      <c r="X4" s="12"/>
      <c r="AA4" s="74">
        <f>B4</f>
        <v>45387</v>
      </c>
      <c r="AI4" s="11"/>
      <c r="AJ4" s="12"/>
      <c r="AM4" s="74">
        <f>B4</f>
        <v>45387</v>
      </c>
      <c r="AU4" s="11"/>
      <c r="AV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46</v>
      </c>
      <c r="AK5" s="77"/>
      <c r="AL5" s="77"/>
      <c r="AM5" s="75" t="s">
        <v>12</v>
      </c>
      <c r="AN5" s="75" t="s">
        <v>13</v>
      </c>
      <c r="AO5" s="75" t="s">
        <v>14</v>
      </c>
      <c r="AP5" s="75" t="s">
        <v>20</v>
      </c>
      <c r="AQ5" s="75" t="s">
        <v>16</v>
      </c>
      <c r="AR5" s="75" t="s">
        <v>17</v>
      </c>
      <c r="AS5" s="75" t="s">
        <v>18</v>
      </c>
      <c r="AT5" s="77"/>
      <c r="AU5" s="78" t="s">
        <v>19</v>
      </c>
      <c r="AV5" s="79">
        <f>SUM(AV7:AV10)</f>
        <v>15</v>
      </c>
    </row>
    <row r="6" ht="14.25" customHeight="1">
      <c r="B6" s="82">
        <v>1.0</v>
      </c>
      <c r="C6" s="83" t="s">
        <v>22</v>
      </c>
      <c r="D6" s="84">
        <v>0.27291666666666664</v>
      </c>
      <c r="E6" s="84">
        <v>0.3923611111111111</v>
      </c>
      <c r="F6" s="85">
        <f>'5'!$E6-'5'!$D6</f>
        <v>0.1194444444</v>
      </c>
      <c r="G6" s="83">
        <v>1.0</v>
      </c>
      <c r="H6" s="86" t="s">
        <v>281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90" t="s">
        <v>25</v>
      </c>
      <c r="Q6" s="91">
        <v>0.3104166666666667</v>
      </c>
      <c r="R6" s="91">
        <v>0.4534722222222222</v>
      </c>
      <c r="S6" s="92">
        <f t="shared" ref="S6:S20" si="1">R6-Q6</f>
        <v>0.1430555556</v>
      </c>
      <c r="T6" s="90">
        <v>1.0</v>
      </c>
      <c r="U6" s="86" t="s">
        <v>282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283</v>
      </c>
      <c r="AC6" s="84">
        <v>0.27499999999999997</v>
      </c>
      <c r="AD6" s="93">
        <v>0.32083333333333336</v>
      </c>
      <c r="AE6" s="85">
        <f>'5'!$AD6-'5'!$AC6</f>
        <v>0.04583333333</v>
      </c>
      <c r="AF6" s="83">
        <v>0.0</v>
      </c>
      <c r="AG6" s="94" t="s">
        <v>284</v>
      </c>
      <c r="AH6" s="77"/>
      <c r="AI6" s="87" t="s">
        <v>24</v>
      </c>
      <c r="AJ6" s="88">
        <v>15.0</v>
      </c>
      <c r="AK6" s="77"/>
      <c r="AL6" s="77"/>
      <c r="AM6" s="82">
        <v>1.0</v>
      </c>
      <c r="AN6" s="83" t="s">
        <v>76</v>
      </c>
      <c r="AO6" s="84">
        <v>0.37777777777777777</v>
      </c>
      <c r="AP6" s="84">
        <v>0.63125</v>
      </c>
      <c r="AQ6" s="85">
        <f>'5'!$AP6-'5'!$AO6</f>
        <v>0.2534722222</v>
      </c>
      <c r="AR6" s="83">
        <v>2.0</v>
      </c>
      <c r="AS6" s="82" t="s">
        <v>285</v>
      </c>
      <c r="AT6" s="77"/>
      <c r="AU6" s="87" t="s">
        <v>24</v>
      </c>
      <c r="AV6" s="88">
        <v>15.0</v>
      </c>
    </row>
    <row r="7" ht="14.25" customHeight="1">
      <c r="B7" s="82">
        <v>2.0</v>
      </c>
      <c r="C7" s="83" t="s">
        <v>31</v>
      </c>
      <c r="D7" s="84">
        <v>0.2736111111111111</v>
      </c>
      <c r="E7" s="84">
        <v>0.5909722222222222</v>
      </c>
      <c r="F7" s="85">
        <f>'5'!$E7-'5'!$D7</f>
        <v>0.3173611111</v>
      </c>
      <c r="G7" s="83">
        <v>2.0</v>
      </c>
      <c r="H7" s="94" t="s">
        <v>286</v>
      </c>
      <c r="I7" s="77"/>
      <c r="J7" s="87" t="s">
        <v>33</v>
      </c>
      <c r="K7" s="95">
        <v>23.0</v>
      </c>
      <c r="L7" s="80"/>
      <c r="M7" s="77"/>
      <c r="N7" s="77"/>
      <c r="O7" s="82">
        <v>2.0</v>
      </c>
      <c r="P7" s="90" t="s">
        <v>34</v>
      </c>
      <c r="Q7" s="91">
        <v>0.2951388888888889</v>
      </c>
      <c r="R7" s="91">
        <v>0.5520833333333334</v>
      </c>
      <c r="S7" s="92">
        <f t="shared" si="1"/>
        <v>0.2569444444</v>
      </c>
      <c r="T7" s="90">
        <v>1.0</v>
      </c>
      <c r="U7" s="86" t="s">
        <v>287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288</v>
      </c>
      <c r="AC7" s="84">
        <v>0.2625</v>
      </c>
      <c r="AD7" s="93">
        <v>0.4305555555555556</v>
      </c>
      <c r="AE7" s="85">
        <f>'5'!$AD7-'5'!$AC7</f>
        <v>0.1680555556</v>
      </c>
      <c r="AF7" s="83">
        <v>1.0</v>
      </c>
      <c r="AG7" s="94" t="s">
        <v>289</v>
      </c>
      <c r="AH7" s="77"/>
      <c r="AI7" s="87" t="s">
        <v>33</v>
      </c>
      <c r="AJ7" s="95">
        <v>17.0</v>
      </c>
      <c r="AK7" s="77"/>
      <c r="AL7" s="77"/>
      <c r="AM7" s="82">
        <v>2.0</v>
      </c>
      <c r="AN7" s="83" t="s">
        <v>83</v>
      </c>
      <c r="AO7" s="84">
        <v>0.28402777777777777</v>
      </c>
      <c r="AP7" s="84">
        <v>0.4513888888888889</v>
      </c>
      <c r="AQ7" s="85">
        <f>'5'!$AP7-'5'!$AO7</f>
        <v>0.1673611111</v>
      </c>
      <c r="AR7" s="83">
        <v>2.0</v>
      </c>
      <c r="AS7" s="94" t="s">
        <v>290</v>
      </c>
      <c r="AT7" s="77"/>
      <c r="AU7" s="87" t="s">
        <v>33</v>
      </c>
      <c r="AV7" s="88">
        <v>11.0</v>
      </c>
    </row>
    <row r="8" ht="14.25" customHeight="1">
      <c r="B8" s="82">
        <v>3.0</v>
      </c>
      <c r="C8" s="83" t="s">
        <v>71</v>
      </c>
      <c r="D8" s="84">
        <v>0.28680555555555554</v>
      </c>
      <c r="E8" s="84">
        <v>0.5770833333333333</v>
      </c>
      <c r="F8" s="85">
        <f>'5'!$E8-'5'!$D8</f>
        <v>0.2902777778</v>
      </c>
      <c r="G8" s="83">
        <v>2.0</v>
      </c>
      <c r="H8" s="94" t="s">
        <v>291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105</v>
      </c>
      <c r="Q8" s="91">
        <v>0.3</v>
      </c>
      <c r="R8" s="91">
        <v>0.6597222222222222</v>
      </c>
      <c r="S8" s="92">
        <f t="shared" si="1"/>
        <v>0.3597222222</v>
      </c>
      <c r="T8" s="90">
        <v>1.0</v>
      </c>
      <c r="U8" s="94" t="s">
        <v>292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258</v>
      </c>
      <c r="AC8" s="84">
        <v>0.27638888888888885</v>
      </c>
      <c r="AD8" s="93">
        <v>0.45694444444444443</v>
      </c>
      <c r="AE8" s="85">
        <f>'5'!$AD8-'5'!$AC8</f>
        <v>0.1805555556</v>
      </c>
      <c r="AF8" s="83">
        <v>1.0</v>
      </c>
      <c r="AG8" s="94" t="s">
        <v>293</v>
      </c>
      <c r="AH8" s="77"/>
      <c r="AI8" s="87" t="s">
        <v>42</v>
      </c>
      <c r="AJ8" s="95">
        <v>0.0</v>
      </c>
      <c r="AK8" s="77"/>
      <c r="AL8" s="77"/>
      <c r="AM8" s="82">
        <v>3.0</v>
      </c>
      <c r="AN8" s="83" t="s">
        <v>97</v>
      </c>
      <c r="AO8" s="84">
        <v>0.28958333333333336</v>
      </c>
      <c r="AP8" s="84">
        <v>0.5680555555555555</v>
      </c>
      <c r="AQ8" s="85">
        <f>'5'!$AP8-'5'!$AO8</f>
        <v>0.2784722222</v>
      </c>
      <c r="AR8" s="83">
        <v>2.0</v>
      </c>
      <c r="AS8" s="94" t="s">
        <v>294</v>
      </c>
      <c r="AT8" s="77"/>
      <c r="AU8" s="87" t="s">
        <v>42</v>
      </c>
      <c r="AV8" s="95">
        <v>1.0</v>
      </c>
    </row>
    <row r="9" ht="14.25" customHeight="1">
      <c r="B9" s="82">
        <v>4.0</v>
      </c>
      <c r="C9" s="83" t="s">
        <v>112</v>
      </c>
      <c r="D9" s="84">
        <v>0.28611111111111115</v>
      </c>
      <c r="E9" s="84">
        <v>0.5750000000000001</v>
      </c>
      <c r="F9" s="85">
        <f>'5'!$E9-'5'!$D9</f>
        <v>0.2888888889</v>
      </c>
      <c r="G9" s="83">
        <v>2.0</v>
      </c>
      <c r="H9" s="94" t="s">
        <v>295</v>
      </c>
      <c r="I9" s="77"/>
      <c r="J9" s="87" t="s">
        <v>50</v>
      </c>
      <c r="K9" s="95">
        <v>0.0</v>
      </c>
      <c r="L9" s="80"/>
      <c r="M9" s="77"/>
      <c r="N9" s="77"/>
      <c r="O9" s="89">
        <v>4.0</v>
      </c>
      <c r="P9" s="90" t="s">
        <v>51</v>
      </c>
      <c r="Q9" s="91">
        <v>0.28541666666666665</v>
      </c>
      <c r="R9" s="91">
        <v>0.4576388888888889</v>
      </c>
      <c r="S9" s="92">
        <f t="shared" si="1"/>
        <v>0.1722222222</v>
      </c>
      <c r="T9" s="90">
        <v>1.0</v>
      </c>
      <c r="U9" s="94" t="s">
        <v>296</v>
      </c>
      <c r="V9" s="77"/>
      <c r="W9" s="87" t="s">
        <v>50</v>
      </c>
      <c r="X9" s="95">
        <v>3.0</v>
      </c>
      <c r="Y9" s="77"/>
      <c r="Z9" s="77"/>
      <c r="AA9" s="82">
        <v>4.0</v>
      </c>
      <c r="AB9" s="83" t="s">
        <v>245</v>
      </c>
      <c r="AC9" s="84">
        <v>0.27152777777777776</v>
      </c>
      <c r="AD9" s="93">
        <v>0.6263888888888889</v>
      </c>
      <c r="AE9" s="85">
        <f>'5'!$AD9-'5'!$AC9</f>
        <v>0.3548611111</v>
      </c>
      <c r="AF9" s="83">
        <v>2.0</v>
      </c>
      <c r="AG9" s="94" t="s">
        <v>297</v>
      </c>
      <c r="AH9" s="77"/>
      <c r="AI9" s="87" t="s">
        <v>50</v>
      </c>
      <c r="AJ9" s="95">
        <v>0.0</v>
      </c>
      <c r="AK9" s="77"/>
      <c r="AL9" s="77"/>
      <c r="AM9" s="82">
        <v>4.0</v>
      </c>
      <c r="AN9" s="83" t="s">
        <v>54</v>
      </c>
      <c r="AO9" s="84">
        <v>0.25833333333333336</v>
      </c>
      <c r="AP9" s="84">
        <v>0.45208333333333334</v>
      </c>
      <c r="AQ9" s="85">
        <f>'5'!$AP9-'5'!$AO9</f>
        <v>0.19375</v>
      </c>
      <c r="AR9" s="83">
        <v>2.0</v>
      </c>
      <c r="AS9" s="94" t="s">
        <v>298</v>
      </c>
      <c r="AT9" s="77"/>
      <c r="AU9" s="87" t="s">
        <v>50</v>
      </c>
      <c r="AV9" s="95">
        <v>3.0</v>
      </c>
    </row>
    <row r="10" ht="14.25" customHeight="1">
      <c r="B10" s="82">
        <v>5.0</v>
      </c>
      <c r="C10" s="83" t="s">
        <v>129</v>
      </c>
      <c r="D10" s="84">
        <v>0.2534722222222222</v>
      </c>
      <c r="E10" s="84">
        <v>0.579861111111111</v>
      </c>
      <c r="F10" s="85">
        <f>'5'!$E10-'5'!$D10</f>
        <v>0.3263888889</v>
      </c>
      <c r="G10" s="83">
        <v>2.0</v>
      </c>
      <c r="H10" s="94" t="s">
        <v>299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66</v>
      </c>
      <c r="Q10" s="91">
        <v>0.2951388888888889</v>
      </c>
      <c r="R10" s="91">
        <v>0.56875</v>
      </c>
      <c r="S10" s="92">
        <f t="shared" si="1"/>
        <v>0.2736111111</v>
      </c>
      <c r="T10" s="90">
        <v>1.0</v>
      </c>
      <c r="U10" s="94" t="s">
        <v>67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255</v>
      </c>
      <c r="AC10" s="84">
        <v>0.2569444444444445</v>
      </c>
      <c r="AD10" s="93">
        <v>0.6194444444444445</v>
      </c>
      <c r="AE10" s="85">
        <f>'5'!$AD10-'5'!$AC10</f>
        <v>0.3625</v>
      </c>
      <c r="AF10" s="83">
        <v>2.0</v>
      </c>
      <c r="AG10" s="94" t="s">
        <v>300</v>
      </c>
      <c r="AH10" s="77"/>
      <c r="AI10" s="87" t="s">
        <v>57</v>
      </c>
      <c r="AJ10" s="95">
        <v>29.0</v>
      </c>
      <c r="AK10" s="77"/>
      <c r="AL10" s="77"/>
      <c r="AM10" s="82">
        <v>5.0</v>
      </c>
      <c r="AN10" s="83" t="s">
        <v>157</v>
      </c>
      <c r="AO10" s="84">
        <v>0.24444444444444446</v>
      </c>
      <c r="AP10" s="84">
        <v>0.548611111111111</v>
      </c>
      <c r="AQ10" s="85">
        <f>'5'!$AP10-'5'!$AO10</f>
        <v>0.3041666667</v>
      </c>
      <c r="AR10" s="83">
        <v>3.0</v>
      </c>
      <c r="AS10" s="94" t="s">
        <v>301</v>
      </c>
      <c r="AT10" s="77"/>
      <c r="AU10" s="87" t="s">
        <v>57</v>
      </c>
      <c r="AV10" s="95">
        <v>0.0</v>
      </c>
    </row>
    <row r="11" ht="14.25" customHeight="1">
      <c r="B11" s="82">
        <v>6.0</v>
      </c>
      <c r="C11" s="83" t="s">
        <v>222</v>
      </c>
      <c r="D11" s="84">
        <v>0.26944444444444443</v>
      </c>
      <c r="E11" s="84">
        <v>0.6583333333333333</v>
      </c>
      <c r="F11" s="85">
        <f>'5'!$E11-'5'!$D11</f>
        <v>0.3888888889</v>
      </c>
      <c r="G11" s="83">
        <v>2.0</v>
      </c>
      <c r="H11" s="94" t="s">
        <v>302</v>
      </c>
      <c r="I11" s="77"/>
      <c r="J11" s="101" t="s">
        <v>65</v>
      </c>
      <c r="K11" s="102">
        <f>SUM('5'!$G$6:$G$28)</f>
        <v>66</v>
      </c>
      <c r="L11" s="80"/>
      <c r="M11" s="77"/>
      <c r="N11" s="77"/>
      <c r="O11" s="82">
        <v>6.0</v>
      </c>
      <c r="P11" s="90" t="s">
        <v>73</v>
      </c>
      <c r="Q11" s="91">
        <v>0.26805555555555555</v>
      </c>
      <c r="R11" s="91">
        <v>0.6534722222222222</v>
      </c>
      <c r="S11" s="92">
        <f t="shared" si="1"/>
        <v>0.3854166667</v>
      </c>
      <c r="T11" s="90">
        <v>2.0</v>
      </c>
      <c r="U11" s="94" t="s">
        <v>303</v>
      </c>
      <c r="V11" s="77"/>
      <c r="W11" s="101" t="s">
        <v>65</v>
      </c>
      <c r="X11" s="102">
        <f>SUM('5'!$T$6:$T$20)</f>
        <v>27</v>
      </c>
      <c r="Y11" s="77"/>
      <c r="Z11" s="77"/>
      <c r="AA11" s="82">
        <v>6.0</v>
      </c>
      <c r="AB11" s="83" t="s">
        <v>304</v>
      </c>
      <c r="AC11" s="84">
        <v>0.40625</v>
      </c>
      <c r="AD11" s="93">
        <v>0.7534722222222222</v>
      </c>
      <c r="AE11" s="85">
        <f>'5'!$AD11-'5'!$AC11</f>
        <v>0.3472222222</v>
      </c>
      <c r="AF11" s="83">
        <v>2.0</v>
      </c>
      <c r="AG11" s="94" t="s">
        <v>305</v>
      </c>
      <c r="AH11" s="77"/>
      <c r="AI11" s="101" t="s">
        <v>65</v>
      </c>
      <c r="AJ11" s="102">
        <f>SUM('5'!$AF$6:$AF$22)</f>
        <v>47</v>
      </c>
      <c r="AK11" s="77"/>
      <c r="AL11" s="77"/>
      <c r="AM11" s="82">
        <v>6.0</v>
      </c>
      <c r="AN11" s="83" t="s">
        <v>29</v>
      </c>
      <c r="AO11" s="84">
        <v>0.3145833333333333</v>
      </c>
      <c r="AP11" s="84">
        <v>0.74375</v>
      </c>
      <c r="AQ11" s="85">
        <f>'5'!$AP11-'5'!$AO11</f>
        <v>0.4291666667</v>
      </c>
      <c r="AR11" s="83">
        <v>3.0</v>
      </c>
      <c r="AS11" s="94" t="s">
        <v>251</v>
      </c>
      <c r="AT11" s="77"/>
      <c r="AU11" s="101" t="s">
        <v>65</v>
      </c>
      <c r="AV11" s="102">
        <f>SUM('5'!$AR$6:$AR$16)</f>
        <v>36</v>
      </c>
    </row>
    <row r="12" ht="14.25" customHeight="1">
      <c r="B12" s="82">
        <v>7.0</v>
      </c>
      <c r="C12" s="83" t="s">
        <v>132</v>
      </c>
      <c r="D12" s="84">
        <v>0.31805555555555554</v>
      </c>
      <c r="E12" s="84">
        <v>0.7215277777777778</v>
      </c>
      <c r="F12" s="85">
        <f>'5'!$E12-'5'!$D12</f>
        <v>0.4034722222</v>
      </c>
      <c r="G12" s="83">
        <v>2.0</v>
      </c>
      <c r="H12" s="94" t="s">
        <v>306</v>
      </c>
      <c r="I12" s="77"/>
      <c r="J12" s="103" t="s">
        <v>72</v>
      </c>
      <c r="K12" s="104">
        <f>K11/K7</f>
        <v>2.869565217</v>
      </c>
      <c r="L12" s="80"/>
      <c r="M12" s="77"/>
      <c r="N12" s="77"/>
      <c r="O12" s="89">
        <v>7.0</v>
      </c>
      <c r="P12" s="90" t="s">
        <v>86</v>
      </c>
      <c r="Q12" s="91">
        <v>0.2701388888888889</v>
      </c>
      <c r="R12" s="91">
        <v>0.7215277777777778</v>
      </c>
      <c r="S12" s="92">
        <f t="shared" si="1"/>
        <v>0.4513888889</v>
      </c>
      <c r="T12" s="90">
        <v>2.0</v>
      </c>
      <c r="U12" s="94" t="s">
        <v>307</v>
      </c>
      <c r="V12" s="77"/>
      <c r="W12" s="103" t="s">
        <v>72</v>
      </c>
      <c r="X12" s="104">
        <f>X11/X7</f>
        <v>1.8</v>
      </c>
      <c r="Y12" s="77"/>
      <c r="Z12" s="77"/>
      <c r="AA12" s="82">
        <v>7.0</v>
      </c>
      <c r="AB12" s="83" t="s">
        <v>308</v>
      </c>
      <c r="AC12" s="84">
        <v>0.2798611111111111</v>
      </c>
      <c r="AD12" s="93">
        <v>0.6548611111111111</v>
      </c>
      <c r="AE12" s="85">
        <f>'5'!$AD12-'5'!$AC12</f>
        <v>0.375</v>
      </c>
      <c r="AF12" s="83">
        <v>3.0</v>
      </c>
      <c r="AG12" s="94" t="s">
        <v>309</v>
      </c>
      <c r="AH12" s="77"/>
      <c r="AI12" s="103" t="s">
        <v>72</v>
      </c>
      <c r="AJ12" s="104">
        <f>AJ11/AJ7</f>
        <v>2.764705882</v>
      </c>
      <c r="AK12" s="77"/>
      <c r="AL12" s="77"/>
      <c r="AM12" s="82">
        <v>7.0</v>
      </c>
      <c r="AN12" s="83" t="s">
        <v>47</v>
      </c>
      <c r="AO12" s="84">
        <v>0.3020833333333333</v>
      </c>
      <c r="AP12" s="84">
        <v>0.7034722222222222</v>
      </c>
      <c r="AQ12" s="85">
        <f>'5'!$AP12-'5'!$AO12</f>
        <v>0.4013888889</v>
      </c>
      <c r="AR12" s="83">
        <v>4.0</v>
      </c>
      <c r="AS12" s="94" t="s">
        <v>310</v>
      </c>
      <c r="AT12" s="77"/>
      <c r="AU12" s="103" t="s">
        <v>72</v>
      </c>
      <c r="AV12" s="104">
        <f>AV11/AV7</f>
        <v>3.272727273</v>
      </c>
    </row>
    <row r="13" ht="14.25" customHeight="1">
      <c r="B13" s="96">
        <v>8.0</v>
      </c>
      <c r="C13" s="75" t="s">
        <v>40</v>
      </c>
      <c r="D13" s="97">
        <v>0.2548611111111111</v>
      </c>
      <c r="E13" s="97">
        <v>0.6687500000000001</v>
      </c>
      <c r="F13" s="99">
        <f>'5'!$E13-'5'!$D13</f>
        <v>0.4138888889</v>
      </c>
      <c r="G13" s="75">
        <v>3.0</v>
      </c>
      <c r="H13" s="100" t="s">
        <v>23</v>
      </c>
      <c r="I13" s="77"/>
      <c r="J13" s="105" t="s">
        <v>78</v>
      </c>
      <c r="K13" s="106">
        <v>2.5</v>
      </c>
      <c r="L13" s="80"/>
      <c r="M13" s="77"/>
      <c r="N13" s="77"/>
      <c r="O13" s="82">
        <v>8.0</v>
      </c>
      <c r="P13" s="90" t="s">
        <v>43</v>
      </c>
      <c r="Q13" s="91">
        <v>0.2743055555555555</v>
      </c>
      <c r="R13" s="91">
        <v>0.7090277777777777</v>
      </c>
      <c r="S13" s="92">
        <f t="shared" si="1"/>
        <v>0.4347222222</v>
      </c>
      <c r="T13" s="90">
        <v>2.0</v>
      </c>
      <c r="U13" s="94" t="s">
        <v>311</v>
      </c>
      <c r="V13" s="77"/>
      <c r="W13" s="105" t="s">
        <v>78</v>
      </c>
      <c r="X13" s="106">
        <v>2.5</v>
      </c>
      <c r="Y13" s="77"/>
      <c r="Z13" s="77"/>
      <c r="AA13" s="82">
        <v>8.0</v>
      </c>
      <c r="AB13" s="83" t="s">
        <v>312</v>
      </c>
      <c r="AC13" s="84">
        <v>0.2513888888888889</v>
      </c>
      <c r="AD13" s="93">
        <v>0.6520833333333333</v>
      </c>
      <c r="AE13" s="85">
        <f>'5'!$AD13-'5'!$AC13</f>
        <v>0.4006944444</v>
      </c>
      <c r="AF13" s="83">
        <v>3.0</v>
      </c>
      <c r="AG13" s="94" t="s">
        <v>313</v>
      </c>
      <c r="AH13" s="77"/>
      <c r="AI13" s="105" t="s">
        <v>78</v>
      </c>
      <c r="AJ13" s="106">
        <v>4.0</v>
      </c>
      <c r="AK13" s="77"/>
      <c r="AL13" s="77"/>
      <c r="AM13" s="82">
        <v>8.0</v>
      </c>
      <c r="AN13" s="83" t="s">
        <v>89</v>
      </c>
      <c r="AO13" s="84">
        <v>0.3833333333333333</v>
      </c>
      <c r="AP13" s="84">
        <v>0.7368055555555556</v>
      </c>
      <c r="AQ13" s="85">
        <f>'5'!$AP13-'5'!$AO13</f>
        <v>0.3534722222</v>
      </c>
      <c r="AR13" s="83">
        <v>4.0</v>
      </c>
      <c r="AS13" s="94" t="s">
        <v>314</v>
      </c>
      <c r="AT13" s="77"/>
      <c r="AU13" s="105" t="s">
        <v>78</v>
      </c>
      <c r="AV13" s="106">
        <v>5.0</v>
      </c>
    </row>
    <row r="14" ht="14.25" customHeight="1">
      <c r="B14" s="96">
        <v>9.0</v>
      </c>
      <c r="C14" s="75" t="s">
        <v>49</v>
      </c>
      <c r="D14" s="97">
        <v>0.29097222222222224</v>
      </c>
      <c r="E14" s="97">
        <v>0.7041666666666666</v>
      </c>
      <c r="F14" s="99">
        <f>'5'!$E14-'5'!$D14</f>
        <v>0.4131944444</v>
      </c>
      <c r="G14" s="75">
        <v>3.0</v>
      </c>
      <c r="H14" s="100" t="s">
        <v>23</v>
      </c>
      <c r="I14" s="77"/>
      <c r="J14" s="105" t="s">
        <v>85</v>
      </c>
      <c r="K14" s="107">
        <f>K12/K13</f>
        <v>1.147826087</v>
      </c>
      <c r="L14" s="80"/>
      <c r="M14" s="77"/>
      <c r="N14" s="77"/>
      <c r="O14" s="82">
        <v>9.0</v>
      </c>
      <c r="P14" s="90" t="s">
        <v>109</v>
      </c>
      <c r="Q14" s="91">
        <v>0.21805555555555556</v>
      </c>
      <c r="R14" s="91">
        <v>0.725</v>
      </c>
      <c r="S14" s="92">
        <f t="shared" si="1"/>
        <v>0.5069444444</v>
      </c>
      <c r="T14" s="90">
        <v>2.0</v>
      </c>
      <c r="U14" s="94" t="s">
        <v>311</v>
      </c>
      <c r="V14" s="77"/>
      <c r="W14" s="105" t="s">
        <v>85</v>
      </c>
      <c r="X14" s="107">
        <f>X12/X13</f>
        <v>0.72</v>
      </c>
      <c r="Y14" s="77"/>
      <c r="Z14" s="77"/>
      <c r="AA14" s="82">
        <v>9.0</v>
      </c>
      <c r="AB14" s="83" t="s">
        <v>253</v>
      </c>
      <c r="AC14" s="84">
        <v>0.26875</v>
      </c>
      <c r="AD14" s="93">
        <v>0.6465277777777778</v>
      </c>
      <c r="AE14" s="85">
        <f>'5'!$AD14-'5'!$AC14</f>
        <v>0.3777777778</v>
      </c>
      <c r="AF14" s="83">
        <v>3.0</v>
      </c>
      <c r="AG14" s="94" t="s">
        <v>315</v>
      </c>
      <c r="AH14" s="77"/>
      <c r="AI14" s="105" t="s">
        <v>85</v>
      </c>
      <c r="AJ14" s="107">
        <f>AJ12/AJ13</f>
        <v>0.6911764706</v>
      </c>
      <c r="AK14" s="77"/>
      <c r="AL14" s="77"/>
      <c r="AM14" s="82">
        <v>9.0</v>
      </c>
      <c r="AN14" s="83" t="s">
        <v>166</v>
      </c>
      <c r="AO14" s="84">
        <v>0.2916666666666667</v>
      </c>
      <c r="AP14" s="84">
        <v>0.6805555555555555</v>
      </c>
      <c r="AQ14" s="85">
        <f>'5'!$AP14-'5'!$AO14</f>
        <v>0.3888888889</v>
      </c>
      <c r="AR14" s="83">
        <v>4.0</v>
      </c>
      <c r="AS14" s="94" t="s">
        <v>311</v>
      </c>
      <c r="AT14" s="77"/>
      <c r="AU14" s="105" t="s">
        <v>85</v>
      </c>
      <c r="AV14" s="107">
        <f>AV12/AV13</f>
        <v>0.6545454545</v>
      </c>
    </row>
    <row r="15" ht="14.25" customHeight="1">
      <c r="B15" s="96">
        <v>10.0</v>
      </c>
      <c r="C15" s="75" t="s">
        <v>56</v>
      </c>
      <c r="D15" s="97">
        <v>0.2236111111111111</v>
      </c>
      <c r="E15" s="97">
        <v>0.6743055555555556</v>
      </c>
      <c r="F15" s="99">
        <f>'5'!$E15-'5'!$D15</f>
        <v>0.4506944444</v>
      </c>
      <c r="G15" s="75">
        <v>3.0</v>
      </c>
      <c r="H15" s="100" t="s">
        <v>23</v>
      </c>
      <c r="J15" s="105" t="s">
        <v>92</v>
      </c>
      <c r="K15" s="107">
        <f>K7/K6</f>
        <v>1</v>
      </c>
      <c r="L15" s="71"/>
      <c r="O15" s="89">
        <v>10.0</v>
      </c>
      <c r="P15" s="108" t="s">
        <v>58</v>
      </c>
      <c r="Q15" s="109">
        <v>0.26875</v>
      </c>
      <c r="R15" s="109">
        <v>0.7055555555555556</v>
      </c>
      <c r="S15" s="110">
        <f t="shared" si="1"/>
        <v>0.4368055556</v>
      </c>
      <c r="T15" s="108">
        <v>2.0</v>
      </c>
      <c r="U15" s="94" t="s">
        <v>316</v>
      </c>
      <c r="W15" s="105" t="s">
        <v>95</v>
      </c>
      <c r="X15" s="107">
        <f>X7/X6</f>
        <v>0.8333333333</v>
      </c>
      <c r="AA15" s="82">
        <v>10.0</v>
      </c>
      <c r="AB15" s="83" t="s">
        <v>257</v>
      </c>
      <c r="AC15" s="84">
        <v>0.2701388888888889</v>
      </c>
      <c r="AD15" s="93">
        <v>0.6458333333333334</v>
      </c>
      <c r="AE15" s="85">
        <f>'5'!$AD15-'5'!$AC15</f>
        <v>0.3756944444</v>
      </c>
      <c r="AF15" s="83">
        <v>3.0</v>
      </c>
      <c r="AG15" s="94" t="s">
        <v>317</v>
      </c>
      <c r="AI15" s="105" t="s">
        <v>95</v>
      </c>
      <c r="AJ15" s="107">
        <f>AJ7/AJ6</f>
        <v>1.133333333</v>
      </c>
      <c r="AM15" s="96">
        <v>10.0</v>
      </c>
      <c r="AN15" s="75" t="s">
        <v>179</v>
      </c>
      <c r="AO15" s="97">
        <v>0.23750000000000002</v>
      </c>
      <c r="AP15" s="97">
        <v>0.7048611111111112</v>
      </c>
      <c r="AQ15" s="99">
        <f>'5'!$AP15-'5'!$AO15</f>
        <v>0.4673611111</v>
      </c>
      <c r="AR15" s="75">
        <v>5.0</v>
      </c>
      <c r="AS15" s="100" t="s">
        <v>23</v>
      </c>
      <c r="AU15" s="105" t="s">
        <v>95</v>
      </c>
      <c r="AV15" s="107">
        <f>AV7/AV6</f>
        <v>0.7333333333</v>
      </c>
    </row>
    <row r="16" ht="14.25" customHeight="1">
      <c r="B16" s="96">
        <v>11.0</v>
      </c>
      <c r="C16" s="75" t="s">
        <v>64</v>
      </c>
      <c r="D16" s="97">
        <v>0.2548611111111111</v>
      </c>
      <c r="E16" s="97">
        <v>0.6673611111111111</v>
      </c>
      <c r="F16" s="99">
        <f>'5'!$E16-'5'!$D16</f>
        <v>0.4125</v>
      </c>
      <c r="G16" s="75">
        <v>3.0</v>
      </c>
      <c r="H16" s="100" t="s">
        <v>23</v>
      </c>
      <c r="L16" s="71"/>
      <c r="O16" s="82">
        <v>11.0</v>
      </c>
      <c r="P16" s="90" t="s">
        <v>181</v>
      </c>
      <c r="Q16" s="91">
        <v>0.21666666666666667</v>
      </c>
      <c r="R16" s="91">
        <v>0.6548611111111111</v>
      </c>
      <c r="S16" s="92">
        <f t="shared" si="1"/>
        <v>0.4381944444</v>
      </c>
      <c r="T16" s="90">
        <v>2.0</v>
      </c>
      <c r="U16" s="94" t="s">
        <v>318</v>
      </c>
      <c r="W16" s="111"/>
      <c r="X16" s="112"/>
      <c r="AA16" s="82">
        <v>11.0</v>
      </c>
      <c r="AB16" s="83" t="s">
        <v>264</v>
      </c>
      <c r="AC16" s="84">
        <v>0.2222222222222222</v>
      </c>
      <c r="AD16" s="93">
        <v>0.74375</v>
      </c>
      <c r="AE16" s="85">
        <f>'5'!$AD16-'5'!$AC16</f>
        <v>0.5215277778</v>
      </c>
      <c r="AF16" s="83">
        <v>3.0</v>
      </c>
      <c r="AG16" s="82" t="s">
        <v>319</v>
      </c>
      <c r="AM16" s="96">
        <v>11.0</v>
      </c>
      <c r="AN16" s="75" t="s">
        <v>62</v>
      </c>
      <c r="AO16" s="97">
        <v>0.29097222222222224</v>
      </c>
      <c r="AP16" s="97">
        <v>0.7215277777777778</v>
      </c>
      <c r="AQ16" s="99">
        <f>'5'!$AP16-'5'!$AO16</f>
        <v>0.4305555556</v>
      </c>
      <c r="AR16" s="75">
        <v>5.0</v>
      </c>
      <c r="AS16" s="100" t="s">
        <v>23</v>
      </c>
    </row>
    <row r="17" ht="14.25" customHeight="1">
      <c r="B17" s="96">
        <v>12.0</v>
      </c>
      <c r="C17" s="75" t="s">
        <v>77</v>
      </c>
      <c r="D17" s="97">
        <v>0.2604166666666667</v>
      </c>
      <c r="E17" s="97">
        <v>0.6958333333333333</v>
      </c>
      <c r="F17" s="99">
        <f>'5'!$E17-'5'!$D17</f>
        <v>0.4354166667</v>
      </c>
      <c r="G17" s="75">
        <v>3.0</v>
      </c>
      <c r="H17" s="100" t="s">
        <v>23</v>
      </c>
      <c r="L17" s="71"/>
      <c r="O17" s="82">
        <v>12.0</v>
      </c>
      <c r="P17" s="90" t="s">
        <v>118</v>
      </c>
      <c r="Q17" s="91">
        <v>0.24861111111111112</v>
      </c>
      <c r="R17" s="91">
        <v>0.6298611111111111</v>
      </c>
      <c r="S17" s="92">
        <f t="shared" si="1"/>
        <v>0.38125</v>
      </c>
      <c r="T17" s="90">
        <v>2.0</v>
      </c>
      <c r="U17" s="94" t="s">
        <v>320</v>
      </c>
      <c r="W17" s="111"/>
      <c r="X17" s="112"/>
      <c r="AA17" s="96">
        <v>12.0</v>
      </c>
      <c r="AB17" s="75" t="s">
        <v>321</v>
      </c>
      <c r="AC17" s="97">
        <v>0.23263888888888887</v>
      </c>
      <c r="AD17" s="98">
        <v>0.7298611111111111</v>
      </c>
      <c r="AE17" s="99">
        <f>'5'!$AD17-'5'!$AC17</f>
        <v>0.4972222222</v>
      </c>
      <c r="AF17" s="75">
        <v>4.0</v>
      </c>
      <c r="AG17" s="100" t="s">
        <v>23</v>
      </c>
      <c r="AU17" s="114"/>
    </row>
    <row r="18" ht="14.25" customHeight="1">
      <c r="B18" s="96">
        <v>13.0</v>
      </c>
      <c r="C18" s="75" t="s">
        <v>84</v>
      </c>
      <c r="D18" s="97">
        <v>0.22569444444444445</v>
      </c>
      <c r="E18" s="97">
        <v>0.59375</v>
      </c>
      <c r="F18" s="99">
        <f>'5'!$E18-'5'!$D18</f>
        <v>0.3680555556</v>
      </c>
      <c r="G18" s="75">
        <v>3.0</v>
      </c>
      <c r="H18" s="100" t="s">
        <v>23</v>
      </c>
      <c r="L18" s="71"/>
      <c r="O18" s="89">
        <v>13.0</v>
      </c>
      <c r="P18" s="90" t="s">
        <v>121</v>
      </c>
      <c r="Q18" s="91">
        <v>0.24097222222222223</v>
      </c>
      <c r="R18" s="91">
        <v>0.6958333333333333</v>
      </c>
      <c r="S18" s="92">
        <f t="shared" si="1"/>
        <v>0.4548611111</v>
      </c>
      <c r="T18" s="90">
        <v>2.0</v>
      </c>
      <c r="U18" s="94" t="s">
        <v>311</v>
      </c>
      <c r="W18" s="111"/>
      <c r="X18" s="112"/>
      <c r="AA18" s="96">
        <v>13.0</v>
      </c>
      <c r="AB18" s="75" t="s">
        <v>322</v>
      </c>
      <c r="AC18" s="97">
        <v>0.20486111111111113</v>
      </c>
      <c r="AD18" s="98">
        <v>0.4395833333333334</v>
      </c>
      <c r="AE18" s="99">
        <f>'5'!$AD18-'5'!$AC18</f>
        <v>0.2347222222</v>
      </c>
      <c r="AF18" s="75">
        <v>4.0</v>
      </c>
      <c r="AG18" s="100" t="s">
        <v>23</v>
      </c>
      <c r="AI18" s="114"/>
    </row>
    <row r="19" ht="16.5" customHeight="1">
      <c r="B19" s="96">
        <v>14.0</v>
      </c>
      <c r="C19" s="75" t="s">
        <v>90</v>
      </c>
      <c r="D19" s="97">
        <v>0.20902777777777778</v>
      </c>
      <c r="E19" s="97">
        <v>0.6701388888888888</v>
      </c>
      <c r="F19" s="99">
        <f>'5'!$E19-'5'!$D19</f>
        <v>0.4611111111</v>
      </c>
      <c r="G19" s="75">
        <v>3.0</v>
      </c>
      <c r="H19" s="100" t="s">
        <v>23</v>
      </c>
      <c r="L19" s="71"/>
      <c r="O19" s="96">
        <v>14.0</v>
      </c>
      <c r="P19" s="115" t="s">
        <v>79</v>
      </c>
      <c r="Q19" s="116">
        <v>0.22430555555555556</v>
      </c>
      <c r="R19" s="116">
        <v>0.75625</v>
      </c>
      <c r="S19" s="117">
        <f t="shared" si="1"/>
        <v>0.5319444444</v>
      </c>
      <c r="T19" s="115">
        <v>3.0</v>
      </c>
      <c r="U19" s="100" t="s">
        <v>23</v>
      </c>
      <c r="AA19" s="96">
        <v>14.0</v>
      </c>
      <c r="AB19" s="75" t="s">
        <v>265</v>
      </c>
      <c r="AC19" s="97">
        <v>0.2576388888888889</v>
      </c>
      <c r="AD19" s="98">
        <v>0.7291666666666666</v>
      </c>
      <c r="AE19" s="99">
        <f>'5'!$AD19-'5'!$AC19</f>
        <v>0.4715277778</v>
      </c>
      <c r="AF19" s="75">
        <v>4.0</v>
      </c>
      <c r="AG19" s="100" t="s">
        <v>23</v>
      </c>
    </row>
    <row r="20" ht="14.25" customHeight="1">
      <c r="B20" s="96">
        <v>15.0</v>
      </c>
      <c r="C20" s="75" t="s">
        <v>98</v>
      </c>
      <c r="D20" s="97">
        <v>0.2520833333333333</v>
      </c>
      <c r="E20" s="97">
        <v>0.6451388888888888</v>
      </c>
      <c r="F20" s="99">
        <f>'5'!$E20-'5'!$D20</f>
        <v>0.3930555556</v>
      </c>
      <c r="G20" s="75">
        <v>3.0</v>
      </c>
      <c r="H20" s="100" t="s">
        <v>23</v>
      </c>
      <c r="L20" s="71"/>
      <c r="O20" s="96">
        <v>15.0</v>
      </c>
      <c r="P20" s="115" t="s">
        <v>113</v>
      </c>
      <c r="Q20" s="116">
        <v>0.20555555555555557</v>
      </c>
      <c r="R20" s="116">
        <v>0.7236111111111111</v>
      </c>
      <c r="S20" s="117">
        <f t="shared" si="1"/>
        <v>0.5180555556</v>
      </c>
      <c r="T20" s="115">
        <v>3.0</v>
      </c>
      <c r="U20" s="100" t="s">
        <v>23</v>
      </c>
      <c r="AA20" s="96">
        <v>15.0</v>
      </c>
      <c r="AB20" s="75" t="s">
        <v>271</v>
      </c>
      <c r="AC20" s="97">
        <v>0.2263888888888889</v>
      </c>
      <c r="AD20" s="98">
        <v>0.6881944444444444</v>
      </c>
      <c r="AE20" s="99">
        <f>'5'!$AD20-'5'!$AC20</f>
        <v>0.4618055556</v>
      </c>
      <c r="AF20" s="75">
        <v>4.0</v>
      </c>
      <c r="AG20" s="100" t="s">
        <v>23</v>
      </c>
    </row>
    <row r="21" ht="14.25" customHeight="1">
      <c r="B21" s="96">
        <v>16.0</v>
      </c>
      <c r="C21" s="75" t="s">
        <v>108</v>
      </c>
      <c r="D21" s="97">
        <v>0.2555555555555556</v>
      </c>
      <c r="E21" s="97">
        <v>0.720138888888889</v>
      </c>
      <c r="F21" s="99">
        <f>'5'!$E21-'5'!$D21</f>
        <v>0.4645833333</v>
      </c>
      <c r="G21" s="75">
        <v>3.0</v>
      </c>
      <c r="H21" s="100" t="s">
        <v>23</v>
      </c>
      <c r="L21" s="71"/>
      <c r="AA21" s="96">
        <v>16.0</v>
      </c>
      <c r="AB21" s="75" t="s">
        <v>266</v>
      </c>
      <c r="AC21" s="97">
        <v>0.25416666666666665</v>
      </c>
      <c r="AD21" s="98">
        <v>0.7166666666666667</v>
      </c>
      <c r="AE21" s="99">
        <f>'5'!$AD21-'5'!$AC21</f>
        <v>0.4625</v>
      </c>
      <c r="AF21" s="75">
        <v>4.0</v>
      </c>
      <c r="AG21" s="100" t="s">
        <v>23</v>
      </c>
    </row>
    <row r="22" ht="14.25" customHeight="1">
      <c r="B22" s="96">
        <v>17.0</v>
      </c>
      <c r="C22" s="75" t="s">
        <v>125</v>
      </c>
      <c r="D22" s="97">
        <v>0.23958333333333334</v>
      </c>
      <c r="E22" s="97">
        <v>0.7180555555555556</v>
      </c>
      <c r="F22" s="99">
        <f>'5'!$E22-'5'!$D22</f>
        <v>0.4784722222</v>
      </c>
      <c r="G22" s="75">
        <v>3.0</v>
      </c>
      <c r="H22" s="100" t="s">
        <v>23</v>
      </c>
      <c r="L22" s="71"/>
      <c r="AA22" s="96">
        <v>17.0</v>
      </c>
      <c r="AB22" s="75" t="s">
        <v>259</v>
      </c>
      <c r="AC22" s="97">
        <v>0.2923611111111111</v>
      </c>
      <c r="AD22" s="98">
        <v>0.71875</v>
      </c>
      <c r="AE22" s="99">
        <f>'5'!$AD22-'5'!$AC22</f>
        <v>0.4263888889</v>
      </c>
      <c r="AF22" s="75">
        <v>4.0</v>
      </c>
      <c r="AG22" s="100" t="s">
        <v>23</v>
      </c>
    </row>
    <row r="23" ht="14.25" customHeight="1">
      <c r="B23" s="96">
        <v>18.0</v>
      </c>
      <c r="C23" s="75" t="s">
        <v>135</v>
      </c>
      <c r="D23" s="97">
        <v>0.25277777777777777</v>
      </c>
      <c r="E23" s="97">
        <v>0.6805555555555555</v>
      </c>
      <c r="F23" s="99">
        <f>'5'!$E23-'5'!$D23</f>
        <v>0.4277777778</v>
      </c>
      <c r="G23" s="75">
        <v>3.0</v>
      </c>
      <c r="H23" s="100" t="s">
        <v>23</v>
      </c>
      <c r="L23" s="71"/>
      <c r="O23" s="73" t="s">
        <v>323</v>
      </c>
      <c r="P23" s="5"/>
      <c r="Q23" s="5"/>
      <c r="R23" s="5"/>
      <c r="S23" s="5"/>
      <c r="T23" s="5"/>
      <c r="U23" s="6"/>
      <c r="W23" s="58" t="s">
        <v>324</v>
      </c>
      <c r="X23" s="58"/>
    </row>
    <row r="24" ht="14.25" customHeight="1">
      <c r="B24" s="96">
        <v>19.0</v>
      </c>
      <c r="C24" s="75" t="s">
        <v>103</v>
      </c>
      <c r="D24" s="97">
        <v>0.2152777777777778</v>
      </c>
      <c r="E24" s="97">
        <v>0.7208333333333333</v>
      </c>
      <c r="F24" s="99">
        <f>'5'!$E24-'5'!$D24</f>
        <v>0.5055555556</v>
      </c>
      <c r="G24" s="75">
        <v>4.0</v>
      </c>
      <c r="H24" s="100" t="s">
        <v>23</v>
      </c>
      <c r="L24" s="71"/>
      <c r="O24" s="74">
        <f>B4</f>
        <v>45387</v>
      </c>
      <c r="W24" s="59"/>
      <c r="X24" s="59"/>
    </row>
    <row r="25" ht="14.25" customHeight="1">
      <c r="B25" s="96">
        <v>20.0</v>
      </c>
      <c r="C25" s="75" t="s">
        <v>116</v>
      </c>
      <c r="D25" s="97">
        <v>0.22708333333333333</v>
      </c>
      <c r="E25" s="97">
        <v>0.7194444444444444</v>
      </c>
      <c r="F25" s="99">
        <f>'5'!$E25-'5'!$D25</f>
        <v>0.4923611111</v>
      </c>
      <c r="G25" s="75">
        <v>4.0</v>
      </c>
      <c r="H25" s="100" t="s">
        <v>23</v>
      </c>
      <c r="L25" s="71"/>
      <c r="O25" s="75" t="s">
        <v>12</v>
      </c>
      <c r="P25" s="75" t="s">
        <v>13</v>
      </c>
      <c r="Q25" s="81" t="s">
        <v>14</v>
      </c>
      <c r="R25" s="81" t="s">
        <v>20</v>
      </c>
      <c r="S25" s="81" t="s">
        <v>16</v>
      </c>
      <c r="T25" s="75" t="s">
        <v>17</v>
      </c>
      <c r="U25" s="75" t="s">
        <v>18</v>
      </c>
      <c r="W25" s="78" t="s">
        <v>21</v>
      </c>
      <c r="X25" s="79">
        <f>SUM(X27:X30)</f>
        <v>8</v>
      </c>
    </row>
    <row r="26" ht="14.25" customHeight="1">
      <c r="B26" s="96">
        <v>21.0</v>
      </c>
      <c r="C26" s="75" t="s">
        <v>120</v>
      </c>
      <c r="D26" s="97">
        <v>0.20694444444444446</v>
      </c>
      <c r="E26" s="97">
        <v>0.6923611111111111</v>
      </c>
      <c r="F26" s="99">
        <f>'5'!$E26-'5'!$D26</f>
        <v>0.4854166667</v>
      </c>
      <c r="G26" s="75">
        <v>4.0</v>
      </c>
      <c r="H26" s="100" t="s">
        <v>23</v>
      </c>
      <c r="L26" s="71"/>
      <c r="O26" s="82">
        <v>2.0</v>
      </c>
      <c r="P26" s="90" t="s">
        <v>191</v>
      </c>
      <c r="Q26" s="91">
        <v>0.26319444444444445</v>
      </c>
      <c r="R26" s="91">
        <v>0.4548611111111111</v>
      </c>
      <c r="S26" s="92">
        <f t="shared" ref="S26:S32" si="2">R26-Q26</f>
        <v>0.1916666667</v>
      </c>
      <c r="T26" s="90">
        <v>2.0</v>
      </c>
      <c r="U26" s="94" t="s">
        <v>325</v>
      </c>
      <c r="W26" s="87" t="s">
        <v>24</v>
      </c>
      <c r="X26" s="88">
        <v>8.0</v>
      </c>
    </row>
    <row r="27" ht="14.25" customHeight="1">
      <c r="B27" s="96">
        <v>22.0</v>
      </c>
      <c r="C27" s="75" t="s">
        <v>123</v>
      </c>
      <c r="D27" s="97">
        <v>0.20833333333333334</v>
      </c>
      <c r="E27" s="97">
        <v>0.7118055555555555</v>
      </c>
      <c r="F27" s="99">
        <f>'5'!$E27-'5'!$D27</f>
        <v>0.5034722222</v>
      </c>
      <c r="G27" s="75">
        <v>4.0</v>
      </c>
      <c r="H27" s="100" t="s">
        <v>23</v>
      </c>
      <c r="L27" s="71"/>
      <c r="O27" s="82">
        <v>1.0</v>
      </c>
      <c r="P27" s="90" t="s">
        <v>233</v>
      </c>
      <c r="Q27" s="91">
        <v>0.3611111111111111</v>
      </c>
      <c r="R27" s="91">
        <v>0.6152777777777778</v>
      </c>
      <c r="S27" s="92">
        <f t="shared" si="2"/>
        <v>0.2541666667</v>
      </c>
      <c r="T27" s="90">
        <v>1.0</v>
      </c>
      <c r="U27" s="94" t="s">
        <v>326</v>
      </c>
      <c r="W27" s="87" t="s">
        <v>33</v>
      </c>
      <c r="X27" s="95">
        <v>7.0</v>
      </c>
    </row>
    <row r="28" ht="14.25" customHeight="1">
      <c r="B28" s="96">
        <v>23.0</v>
      </c>
      <c r="C28" s="75" t="s">
        <v>138</v>
      </c>
      <c r="D28" s="97">
        <v>0.2076388888888889</v>
      </c>
      <c r="E28" s="97">
        <v>0.7131944444444445</v>
      </c>
      <c r="F28" s="99">
        <f>'5'!$E28-'5'!$D28</f>
        <v>0.5055555556</v>
      </c>
      <c r="G28" s="75">
        <v>4.0</v>
      </c>
      <c r="H28" s="100" t="s">
        <v>23</v>
      </c>
      <c r="L28" s="71"/>
      <c r="O28" s="96">
        <v>4.0</v>
      </c>
      <c r="P28" s="115" t="s">
        <v>136</v>
      </c>
      <c r="Q28" s="116">
        <v>0.24930555555555556</v>
      </c>
      <c r="R28" s="116">
        <v>0.6493055555555556</v>
      </c>
      <c r="S28" s="117">
        <f t="shared" si="2"/>
        <v>0.4</v>
      </c>
      <c r="T28" s="115">
        <v>3.0</v>
      </c>
      <c r="U28" s="100">
        <v>378.0</v>
      </c>
      <c r="W28" s="87" t="s">
        <v>42</v>
      </c>
      <c r="X28" s="95">
        <v>0.0</v>
      </c>
    </row>
    <row r="29" ht="14.25" customHeight="1">
      <c r="L29" s="71"/>
      <c r="O29" s="96">
        <v>5.0</v>
      </c>
      <c r="P29" s="128" t="s">
        <v>143</v>
      </c>
      <c r="Q29" s="129">
        <v>0.2611111111111111</v>
      </c>
      <c r="R29" s="129">
        <v>0.7152777777777778</v>
      </c>
      <c r="S29" s="130">
        <f t="shared" si="2"/>
        <v>0.4541666667</v>
      </c>
      <c r="T29" s="128">
        <v>3.0</v>
      </c>
      <c r="U29" s="100" t="s">
        <v>23</v>
      </c>
      <c r="W29" s="87" t="s">
        <v>50</v>
      </c>
      <c r="X29" s="95">
        <v>1.0</v>
      </c>
    </row>
    <row r="30" ht="14.25" customHeight="1">
      <c r="L30" s="71"/>
      <c r="O30" s="96">
        <v>6.0</v>
      </c>
      <c r="P30" s="115" t="s">
        <v>144</v>
      </c>
      <c r="Q30" s="116">
        <v>0.2590277777777778</v>
      </c>
      <c r="R30" s="116">
        <v>0.6923611111111111</v>
      </c>
      <c r="S30" s="117">
        <f t="shared" si="2"/>
        <v>0.4333333333</v>
      </c>
      <c r="T30" s="115">
        <v>3.0</v>
      </c>
      <c r="U30" s="100" t="s">
        <v>23</v>
      </c>
      <c r="W30" s="87" t="s">
        <v>60</v>
      </c>
      <c r="X30" s="95">
        <v>0.0</v>
      </c>
    </row>
    <row r="31" ht="14.25" customHeight="1">
      <c r="L31" s="71"/>
      <c r="O31" s="82">
        <v>3.0</v>
      </c>
      <c r="P31" s="90" t="s">
        <v>140</v>
      </c>
      <c r="Q31" s="91">
        <v>0.2916666666666667</v>
      </c>
      <c r="R31" s="91">
        <v>0.5791666666666667</v>
      </c>
      <c r="S31" s="92">
        <f t="shared" si="2"/>
        <v>0.2875</v>
      </c>
      <c r="T31" s="90">
        <v>2.0</v>
      </c>
      <c r="U31" s="94" t="s">
        <v>327</v>
      </c>
      <c r="V31" s="77"/>
      <c r="W31" s="101" t="s">
        <v>65</v>
      </c>
      <c r="X31" s="102">
        <f>SUM('5'!$T$26:$T$32)</f>
        <v>17</v>
      </c>
    </row>
    <row r="32" ht="14.25" customHeight="1">
      <c r="L32" s="71"/>
      <c r="O32" s="96">
        <v>7.0</v>
      </c>
      <c r="P32" s="115" t="s">
        <v>141</v>
      </c>
      <c r="Q32" s="116">
        <v>0.28750000000000003</v>
      </c>
      <c r="R32" s="116">
        <v>0.7062499999999999</v>
      </c>
      <c r="S32" s="117">
        <f t="shared" si="2"/>
        <v>0.41875</v>
      </c>
      <c r="T32" s="115">
        <v>3.0</v>
      </c>
      <c r="U32" s="100" t="s">
        <v>23</v>
      </c>
      <c r="V32" s="77"/>
      <c r="W32" s="103" t="s">
        <v>72</v>
      </c>
      <c r="X32" s="104">
        <f>X31/X27</f>
        <v>2.428571429</v>
      </c>
    </row>
    <row r="33" ht="14.25" customHeight="1">
      <c r="L33" s="71"/>
      <c r="V33" s="77"/>
      <c r="W33" s="105" t="s">
        <v>78</v>
      </c>
      <c r="X33" s="106">
        <v>4.0</v>
      </c>
    </row>
    <row r="34" ht="14.25" customHeight="1">
      <c r="L34" s="71"/>
      <c r="V34" s="77"/>
      <c r="W34" s="105" t="s">
        <v>85</v>
      </c>
      <c r="X34" s="107">
        <f>X32/X33</f>
        <v>0.6071428571</v>
      </c>
    </row>
    <row r="35" ht="14.25" customHeight="1">
      <c r="L35" s="71"/>
      <c r="V35" s="77"/>
      <c r="W35" s="105" t="s">
        <v>95</v>
      </c>
      <c r="X35" s="107">
        <f>X27/X26</f>
        <v>0.875</v>
      </c>
    </row>
    <row r="36" ht="14.25" customHeight="1">
      <c r="L36" s="71"/>
      <c r="V36" s="77"/>
    </row>
    <row r="37" ht="14.25" customHeight="1">
      <c r="L37" s="71"/>
      <c r="V37" s="77"/>
    </row>
    <row r="38" ht="14.25" customHeight="1">
      <c r="L38" s="71"/>
      <c r="O38" s="118">
        <v>1.0</v>
      </c>
      <c r="U38" s="122"/>
    </row>
    <row r="39" ht="14.25" customHeight="1">
      <c r="L39" s="71"/>
      <c r="O39" s="118">
        <v>2.0</v>
      </c>
      <c r="U39" s="122"/>
    </row>
    <row r="40" ht="14.25" customHeight="1">
      <c r="A40" s="70"/>
      <c r="L40" s="71"/>
      <c r="O40" s="118">
        <v>3.0</v>
      </c>
      <c r="U40" s="122"/>
    </row>
    <row r="41" ht="14.25" customHeight="1">
      <c r="L41" s="71"/>
      <c r="O41" s="118">
        <v>4.0</v>
      </c>
      <c r="U41" s="122"/>
    </row>
    <row r="42" ht="14.25" customHeight="1">
      <c r="L42" s="71"/>
      <c r="O42" s="118">
        <v>5.0</v>
      </c>
      <c r="U42" s="122"/>
    </row>
    <row r="43" ht="14.25" customHeight="1">
      <c r="L43" s="71"/>
      <c r="O43" s="118">
        <v>6.0</v>
      </c>
      <c r="U43" s="122"/>
    </row>
    <row r="44" ht="14.25" customHeight="1">
      <c r="L44" s="71"/>
      <c r="O44" s="118">
        <v>7.0</v>
      </c>
      <c r="U44" s="122"/>
    </row>
    <row r="45" ht="14.25" customHeight="1">
      <c r="L45" s="71"/>
      <c r="O45" s="118">
        <v>8.0</v>
      </c>
      <c r="U45" s="122"/>
    </row>
    <row r="46" ht="14.25" customHeight="1">
      <c r="L46" s="71"/>
      <c r="O46" s="118">
        <v>9.0</v>
      </c>
      <c r="U46" s="122"/>
    </row>
    <row r="47" ht="14.25" customHeight="1">
      <c r="L47" s="71"/>
      <c r="O47" s="118">
        <v>10.0</v>
      </c>
      <c r="U47" s="122"/>
    </row>
    <row r="48" ht="14.25" customHeight="1">
      <c r="L48" s="71"/>
      <c r="O48" s="126">
        <v>11.0</v>
      </c>
      <c r="U48" s="127"/>
    </row>
    <row r="49" ht="14.25" customHeight="1">
      <c r="L49" s="71"/>
      <c r="O49" s="126">
        <v>12.0</v>
      </c>
      <c r="U49" s="127"/>
    </row>
    <row r="50" ht="14.25" customHeight="1">
      <c r="L50" s="71"/>
      <c r="O50" s="126">
        <v>13.0</v>
      </c>
      <c r="U50" s="127"/>
    </row>
    <row r="51" ht="14.25" customHeight="1">
      <c r="L51" s="71"/>
      <c r="O51" s="126">
        <v>14.0</v>
      </c>
      <c r="U51" s="127"/>
    </row>
    <row r="52" ht="14.25" customHeight="1">
      <c r="L52" s="71"/>
      <c r="O52" s="126">
        <v>15.0</v>
      </c>
      <c r="U52" s="127"/>
    </row>
    <row r="53" ht="14.25" customHeight="1">
      <c r="L53" s="71"/>
      <c r="O53" s="123">
        <v>16.0</v>
      </c>
      <c r="U53" s="124"/>
    </row>
    <row r="54" ht="14.25" customHeight="1">
      <c r="L54" s="71"/>
      <c r="O54" s="118">
        <v>17.0</v>
      </c>
      <c r="U54" s="122"/>
    </row>
    <row r="55" ht="14.25" customHeight="1">
      <c r="L55" s="71"/>
      <c r="O55" s="118">
        <v>18.0</v>
      </c>
      <c r="U55" s="122"/>
    </row>
    <row r="56" ht="14.25" customHeight="1">
      <c r="L56" s="71"/>
      <c r="O56" s="118">
        <v>19.0</v>
      </c>
      <c r="U56" s="122"/>
    </row>
    <row r="57" ht="14.25" customHeight="1">
      <c r="L57" s="71"/>
      <c r="O57" s="118">
        <v>20.0</v>
      </c>
      <c r="U57" s="122"/>
    </row>
    <row r="58" ht="14.25" customHeight="1">
      <c r="L58" s="71"/>
      <c r="O58" s="118">
        <v>21.0</v>
      </c>
      <c r="U58" s="122"/>
    </row>
    <row r="59" ht="14.25" customHeight="1">
      <c r="L59" s="71"/>
      <c r="O59" s="118">
        <v>22.0</v>
      </c>
      <c r="U59" s="122"/>
    </row>
    <row r="60" ht="14.25" customHeight="1">
      <c r="L60" s="71"/>
      <c r="O60" s="118">
        <v>23.0</v>
      </c>
      <c r="P60" s="119"/>
      <c r="Q60" s="120"/>
      <c r="R60" s="120"/>
      <c r="S60" s="121"/>
      <c r="T60" s="119"/>
      <c r="U60" s="122"/>
    </row>
    <row r="61" ht="14.25" customHeight="1">
      <c r="L61" s="71"/>
    </row>
    <row r="62" ht="14.25" customHeight="1">
      <c r="L62" s="71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3:U23"/>
    <mergeCell ref="O24:U24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9.0"/>
    <col customWidth="1" min="8" max="8" width="64.71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11.71"/>
    <col customWidth="1" min="21" max="21" width="74.29"/>
    <col customWidth="1" min="22" max="22" width="1.43"/>
    <col customWidth="1" min="23" max="23" width="26.43"/>
    <col customWidth="1" min="24" max="24" width="16.43"/>
    <col customWidth="1" min="25" max="25" width="1.86"/>
    <col customWidth="1" min="26" max="26" width="2.0"/>
    <col customWidth="1" min="27" max="27" width="5.71"/>
    <col customWidth="1" min="28" max="29" width="10.86"/>
    <col customWidth="1" min="30" max="30" width="19.43"/>
    <col customWidth="1" min="31" max="31" width="16.43"/>
    <col customWidth="1" min="32" max="32" width="10.43"/>
    <col customWidth="1" min="33" max="33" width="82.43"/>
    <col customWidth="1" min="34" max="34" width="1.86"/>
    <col customWidth="1" min="35" max="35" width="26.43"/>
    <col customWidth="1" min="36" max="36" width="14.0"/>
    <col customWidth="1" min="37" max="37" width="1.86"/>
    <col customWidth="1" min="38" max="38" width="2.0"/>
    <col customWidth="1" min="39" max="39" width="7.43"/>
    <col customWidth="1" min="40" max="43" width="14.43"/>
    <col customWidth="1" min="44" max="44" width="12.86"/>
    <col customWidth="1" min="45" max="45" width="82.43"/>
    <col customWidth="1" min="46" max="46" width="2.57"/>
    <col customWidth="1" min="47" max="47" width="27.14"/>
    <col customWidth="1" min="48" max="48" width="10.0"/>
  </cols>
  <sheetData>
    <row r="1" ht="14.25" customHeight="1">
      <c r="B1" s="70" t="s">
        <v>0</v>
      </c>
      <c r="L1" s="71"/>
      <c r="O1" s="70" t="s">
        <v>1</v>
      </c>
      <c r="AA1" s="70" t="s">
        <v>2</v>
      </c>
      <c r="AM1" s="70" t="s">
        <v>3</v>
      </c>
    </row>
    <row r="2" ht="14.25" customHeight="1">
      <c r="L2" s="71"/>
    </row>
    <row r="3" ht="14.25" customHeight="1">
      <c r="B3" s="72" t="s">
        <v>328</v>
      </c>
      <c r="C3" s="5"/>
      <c r="D3" s="5"/>
      <c r="E3" s="5"/>
      <c r="F3" s="5"/>
      <c r="G3" s="5"/>
      <c r="H3" s="6"/>
      <c r="J3" s="7" t="s">
        <v>329</v>
      </c>
      <c r="K3" s="8"/>
      <c r="L3" s="71"/>
      <c r="O3" s="73" t="s">
        <v>330</v>
      </c>
      <c r="P3" s="5"/>
      <c r="Q3" s="5"/>
      <c r="R3" s="5"/>
      <c r="S3" s="5"/>
      <c r="T3" s="5"/>
      <c r="U3" s="6"/>
      <c r="W3" s="7" t="s">
        <v>331</v>
      </c>
      <c r="X3" s="8"/>
      <c r="AA3" s="72" t="s">
        <v>332</v>
      </c>
      <c r="AB3" s="5"/>
      <c r="AC3" s="5"/>
      <c r="AD3" s="5"/>
      <c r="AE3" s="5"/>
      <c r="AF3" s="5"/>
      <c r="AG3" s="6"/>
      <c r="AI3" s="7" t="s">
        <v>333</v>
      </c>
      <c r="AJ3" s="8"/>
      <c r="AM3" s="72" t="s">
        <v>334</v>
      </c>
      <c r="AN3" s="5"/>
      <c r="AO3" s="5"/>
      <c r="AP3" s="5"/>
      <c r="AQ3" s="5"/>
      <c r="AR3" s="5"/>
      <c r="AS3" s="6"/>
      <c r="AU3" s="7" t="s">
        <v>335</v>
      </c>
      <c r="AV3" s="8"/>
    </row>
    <row r="4" ht="14.25" customHeight="1">
      <c r="B4" s="74">
        <v>45388.0</v>
      </c>
      <c r="J4" s="11"/>
      <c r="K4" s="12"/>
      <c r="L4" s="71"/>
      <c r="O4" s="74">
        <f>B4</f>
        <v>45388</v>
      </c>
      <c r="W4" s="11"/>
      <c r="X4" s="12"/>
      <c r="AA4" s="74">
        <f>B4</f>
        <v>45388</v>
      </c>
      <c r="AI4" s="11"/>
      <c r="AJ4" s="12"/>
      <c r="AM4" s="74">
        <f>B4</f>
        <v>45388</v>
      </c>
      <c r="AU4" s="11"/>
      <c r="AV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46</v>
      </c>
      <c r="AK5" s="77"/>
      <c r="AL5" s="77"/>
      <c r="AM5" s="75" t="s">
        <v>12</v>
      </c>
      <c r="AN5" s="75" t="s">
        <v>13</v>
      </c>
      <c r="AO5" s="75" t="s">
        <v>14</v>
      </c>
      <c r="AP5" s="75" t="s">
        <v>20</v>
      </c>
      <c r="AQ5" s="75" t="s">
        <v>16</v>
      </c>
      <c r="AR5" s="75" t="s">
        <v>17</v>
      </c>
      <c r="AS5" s="75" t="s">
        <v>18</v>
      </c>
      <c r="AT5" s="77"/>
      <c r="AU5" s="78" t="s">
        <v>19</v>
      </c>
      <c r="AV5" s="79">
        <f>SUM(AV7:AV10)</f>
        <v>15</v>
      </c>
    </row>
    <row r="6" ht="14.25" customHeight="1">
      <c r="B6" s="82">
        <v>1.0</v>
      </c>
      <c r="C6" s="83" t="s">
        <v>222</v>
      </c>
      <c r="D6" s="84">
        <v>0.27847222222222223</v>
      </c>
      <c r="E6" s="84">
        <v>0.4395833333333334</v>
      </c>
      <c r="F6" s="85">
        <f>'6'!$E6-'6'!$D6</f>
        <v>0.1611111111</v>
      </c>
      <c r="G6" s="83">
        <v>1.0</v>
      </c>
      <c r="H6" s="86" t="s">
        <v>336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90" t="s">
        <v>79</v>
      </c>
      <c r="Q6" s="91">
        <v>0.20486111111111113</v>
      </c>
      <c r="R6" s="91">
        <v>0.7083333333333334</v>
      </c>
      <c r="S6" s="92">
        <f t="shared" ref="S6:S21" si="1">R6-Q6</f>
        <v>0.5034722222</v>
      </c>
      <c r="T6" s="90">
        <v>1.0</v>
      </c>
      <c r="U6" s="86" t="s">
        <v>337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61</v>
      </c>
      <c r="AC6" s="84">
        <v>0.2520833333333333</v>
      </c>
      <c r="AD6" s="93">
        <v>0.5534722222222223</v>
      </c>
      <c r="AE6" s="85">
        <f>'6'!$AD6-'6'!$AC6</f>
        <v>0.3013888889</v>
      </c>
      <c r="AF6" s="83">
        <v>2.0</v>
      </c>
      <c r="AG6" s="94" t="s">
        <v>338</v>
      </c>
      <c r="AH6" s="77"/>
      <c r="AI6" s="87" t="s">
        <v>24</v>
      </c>
      <c r="AJ6" s="88">
        <v>10.0</v>
      </c>
      <c r="AK6" s="77"/>
      <c r="AL6" s="77"/>
      <c r="AM6" s="82">
        <v>1.0</v>
      </c>
      <c r="AN6" s="83" t="s">
        <v>83</v>
      </c>
      <c r="AO6" s="84">
        <v>0.29097222222222224</v>
      </c>
      <c r="AP6" s="84">
        <v>0.4472222222222222</v>
      </c>
      <c r="AQ6" s="85">
        <f>'6'!$AP6-'6'!$AO6</f>
        <v>0.15625</v>
      </c>
      <c r="AR6" s="83">
        <v>2.0</v>
      </c>
      <c r="AS6" s="94" t="s">
        <v>339</v>
      </c>
      <c r="AT6" s="77"/>
      <c r="AU6" s="87" t="s">
        <v>24</v>
      </c>
      <c r="AV6" s="88">
        <v>15.0</v>
      </c>
    </row>
    <row r="7" ht="14.25" customHeight="1">
      <c r="B7" s="82">
        <v>2.0</v>
      </c>
      <c r="C7" s="83" t="s">
        <v>49</v>
      </c>
      <c r="D7" s="84">
        <v>0.34375</v>
      </c>
      <c r="E7" s="84">
        <v>0.6055555555555555</v>
      </c>
      <c r="F7" s="85">
        <f>'6'!$E7-'6'!$D7</f>
        <v>0.2618055556</v>
      </c>
      <c r="G7" s="83">
        <v>2.0</v>
      </c>
      <c r="H7" s="94" t="s">
        <v>340</v>
      </c>
      <c r="I7" s="77"/>
      <c r="J7" s="87" t="s">
        <v>33</v>
      </c>
      <c r="K7" s="95">
        <v>21.0</v>
      </c>
      <c r="L7" s="80"/>
      <c r="M7" s="77"/>
      <c r="N7" s="77"/>
      <c r="O7" s="82">
        <v>2.0</v>
      </c>
      <c r="P7" s="90" t="s">
        <v>181</v>
      </c>
      <c r="Q7" s="91">
        <v>0.22777777777777777</v>
      </c>
      <c r="R7" s="91">
        <v>0.5006944444444444</v>
      </c>
      <c r="S7" s="92">
        <f t="shared" si="1"/>
        <v>0.2729166667</v>
      </c>
      <c r="T7" s="90">
        <v>1.0</v>
      </c>
      <c r="U7" s="86" t="s">
        <v>341</v>
      </c>
      <c r="V7" s="77"/>
      <c r="W7" s="87" t="s">
        <v>33</v>
      </c>
      <c r="X7" s="95">
        <v>16.0</v>
      </c>
      <c r="Y7" s="77"/>
      <c r="Z7" s="77">
        <v>358.0</v>
      </c>
      <c r="AA7" s="82">
        <v>2.0</v>
      </c>
      <c r="AB7" s="83" t="s">
        <v>53</v>
      </c>
      <c r="AC7" s="84">
        <v>0.2923611111111111</v>
      </c>
      <c r="AD7" s="93">
        <v>0.6479166666666667</v>
      </c>
      <c r="AE7" s="85">
        <f>'6'!$AD7-'6'!$AC7</f>
        <v>0.3555555556</v>
      </c>
      <c r="AF7" s="83">
        <v>3.0</v>
      </c>
      <c r="AG7" s="94" t="s">
        <v>342</v>
      </c>
      <c r="AH7" s="77"/>
      <c r="AI7" s="87" t="s">
        <v>33</v>
      </c>
      <c r="AJ7" s="95">
        <v>11.0</v>
      </c>
      <c r="AK7" s="77"/>
      <c r="AL7" s="77"/>
      <c r="AM7" s="82">
        <v>2.0</v>
      </c>
      <c r="AN7" s="83" t="s">
        <v>62</v>
      </c>
      <c r="AO7" s="84">
        <v>0.40625</v>
      </c>
      <c r="AP7" s="84">
        <v>0.6979166666666666</v>
      </c>
      <c r="AQ7" s="85">
        <f>'6'!$AP7-'6'!$AO7</f>
        <v>0.2916666667</v>
      </c>
      <c r="AR7" s="83">
        <v>3.0</v>
      </c>
      <c r="AS7" s="82" t="s">
        <v>343</v>
      </c>
      <c r="AT7" s="77"/>
      <c r="AU7" s="87" t="s">
        <v>33</v>
      </c>
      <c r="AV7" s="88">
        <v>14.0</v>
      </c>
    </row>
    <row r="8" ht="14.25" customHeight="1">
      <c r="B8" s="82">
        <v>3.0</v>
      </c>
      <c r="C8" s="83" t="s">
        <v>31</v>
      </c>
      <c r="D8" s="84">
        <v>0.24930555555555556</v>
      </c>
      <c r="E8" s="84">
        <v>0.6194444444444445</v>
      </c>
      <c r="F8" s="85">
        <f>'6'!$E8-'6'!$D8</f>
        <v>0.3701388889</v>
      </c>
      <c r="G8" s="83">
        <v>3.0</v>
      </c>
      <c r="H8" s="94" t="s">
        <v>344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66</v>
      </c>
      <c r="Q8" s="91">
        <v>0.4145833333333333</v>
      </c>
      <c r="R8" s="91">
        <v>0.576388888888889</v>
      </c>
      <c r="S8" s="92">
        <f t="shared" si="1"/>
        <v>0.1618055556</v>
      </c>
      <c r="T8" s="90">
        <v>1.0</v>
      </c>
      <c r="U8" s="94" t="s">
        <v>67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131</v>
      </c>
      <c r="AC8" s="84">
        <v>0.24861111111111112</v>
      </c>
      <c r="AD8" s="93">
        <v>0.56875</v>
      </c>
      <c r="AE8" s="85">
        <f>'6'!$AD8-'6'!$AC8</f>
        <v>0.3201388889</v>
      </c>
      <c r="AF8" s="83">
        <v>3.0</v>
      </c>
      <c r="AG8" s="94" t="s">
        <v>345</v>
      </c>
      <c r="AH8" s="77"/>
      <c r="AI8" s="87" t="s">
        <v>42</v>
      </c>
      <c r="AJ8" s="95">
        <v>0.0</v>
      </c>
      <c r="AK8" s="77"/>
      <c r="AL8" s="77"/>
      <c r="AM8" s="82">
        <v>3.0</v>
      </c>
      <c r="AN8" s="83" t="s">
        <v>183</v>
      </c>
      <c r="AO8" s="84">
        <v>0.4131944444444444</v>
      </c>
      <c r="AP8" s="84">
        <v>0.6798611111111111</v>
      </c>
      <c r="AQ8" s="85">
        <f>'6'!$AP8-'6'!$AO8</f>
        <v>0.2666666667</v>
      </c>
      <c r="AR8" s="83">
        <v>4.0</v>
      </c>
      <c r="AS8" s="94" t="s">
        <v>346</v>
      </c>
      <c r="AT8" s="77"/>
      <c r="AU8" s="87" t="s">
        <v>42</v>
      </c>
      <c r="AV8" s="95">
        <v>1.0</v>
      </c>
    </row>
    <row r="9" ht="14.25" customHeight="1">
      <c r="B9" s="82">
        <v>4.0</v>
      </c>
      <c r="C9" s="83" t="s">
        <v>64</v>
      </c>
      <c r="D9" s="84">
        <v>0.26805555555555555</v>
      </c>
      <c r="E9" s="84">
        <v>0.6361111111111112</v>
      </c>
      <c r="F9" s="85">
        <f>'6'!$E9-'6'!$D9</f>
        <v>0.3680555556</v>
      </c>
      <c r="G9" s="83">
        <v>3.0</v>
      </c>
      <c r="H9" s="94" t="s">
        <v>347</v>
      </c>
      <c r="I9" s="77"/>
      <c r="J9" s="87" t="s">
        <v>50</v>
      </c>
      <c r="K9" s="95">
        <v>2.0</v>
      </c>
      <c r="L9" s="80"/>
      <c r="M9" s="77"/>
      <c r="N9" s="77"/>
      <c r="O9" s="89">
        <v>4.0</v>
      </c>
      <c r="P9" s="90" t="s">
        <v>121</v>
      </c>
      <c r="Q9" s="91">
        <v>0.3055555555555555</v>
      </c>
      <c r="R9" s="91">
        <v>0.5680555555555555</v>
      </c>
      <c r="S9" s="92">
        <f t="shared" si="1"/>
        <v>0.2625</v>
      </c>
      <c r="T9" s="90">
        <v>1.0</v>
      </c>
      <c r="U9" s="94" t="s">
        <v>348</v>
      </c>
      <c r="V9" s="77"/>
      <c r="W9" s="87" t="s">
        <v>50</v>
      </c>
      <c r="X9" s="95">
        <v>2.0</v>
      </c>
      <c r="Y9" s="77"/>
      <c r="Z9" s="77"/>
      <c r="AA9" s="96">
        <v>4.0</v>
      </c>
      <c r="AB9" s="98" t="s">
        <v>45</v>
      </c>
      <c r="AC9" s="97">
        <v>0.2916666666666667</v>
      </c>
      <c r="AD9" s="98">
        <v>0.7284722222222223</v>
      </c>
      <c r="AE9" s="99">
        <f>'6'!$AD9-'6'!$AC9</f>
        <v>0.4368055556</v>
      </c>
      <c r="AF9" s="75">
        <v>4.0</v>
      </c>
      <c r="AG9" s="100" t="s">
        <v>23</v>
      </c>
      <c r="AH9" s="77"/>
      <c r="AI9" s="87" t="s">
        <v>50</v>
      </c>
      <c r="AJ9" s="95">
        <v>0.0</v>
      </c>
      <c r="AK9" s="77"/>
      <c r="AL9" s="77"/>
      <c r="AM9" s="82">
        <v>4.0</v>
      </c>
      <c r="AN9" s="83" t="s">
        <v>47</v>
      </c>
      <c r="AO9" s="84">
        <v>0.3756944444444445</v>
      </c>
      <c r="AP9" s="84">
        <v>0.7326388888888888</v>
      </c>
      <c r="AQ9" s="85">
        <f>'6'!$AP9-'6'!$AO9</f>
        <v>0.3569444444</v>
      </c>
      <c r="AR9" s="83">
        <v>4.0</v>
      </c>
      <c r="AS9" s="82" t="s">
        <v>343</v>
      </c>
      <c r="AT9" s="77"/>
      <c r="AU9" s="87" t="s">
        <v>50</v>
      </c>
      <c r="AV9" s="95">
        <v>0.0</v>
      </c>
    </row>
    <row r="10" ht="14.25" customHeight="1">
      <c r="B10" s="82">
        <v>5.0</v>
      </c>
      <c r="C10" s="83" t="s">
        <v>71</v>
      </c>
      <c r="D10" s="84">
        <v>0.2888888888888889</v>
      </c>
      <c r="E10" s="84">
        <v>0.6611111111111111</v>
      </c>
      <c r="F10" s="85">
        <f>'6'!$E10-'6'!$D10</f>
        <v>0.3722222222</v>
      </c>
      <c r="G10" s="83">
        <v>3.0</v>
      </c>
      <c r="H10" s="94" t="s">
        <v>349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171</v>
      </c>
      <c r="Q10" s="91">
        <v>0.225</v>
      </c>
      <c r="R10" s="91">
        <v>0.7048611111111112</v>
      </c>
      <c r="S10" s="92">
        <f t="shared" si="1"/>
        <v>0.4798611111</v>
      </c>
      <c r="T10" s="90">
        <v>2.0</v>
      </c>
      <c r="U10" s="86" t="s">
        <v>41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98" t="s">
        <v>119</v>
      </c>
      <c r="AC10" s="97">
        <v>0.20625000000000002</v>
      </c>
      <c r="AD10" s="98">
        <v>0.6493055555555556</v>
      </c>
      <c r="AE10" s="99">
        <f>'6'!$AD10-'6'!$AC10</f>
        <v>0.4430555556</v>
      </c>
      <c r="AF10" s="75">
        <v>4.0</v>
      </c>
      <c r="AG10" s="100" t="s">
        <v>23</v>
      </c>
      <c r="AH10" s="77"/>
      <c r="AI10" s="87" t="s">
        <v>57</v>
      </c>
      <c r="AJ10" s="95">
        <v>35.0</v>
      </c>
      <c r="AK10" s="77"/>
      <c r="AL10" s="77"/>
      <c r="AM10" s="82">
        <v>5.0</v>
      </c>
      <c r="AN10" s="83" t="s">
        <v>166</v>
      </c>
      <c r="AO10" s="84">
        <v>0.2881944444444445</v>
      </c>
      <c r="AP10" s="84">
        <v>0.5812499999999999</v>
      </c>
      <c r="AQ10" s="85">
        <f>'6'!$AP10-'6'!$AO10</f>
        <v>0.2930555556</v>
      </c>
      <c r="AR10" s="83">
        <v>4.0</v>
      </c>
      <c r="AS10" s="94" t="s">
        <v>350</v>
      </c>
      <c r="AT10" s="77"/>
      <c r="AU10" s="87" t="s">
        <v>57</v>
      </c>
      <c r="AV10" s="95">
        <v>0.0</v>
      </c>
    </row>
    <row r="11" ht="14.25" customHeight="1">
      <c r="B11" s="82">
        <v>6.0</v>
      </c>
      <c r="C11" s="83" t="s">
        <v>77</v>
      </c>
      <c r="D11" s="84">
        <v>0.2722222222222222</v>
      </c>
      <c r="E11" s="84">
        <v>0.6548611111111111</v>
      </c>
      <c r="F11" s="85">
        <f>'6'!$E11-'6'!$D11</f>
        <v>0.3826388889</v>
      </c>
      <c r="G11" s="83">
        <v>3.0</v>
      </c>
      <c r="H11" s="94" t="s">
        <v>351</v>
      </c>
      <c r="I11" s="77"/>
      <c r="J11" s="101" t="s">
        <v>65</v>
      </c>
      <c r="K11" s="102">
        <f>SUM('6'!$G$6:$G$26)</f>
        <v>68</v>
      </c>
      <c r="L11" s="80"/>
      <c r="M11" s="77"/>
      <c r="N11" s="77"/>
      <c r="O11" s="82">
        <v>6.0</v>
      </c>
      <c r="P11" s="90" t="s">
        <v>73</v>
      </c>
      <c r="Q11" s="91">
        <v>0.21875</v>
      </c>
      <c r="R11" s="91">
        <v>0.6972222222222223</v>
      </c>
      <c r="S11" s="92">
        <f t="shared" si="1"/>
        <v>0.4784722222</v>
      </c>
      <c r="T11" s="90">
        <v>2.0</v>
      </c>
      <c r="U11" s="86" t="s">
        <v>41</v>
      </c>
      <c r="V11" s="77"/>
      <c r="W11" s="101" t="s">
        <v>65</v>
      </c>
      <c r="X11" s="102">
        <f>SUM('6'!$T$6:$T$21)</f>
        <v>30</v>
      </c>
      <c r="Y11" s="77"/>
      <c r="Z11" s="77"/>
      <c r="AA11" s="96">
        <v>6.0</v>
      </c>
      <c r="AB11" s="96" t="s">
        <v>122</v>
      </c>
      <c r="AC11" s="97">
        <v>0.2222222222222222</v>
      </c>
      <c r="AD11" s="98">
        <v>0.6777777777777777</v>
      </c>
      <c r="AE11" s="99">
        <f>'6'!$AD11-'6'!$AC11</f>
        <v>0.4555555556</v>
      </c>
      <c r="AF11" s="75">
        <v>4.0</v>
      </c>
      <c r="AG11" s="100" t="s">
        <v>23</v>
      </c>
      <c r="AH11" s="77"/>
      <c r="AI11" s="101" t="s">
        <v>65</v>
      </c>
      <c r="AJ11" s="102">
        <f>SUM('6'!$AF$6:$AF$16)</f>
        <v>41</v>
      </c>
      <c r="AK11" s="77"/>
      <c r="AL11" s="77"/>
      <c r="AM11" s="82">
        <v>6.0</v>
      </c>
      <c r="AN11" s="83" t="s">
        <v>54</v>
      </c>
      <c r="AO11" s="84">
        <v>0.37847222222222227</v>
      </c>
      <c r="AP11" s="84">
        <v>0.7041666666666666</v>
      </c>
      <c r="AQ11" s="85">
        <f>'6'!$AP11-'6'!$AO11</f>
        <v>0.3256944444</v>
      </c>
      <c r="AR11" s="83">
        <v>4.0</v>
      </c>
      <c r="AS11" s="82" t="s">
        <v>352</v>
      </c>
      <c r="AT11" s="77"/>
      <c r="AU11" s="101" t="s">
        <v>65</v>
      </c>
      <c r="AV11" s="102">
        <f>SUM('6'!$AR$6:$AR$19)</f>
        <v>66</v>
      </c>
    </row>
    <row r="12" ht="14.25" customHeight="1">
      <c r="B12" s="82">
        <v>7.0</v>
      </c>
      <c r="C12" s="83" t="s">
        <v>84</v>
      </c>
      <c r="D12" s="84">
        <v>0.27708333333333335</v>
      </c>
      <c r="E12" s="84">
        <v>0.7076388888888889</v>
      </c>
      <c r="F12" s="85">
        <f>'6'!$E12-'6'!$D12</f>
        <v>0.4305555556</v>
      </c>
      <c r="G12" s="83">
        <v>3.0</v>
      </c>
      <c r="H12" s="94" t="s">
        <v>353</v>
      </c>
      <c r="I12" s="77"/>
      <c r="J12" s="103" t="s">
        <v>72</v>
      </c>
      <c r="K12" s="104">
        <f>K11/K7</f>
        <v>3.238095238</v>
      </c>
      <c r="L12" s="80"/>
      <c r="M12" s="77"/>
      <c r="N12" s="77"/>
      <c r="O12" s="89">
        <v>7.0</v>
      </c>
      <c r="P12" s="90" t="s">
        <v>34</v>
      </c>
      <c r="Q12" s="91">
        <v>0.2673611111111111</v>
      </c>
      <c r="R12" s="91">
        <v>0.6430555555555556</v>
      </c>
      <c r="S12" s="92">
        <f t="shared" si="1"/>
        <v>0.3756944444</v>
      </c>
      <c r="T12" s="90">
        <v>2.0</v>
      </c>
      <c r="U12" s="86" t="s">
        <v>41</v>
      </c>
      <c r="V12" s="77"/>
      <c r="W12" s="103" t="s">
        <v>72</v>
      </c>
      <c r="X12" s="104">
        <f>X11/X7</f>
        <v>1.875</v>
      </c>
      <c r="Y12" s="77"/>
      <c r="Z12" s="77"/>
      <c r="AA12" s="96">
        <v>7.0</v>
      </c>
      <c r="AB12" s="75" t="s">
        <v>124</v>
      </c>
      <c r="AC12" s="97">
        <v>0.20833333333333334</v>
      </c>
      <c r="AD12" s="98">
        <v>0.7236111111111111</v>
      </c>
      <c r="AE12" s="99">
        <f>'6'!$AD12-'6'!$AC12</f>
        <v>0.5152777778</v>
      </c>
      <c r="AF12" s="75">
        <v>4.0</v>
      </c>
      <c r="AG12" s="100" t="s">
        <v>23</v>
      </c>
      <c r="AH12" s="77"/>
      <c r="AI12" s="103" t="s">
        <v>72</v>
      </c>
      <c r="AJ12" s="104">
        <f>AJ11/AJ7</f>
        <v>3.727272727</v>
      </c>
      <c r="AK12" s="77"/>
      <c r="AL12" s="77"/>
      <c r="AM12" s="96">
        <v>7.0</v>
      </c>
      <c r="AN12" s="75" t="s">
        <v>76</v>
      </c>
      <c r="AO12" s="97">
        <v>0.2465277777777778</v>
      </c>
      <c r="AP12" s="97">
        <v>0.607638888888889</v>
      </c>
      <c r="AQ12" s="99">
        <f>'6'!$AP12-'6'!$AO12</f>
        <v>0.3611111111</v>
      </c>
      <c r="AR12" s="75">
        <v>5.0</v>
      </c>
      <c r="AS12" s="100" t="s">
        <v>23</v>
      </c>
      <c r="AT12" s="77"/>
      <c r="AU12" s="103" t="s">
        <v>72</v>
      </c>
      <c r="AV12" s="104">
        <f>AV11/AV7</f>
        <v>4.714285714</v>
      </c>
    </row>
    <row r="13" ht="14.25" customHeight="1">
      <c r="B13" s="82">
        <v>8.0</v>
      </c>
      <c r="C13" s="83" t="s">
        <v>90</v>
      </c>
      <c r="D13" s="84">
        <v>0.3034722222222222</v>
      </c>
      <c r="E13" s="84">
        <v>0.6993055555555556</v>
      </c>
      <c r="F13" s="85">
        <f>'6'!$E13-'6'!$D13</f>
        <v>0.3958333333</v>
      </c>
      <c r="G13" s="83">
        <v>3.0</v>
      </c>
      <c r="H13" s="94" t="s">
        <v>354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86</v>
      </c>
      <c r="Q13" s="91">
        <v>0.3020833333333333</v>
      </c>
      <c r="R13" s="91">
        <v>0.7062499999999999</v>
      </c>
      <c r="S13" s="92">
        <f t="shared" si="1"/>
        <v>0.4041666667</v>
      </c>
      <c r="T13" s="90">
        <v>2.0</v>
      </c>
      <c r="U13" s="86" t="s">
        <v>41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155</v>
      </c>
      <c r="AC13" s="97">
        <v>0.20902777777777778</v>
      </c>
      <c r="AD13" s="98">
        <v>0.6486111111111111</v>
      </c>
      <c r="AE13" s="99">
        <f>'6'!$AD13-'6'!$AC13</f>
        <v>0.4395833333</v>
      </c>
      <c r="AF13" s="75">
        <v>4.0</v>
      </c>
      <c r="AG13" s="100" t="s">
        <v>23</v>
      </c>
      <c r="AH13" s="77"/>
      <c r="AI13" s="105" t="s">
        <v>78</v>
      </c>
      <c r="AJ13" s="106">
        <v>4.0</v>
      </c>
      <c r="AK13" s="77"/>
      <c r="AL13" s="77"/>
      <c r="AM13" s="96">
        <v>8.0</v>
      </c>
      <c r="AN13" s="75" t="s">
        <v>157</v>
      </c>
      <c r="AO13" s="97">
        <v>0.23680555555555557</v>
      </c>
      <c r="AP13" s="97">
        <v>0.7083333333333334</v>
      </c>
      <c r="AQ13" s="99">
        <f>'6'!$AP13-'6'!$AO13</f>
        <v>0.4715277778</v>
      </c>
      <c r="AR13" s="75">
        <v>5.0</v>
      </c>
      <c r="AS13" s="100" t="s">
        <v>23</v>
      </c>
      <c r="AT13" s="77"/>
      <c r="AU13" s="105" t="s">
        <v>78</v>
      </c>
      <c r="AV13" s="106">
        <v>5.0</v>
      </c>
    </row>
    <row r="14" ht="14.25" customHeight="1">
      <c r="B14" s="82">
        <v>9.0</v>
      </c>
      <c r="C14" s="83" t="s">
        <v>103</v>
      </c>
      <c r="D14" s="84">
        <v>0.2076388888888889</v>
      </c>
      <c r="E14" s="84">
        <v>0.6854166666666667</v>
      </c>
      <c r="F14" s="85">
        <f>'6'!$E14-'6'!$D14</f>
        <v>0.4777777778</v>
      </c>
      <c r="G14" s="83">
        <v>3.0</v>
      </c>
      <c r="H14" s="94" t="s">
        <v>104</v>
      </c>
      <c r="I14" s="77"/>
      <c r="J14" s="105" t="s">
        <v>355</v>
      </c>
      <c r="K14" s="107">
        <f>8/21</f>
        <v>0.380952381</v>
      </c>
      <c r="L14" s="80"/>
      <c r="M14" s="77"/>
      <c r="N14" s="77"/>
      <c r="O14" s="82">
        <v>9.0</v>
      </c>
      <c r="P14" s="90" t="s">
        <v>105</v>
      </c>
      <c r="Q14" s="91">
        <v>0.3048611111111111</v>
      </c>
      <c r="R14" s="91">
        <v>0.686111111111111</v>
      </c>
      <c r="S14" s="92">
        <f t="shared" si="1"/>
        <v>0.38125</v>
      </c>
      <c r="T14" s="90">
        <v>2.0</v>
      </c>
      <c r="U14" s="86" t="s">
        <v>356</v>
      </c>
      <c r="V14" s="77"/>
      <c r="W14" s="105" t="s">
        <v>85</v>
      </c>
      <c r="X14" s="107">
        <f>X12/X13</f>
        <v>0.75</v>
      </c>
      <c r="Y14" s="77"/>
      <c r="Z14" s="77"/>
      <c r="AA14" s="96">
        <v>9.0</v>
      </c>
      <c r="AB14" s="75" t="s">
        <v>68</v>
      </c>
      <c r="AC14" s="97">
        <v>0.22291666666666665</v>
      </c>
      <c r="AD14" s="98">
        <v>0.6770833333333334</v>
      </c>
      <c r="AE14" s="99">
        <f>'6'!$AD14-'6'!$AC14</f>
        <v>0.4541666667</v>
      </c>
      <c r="AF14" s="75">
        <v>4.0</v>
      </c>
      <c r="AG14" s="100" t="s">
        <v>23</v>
      </c>
      <c r="AH14" s="77"/>
      <c r="AI14" s="105" t="s">
        <v>85</v>
      </c>
      <c r="AJ14" s="107">
        <f>AJ12/AJ13</f>
        <v>0.9318181818</v>
      </c>
      <c r="AK14" s="77"/>
      <c r="AL14" s="77"/>
      <c r="AM14" s="96">
        <v>9.0</v>
      </c>
      <c r="AN14" s="75" t="s">
        <v>29</v>
      </c>
      <c r="AO14" s="97">
        <v>0.2951388888888889</v>
      </c>
      <c r="AP14" s="97">
        <v>0.7451388888888889</v>
      </c>
      <c r="AQ14" s="99">
        <f>'6'!$AP14-'6'!$AO14</f>
        <v>0.45</v>
      </c>
      <c r="AR14" s="75">
        <v>5.0</v>
      </c>
      <c r="AS14" s="100" t="s">
        <v>23</v>
      </c>
      <c r="AT14" s="77"/>
      <c r="AU14" s="105" t="s">
        <v>85</v>
      </c>
      <c r="AV14" s="107">
        <f>AV12/AV13</f>
        <v>0.9428571429</v>
      </c>
    </row>
    <row r="15" ht="14.25" customHeight="1">
      <c r="B15" s="82">
        <v>10.0</v>
      </c>
      <c r="C15" s="83" t="s">
        <v>108</v>
      </c>
      <c r="D15" s="84">
        <v>0.22083333333333333</v>
      </c>
      <c r="E15" s="84">
        <v>0.5916666666666667</v>
      </c>
      <c r="F15" s="85">
        <f>'6'!$E15-'6'!$D15</f>
        <v>0.3708333333</v>
      </c>
      <c r="G15" s="83">
        <v>3.0</v>
      </c>
      <c r="H15" s="94" t="s">
        <v>357</v>
      </c>
      <c r="J15" s="105" t="s">
        <v>92</v>
      </c>
      <c r="K15" s="107">
        <f>K7/K6</f>
        <v>0.9130434783</v>
      </c>
      <c r="L15" s="71"/>
      <c r="O15" s="89">
        <v>10.0</v>
      </c>
      <c r="P15" s="90" t="s">
        <v>43</v>
      </c>
      <c r="Q15" s="91">
        <v>0.2791666666666667</v>
      </c>
      <c r="R15" s="91">
        <v>0.7222222222222222</v>
      </c>
      <c r="S15" s="92">
        <f t="shared" si="1"/>
        <v>0.4430555556</v>
      </c>
      <c r="T15" s="90">
        <v>2.0</v>
      </c>
      <c r="U15" s="86" t="s">
        <v>358</v>
      </c>
      <c r="W15" s="105" t="s">
        <v>95</v>
      </c>
      <c r="X15" s="107">
        <f>X7/X6</f>
        <v>0.8888888889</v>
      </c>
      <c r="AA15" s="96">
        <v>10.0</v>
      </c>
      <c r="AB15" s="75" t="s">
        <v>74</v>
      </c>
      <c r="AC15" s="97">
        <v>0.2548611111111111</v>
      </c>
      <c r="AD15" s="98">
        <v>0.7180555555555556</v>
      </c>
      <c r="AE15" s="99">
        <f>'6'!$AD15-'6'!$AC15</f>
        <v>0.4631944444</v>
      </c>
      <c r="AF15" s="75">
        <v>4.0</v>
      </c>
      <c r="AG15" s="100" t="s">
        <v>23</v>
      </c>
      <c r="AI15" s="105" t="s">
        <v>95</v>
      </c>
      <c r="AJ15" s="107">
        <f>AJ7/AJ6</f>
        <v>1.1</v>
      </c>
      <c r="AM15" s="96">
        <v>10.0</v>
      </c>
      <c r="AN15" s="75" t="s">
        <v>97</v>
      </c>
      <c r="AO15" s="97">
        <v>0.28611111111111115</v>
      </c>
      <c r="AP15" s="97">
        <v>0.6784722222222223</v>
      </c>
      <c r="AQ15" s="99">
        <f>'6'!$AP15-'6'!$AO15</f>
        <v>0.3923611111</v>
      </c>
      <c r="AR15" s="75">
        <v>5.0</v>
      </c>
      <c r="AS15" s="100" t="s">
        <v>23</v>
      </c>
      <c r="AU15" s="105" t="s">
        <v>95</v>
      </c>
      <c r="AV15" s="107">
        <f>AV7/AV6</f>
        <v>0.9333333333</v>
      </c>
    </row>
    <row r="16" ht="14.25" customHeight="1">
      <c r="B16" s="82">
        <v>11.0</v>
      </c>
      <c r="C16" s="83" t="s">
        <v>125</v>
      </c>
      <c r="D16" s="84">
        <v>0.24791666666666667</v>
      </c>
      <c r="E16" s="84">
        <v>0.6673611111111111</v>
      </c>
      <c r="F16" s="85">
        <f>'6'!$E16-'6'!$D16</f>
        <v>0.4194444444</v>
      </c>
      <c r="G16" s="83">
        <v>3.0</v>
      </c>
      <c r="H16" s="94" t="s">
        <v>349</v>
      </c>
      <c r="L16" s="71"/>
      <c r="O16" s="82">
        <v>11.0</v>
      </c>
      <c r="P16" s="90" t="s">
        <v>51</v>
      </c>
      <c r="Q16" s="91">
        <v>0.3</v>
      </c>
      <c r="R16" s="91">
        <v>0.69375</v>
      </c>
      <c r="S16" s="92">
        <f t="shared" si="1"/>
        <v>0.39375</v>
      </c>
      <c r="T16" s="90">
        <v>2.0</v>
      </c>
      <c r="U16" s="86" t="s">
        <v>41</v>
      </c>
      <c r="W16" s="111"/>
      <c r="X16" s="112"/>
      <c r="AA16" s="96">
        <v>11.0</v>
      </c>
      <c r="AB16" s="75" t="s">
        <v>134</v>
      </c>
      <c r="AC16" s="97">
        <v>0.2263888888888889</v>
      </c>
      <c r="AD16" s="98">
        <v>0.7263888888888889</v>
      </c>
      <c r="AE16" s="99">
        <f>'6'!$AD16-'6'!$AC16</f>
        <v>0.5</v>
      </c>
      <c r="AF16" s="75">
        <v>5.0</v>
      </c>
      <c r="AG16" s="100" t="s">
        <v>23</v>
      </c>
      <c r="AM16" s="96">
        <v>11.0</v>
      </c>
      <c r="AN16" s="75" t="s">
        <v>180</v>
      </c>
      <c r="AO16" s="97">
        <v>0.2638888888888889</v>
      </c>
      <c r="AP16" s="97">
        <v>0.6555555555555556</v>
      </c>
      <c r="AQ16" s="99">
        <f>'6'!$AP16-'6'!$AO16</f>
        <v>0.3916666667</v>
      </c>
      <c r="AR16" s="75">
        <v>5.0</v>
      </c>
      <c r="AS16" s="100" t="s">
        <v>23</v>
      </c>
    </row>
    <row r="17" ht="14.25" customHeight="1">
      <c r="B17" s="82">
        <v>12.0</v>
      </c>
      <c r="C17" s="83" t="s">
        <v>129</v>
      </c>
      <c r="D17" s="84">
        <v>0.26180555555555557</v>
      </c>
      <c r="E17" s="84">
        <v>0.40208333333333335</v>
      </c>
      <c r="F17" s="85">
        <f>'6'!$E17-'6'!$D17</f>
        <v>0.1402777778</v>
      </c>
      <c r="G17" s="83">
        <v>3.0</v>
      </c>
      <c r="H17" s="94" t="s">
        <v>359</v>
      </c>
      <c r="L17" s="71"/>
      <c r="O17" s="82">
        <v>12.0</v>
      </c>
      <c r="P17" s="90" t="s">
        <v>109</v>
      </c>
      <c r="Q17" s="91">
        <v>0.25277777777777777</v>
      </c>
      <c r="R17" s="91">
        <v>0.6909722222222222</v>
      </c>
      <c r="S17" s="92">
        <f t="shared" si="1"/>
        <v>0.4381944444</v>
      </c>
      <c r="T17" s="90">
        <v>2.0</v>
      </c>
      <c r="U17" s="86" t="s">
        <v>41</v>
      </c>
      <c r="W17" s="111"/>
      <c r="X17" s="112"/>
      <c r="AM17" s="96">
        <v>12.0</v>
      </c>
      <c r="AN17" s="75" t="s">
        <v>89</v>
      </c>
      <c r="AO17" s="97">
        <v>0.24583333333333335</v>
      </c>
      <c r="AP17" s="97">
        <v>0.6881944444444444</v>
      </c>
      <c r="AQ17" s="99">
        <f>'6'!$AP17-'6'!$AO17</f>
        <v>0.4423611111</v>
      </c>
      <c r="AR17" s="75">
        <v>6.0</v>
      </c>
      <c r="AS17" s="100" t="s">
        <v>23</v>
      </c>
      <c r="AU17" s="114"/>
    </row>
    <row r="18" ht="14.25" customHeight="1">
      <c r="B18" s="82">
        <v>13.0</v>
      </c>
      <c r="C18" s="83" t="s">
        <v>132</v>
      </c>
      <c r="D18" s="84">
        <v>0.2833333333333333</v>
      </c>
      <c r="E18" s="84">
        <v>0.6701388888888888</v>
      </c>
      <c r="F18" s="85">
        <f>'6'!$E18-'6'!$D18</f>
        <v>0.3868055556</v>
      </c>
      <c r="G18" s="83">
        <v>3.0</v>
      </c>
      <c r="H18" s="94" t="s">
        <v>349</v>
      </c>
      <c r="L18" s="71"/>
      <c r="O18" s="89">
        <v>13.0</v>
      </c>
      <c r="P18" s="90" t="s">
        <v>58</v>
      </c>
      <c r="Q18" s="91">
        <v>0.28958333333333336</v>
      </c>
      <c r="R18" s="91">
        <v>0.7048611111111112</v>
      </c>
      <c r="S18" s="92">
        <f t="shared" si="1"/>
        <v>0.4152777778</v>
      </c>
      <c r="T18" s="90">
        <v>2.0</v>
      </c>
      <c r="U18" s="86" t="s">
        <v>41</v>
      </c>
      <c r="W18" s="111"/>
      <c r="X18" s="112"/>
      <c r="AI18" s="114"/>
      <c r="AM18" s="96">
        <v>13.0</v>
      </c>
      <c r="AN18" s="75" t="s">
        <v>70</v>
      </c>
      <c r="AO18" s="97">
        <v>0.2590277777777778</v>
      </c>
      <c r="AP18" s="97">
        <v>0.7256944444444445</v>
      </c>
      <c r="AQ18" s="99">
        <f>'6'!$AP18-'6'!$AO18</f>
        <v>0.4666666667</v>
      </c>
      <c r="AR18" s="75">
        <v>7.0</v>
      </c>
      <c r="AS18" s="100" t="s">
        <v>23</v>
      </c>
    </row>
    <row r="19" ht="16.5" customHeight="1">
      <c r="B19" s="96">
        <v>14.0</v>
      </c>
      <c r="C19" s="75" t="s">
        <v>40</v>
      </c>
      <c r="D19" s="97">
        <v>0.2520833333333333</v>
      </c>
      <c r="E19" s="97">
        <v>0.725</v>
      </c>
      <c r="F19" s="99">
        <f>'6'!$E19-'6'!$D19</f>
        <v>0.4729166667</v>
      </c>
      <c r="G19" s="75">
        <v>4.0</v>
      </c>
      <c r="H19" s="100" t="s">
        <v>23</v>
      </c>
      <c r="L19" s="71"/>
      <c r="O19" s="82">
        <v>14.0</v>
      </c>
      <c r="P19" s="90" t="s">
        <v>118</v>
      </c>
      <c r="Q19" s="91">
        <v>0.25069444444444444</v>
      </c>
      <c r="R19" s="91">
        <v>0.6534722222222222</v>
      </c>
      <c r="S19" s="92">
        <f t="shared" si="1"/>
        <v>0.4027777778</v>
      </c>
      <c r="T19" s="90">
        <v>2.0</v>
      </c>
      <c r="U19" s="86" t="s">
        <v>41</v>
      </c>
      <c r="AM19" s="96">
        <v>14.0</v>
      </c>
      <c r="AN19" s="75" t="s">
        <v>179</v>
      </c>
      <c r="AO19" s="97">
        <v>0.2347222222222222</v>
      </c>
      <c r="AP19" s="97">
        <v>0.7354166666666666</v>
      </c>
      <c r="AQ19" s="99">
        <f>'6'!$AP19-'6'!$AO19</f>
        <v>0.5006944444</v>
      </c>
      <c r="AR19" s="75">
        <v>7.0</v>
      </c>
      <c r="AS19" s="100" t="s">
        <v>23</v>
      </c>
    </row>
    <row r="20" ht="14.25" customHeight="1">
      <c r="B20" s="96">
        <v>15.0</v>
      </c>
      <c r="C20" s="75" t="s">
        <v>56</v>
      </c>
      <c r="D20" s="97">
        <v>0.24166666666666667</v>
      </c>
      <c r="E20" s="97">
        <v>0.6944444444444445</v>
      </c>
      <c r="F20" s="99">
        <f>'6'!$E20-'6'!$D20</f>
        <v>0.4527777778</v>
      </c>
      <c r="G20" s="75">
        <v>4.0</v>
      </c>
      <c r="H20" s="100" t="s">
        <v>23</v>
      </c>
      <c r="L20" s="71"/>
      <c r="O20" s="125">
        <v>15.0</v>
      </c>
      <c r="P20" s="115" t="s">
        <v>99</v>
      </c>
      <c r="Q20" s="116">
        <v>0.21875</v>
      </c>
      <c r="R20" s="116">
        <v>0.7381944444444444</v>
      </c>
      <c r="S20" s="117">
        <f t="shared" si="1"/>
        <v>0.5194444444</v>
      </c>
      <c r="T20" s="115">
        <v>3.0</v>
      </c>
      <c r="U20" s="113" t="s">
        <v>23</v>
      </c>
    </row>
    <row r="21" ht="14.25" customHeight="1">
      <c r="B21" s="96">
        <v>16.0</v>
      </c>
      <c r="C21" s="75" t="s">
        <v>98</v>
      </c>
      <c r="D21" s="97">
        <v>0.25069444444444444</v>
      </c>
      <c r="E21" s="97">
        <v>0.7083333333333334</v>
      </c>
      <c r="F21" s="99">
        <f>'6'!$E21-'6'!$D21</f>
        <v>0.4576388889</v>
      </c>
      <c r="G21" s="75">
        <v>4.0</v>
      </c>
      <c r="H21" s="100" t="s">
        <v>23</v>
      </c>
      <c r="L21" s="71"/>
      <c r="O21" s="96">
        <v>16.0</v>
      </c>
      <c r="P21" s="115" t="s">
        <v>113</v>
      </c>
      <c r="Q21" s="116">
        <v>0.20694444444444446</v>
      </c>
      <c r="R21" s="116">
        <v>0.7104166666666667</v>
      </c>
      <c r="S21" s="117">
        <f t="shared" si="1"/>
        <v>0.5034722222</v>
      </c>
      <c r="T21" s="115">
        <v>3.0</v>
      </c>
      <c r="U21" s="113" t="s">
        <v>23</v>
      </c>
    </row>
    <row r="22" ht="14.25" customHeight="1">
      <c r="B22" s="96">
        <v>17.0</v>
      </c>
      <c r="C22" s="75" t="s">
        <v>116</v>
      </c>
      <c r="D22" s="97">
        <v>0.2138888888888889</v>
      </c>
      <c r="E22" s="97">
        <v>0.7000000000000001</v>
      </c>
      <c r="F22" s="99">
        <f>'6'!$E22-'6'!$D22</f>
        <v>0.4861111111</v>
      </c>
      <c r="G22" s="75">
        <v>4.0</v>
      </c>
      <c r="H22" s="100" t="s">
        <v>23</v>
      </c>
      <c r="L22" s="71"/>
    </row>
    <row r="23" ht="14.25" customHeight="1">
      <c r="B23" s="96">
        <v>18.0</v>
      </c>
      <c r="C23" s="75" t="s">
        <v>120</v>
      </c>
      <c r="D23" s="97">
        <v>0.16805555555555554</v>
      </c>
      <c r="E23" s="97">
        <v>0.6527777777777778</v>
      </c>
      <c r="F23" s="99">
        <f>'6'!$E23-'6'!$D23</f>
        <v>0.4847222222</v>
      </c>
      <c r="G23" s="75">
        <v>4.0</v>
      </c>
      <c r="H23" s="100" t="s">
        <v>23</v>
      </c>
      <c r="L23" s="71"/>
    </row>
    <row r="24" ht="14.25" customHeight="1">
      <c r="B24" s="96">
        <v>19.0</v>
      </c>
      <c r="C24" s="75" t="s">
        <v>123</v>
      </c>
      <c r="D24" s="97">
        <v>0.21180555555555555</v>
      </c>
      <c r="E24" s="97">
        <v>0.6770833333333334</v>
      </c>
      <c r="F24" s="99">
        <f>'6'!$E24-'6'!$D24</f>
        <v>0.4652777778</v>
      </c>
      <c r="G24" s="75">
        <v>4.0</v>
      </c>
      <c r="H24" s="100" t="s">
        <v>23</v>
      </c>
      <c r="L24" s="71"/>
      <c r="O24" s="73" t="s">
        <v>360</v>
      </c>
      <c r="P24" s="5"/>
      <c r="Q24" s="5"/>
      <c r="R24" s="5"/>
      <c r="S24" s="5"/>
      <c r="T24" s="5"/>
      <c r="U24" s="6"/>
      <c r="W24" s="58" t="s">
        <v>361</v>
      </c>
      <c r="X24" s="58"/>
    </row>
    <row r="25" ht="14.25" customHeight="1">
      <c r="B25" s="96">
        <v>20.0</v>
      </c>
      <c r="C25" s="75" t="s">
        <v>135</v>
      </c>
      <c r="D25" s="97">
        <v>0.24513888888888888</v>
      </c>
      <c r="E25" s="97">
        <v>0.7069444444444444</v>
      </c>
      <c r="F25" s="99">
        <f>'6'!$E25-'6'!$D25</f>
        <v>0.4618055556</v>
      </c>
      <c r="G25" s="75">
        <v>4.0</v>
      </c>
      <c r="H25" s="100" t="s">
        <v>23</v>
      </c>
      <c r="L25" s="71"/>
      <c r="O25" s="74">
        <f>B4</f>
        <v>45388</v>
      </c>
      <c r="W25" s="59"/>
      <c r="X25" s="59"/>
    </row>
    <row r="26" ht="14.25" customHeight="1">
      <c r="B26" s="96">
        <v>21.0</v>
      </c>
      <c r="C26" s="75" t="s">
        <v>138</v>
      </c>
      <c r="D26" s="97">
        <v>0.24027777777777778</v>
      </c>
      <c r="E26" s="97">
        <v>0.7368055555555556</v>
      </c>
      <c r="F26" s="99">
        <f>'6'!$E26-'6'!$D26</f>
        <v>0.4965277778</v>
      </c>
      <c r="G26" s="75">
        <v>4.0</v>
      </c>
      <c r="H26" s="100" t="s">
        <v>23</v>
      </c>
      <c r="L26" s="71"/>
      <c r="O26" s="75" t="s">
        <v>12</v>
      </c>
      <c r="P26" s="75" t="s">
        <v>13</v>
      </c>
      <c r="Q26" s="81" t="s">
        <v>14</v>
      </c>
      <c r="R26" s="81" t="s">
        <v>20</v>
      </c>
      <c r="S26" s="81" t="s">
        <v>16</v>
      </c>
      <c r="T26" s="75" t="s">
        <v>17</v>
      </c>
      <c r="U26" s="75" t="s">
        <v>18</v>
      </c>
      <c r="W26" s="78" t="s">
        <v>21</v>
      </c>
      <c r="X26" s="79">
        <f>SUM(X28:X31)</f>
        <v>8</v>
      </c>
    </row>
    <row r="27" ht="14.25" customHeight="1">
      <c r="L27" s="71"/>
      <c r="O27" s="82">
        <v>1.0</v>
      </c>
      <c r="P27" s="90" t="s">
        <v>141</v>
      </c>
      <c r="Q27" s="91">
        <v>0.2916666666666667</v>
      </c>
      <c r="R27" s="91">
        <v>0.6666666666666666</v>
      </c>
      <c r="S27" s="92">
        <f t="shared" ref="S27:S32" si="2">R27-Q27</f>
        <v>0.375</v>
      </c>
      <c r="T27" s="90">
        <v>2.0</v>
      </c>
      <c r="U27" s="94" t="s">
        <v>362</v>
      </c>
      <c r="W27" s="87" t="s">
        <v>24</v>
      </c>
      <c r="X27" s="88">
        <v>8.0</v>
      </c>
    </row>
    <row r="28" ht="14.25" customHeight="1">
      <c r="L28" s="71"/>
      <c r="O28" s="82">
        <v>2.0</v>
      </c>
      <c r="P28" s="90" t="s">
        <v>233</v>
      </c>
      <c r="Q28" s="91">
        <v>0.39375</v>
      </c>
      <c r="R28" s="91">
        <v>0.7006944444444444</v>
      </c>
      <c r="S28" s="92">
        <f t="shared" si="2"/>
        <v>0.3069444444</v>
      </c>
      <c r="T28" s="90">
        <v>3.0</v>
      </c>
      <c r="U28" s="94" t="s">
        <v>363</v>
      </c>
      <c r="W28" s="87" t="s">
        <v>33</v>
      </c>
      <c r="X28" s="95">
        <v>6.0</v>
      </c>
    </row>
    <row r="29" ht="14.25" customHeight="1">
      <c r="L29" s="71"/>
      <c r="O29" s="82">
        <v>3.0</v>
      </c>
      <c r="P29" s="90" t="s">
        <v>136</v>
      </c>
      <c r="Q29" s="91">
        <v>0.29097222222222224</v>
      </c>
      <c r="R29" s="91">
        <v>0.6326388888888889</v>
      </c>
      <c r="S29" s="92">
        <f t="shared" si="2"/>
        <v>0.3416666667</v>
      </c>
      <c r="T29" s="90">
        <v>3.0</v>
      </c>
      <c r="U29" s="94" t="s">
        <v>364</v>
      </c>
      <c r="W29" s="87" t="s">
        <v>42</v>
      </c>
      <c r="X29" s="95">
        <v>0.0</v>
      </c>
    </row>
    <row r="30" ht="14.25" customHeight="1">
      <c r="L30" s="71"/>
      <c r="O30" s="82">
        <v>4.0</v>
      </c>
      <c r="P30" s="90" t="s">
        <v>139</v>
      </c>
      <c r="Q30" s="91">
        <v>0.2986111111111111</v>
      </c>
      <c r="R30" s="91">
        <v>0.6875</v>
      </c>
      <c r="S30" s="92">
        <f t="shared" si="2"/>
        <v>0.3888888889</v>
      </c>
      <c r="T30" s="90">
        <v>3.0</v>
      </c>
      <c r="U30" s="86" t="s">
        <v>365</v>
      </c>
      <c r="W30" s="87" t="s">
        <v>50</v>
      </c>
      <c r="X30" s="95">
        <v>2.0</v>
      </c>
    </row>
    <row r="31" ht="14.25" customHeight="1">
      <c r="L31" s="71"/>
      <c r="O31" s="82">
        <v>5.0</v>
      </c>
      <c r="P31" s="90" t="s">
        <v>143</v>
      </c>
      <c r="Q31" s="91">
        <v>0.27499999999999997</v>
      </c>
      <c r="R31" s="91">
        <v>0.6652777777777777</v>
      </c>
      <c r="S31" s="92">
        <f t="shared" si="2"/>
        <v>0.3902777778</v>
      </c>
      <c r="T31" s="90">
        <v>3.0</v>
      </c>
      <c r="U31" s="94" t="s">
        <v>366</v>
      </c>
      <c r="V31" s="77"/>
      <c r="W31" s="87" t="s">
        <v>60</v>
      </c>
      <c r="X31" s="95">
        <v>0.0</v>
      </c>
    </row>
    <row r="32" ht="14.25" customHeight="1">
      <c r="L32" s="71"/>
      <c r="O32" s="96">
        <v>6.0</v>
      </c>
      <c r="P32" s="115" t="s">
        <v>191</v>
      </c>
      <c r="Q32" s="116">
        <v>0.2513888888888889</v>
      </c>
      <c r="R32" s="116">
        <v>0.6638888888888889</v>
      </c>
      <c r="S32" s="117">
        <f t="shared" si="2"/>
        <v>0.4125</v>
      </c>
      <c r="T32" s="115">
        <v>4.0</v>
      </c>
      <c r="U32" s="100" t="s">
        <v>23</v>
      </c>
      <c r="V32" s="77"/>
      <c r="W32" s="101" t="s">
        <v>65</v>
      </c>
      <c r="X32" s="102">
        <f>SUM('6'!$T$27:$T$32)</f>
        <v>18</v>
      </c>
    </row>
    <row r="33" ht="14.25" customHeight="1">
      <c r="L33" s="71"/>
      <c r="V33" s="77"/>
      <c r="W33" s="103" t="s">
        <v>72</v>
      </c>
      <c r="X33" s="104">
        <f>X32/X28</f>
        <v>3</v>
      </c>
    </row>
    <row r="34" ht="14.25" customHeight="1">
      <c r="L34" s="71"/>
      <c r="V34" s="77"/>
      <c r="W34" s="105" t="s">
        <v>78</v>
      </c>
      <c r="X34" s="106">
        <v>4.0</v>
      </c>
    </row>
    <row r="35" ht="14.25" customHeight="1">
      <c r="L35" s="71"/>
      <c r="V35" s="77"/>
      <c r="W35" s="105" t="s">
        <v>85</v>
      </c>
      <c r="X35" s="107">
        <f>X33/X34</f>
        <v>0.75</v>
      </c>
    </row>
    <row r="36" ht="14.25" customHeight="1">
      <c r="L36" s="71"/>
      <c r="V36" s="77"/>
      <c r="W36" s="105" t="s">
        <v>95</v>
      </c>
      <c r="X36" s="107">
        <f>X28/X27</f>
        <v>0.75</v>
      </c>
    </row>
    <row r="37" ht="14.25" customHeight="1">
      <c r="L37" s="71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  <c r="V40" s="77"/>
    </row>
    <row r="41" ht="14.25" customHeight="1">
      <c r="L41" s="71"/>
      <c r="V41" s="77"/>
    </row>
    <row r="42" ht="14.25" customHeight="1">
      <c r="L42" s="71"/>
      <c r="V42" s="77"/>
    </row>
    <row r="43" ht="14.25" customHeight="1">
      <c r="L43" s="71"/>
      <c r="V43" s="77"/>
    </row>
    <row r="44" ht="14.25" customHeight="1">
      <c r="L44" s="71"/>
      <c r="V44" s="77"/>
    </row>
    <row r="45" ht="14.25" customHeight="1">
      <c r="L45" s="71"/>
      <c r="V45" s="77"/>
    </row>
    <row r="46" ht="14.25" customHeight="1">
      <c r="L46" s="71"/>
      <c r="V46" s="77"/>
    </row>
    <row r="47" ht="14.25" customHeight="1">
      <c r="L47" s="71"/>
      <c r="V47" s="77"/>
    </row>
    <row r="48" ht="14.25" customHeight="1">
      <c r="L48" s="71"/>
      <c r="V48" s="77"/>
    </row>
    <row r="49" ht="14.25" customHeight="1">
      <c r="L49" s="71"/>
      <c r="V49" s="77"/>
    </row>
    <row r="50" ht="14.25" customHeight="1">
      <c r="L50" s="71"/>
      <c r="V50" s="77"/>
    </row>
    <row r="51" ht="14.25" customHeight="1">
      <c r="L51" s="71"/>
      <c r="V51" s="77"/>
    </row>
    <row r="52" ht="14.25" customHeight="1">
      <c r="L52" s="71"/>
      <c r="O52" s="118">
        <v>21.0</v>
      </c>
      <c r="U52" s="122"/>
      <c r="V52" s="77"/>
    </row>
    <row r="53" ht="14.25" customHeight="1">
      <c r="L53" s="71"/>
      <c r="O53" s="118">
        <v>22.0</v>
      </c>
      <c r="U53" s="122"/>
      <c r="V53" s="77"/>
    </row>
    <row r="54" ht="14.25" customHeight="1">
      <c r="L54" s="71"/>
      <c r="V54" s="77"/>
    </row>
    <row r="55" ht="14.25" customHeight="1">
      <c r="L55" s="71"/>
    </row>
    <row r="56" ht="14.25" customHeight="1">
      <c r="L56" s="71"/>
    </row>
    <row r="57" ht="14.25" customHeight="1">
      <c r="L57" s="71"/>
    </row>
    <row r="58" ht="14.25" customHeight="1">
      <c r="L58" s="71"/>
    </row>
    <row r="59" ht="14.25" customHeight="1">
      <c r="L59" s="71"/>
    </row>
    <row r="60" ht="14.25" customHeight="1">
      <c r="L60" s="71"/>
    </row>
    <row r="61" ht="14.25" customHeight="1">
      <c r="L61" s="71"/>
    </row>
    <row r="62" ht="14.25" customHeight="1">
      <c r="L62" s="71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8">
    <mergeCell ref="O3:U3"/>
    <mergeCell ref="AA3:AG3"/>
    <mergeCell ref="AI3:AJ4"/>
    <mergeCell ref="AM3:AS3"/>
    <mergeCell ref="AM4:AS4"/>
    <mergeCell ref="B3:H3"/>
    <mergeCell ref="B4:H4"/>
    <mergeCell ref="O4:U4"/>
    <mergeCell ref="AA4:AG4"/>
    <mergeCell ref="O24:U24"/>
    <mergeCell ref="O25:U25"/>
    <mergeCell ref="B1:K1"/>
    <mergeCell ref="O1:X1"/>
    <mergeCell ref="AA1:AJ1"/>
    <mergeCell ref="AM1:AV1"/>
    <mergeCell ref="J3:K4"/>
    <mergeCell ref="W3:X4"/>
    <mergeCell ref="AU3:AV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3" manualBreakCount="3">
    <brk id="37" man="1"/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8.14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12.86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367</v>
      </c>
      <c r="C3" s="5"/>
      <c r="D3" s="5"/>
      <c r="E3" s="5"/>
      <c r="F3" s="5"/>
      <c r="G3" s="5"/>
      <c r="H3" s="6"/>
      <c r="J3" s="7" t="s">
        <v>368</v>
      </c>
      <c r="K3" s="8"/>
      <c r="L3" s="71"/>
      <c r="O3" s="73" t="s">
        <v>369</v>
      </c>
      <c r="P3" s="5"/>
      <c r="Q3" s="5"/>
      <c r="R3" s="5"/>
      <c r="S3" s="5"/>
      <c r="T3" s="5"/>
      <c r="U3" s="6"/>
      <c r="W3" s="7" t="s">
        <v>370</v>
      </c>
      <c r="X3" s="8"/>
      <c r="AA3" s="72" t="s">
        <v>371</v>
      </c>
      <c r="AB3" s="5"/>
      <c r="AC3" s="5"/>
      <c r="AD3" s="5"/>
      <c r="AE3" s="5"/>
      <c r="AF3" s="5"/>
      <c r="AG3" s="6"/>
      <c r="AI3" s="7" t="s">
        <v>372</v>
      </c>
      <c r="AJ3" s="8"/>
    </row>
    <row r="4" ht="14.25" customHeight="1">
      <c r="B4" s="74">
        <v>45389.0</v>
      </c>
      <c r="J4" s="11"/>
      <c r="K4" s="12"/>
      <c r="L4" s="71"/>
      <c r="O4" s="74">
        <f>B4</f>
        <v>45389</v>
      </c>
      <c r="W4" s="11"/>
      <c r="X4" s="12"/>
      <c r="AA4" s="74">
        <f>B4</f>
        <v>45389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31</v>
      </c>
      <c r="D6" s="84">
        <v>0.2652777777777778</v>
      </c>
      <c r="E6" s="84">
        <v>0.59375</v>
      </c>
      <c r="F6" s="85">
        <f>'7'!$E6-'7'!$D6</f>
        <v>0.3284722222</v>
      </c>
      <c r="G6" s="83">
        <v>2.0</v>
      </c>
      <c r="H6" s="86" t="s">
        <v>373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90" t="s">
        <v>109</v>
      </c>
      <c r="Q6" s="91">
        <v>0.24861111111111112</v>
      </c>
      <c r="R6" s="91">
        <v>0.4986111111111111</v>
      </c>
      <c r="S6" s="92">
        <f t="shared" ref="S6:S18" si="1">R6-Q6</f>
        <v>0.25</v>
      </c>
      <c r="T6" s="90">
        <v>1.0</v>
      </c>
      <c r="U6" s="86" t="s">
        <v>374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70</v>
      </c>
      <c r="AC6" s="84">
        <v>0.24305555555555555</v>
      </c>
      <c r="AD6" s="84">
        <v>0.4201388888888889</v>
      </c>
      <c r="AE6" s="85">
        <f>'7'!$AD6-'7'!$AC6</f>
        <v>0.1770833333</v>
      </c>
      <c r="AF6" s="83">
        <v>2.0</v>
      </c>
      <c r="AG6" s="94" t="s">
        <v>375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83" t="s">
        <v>49</v>
      </c>
      <c r="D7" s="131">
        <v>0.3680555555555556</v>
      </c>
      <c r="E7" s="84">
        <v>0.611111111111111</v>
      </c>
      <c r="F7" s="85">
        <f>'7'!$E7-'7'!$D7</f>
        <v>0.2430555556</v>
      </c>
      <c r="G7" s="83">
        <v>2.0</v>
      </c>
      <c r="H7" s="94" t="s">
        <v>376</v>
      </c>
      <c r="I7" s="77"/>
      <c r="J7" s="87" t="s">
        <v>33</v>
      </c>
      <c r="K7" s="95">
        <v>20.0</v>
      </c>
      <c r="L7" s="80"/>
      <c r="M7" s="77"/>
      <c r="N7" s="77"/>
      <c r="O7" s="82">
        <v>2.0</v>
      </c>
      <c r="P7" s="90" t="s">
        <v>171</v>
      </c>
      <c r="Q7" s="91">
        <v>0.28125</v>
      </c>
      <c r="R7" s="91">
        <v>0.6881944444444444</v>
      </c>
      <c r="S7" s="92">
        <f t="shared" si="1"/>
        <v>0.4069444444</v>
      </c>
      <c r="T7" s="90">
        <v>2.0</v>
      </c>
      <c r="U7" s="86" t="s">
        <v>377</v>
      </c>
      <c r="V7" s="77"/>
      <c r="W7" s="87" t="s">
        <v>33</v>
      </c>
      <c r="X7" s="95">
        <v>13.0</v>
      </c>
      <c r="Y7" s="77"/>
      <c r="Z7" s="77"/>
      <c r="AA7" s="82">
        <v>2.0</v>
      </c>
      <c r="AB7" s="83" t="s">
        <v>179</v>
      </c>
      <c r="AC7" s="84">
        <v>0.28194444444444444</v>
      </c>
      <c r="AD7" s="84">
        <v>0.5666666666666667</v>
      </c>
      <c r="AE7" s="85">
        <f>'7'!$AD7-'7'!$AC7</f>
        <v>0.2847222222</v>
      </c>
      <c r="AF7" s="83">
        <v>3.0</v>
      </c>
      <c r="AG7" s="94" t="s">
        <v>378</v>
      </c>
      <c r="AH7" s="77"/>
      <c r="AI7" s="87" t="s">
        <v>33</v>
      </c>
      <c r="AJ7" s="88">
        <v>14.0</v>
      </c>
    </row>
    <row r="8" ht="14.25" customHeight="1">
      <c r="B8" s="82">
        <v>3.0</v>
      </c>
      <c r="C8" s="83" t="s">
        <v>71</v>
      </c>
      <c r="D8" s="84">
        <v>0.2708333333333333</v>
      </c>
      <c r="E8" s="84">
        <v>0.6222222222222222</v>
      </c>
      <c r="F8" s="85">
        <f>'7'!$E8-'7'!$D8</f>
        <v>0.3513888889</v>
      </c>
      <c r="G8" s="83">
        <v>2.0</v>
      </c>
      <c r="H8" s="86" t="s">
        <v>379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73</v>
      </c>
      <c r="Q8" s="91">
        <v>0.31319444444444444</v>
      </c>
      <c r="R8" s="91">
        <v>0.7256944444444445</v>
      </c>
      <c r="S8" s="92">
        <f t="shared" si="1"/>
        <v>0.4125</v>
      </c>
      <c r="T8" s="90">
        <v>2.0</v>
      </c>
      <c r="U8" s="94" t="s">
        <v>380</v>
      </c>
      <c r="V8" s="77"/>
      <c r="W8" s="87" t="s">
        <v>42</v>
      </c>
      <c r="X8" s="95">
        <v>0.0</v>
      </c>
      <c r="Y8" s="77"/>
      <c r="Z8" s="77"/>
      <c r="AA8" s="96">
        <v>3.0</v>
      </c>
      <c r="AB8" s="75" t="s">
        <v>76</v>
      </c>
      <c r="AC8" s="97">
        <v>0.24861111111111112</v>
      </c>
      <c r="AD8" s="97">
        <v>0.6555555555555556</v>
      </c>
      <c r="AE8" s="99">
        <f>'7'!$AD8-'7'!$AC8</f>
        <v>0.4069444444</v>
      </c>
      <c r="AF8" s="75">
        <v>5.0</v>
      </c>
      <c r="AG8" s="96" t="s">
        <v>23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98</v>
      </c>
      <c r="D9" s="84">
        <v>0.25625000000000003</v>
      </c>
      <c r="E9" s="84">
        <v>0.49652777777777773</v>
      </c>
      <c r="F9" s="85">
        <f>'7'!$E9-'7'!$D9</f>
        <v>0.2402777778</v>
      </c>
      <c r="G9" s="83">
        <v>2.0</v>
      </c>
      <c r="H9" s="94" t="s">
        <v>381</v>
      </c>
      <c r="I9" s="77"/>
      <c r="J9" s="87" t="s">
        <v>50</v>
      </c>
      <c r="K9" s="95">
        <v>3.0</v>
      </c>
      <c r="L9" s="80"/>
      <c r="M9" s="77"/>
      <c r="N9" s="77"/>
      <c r="O9" s="89">
        <v>4.0</v>
      </c>
      <c r="P9" s="132" t="s">
        <v>86</v>
      </c>
      <c r="Q9" s="91">
        <v>0.3340277777777778</v>
      </c>
      <c r="R9" s="91">
        <v>0.7027777777777778</v>
      </c>
      <c r="S9" s="92">
        <f t="shared" si="1"/>
        <v>0.36875</v>
      </c>
      <c r="T9" s="90">
        <v>2.0</v>
      </c>
      <c r="U9" s="86" t="s">
        <v>382</v>
      </c>
      <c r="V9" s="77"/>
      <c r="W9" s="87" t="s">
        <v>50</v>
      </c>
      <c r="X9" s="95">
        <v>5.0</v>
      </c>
      <c r="Y9" s="77"/>
      <c r="Z9" s="77"/>
      <c r="AA9" s="96">
        <v>4.0</v>
      </c>
      <c r="AB9" s="75" t="s">
        <v>183</v>
      </c>
      <c r="AC9" s="97">
        <v>0.28402777777777777</v>
      </c>
      <c r="AD9" s="97">
        <v>0.7013888888888888</v>
      </c>
      <c r="AE9" s="99">
        <f>'7'!$AD9-'7'!$AC9</f>
        <v>0.4173611111</v>
      </c>
      <c r="AF9" s="75">
        <v>6.0</v>
      </c>
      <c r="AG9" s="96" t="s">
        <v>23</v>
      </c>
      <c r="AH9" s="77"/>
      <c r="AI9" s="87" t="s">
        <v>50</v>
      </c>
      <c r="AJ9" s="95">
        <v>0.0</v>
      </c>
    </row>
    <row r="10" ht="14.25" customHeight="1">
      <c r="B10" s="82">
        <v>5.0</v>
      </c>
      <c r="C10" s="83" t="s">
        <v>108</v>
      </c>
      <c r="D10" s="84">
        <v>0.22708333333333333</v>
      </c>
      <c r="E10" s="84">
        <v>0.5069444444444444</v>
      </c>
      <c r="F10" s="85">
        <f>'7'!$E10-'7'!$D10</f>
        <v>0.2798611111</v>
      </c>
      <c r="G10" s="83">
        <v>2.0</v>
      </c>
      <c r="H10" s="94" t="s">
        <v>383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99</v>
      </c>
      <c r="Q10" s="91">
        <v>0.28055555555555556</v>
      </c>
      <c r="R10" s="91">
        <v>0.6611111111111111</v>
      </c>
      <c r="S10" s="92">
        <f t="shared" si="1"/>
        <v>0.3805555556</v>
      </c>
      <c r="T10" s="90">
        <v>2.0</v>
      </c>
      <c r="U10" s="86" t="s">
        <v>382</v>
      </c>
      <c r="V10" s="77"/>
      <c r="W10" s="87" t="s">
        <v>60</v>
      </c>
      <c r="X10" s="95">
        <v>0.0</v>
      </c>
      <c r="Y10" s="77"/>
      <c r="Z10" s="77"/>
      <c r="AA10" s="96">
        <v>5.0</v>
      </c>
      <c r="AB10" s="75" t="s">
        <v>29</v>
      </c>
      <c r="AC10" s="97">
        <v>0.3034722222222222</v>
      </c>
      <c r="AD10" s="97">
        <v>0.748611111111111</v>
      </c>
      <c r="AE10" s="99">
        <f>'7'!$AD10-'7'!$AC10</f>
        <v>0.4451388889</v>
      </c>
      <c r="AF10" s="75">
        <v>6.0</v>
      </c>
      <c r="AG10" s="96" t="s">
        <v>23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116</v>
      </c>
      <c r="D11" s="84">
        <v>0.28125</v>
      </c>
      <c r="E11" s="84">
        <v>0.6395833333333333</v>
      </c>
      <c r="F11" s="85">
        <f>'7'!$E11-'7'!$D11</f>
        <v>0.3583333333</v>
      </c>
      <c r="G11" s="83">
        <v>2.0</v>
      </c>
      <c r="H11" s="86" t="s">
        <v>379</v>
      </c>
      <c r="I11" s="77"/>
      <c r="J11" s="101" t="s">
        <v>65</v>
      </c>
      <c r="K11" s="102">
        <f>SUM('7'!$G$6:$G$25)</f>
        <v>52</v>
      </c>
      <c r="L11" s="80"/>
      <c r="M11" s="77"/>
      <c r="N11" s="77"/>
      <c r="O11" s="82">
        <v>6.0</v>
      </c>
      <c r="P11" s="132" t="s">
        <v>105</v>
      </c>
      <c r="Q11" s="91">
        <v>0.40208333333333335</v>
      </c>
      <c r="R11" s="91">
        <v>0.7055555555555556</v>
      </c>
      <c r="S11" s="92">
        <f t="shared" si="1"/>
        <v>0.3034722222</v>
      </c>
      <c r="T11" s="90">
        <v>2.0</v>
      </c>
      <c r="U11" s="86" t="s">
        <v>382</v>
      </c>
      <c r="V11" s="77"/>
      <c r="W11" s="101" t="s">
        <v>65</v>
      </c>
      <c r="X11" s="102">
        <f>SUM('7'!$T$6:$T$18)</f>
        <v>27</v>
      </c>
      <c r="Y11" s="77"/>
      <c r="Z11" s="77"/>
      <c r="AA11" s="96">
        <v>6.0</v>
      </c>
      <c r="AB11" s="75" t="s">
        <v>97</v>
      </c>
      <c r="AC11" s="97">
        <v>0.28055555555555556</v>
      </c>
      <c r="AD11" s="97">
        <v>0.6756944444444444</v>
      </c>
      <c r="AE11" s="99">
        <f>'7'!$AD11-'7'!$AC11</f>
        <v>0.3951388889</v>
      </c>
      <c r="AF11" s="75">
        <v>6.0</v>
      </c>
      <c r="AG11" s="96" t="s">
        <v>23</v>
      </c>
      <c r="AH11" s="77"/>
      <c r="AI11" s="101" t="s">
        <v>65</v>
      </c>
      <c r="AJ11" s="102">
        <f>SUM('7'!$AF$6:$AF$16)</f>
        <v>60</v>
      </c>
    </row>
    <row r="12" ht="14.25" customHeight="1">
      <c r="B12" s="82">
        <v>7.0</v>
      </c>
      <c r="C12" s="83" t="s">
        <v>125</v>
      </c>
      <c r="D12" s="84">
        <v>0.31180555555555556</v>
      </c>
      <c r="E12" s="84">
        <v>0.638888888888889</v>
      </c>
      <c r="F12" s="85">
        <f>'7'!$E12-'7'!$D12</f>
        <v>0.3270833333</v>
      </c>
      <c r="G12" s="83">
        <v>2.0</v>
      </c>
      <c r="H12" s="94" t="s">
        <v>384</v>
      </c>
      <c r="I12" s="77"/>
      <c r="J12" s="103" t="s">
        <v>72</v>
      </c>
      <c r="K12" s="104">
        <f>K11/K7</f>
        <v>2.6</v>
      </c>
      <c r="L12" s="80"/>
      <c r="M12" s="77"/>
      <c r="N12" s="77"/>
      <c r="O12" s="89">
        <v>7.0</v>
      </c>
      <c r="P12" s="90" t="s">
        <v>43</v>
      </c>
      <c r="Q12" s="91">
        <v>0.2951388888888889</v>
      </c>
      <c r="R12" s="91">
        <v>0.6597222222222222</v>
      </c>
      <c r="S12" s="92">
        <f t="shared" si="1"/>
        <v>0.3645833333</v>
      </c>
      <c r="T12" s="90">
        <v>2.0</v>
      </c>
      <c r="U12" s="86" t="s">
        <v>382</v>
      </c>
      <c r="V12" s="77"/>
      <c r="W12" s="103" t="s">
        <v>72</v>
      </c>
      <c r="X12" s="104">
        <f>X11/X7</f>
        <v>2.076923077</v>
      </c>
      <c r="Y12" s="77"/>
      <c r="Z12" s="77"/>
      <c r="AA12" s="96">
        <v>7.0</v>
      </c>
      <c r="AB12" s="75" t="s">
        <v>54</v>
      </c>
      <c r="AC12" s="97">
        <v>0.2902777777777778</v>
      </c>
      <c r="AD12" s="97">
        <v>0.6930555555555555</v>
      </c>
      <c r="AE12" s="99">
        <f>'7'!$AD12-'7'!$AC12</f>
        <v>0.4027777778</v>
      </c>
      <c r="AF12" s="75">
        <v>6.0</v>
      </c>
      <c r="AG12" s="96" t="s">
        <v>23</v>
      </c>
      <c r="AH12" s="77"/>
      <c r="AI12" s="103" t="s">
        <v>72</v>
      </c>
      <c r="AJ12" s="104">
        <f>AJ11/AJ7</f>
        <v>4.285714286</v>
      </c>
    </row>
    <row r="13" ht="14.25" customHeight="1">
      <c r="B13" s="82">
        <v>8.0</v>
      </c>
      <c r="C13" s="83" t="s">
        <v>222</v>
      </c>
      <c r="D13" s="84">
        <v>0.3159722222222222</v>
      </c>
      <c r="E13" s="84">
        <v>0.5965277777777778</v>
      </c>
      <c r="F13" s="85">
        <f>'7'!$E13-'7'!$D13</f>
        <v>0.2805555556</v>
      </c>
      <c r="G13" s="83">
        <v>2.0</v>
      </c>
      <c r="H13" s="86" t="s">
        <v>379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51</v>
      </c>
      <c r="Q13" s="91">
        <v>0.3020833333333333</v>
      </c>
      <c r="R13" s="91">
        <v>0.6604166666666667</v>
      </c>
      <c r="S13" s="92">
        <f t="shared" si="1"/>
        <v>0.3583333333</v>
      </c>
      <c r="T13" s="90">
        <v>2.0</v>
      </c>
      <c r="U13" s="86" t="s">
        <v>382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180</v>
      </c>
      <c r="AC13" s="97">
        <v>0.2590277777777778</v>
      </c>
      <c r="AD13" s="97">
        <v>0.7006944444444444</v>
      </c>
      <c r="AE13" s="99">
        <f>'7'!$AD13-'7'!$AC13</f>
        <v>0.4416666667</v>
      </c>
      <c r="AF13" s="75">
        <v>6.0</v>
      </c>
      <c r="AG13" s="96" t="s">
        <v>23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132</v>
      </c>
      <c r="D14" s="84">
        <v>0.25972222222222224</v>
      </c>
      <c r="E14" s="84">
        <v>0.5680555555555555</v>
      </c>
      <c r="F14" s="85">
        <f>'7'!$E14-'7'!$D14</f>
        <v>0.3083333333</v>
      </c>
      <c r="G14" s="83">
        <v>2.0</v>
      </c>
      <c r="H14" s="94" t="s">
        <v>385</v>
      </c>
      <c r="I14" s="77"/>
      <c r="J14" s="105" t="s">
        <v>355</v>
      </c>
      <c r="K14" s="107">
        <f>2/20</f>
        <v>0.1</v>
      </c>
      <c r="L14" s="80"/>
      <c r="M14" s="77"/>
      <c r="N14" s="77"/>
      <c r="O14" s="82">
        <v>9.0</v>
      </c>
      <c r="P14" s="90" t="s">
        <v>58</v>
      </c>
      <c r="Q14" s="91">
        <v>0.31875000000000003</v>
      </c>
      <c r="R14" s="91">
        <v>0.7048611111111112</v>
      </c>
      <c r="S14" s="92">
        <f t="shared" si="1"/>
        <v>0.3861111111</v>
      </c>
      <c r="T14" s="90">
        <v>2.0</v>
      </c>
      <c r="U14" s="86" t="s">
        <v>382</v>
      </c>
      <c r="V14" s="77"/>
      <c r="W14" s="105" t="s">
        <v>355</v>
      </c>
      <c r="X14" s="107">
        <f>2/13</f>
        <v>0.1538461538</v>
      </c>
      <c r="Y14" s="77"/>
      <c r="Z14" s="77"/>
      <c r="AA14" s="96">
        <v>9.0</v>
      </c>
      <c r="AB14" s="75" t="s">
        <v>62</v>
      </c>
      <c r="AC14" s="97">
        <v>0.29097222222222224</v>
      </c>
      <c r="AD14" s="97">
        <v>0.7159722222222222</v>
      </c>
      <c r="AE14" s="99">
        <f>'7'!$AD14-'7'!$AC14</f>
        <v>0.425</v>
      </c>
      <c r="AF14" s="75">
        <v>6.0</v>
      </c>
      <c r="AG14" s="96" t="s">
        <v>23</v>
      </c>
      <c r="AH14" s="77"/>
      <c r="AI14" s="105" t="s">
        <v>355</v>
      </c>
      <c r="AJ14" s="107">
        <f>9/11</f>
        <v>0.8181818182</v>
      </c>
    </row>
    <row r="15" ht="14.25" customHeight="1">
      <c r="B15" s="82">
        <v>10.0</v>
      </c>
      <c r="C15" s="83" t="s">
        <v>138</v>
      </c>
      <c r="D15" s="84">
        <v>0.28055555555555556</v>
      </c>
      <c r="E15" s="84">
        <v>0.6527777777777778</v>
      </c>
      <c r="F15" s="85">
        <f>'7'!$E15-'7'!$D15</f>
        <v>0.3722222222</v>
      </c>
      <c r="G15" s="83">
        <v>2.0</v>
      </c>
      <c r="H15" s="86" t="s">
        <v>379</v>
      </c>
      <c r="J15" s="105" t="s">
        <v>92</v>
      </c>
      <c r="K15" s="107">
        <f>K7/K6</f>
        <v>0.8695652174</v>
      </c>
      <c r="L15" s="71"/>
      <c r="O15" s="89">
        <v>10.0</v>
      </c>
      <c r="P15" s="108" t="s">
        <v>181</v>
      </c>
      <c r="Q15" s="109">
        <v>0.23124999999999998</v>
      </c>
      <c r="R15" s="109">
        <v>0.6597222222222222</v>
      </c>
      <c r="S15" s="110">
        <f t="shared" si="1"/>
        <v>0.4284722222</v>
      </c>
      <c r="T15" s="108">
        <v>2.0</v>
      </c>
      <c r="U15" s="86" t="s">
        <v>382</v>
      </c>
      <c r="W15" s="105" t="s">
        <v>95</v>
      </c>
      <c r="X15" s="107">
        <f>X7/X6</f>
        <v>0.7222222222</v>
      </c>
      <c r="AA15" s="96">
        <v>10.0</v>
      </c>
      <c r="AB15" s="75" t="s">
        <v>157</v>
      </c>
      <c r="AC15" s="97">
        <v>0.23750000000000002</v>
      </c>
      <c r="AD15" s="97">
        <v>0.7222222222222222</v>
      </c>
      <c r="AE15" s="99">
        <f>'7'!$AD15-'7'!$AC15</f>
        <v>0.4847222222</v>
      </c>
      <c r="AF15" s="75">
        <v>7.0</v>
      </c>
      <c r="AG15" s="96" t="s">
        <v>23</v>
      </c>
      <c r="AI15" s="105" t="s">
        <v>95</v>
      </c>
      <c r="AJ15" s="107">
        <f>AJ7/AJ6</f>
        <v>0.9333333333</v>
      </c>
    </row>
    <row r="16" ht="14.25" customHeight="1">
      <c r="B16" s="82">
        <v>11.0</v>
      </c>
      <c r="C16" s="83" t="s">
        <v>40</v>
      </c>
      <c r="D16" s="84">
        <v>0.2916666666666667</v>
      </c>
      <c r="E16" s="84">
        <v>0.6506944444444445</v>
      </c>
      <c r="F16" s="85">
        <f>'7'!$E16-'7'!$D16</f>
        <v>0.3590277778</v>
      </c>
      <c r="G16" s="83">
        <v>3.0</v>
      </c>
      <c r="H16" s="86" t="s">
        <v>379</v>
      </c>
      <c r="L16" s="71"/>
      <c r="O16" s="82">
        <v>11.0</v>
      </c>
      <c r="P16" s="90" t="s">
        <v>118</v>
      </c>
      <c r="Q16" s="91">
        <v>0.25625000000000003</v>
      </c>
      <c r="R16" s="91">
        <v>0.6222222222222222</v>
      </c>
      <c r="S16" s="92">
        <f t="shared" si="1"/>
        <v>0.3659722222</v>
      </c>
      <c r="T16" s="90">
        <v>2.0</v>
      </c>
      <c r="U16" s="86" t="s">
        <v>164</v>
      </c>
      <c r="W16" s="111"/>
      <c r="X16" s="112"/>
      <c r="AA16" s="96">
        <v>11.0</v>
      </c>
      <c r="AB16" s="75" t="s">
        <v>89</v>
      </c>
      <c r="AC16" s="97">
        <v>0.25069444444444444</v>
      </c>
      <c r="AD16" s="97">
        <v>0.720138888888889</v>
      </c>
      <c r="AE16" s="99">
        <f>'7'!$AD16-'7'!$AC16</f>
        <v>0.4694444444</v>
      </c>
      <c r="AF16" s="75">
        <v>7.0</v>
      </c>
      <c r="AG16" s="96" t="s">
        <v>23</v>
      </c>
    </row>
    <row r="17" ht="14.25" customHeight="1">
      <c r="B17" s="82">
        <v>12.0</v>
      </c>
      <c r="C17" s="83" t="s">
        <v>56</v>
      </c>
      <c r="D17" s="84">
        <v>0.25972222222222224</v>
      </c>
      <c r="E17" s="84">
        <v>0.6409722222222222</v>
      </c>
      <c r="F17" s="85">
        <f>'7'!$E17-'7'!$D17</f>
        <v>0.38125</v>
      </c>
      <c r="G17" s="83">
        <v>3.0</v>
      </c>
      <c r="H17" s="86" t="s">
        <v>379</v>
      </c>
      <c r="L17" s="71"/>
      <c r="O17" s="96">
        <v>12.0</v>
      </c>
      <c r="P17" s="115" t="s">
        <v>113</v>
      </c>
      <c r="Q17" s="116">
        <v>0.20694444444444446</v>
      </c>
      <c r="R17" s="116">
        <v>0.7041666666666666</v>
      </c>
      <c r="S17" s="117">
        <f t="shared" si="1"/>
        <v>0.4972222222</v>
      </c>
      <c r="T17" s="115">
        <v>3.0</v>
      </c>
      <c r="U17" s="113" t="s">
        <v>23</v>
      </c>
      <c r="W17" s="111"/>
      <c r="X17" s="112"/>
      <c r="AI17" s="114"/>
    </row>
    <row r="18" ht="14.25" customHeight="1">
      <c r="B18" s="82">
        <v>13.0</v>
      </c>
      <c r="C18" s="83" t="s">
        <v>64</v>
      </c>
      <c r="D18" s="131">
        <v>0.3625</v>
      </c>
      <c r="E18" s="84">
        <v>0.6847222222222222</v>
      </c>
      <c r="F18" s="85">
        <f>'7'!$E18-'7'!$D18</f>
        <v>0.3222222222</v>
      </c>
      <c r="G18" s="83">
        <v>3.0</v>
      </c>
      <c r="H18" s="94" t="s">
        <v>386</v>
      </c>
      <c r="L18" s="71"/>
      <c r="O18" s="125">
        <v>13.0</v>
      </c>
      <c r="P18" s="115" t="s">
        <v>121</v>
      </c>
      <c r="Q18" s="116">
        <v>0.24305555555555555</v>
      </c>
      <c r="R18" s="116">
        <v>0.7361111111111112</v>
      </c>
      <c r="S18" s="117">
        <f t="shared" si="1"/>
        <v>0.4930555556</v>
      </c>
      <c r="T18" s="115">
        <v>3.0</v>
      </c>
      <c r="U18" s="113" t="s">
        <v>23</v>
      </c>
      <c r="W18" s="111"/>
      <c r="X18" s="112"/>
    </row>
    <row r="19" ht="16.5" customHeight="1">
      <c r="B19" s="82">
        <v>14.0</v>
      </c>
      <c r="C19" s="83" t="s">
        <v>84</v>
      </c>
      <c r="D19" s="84">
        <v>0.24722222222222223</v>
      </c>
      <c r="E19" s="84">
        <v>0.6173611111111111</v>
      </c>
      <c r="F19" s="85">
        <f>'7'!$E19-'7'!$D19</f>
        <v>0.3701388889</v>
      </c>
      <c r="G19" s="83">
        <v>3.0</v>
      </c>
      <c r="H19" s="86" t="s">
        <v>379</v>
      </c>
      <c r="L19" s="71"/>
    </row>
    <row r="20" ht="14.25" customHeight="1">
      <c r="B20" s="82">
        <v>15.0</v>
      </c>
      <c r="C20" s="83" t="s">
        <v>90</v>
      </c>
      <c r="D20" s="84">
        <v>0.26805555555555555</v>
      </c>
      <c r="E20" s="84">
        <v>0.7090277777777777</v>
      </c>
      <c r="F20" s="85">
        <f>'7'!$E20-'7'!$D20</f>
        <v>0.4409722222</v>
      </c>
      <c r="G20" s="83">
        <v>3.0</v>
      </c>
      <c r="H20" s="86" t="s">
        <v>379</v>
      </c>
      <c r="L20" s="71"/>
    </row>
    <row r="21" ht="14.25" customHeight="1">
      <c r="B21" s="82">
        <v>16.0</v>
      </c>
      <c r="C21" s="83" t="s">
        <v>103</v>
      </c>
      <c r="D21" s="84">
        <v>0.20833333333333334</v>
      </c>
      <c r="E21" s="84">
        <v>0.5861111111111111</v>
      </c>
      <c r="F21" s="85">
        <f>'7'!$E21-'7'!$D21</f>
        <v>0.3777777778</v>
      </c>
      <c r="G21" s="83">
        <v>3.0</v>
      </c>
      <c r="H21" s="94" t="s">
        <v>387</v>
      </c>
      <c r="L21" s="71"/>
      <c r="O21" s="73" t="s">
        <v>388</v>
      </c>
      <c r="P21" s="5"/>
      <c r="Q21" s="5"/>
      <c r="R21" s="5"/>
      <c r="S21" s="5"/>
      <c r="T21" s="5"/>
      <c r="U21" s="6"/>
      <c r="W21" s="58" t="s">
        <v>389</v>
      </c>
      <c r="X21" s="58"/>
    </row>
    <row r="22" ht="14.25" customHeight="1">
      <c r="B22" s="82">
        <v>17.0</v>
      </c>
      <c r="C22" s="83" t="s">
        <v>123</v>
      </c>
      <c r="D22" s="84">
        <v>0.23958333333333334</v>
      </c>
      <c r="E22" s="84">
        <v>0.6909722222222222</v>
      </c>
      <c r="F22" s="85">
        <f>'7'!$E22-'7'!$D22</f>
        <v>0.4513888889</v>
      </c>
      <c r="G22" s="83">
        <v>3.0</v>
      </c>
      <c r="H22" s="86" t="s">
        <v>379</v>
      </c>
      <c r="L22" s="71"/>
      <c r="O22" s="74">
        <f>B4</f>
        <v>45389</v>
      </c>
      <c r="W22" s="59"/>
      <c r="X22" s="59"/>
    </row>
    <row r="23" ht="14.25" customHeight="1">
      <c r="B23" s="82">
        <v>18.0</v>
      </c>
      <c r="C23" s="83" t="s">
        <v>135</v>
      </c>
      <c r="D23" s="84">
        <v>0.24722222222222223</v>
      </c>
      <c r="E23" s="84">
        <v>0.6520833333333333</v>
      </c>
      <c r="F23" s="85">
        <f>'7'!$E23-'7'!$D23</f>
        <v>0.4048611111</v>
      </c>
      <c r="G23" s="83">
        <v>3.0</v>
      </c>
      <c r="H23" s="86" t="s">
        <v>379</v>
      </c>
      <c r="L23" s="71"/>
      <c r="O23" s="75" t="s">
        <v>12</v>
      </c>
      <c r="P23" s="75" t="s">
        <v>13</v>
      </c>
      <c r="Q23" s="81" t="s">
        <v>14</v>
      </c>
      <c r="R23" s="81" t="s">
        <v>20</v>
      </c>
      <c r="S23" s="81" t="s">
        <v>16</v>
      </c>
      <c r="T23" s="75" t="s">
        <v>17</v>
      </c>
      <c r="U23" s="75" t="s">
        <v>18</v>
      </c>
      <c r="W23" s="78" t="s">
        <v>21</v>
      </c>
      <c r="X23" s="79">
        <f>SUM(X25:X28)</f>
        <v>8</v>
      </c>
    </row>
    <row r="24" ht="14.25" customHeight="1">
      <c r="B24" s="96">
        <v>19.0</v>
      </c>
      <c r="C24" s="75" t="s">
        <v>112</v>
      </c>
      <c r="D24" s="97">
        <v>0.2736111111111111</v>
      </c>
      <c r="E24" s="97">
        <v>0.69375</v>
      </c>
      <c r="F24" s="99">
        <f>'7'!$E24-'7'!$D24</f>
        <v>0.4201388889</v>
      </c>
      <c r="G24" s="75">
        <v>4.0</v>
      </c>
      <c r="H24" s="100" t="s">
        <v>23</v>
      </c>
      <c r="L24" s="71"/>
      <c r="O24" s="82">
        <v>1.0</v>
      </c>
      <c r="P24" s="132" t="s">
        <v>136</v>
      </c>
      <c r="Q24" s="91">
        <v>0.3909722222222222</v>
      </c>
      <c r="R24" s="91">
        <v>0.6951388888888889</v>
      </c>
      <c r="S24" s="92">
        <f t="shared" ref="S24:S29" si="2">R24-Q24</f>
        <v>0.3041666667</v>
      </c>
      <c r="T24" s="90">
        <v>2.0</v>
      </c>
      <c r="U24" s="94" t="s">
        <v>390</v>
      </c>
      <c r="W24" s="87" t="s">
        <v>24</v>
      </c>
      <c r="X24" s="88">
        <v>8.0</v>
      </c>
    </row>
    <row r="25" ht="14.25" customHeight="1">
      <c r="B25" s="96">
        <v>20.0</v>
      </c>
      <c r="C25" s="75" t="s">
        <v>120</v>
      </c>
      <c r="D25" s="97">
        <v>0.20625000000000002</v>
      </c>
      <c r="E25" s="97">
        <v>0.6805555555555555</v>
      </c>
      <c r="F25" s="99">
        <f>'7'!$E25-'7'!$D25</f>
        <v>0.4743055556</v>
      </c>
      <c r="G25" s="75">
        <v>4.0</v>
      </c>
      <c r="H25" s="100" t="s">
        <v>23</v>
      </c>
      <c r="L25" s="71"/>
      <c r="O25" s="82">
        <v>2.0</v>
      </c>
      <c r="P25" s="132" t="s">
        <v>139</v>
      </c>
      <c r="Q25" s="91">
        <v>0.38958333333333334</v>
      </c>
      <c r="R25" s="91">
        <v>0.6451388888888888</v>
      </c>
      <c r="S25" s="92">
        <f t="shared" si="2"/>
        <v>0.2555555556</v>
      </c>
      <c r="T25" s="90">
        <v>2.0</v>
      </c>
      <c r="U25" s="94" t="s">
        <v>300</v>
      </c>
      <c r="W25" s="87" t="s">
        <v>33</v>
      </c>
      <c r="X25" s="95">
        <v>6.0</v>
      </c>
    </row>
    <row r="26" ht="14.25" customHeight="1">
      <c r="L26" s="71"/>
      <c r="O26" s="82">
        <v>3.0</v>
      </c>
      <c r="P26" s="90" t="s">
        <v>191</v>
      </c>
      <c r="Q26" s="91">
        <v>0.26805555555555555</v>
      </c>
      <c r="R26" s="91">
        <v>0.6875</v>
      </c>
      <c r="S26" s="92">
        <f t="shared" si="2"/>
        <v>0.4194444444</v>
      </c>
      <c r="T26" s="90">
        <v>3.0</v>
      </c>
      <c r="U26" s="94" t="s">
        <v>391</v>
      </c>
      <c r="W26" s="87" t="s">
        <v>42</v>
      </c>
      <c r="X26" s="95">
        <v>0.0</v>
      </c>
    </row>
    <row r="27" ht="14.25" customHeight="1">
      <c r="L27" s="71"/>
      <c r="O27" s="82">
        <v>4.0</v>
      </c>
      <c r="P27" s="90" t="s">
        <v>233</v>
      </c>
      <c r="Q27" s="91">
        <v>0.3034722222222222</v>
      </c>
      <c r="R27" s="91">
        <v>0.6687500000000001</v>
      </c>
      <c r="S27" s="92">
        <f t="shared" si="2"/>
        <v>0.3652777778</v>
      </c>
      <c r="T27" s="90">
        <v>3.0</v>
      </c>
      <c r="U27" s="86" t="s">
        <v>392</v>
      </c>
      <c r="W27" s="87" t="s">
        <v>50</v>
      </c>
      <c r="X27" s="95">
        <v>2.0</v>
      </c>
    </row>
    <row r="28" ht="14.25" customHeight="1">
      <c r="L28" s="71"/>
      <c r="O28" s="82">
        <v>5.0</v>
      </c>
      <c r="P28" s="90" t="s">
        <v>143</v>
      </c>
      <c r="Q28" s="91">
        <v>0.3</v>
      </c>
      <c r="R28" s="91">
        <v>0.6840277777777778</v>
      </c>
      <c r="S28" s="92">
        <f t="shared" si="2"/>
        <v>0.3840277778</v>
      </c>
      <c r="T28" s="90">
        <v>3.0</v>
      </c>
      <c r="U28" s="86" t="s">
        <v>379</v>
      </c>
      <c r="W28" s="87" t="s">
        <v>60</v>
      </c>
      <c r="X28" s="95">
        <v>0.0</v>
      </c>
    </row>
    <row r="29" ht="14.25" customHeight="1">
      <c r="L29" s="71"/>
      <c r="O29" s="82">
        <v>6.0</v>
      </c>
      <c r="P29" s="90" t="s">
        <v>144</v>
      </c>
      <c r="Q29" s="91">
        <v>0.2798611111111111</v>
      </c>
      <c r="R29" s="91">
        <v>0.6680555555555556</v>
      </c>
      <c r="S29" s="92">
        <f t="shared" si="2"/>
        <v>0.3881944444</v>
      </c>
      <c r="T29" s="90">
        <v>3.0</v>
      </c>
      <c r="U29" s="94" t="s">
        <v>393</v>
      </c>
      <c r="W29" s="101" t="s">
        <v>65</v>
      </c>
      <c r="X29" s="102">
        <f>SUM('7'!$T$24:$T$29)</f>
        <v>16</v>
      </c>
    </row>
    <row r="30" ht="14.25" customHeight="1">
      <c r="L30" s="71"/>
      <c r="W30" s="103" t="s">
        <v>72</v>
      </c>
      <c r="X30" s="104">
        <f>X29/X25</f>
        <v>2.666666667</v>
      </c>
    </row>
    <row r="31" ht="14.25" customHeight="1">
      <c r="L31" s="71"/>
      <c r="V31" s="77"/>
      <c r="W31" s="105" t="s">
        <v>78</v>
      </c>
      <c r="X31" s="106">
        <v>4.0</v>
      </c>
    </row>
    <row r="32" ht="14.25" customHeight="1">
      <c r="L32" s="71"/>
      <c r="V32" s="77"/>
      <c r="W32" s="105" t="s">
        <v>355</v>
      </c>
      <c r="X32" s="107">
        <f>0/6</f>
        <v>0</v>
      </c>
    </row>
    <row r="33" ht="14.25" customHeight="1">
      <c r="G33" s="133"/>
      <c r="H33" s="134" t="s">
        <v>394</v>
      </c>
      <c r="L33" s="71"/>
      <c r="V33" s="77"/>
      <c r="W33" s="105" t="s">
        <v>95</v>
      </c>
      <c r="X33" s="107">
        <f>X25/X24</f>
        <v>0.75</v>
      </c>
    </row>
    <row r="34" ht="14.25" customHeight="1">
      <c r="H34" s="134"/>
      <c r="L34" s="71"/>
      <c r="V34" s="77"/>
    </row>
    <row r="35" ht="14.25" customHeight="1">
      <c r="L35" s="71"/>
      <c r="V35" s="77"/>
    </row>
    <row r="36" ht="14.25" customHeight="1">
      <c r="L36" s="71"/>
      <c r="T36" s="133"/>
      <c r="U36" s="134" t="s">
        <v>394</v>
      </c>
      <c r="V36" s="77"/>
    </row>
    <row r="37" ht="14.25" customHeight="1">
      <c r="L37" s="71"/>
      <c r="U37" s="134"/>
      <c r="V37" s="77"/>
    </row>
    <row r="38" ht="14.25" customHeight="1">
      <c r="L38" s="71"/>
      <c r="V38" s="77"/>
    </row>
    <row r="39" ht="14.25" customHeight="1">
      <c r="L39" s="71"/>
      <c r="V39" s="77"/>
    </row>
    <row r="40" ht="14.25" customHeight="1">
      <c r="A40" s="70"/>
      <c r="L40" s="71"/>
      <c r="O40" s="118">
        <v>1.0</v>
      </c>
      <c r="U40" s="122"/>
      <c r="V40" s="77"/>
    </row>
    <row r="41" ht="14.25" customHeight="1">
      <c r="L41" s="71"/>
      <c r="O41" s="118">
        <v>2.0</v>
      </c>
      <c r="U41" s="122"/>
      <c r="V41" s="77"/>
    </row>
    <row r="42" ht="14.25" customHeight="1">
      <c r="L42" s="71"/>
      <c r="O42" s="118">
        <v>3.0</v>
      </c>
      <c r="U42" s="122"/>
      <c r="V42" s="77"/>
    </row>
    <row r="43" ht="14.25" customHeight="1">
      <c r="L43" s="71"/>
      <c r="O43" s="118">
        <v>4.0</v>
      </c>
      <c r="U43" s="122"/>
      <c r="V43" s="77"/>
    </row>
    <row r="44" ht="14.25" customHeight="1">
      <c r="L44" s="71"/>
      <c r="O44" s="118">
        <v>5.0</v>
      </c>
      <c r="U44" s="122"/>
      <c r="V44" s="77"/>
    </row>
    <row r="45" ht="14.25" customHeight="1">
      <c r="L45" s="71"/>
      <c r="O45" s="118">
        <v>6.0</v>
      </c>
      <c r="U45" s="122"/>
      <c r="V45" s="77"/>
    </row>
    <row r="46" ht="14.25" customHeight="1">
      <c r="L46" s="71"/>
      <c r="O46" s="118">
        <v>7.0</v>
      </c>
      <c r="U46" s="122"/>
      <c r="V46" s="77"/>
    </row>
    <row r="47" ht="14.25" customHeight="1">
      <c r="L47" s="71"/>
      <c r="O47" s="118">
        <v>8.0</v>
      </c>
      <c r="U47" s="122"/>
    </row>
    <row r="48" ht="14.25" customHeight="1">
      <c r="L48" s="71"/>
      <c r="O48" s="118">
        <v>9.0</v>
      </c>
      <c r="U48" s="122"/>
    </row>
    <row r="49" ht="14.25" customHeight="1">
      <c r="L49" s="71"/>
      <c r="O49" s="118">
        <v>10.0</v>
      </c>
      <c r="U49" s="122"/>
    </row>
    <row r="50" ht="14.25" customHeight="1">
      <c r="L50" s="71"/>
      <c r="O50" s="118">
        <v>11.0</v>
      </c>
      <c r="U50" s="122"/>
    </row>
    <row r="51" ht="14.25" customHeight="1">
      <c r="L51" s="71"/>
      <c r="O51" s="118">
        <v>12.0</v>
      </c>
      <c r="U51" s="122"/>
    </row>
    <row r="52" ht="14.25" customHeight="1">
      <c r="L52" s="71"/>
      <c r="O52" s="118">
        <v>13.0</v>
      </c>
      <c r="U52" s="122"/>
    </row>
    <row r="53" ht="14.25" customHeight="1">
      <c r="L53" s="71"/>
      <c r="O53" s="118">
        <v>14.0</v>
      </c>
      <c r="U53" s="122"/>
    </row>
    <row r="54" ht="14.25" customHeight="1">
      <c r="L54" s="71"/>
      <c r="O54" s="118">
        <v>15.0</v>
      </c>
      <c r="U54" s="127"/>
    </row>
    <row r="55" ht="14.25" customHeight="1">
      <c r="L55" s="71"/>
      <c r="O55" s="118">
        <v>16.0</v>
      </c>
      <c r="U55" s="124"/>
    </row>
    <row r="56" ht="14.25" customHeight="1">
      <c r="L56" s="71"/>
      <c r="O56" s="118">
        <v>17.0</v>
      </c>
      <c r="U56" s="122"/>
    </row>
    <row r="57" ht="14.25" customHeight="1">
      <c r="L57" s="71"/>
      <c r="O57" s="118">
        <v>18.0</v>
      </c>
      <c r="U57" s="122"/>
    </row>
    <row r="58" ht="14.25" customHeight="1">
      <c r="L58" s="71"/>
      <c r="O58" s="118">
        <v>19.0</v>
      </c>
      <c r="U58" s="122"/>
    </row>
    <row r="59" ht="14.25" customHeight="1">
      <c r="L59" s="71"/>
      <c r="O59" s="118"/>
      <c r="P59" s="119"/>
      <c r="Q59" s="120"/>
      <c r="R59" s="120"/>
      <c r="S59" s="121"/>
      <c r="T59" s="119"/>
      <c r="U59" s="122"/>
    </row>
    <row r="60" ht="14.25" customHeight="1">
      <c r="L60" s="71"/>
      <c r="O60" s="118"/>
      <c r="P60" s="119"/>
      <c r="Q60" s="120"/>
      <c r="R60" s="120"/>
      <c r="S60" s="121"/>
      <c r="T60" s="119"/>
      <c r="U60" s="122"/>
      <c r="V60" s="77"/>
    </row>
    <row r="61" ht="14.25" customHeight="1">
      <c r="L61" s="71"/>
      <c r="O61" s="118"/>
      <c r="P61" s="119"/>
      <c r="Q61" s="120"/>
      <c r="R61" s="120"/>
      <c r="S61" s="121"/>
      <c r="T61" s="119"/>
      <c r="U61" s="122"/>
      <c r="V61" s="77"/>
    </row>
    <row r="62" ht="14.25" customHeight="1">
      <c r="L62" s="71"/>
      <c r="O62" s="118"/>
      <c r="P62" s="119"/>
      <c r="Q62" s="120"/>
      <c r="R62" s="120"/>
      <c r="S62" s="121"/>
      <c r="T62" s="119"/>
      <c r="U62" s="122"/>
      <c r="V62" s="77"/>
    </row>
    <row r="63" ht="14.25" customHeight="1">
      <c r="L63" s="71"/>
      <c r="O63" s="118"/>
      <c r="P63" s="119"/>
      <c r="Q63" s="120"/>
      <c r="R63" s="120"/>
      <c r="S63" s="121"/>
      <c r="T63" s="119"/>
      <c r="U63" s="122"/>
    </row>
    <row r="64" ht="14.25" customHeight="1">
      <c r="L64" s="71"/>
      <c r="O64" s="118"/>
      <c r="P64" s="119"/>
      <c r="Q64" s="120"/>
      <c r="R64" s="120"/>
      <c r="S64" s="121"/>
      <c r="T64" s="119"/>
      <c r="U64" s="122"/>
    </row>
    <row r="65" ht="14.25" customHeight="1">
      <c r="L65" s="71"/>
      <c r="O65" s="118"/>
      <c r="P65" s="119"/>
      <c r="Q65" s="120"/>
      <c r="R65" s="120"/>
      <c r="S65" s="121"/>
      <c r="T65" s="119"/>
      <c r="U65" s="122"/>
    </row>
    <row r="66" ht="14.25" customHeight="1">
      <c r="L66" s="71"/>
      <c r="O66" s="118"/>
      <c r="P66" s="119"/>
      <c r="Q66" s="120"/>
      <c r="R66" s="120"/>
      <c r="S66" s="121"/>
      <c r="T66" s="119"/>
      <c r="U66" s="122"/>
    </row>
    <row r="67" ht="14.25" customHeight="1">
      <c r="L67" s="71"/>
      <c r="O67" s="118"/>
      <c r="P67" s="119"/>
      <c r="Q67" s="120"/>
      <c r="R67" s="120"/>
      <c r="S67" s="121"/>
      <c r="T67" s="119"/>
      <c r="U67" s="122"/>
    </row>
    <row r="68" ht="14.25" customHeight="1">
      <c r="L68" s="71"/>
      <c r="O68" s="118"/>
      <c r="P68" s="119"/>
      <c r="Q68" s="120"/>
      <c r="R68" s="120"/>
      <c r="S68" s="121"/>
      <c r="T68" s="119"/>
      <c r="U68" s="122"/>
    </row>
    <row r="69" ht="14.25" customHeight="1">
      <c r="L69" s="71"/>
      <c r="O69" s="118"/>
      <c r="P69" s="119"/>
      <c r="Q69" s="120"/>
      <c r="R69" s="120"/>
      <c r="S69" s="121"/>
      <c r="T69" s="119"/>
      <c r="U69" s="122"/>
    </row>
    <row r="70" ht="14.25" customHeight="1">
      <c r="L70" s="71"/>
      <c r="O70" s="118"/>
      <c r="P70" s="135"/>
      <c r="Q70" s="136"/>
      <c r="R70" s="136"/>
      <c r="S70" s="137"/>
      <c r="T70" s="135"/>
      <c r="U70" s="127"/>
    </row>
    <row r="71" ht="14.25" customHeight="1">
      <c r="L71" s="71"/>
      <c r="O71" s="118"/>
      <c r="P71" s="138"/>
      <c r="Q71" s="139"/>
      <c r="R71" s="139"/>
      <c r="S71" s="140"/>
      <c r="T71" s="138"/>
      <c r="U71" s="124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21:U21"/>
    <mergeCell ref="O22:U22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4"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8.14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7.71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395</v>
      </c>
      <c r="C3" s="5"/>
      <c r="D3" s="5"/>
      <c r="E3" s="5"/>
      <c r="F3" s="5"/>
      <c r="G3" s="5"/>
      <c r="H3" s="6"/>
      <c r="J3" s="7" t="s">
        <v>396</v>
      </c>
      <c r="K3" s="8"/>
      <c r="L3" s="71"/>
      <c r="O3" s="73" t="s">
        <v>397</v>
      </c>
      <c r="P3" s="5"/>
      <c r="Q3" s="5"/>
      <c r="R3" s="5"/>
      <c r="S3" s="5"/>
      <c r="T3" s="5"/>
      <c r="U3" s="6"/>
      <c r="W3" s="7" t="s">
        <v>398</v>
      </c>
      <c r="X3" s="8"/>
      <c r="AA3" s="72" t="s">
        <v>399</v>
      </c>
      <c r="AB3" s="5"/>
      <c r="AC3" s="5"/>
      <c r="AD3" s="5"/>
      <c r="AE3" s="5"/>
      <c r="AF3" s="5"/>
      <c r="AG3" s="6"/>
      <c r="AI3" s="7" t="s">
        <v>400</v>
      </c>
      <c r="AJ3" s="8"/>
    </row>
    <row r="4" ht="14.25" customHeight="1">
      <c r="B4" s="74">
        <v>45391.0</v>
      </c>
      <c r="J4" s="11"/>
      <c r="K4" s="12"/>
      <c r="L4" s="71"/>
      <c r="O4" s="74">
        <f>B4</f>
        <v>45391</v>
      </c>
      <c r="W4" s="11"/>
      <c r="X4" s="12"/>
      <c r="AA4" s="74">
        <f>B4</f>
        <v>45391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108</v>
      </c>
      <c r="D6" s="84">
        <v>0.24513888888888888</v>
      </c>
      <c r="E6" s="84">
        <v>0.40347222222222223</v>
      </c>
      <c r="F6" s="85">
        <f>'9'!$E6-'9'!$D6</f>
        <v>0.1583333333</v>
      </c>
      <c r="G6" s="83">
        <v>1.0</v>
      </c>
      <c r="H6" s="86" t="s">
        <v>401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171</v>
      </c>
      <c r="Q6" s="84">
        <v>0.2916666666666667</v>
      </c>
      <c r="R6" s="141">
        <v>0.5527777777777778</v>
      </c>
      <c r="S6" s="92">
        <f t="shared" ref="S6:S17" si="1">R6-Q6</f>
        <v>0.2611111111</v>
      </c>
      <c r="T6" s="83">
        <v>1.0</v>
      </c>
      <c r="U6" s="86" t="s">
        <v>402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83" t="s">
        <v>83</v>
      </c>
      <c r="AC6" s="84">
        <v>0.2986111111111111</v>
      </c>
      <c r="AD6" s="91">
        <v>0.5208333333333334</v>
      </c>
      <c r="AE6" s="92">
        <f t="shared" ref="AE6:AE17" si="2">AD6-AC6</f>
        <v>0.2222222222</v>
      </c>
      <c r="AF6" s="83">
        <v>3.0</v>
      </c>
      <c r="AG6" s="82" t="s">
        <v>320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83" t="s">
        <v>90</v>
      </c>
      <c r="D7" s="84">
        <v>0.28125</v>
      </c>
      <c r="E7" s="84">
        <v>0.5750000000000001</v>
      </c>
      <c r="F7" s="85">
        <f>'9'!$E7-'9'!$D7</f>
        <v>0.29375</v>
      </c>
      <c r="G7" s="83">
        <v>2.0</v>
      </c>
      <c r="H7" s="86" t="s">
        <v>402</v>
      </c>
      <c r="I7" s="77"/>
      <c r="J7" s="87" t="s">
        <v>33</v>
      </c>
      <c r="K7" s="95">
        <v>18.0</v>
      </c>
      <c r="L7" s="80"/>
      <c r="M7" s="77"/>
      <c r="N7" s="77"/>
      <c r="O7" s="82">
        <v>2.0</v>
      </c>
      <c r="P7" s="90" t="s">
        <v>99</v>
      </c>
      <c r="Q7" s="91">
        <v>0.2833333333333333</v>
      </c>
      <c r="R7" s="142">
        <v>0.5555555555555556</v>
      </c>
      <c r="S7" s="92">
        <f t="shared" si="1"/>
        <v>0.2722222222</v>
      </c>
      <c r="T7" s="90">
        <v>1.0</v>
      </c>
      <c r="U7" s="86" t="s">
        <v>403</v>
      </c>
      <c r="V7" s="77"/>
      <c r="W7" s="87" t="s">
        <v>33</v>
      </c>
      <c r="X7" s="95">
        <v>12.0</v>
      </c>
      <c r="Y7" s="77"/>
      <c r="Z7" s="77"/>
      <c r="AA7" s="82">
        <v>2.0</v>
      </c>
      <c r="AB7" s="83" t="s">
        <v>54</v>
      </c>
      <c r="AC7" s="84">
        <v>0.29930555555555555</v>
      </c>
      <c r="AD7" s="84">
        <v>0.6840277777777778</v>
      </c>
      <c r="AE7" s="85">
        <f t="shared" si="2"/>
        <v>0.3847222222</v>
      </c>
      <c r="AF7" s="83">
        <v>3.0</v>
      </c>
      <c r="AG7" s="82" t="s">
        <v>404</v>
      </c>
      <c r="AH7" s="77"/>
      <c r="AI7" s="87" t="s">
        <v>33</v>
      </c>
      <c r="AJ7" s="88">
        <v>12.0</v>
      </c>
    </row>
    <row r="8" ht="14.25" customHeight="1">
      <c r="B8" s="82">
        <v>3.0</v>
      </c>
      <c r="C8" s="83" t="s">
        <v>22</v>
      </c>
      <c r="D8" s="84">
        <v>0.25277777777777777</v>
      </c>
      <c r="E8" s="84">
        <v>0.6166666666666667</v>
      </c>
      <c r="F8" s="85">
        <f>'9'!$E8-'9'!$D8</f>
        <v>0.3638888889</v>
      </c>
      <c r="G8" s="83">
        <v>2.0</v>
      </c>
      <c r="H8" s="86" t="s">
        <v>405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109</v>
      </c>
      <c r="Q8" s="91">
        <v>0.2611111111111111</v>
      </c>
      <c r="R8" s="142">
        <v>0.5555555555555556</v>
      </c>
      <c r="S8" s="92">
        <f t="shared" si="1"/>
        <v>0.2944444444</v>
      </c>
      <c r="T8" s="90">
        <v>1.0</v>
      </c>
      <c r="U8" s="86" t="s">
        <v>402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76</v>
      </c>
      <c r="AC8" s="84">
        <v>0.2340277777777778</v>
      </c>
      <c r="AD8" s="84">
        <v>0.5750000000000001</v>
      </c>
      <c r="AE8" s="85">
        <f t="shared" si="2"/>
        <v>0.3409722222</v>
      </c>
      <c r="AF8" s="83">
        <v>4.0</v>
      </c>
      <c r="AG8" s="94" t="s">
        <v>406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31</v>
      </c>
      <c r="D9" s="84">
        <v>0.28958333333333336</v>
      </c>
      <c r="E9" s="84">
        <v>0.545138888888889</v>
      </c>
      <c r="F9" s="85">
        <f>'9'!$E9-'9'!$D9</f>
        <v>0.2555555556</v>
      </c>
      <c r="G9" s="83">
        <v>2.0</v>
      </c>
      <c r="H9" s="86" t="s">
        <v>402</v>
      </c>
      <c r="I9" s="77"/>
      <c r="J9" s="87" t="s">
        <v>50</v>
      </c>
      <c r="K9" s="95">
        <v>5.0</v>
      </c>
      <c r="L9" s="80"/>
      <c r="M9" s="77"/>
      <c r="N9" s="77"/>
      <c r="O9" s="89">
        <v>4.0</v>
      </c>
      <c r="P9" s="90" t="s">
        <v>58</v>
      </c>
      <c r="Q9" s="91">
        <v>0.3430555555555555</v>
      </c>
      <c r="R9" s="142">
        <v>0.5472222222222222</v>
      </c>
      <c r="S9" s="92">
        <f t="shared" si="1"/>
        <v>0.2041666667</v>
      </c>
      <c r="T9" s="90">
        <v>1.0</v>
      </c>
      <c r="U9" s="86" t="s">
        <v>402</v>
      </c>
      <c r="V9" s="77"/>
      <c r="W9" s="87" t="s">
        <v>50</v>
      </c>
      <c r="X9" s="95">
        <v>5.0</v>
      </c>
      <c r="Y9" s="77"/>
      <c r="Z9" s="77"/>
      <c r="AA9" s="82">
        <v>4.0</v>
      </c>
      <c r="AB9" s="83" t="s">
        <v>183</v>
      </c>
      <c r="AC9" s="84">
        <v>0.26666666666666666</v>
      </c>
      <c r="AD9" s="84">
        <v>0.5520833333333334</v>
      </c>
      <c r="AE9" s="85">
        <f t="shared" si="2"/>
        <v>0.2854166667</v>
      </c>
      <c r="AF9" s="83">
        <v>4.0</v>
      </c>
      <c r="AG9" s="86" t="s">
        <v>402</v>
      </c>
      <c r="AH9" s="77"/>
      <c r="AI9" s="87" t="s">
        <v>50</v>
      </c>
      <c r="AJ9" s="95">
        <v>2.0</v>
      </c>
    </row>
    <row r="10" ht="14.25" customHeight="1">
      <c r="B10" s="82">
        <v>5.0</v>
      </c>
      <c r="C10" s="83" t="s">
        <v>40</v>
      </c>
      <c r="D10" s="84">
        <v>0.32222222222222224</v>
      </c>
      <c r="E10" s="84">
        <v>0.5479166666666667</v>
      </c>
      <c r="F10" s="85">
        <f>'9'!$E10-'9'!$D10</f>
        <v>0.2256944444</v>
      </c>
      <c r="G10" s="83">
        <v>2.0</v>
      </c>
      <c r="H10" s="94" t="s">
        <v>407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66</v>
      </c>
      <c r="Q10" s="91">
        <v>0.2652777777777778</v>
      </c>
      <c r="R10" s="142">
        <v>0.5534722222222223</v>
      </c>
      <c r="S10" s="92">
        <f t="shared" si="1"/>
        <v>0.2881944444</v>
      </c>
      <c r="T10" s="90">
        <v>1.0</v>
      </c>
      <c r="U10" s="86" t="s">
        <v>402</v>
      </c>
      <c r="V10" s="77"/>
      <c r="W10" s="87" t="s">
        <v>60</v>
      </c>
      <c r="X10" s="95">
        <v>1.0</v>
      </c>
      <c r="Y10" s="77"/>
      <c r="Z10" s="77"/>
      <c r="AA10" s="82">
        <v>5.0</v>
      </c>
      <c r="AB10" s="83" t="s">
        <v>97</v>
      </c>
      <c r="AC10" s="84">
        <v>0.2916666666666667</v>
      </c>
      <c r="AD10" s="84">
        <v>0.7048611111111112</v>
      </c>
      <c r="AE10" s="85">
        <f t="shared" si="2"/>
        <v>0.4131944444</v>
      </c>
      <c r="AF10" s="83">
        <v>4.0</v>
      </c>
      <c r="AG10" s="82" t="s">
        <v>408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49</v>
      </c>
      <c r="D11" s="84">
        <v>0.33055555555555555</v>
      </c>
      <c r="E11" s="84">
        <v>0.5694444444444444</v>
      </c>
      <c r="F11" s="85">
        <f>'9'!$E11-'9'!$D11</f>
        <v>0.2388888889</v>
      </c>
      <c r="G11" s="83">
        <v>2.0</v>
      </c>
      <c r="H11" s="86" t="s">
        <v>402</v>
      </c>
      <c r="I11" s="77"/>
      <c r="J11" s="101" t="s">
        <v>65</v>
      </c>
      <c r="K11" s="102">
        <f>SUM('9'!$G$6:$G$23)</f>
        <v>36</v>
      </c>
      <c r="L11" s="80"/>
      <c r="M11" s="77"/>
      <c r="N11" s="77"/>
      <c r="O11" s="82">
        <v>6.0</v>
      </c>
      <c r="P11" s="90" t="s">
        <v>73</v>
      </c>
      <c r="Q11" s="91">
        <v>0.28402777777777777</v>
      </c>
      <c r="R11" s="142">
        <v>0.7270833333333333</v>
      </c>
      <c r="S11" s="92">
        <f t="shared" si="1"/>
        <v>0.4430555556</v>
      </c>
      <c r="T11" s="90">
        <v>2.0</v>
      </c>
      <c r="U11" s="86" t="s">
        <v>409</v>
      </c>
      <c r="V11" s="77"/>
      <c r="W11" s="101" t="s">
        <v>65</v>
      </c>
      <c r="X11" s="102">
        <f>SUM('9'!$T$6:$T$17)</f>
        <v>19</v>
      </c>
      <c r="Y11" s="77"/>
      <c r="Z11" s="77"/>
      <c r="AA11" s="82">
        <v>6.0</v>
      </c>
      <c r="AB11" s="83" t="s">
        <v>62</v>
      </c>
      <c r="AC11" s="84">
        <v>0.2798611111111111</v>
      </c>
      <c r="AD11" s="84">
        <v>0.5534722222222223</v>
      </c>
      <c r="AE11" s="85">
        <f t="shared" si="2"/>
        <v>0.2736111111</v>
      </c>
      <c r="AF11" s="83">
        <v>4.0</v>
      </c>
      <c r="AG11" s="86" t="s">
        <v>402</v>
      </c>
      <c r="AH11" s="77"/>
      <c r="AI11" s="101" t="s">
        <v>65</v>
      </c>
      <c r="AJ11" s="102">
        <f>SUM('9'!$AF$6:$AF$17)</f>
        <v>56</v>
      </c>
    </row>
    <row r="12" ht="14.25" customHeight="1">
      <c r="B12" s="82">
        <v>7.0</v>
      </c>
      <c r="C12" s="83" t="s">
        <v>56</v>
      </c>
      <c r="D12" s="84">
        <v>0.2673611111111111</v>
      </c>
      <c r="E12" s="84">
        <v>0.5777777777777778</v>
      </c>
      <c r="F12" s="85">
        <f>'9'!$E12-'9'!$D12</f>
        <v>0.3104166667</v>
      </c>
      <c r="G12" s="83">
        <v>2.0</v>
      </c>
      <c r="H12" s="94" t="s">
        <v>410</v>
      </c>
      <c r="I12" s="77"/>
      <c r="J12" s="103" t="s">
        <v>72</v>
      </c>
      <c r="K12" s="104">
        <f>K11/K7</f>
        <v>2</v>
      </c>
      <c r="L12" s="80"/>
      <c r="M12" s="77"/>
      <c r="N12" s="77"/>
      <c r="O12" s="89">
        <v>7.0</v>
      </c>
      <c r="P12" s="90" t="s">
        <v>79</v>
      </c>
      <c r="Q12" s="91">
        <v>0.24305555555555555</v>
      </c>
      <c r="R12" s="142">
        <v>0.6902777777777778</v>
      </c>
      <c r="S12" s="92">
        <f t="shared" si="1"/>
        <v>0.4472222222</v>
      </c>
      <c r="T12" s="90">
        <v>2.0</v>
      </c>
      <c r="U12" s="86" t="s">
        <v>402</v>
      </c>
      <c r="V12" s="77"/>
      <c r="W12" s="103" t="s">
        <v>72</v>
      </c>
      <c r="X12" s="104">
        <f>X11/X7</f>
        <v>1.583333333</v>
      </c>
      <c r="Y12" s="77"/>
      <c r="Z12" s="77"/>
      <c r="AA12" s="96">
        <v>7.0</v>
      </c>
      <c r="AB12" s="75" t="s">
        <v>179</v>
      </c>
      <c r="AC12" s="97">
        <v>0.2923611111111111</v>
      </c>
      <c r="AD12" s="97">
        <v>0.6798611111111111</v>
      </c>
      <c r="AE12" s="99">
        <f t="shared" si="2"/>
        <v>0.3875</v>
      </c>
      <c r="AF12" s="75">
        <v>5.0</v>
      </c>
      <c r="AG12" s="96" t="s">
        <v>23</v>
      </c>
      <c r="AH12" s="77"/>
      <c r="AI12" s="103" t="s">
        <v>72</v>
      </c>
      <c r="AJ12" s="104">
        <f>AJ11/AJ7</f>
        <v>4.666666667</v>
      </c>
    </row>
    <row r="13" ht="14.25" customHeight="1">
      <c r="B13" s="82">
        <v>8.0</v>
      </c>
      <c r="C13" s="83" t="s">
        <v>64</v>
      </c>
      <c r="D13" s="84">
        <v>0.26805555555555555</v>
      </c>
      <c r="E13" s="84">
        <v>0.5541666666666667</v>
      </c>
      <c r="F13" s="85">
        <f>'9'!$E13-'9'!$D13</f>
        <v>0.2861111111</v>
      </c>
      <c r="G13" s="83">
        <v>2.0</v>
      </c>
      <c r="H13" s="86" t="s">
        <v>402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43</v>
      </c>
      <c r="Q13" s="91">
        <v>0.28680555555555554</v>
      </c>
      <c r="R13" s="142">
        <v>0.7138888888888889</v>
      </c>
      <c r="S13" s="92">
        <f t="shared" si="1"/>
        <v>0.4270833333</v>
      </c>
      <c r="T13" s="90">
        <v>2.0</v>
      </c>
      <c r="U13" s="86" t="s">
        <v>402</v>
      </c>
      <c r="V13" s="77"/>
      <c r="W13" s="105" t="s">
        <v>78</v>
      </c>
      <c r="X13" s="106">
        <v>2.5</v>
      </c>
      <c r="Y13" s="77"/>
      <c r="Z13" s="77"/>
      <c r="AA13" s="96">
        <v>8.0</v>
      </c>
      <c r="AB13" s="75" t="s">
        <v>29</v>
      </c>
      <c r="AC13" s="97">
        <v>0.26944444444444443</v>
      </c>
      <c r="AD13" s="97">
        <v>0.6180555555555556</v>
      </c>
      <c r="AE13" s="99">
        <f t="shared" si="2"/>
        <v>0.3486111111</v>
      </c>
      <c r="AF13" s="75">
        <v>5.0</v>
      </c>
      <c r="AG13" s="96" t="s">
        <v>23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71</v>
      </c>
      <c r="D14" s="84">
        <v>0.3055555555555555</v>
      </c>
      <c r="E14" s="84">
        <v>0.6118055555555556</v>
      </c>
      <c r="F14" s="85">
        <f>'9'!$E14-'9'!$D14</f>
        <v>0.30625</v>
      </c>
      <c r="G14" s="83">
        <v>2.0</v>
      </c>
      <c r="H14" s="86" t="s">
        <v>402</v>
      </c>
      <c r="I14" s="77"/>
      <c r="J14" s="105" t="s">
        <v>355</v>
      </c>
      <c r="K14" s="107">
        <v>0.0</v>
      </c>
      <c r="L14" s="80"/>
      <c r="M14" s="77"/>
      <c r="N14" s="77"/>
      <c r="O14" s="82">
        <v>9.0</v>
      </c>
      <c r="P14" s="90" t="s">
        <v>181</v>
      </c>
      <c r="Q14" s="91">
        <v>0.22013888888888888</v>
      </c>
      <c r="R14" s="142">
        <v>0.5347222222222222</v>
      </c>
      <c r="S14" s="92">
        <f t="shared" si="1"/>
        <v>0.3145833333</v>
      </c>
      <c r="T14" s="90">
        <v>2.0</v>
      </c>
      <c r="U14" s="86" t="s">
        <v>411</v>
      </c>
      <c r="V14" s="77"/>
      <c r="W14" s="105" t="s">
        <v>355</v>
      </c>
      <c r="X14" s="107">
        <v>0.0</v>
      </c>
      <c r="Y14" s="77"/>
      <c r="Z14" s="77"/>
      <c r="AA14" s="96">
        <v>9.0</v>
      </c>
      <c r="AB14" s="75" t="s">
        <v>157</v>
      </c>
      <c r="AC14" s="97">
        <v>0.2298611111111111</v>
      </c>
      <c r="AD14" s="97">
        <v>0.6868055555555556</v>
      </c>
      <c r="AE14" s="99">
        <f t="shared" si="2"/>
        <v>0.4569444444</v>
      </c>
      <c r="AF14" s="75">
        <v>6.0</v>
      </c>
      <c r="AG14" s="96" t="s">
        <v>23</v>
      </c>
      <c r="AH14" s="77"/>
      <c r="AI14" s="105" t="s">
        <v>355</v>
      </c>
      <c r="AJ14" s="107">
        <f>6/12</f>
        <v>0.5</v>
      </c>
    </row>
    <row r="15" ht="14.25" customHeight="1">
      <c r="B15" s="82">
        <v>10.0</v>
      </c>
      <c r="C15" s="83" t="s">
        <v>77</v>
      </c>
      <c r="D15" s="84">
        <v>0.3548611111111111</v>
      </c>
      <c r="E15" s="84">
        <v>0.6131944444444445</v>
      </c>
      <c r="F15" s="85">
        <f>'9'!$E15-'9'!$D15</f>
        <v>0.2583333333</v>
      </c>
      <c r="G15" s="83">
        <v>2.0</v>
      </c>
      <c r="H15" s="86" t="s">
        <v>402</v>
      </c>
      <c r="J15" s="105" t="s">
        <v>92</v>
      </c>
      <c r="K15" s="107">
        <f>K7/K6</f>
        <v>0.7826086957</v>
      </c>
      <c r="L15" s="71"/>
      <c r="O15" s="89">
        <v>10.0</v>
      </c>
      <c r="P15" s="90" t="s">
        <v>113</v>
      </c>
      <c r="Q15" s="91">
        <v>0.2673611111111111</v>
      </c>
      <c r="R15" s="142">
        <v>0.6048611111111112</v>
      </c>
      <c r="S15" s="92">
        <f t="shared" si="1"/>
        <v>0.3375</v>
      </c>
      <c r="T15" s="90">
        <v>2.0</v>
      </c>
      <c r="U15" s="86" t="s">
        <v>412</v>
      </c>
      <c r="W15" s="105" t="s">
        <v>95</v>
      </c>
      <c r="X15" s="107">
        <f>X7/X6</f>
        <v>0.6666666667</v>
      </c>
      <c r="AA15" s="96">
        <v>10.0</v>
      </c>
      <c r="AB15" s="75" t="s">
        <v>89</v>
      </c>
      <c r="AC15" s="97">
        <v>0.2590277777777778</v>
      </c>
      <c r="AD15" s="97">
        <v>0.6756944444444444</v>
      </c>
      <c r="AE15" s="99">
        <f t="shared" si="2"/>
        <v>0.4166666667</v>
      </c>
      <c r="AF15" s="75">
        <v>6.0</v>
      </c>
      <c r="AG15" s="96" t="s">
        <v>23</v>
      </c>
      <c r="AI15" s="105" t="s">
        <v>95</v>
      </c>
      <c r="AJ15" s="107">
        <f>AJ7/AJ6</f>
        <v>0.8</v>
      </c>
    </row>
    <row r="16" ht="14.25" customHeight="1">
      <c r="B16" s="82">
        <v>11.0</v>
      </c>
      <c r="C16" s="83" t="s">
        <v>84</v>
      </c>
      <c r="D16" s="84">
        <v>0.23263888888888887</v>
      </c>
      <c r="E16" s="84">
        <v>0.5458333333333333</v>
      </c>
      <c r="F16" s="85">
        <f>'9'!$E16-'9'!$D16</f>
        <v>0.3131944444</v>
      </c>
      <c r="G16" s="83">
        <v>2.0</v>
      </c>
      <c r="H16" s="94" t="s">
        <v>413</v>
      </c>
      <c r="L16" s="71"/>
      <c r="O16" s="82">
        <v>11.0</v>
      </c>
      <c r="P16" s="90" t="s">
        <v>118</v>
      </c>
      <c r="Q16" s="91">
        <v>0.25833333333333336</v>
      </c>
      <c r="R16" s="142">
        <v>0.6909722222222222</v>
      </c>
      <c r="S16" s="92">
        <f t="shared" si="1"/>
        <v>0.4326388889</v>
      </c>
      <c r="T16" s="90">
        <v>2.0</v>
      </c>
      <c r="U16" s="86" t="s">
        <v>402</v>
      </c>
      <c r="W16" s="111"/>
      <c r="X16" s="112"/>
      <c r="AA16" s="96">
        <v>11.0</v>
      </c>
      <c r="AB16" s="75" t="s">
        <v>166</v>
      </c>
      <c r="AC16" s="97">
        <v>0.25972222222222224</v>
      </c>
      <c r="AD16" s="97">
        <v>0.6944444444444445</v>
      </c>
      <c r="AE16" s="99">
        <f t="shared" si="2"/>
        <v>0.4347222222</v>
      </c>
      <c r="AF16" s="75">
        <v>6.0</v>
      </c>
      <c r="AG16" s="96" t="s">
        <v>23</v>
      </c>
    </row>
    <row r="17" ht="14.25" customHeight="1">
      <c r="B17" s="82">
        <v>12.0</v>
      </c>
      <c r="C17" s="83" t="s">
        <v>116</v>
      </c>
      <c r="D17" s="84">
        <v>0.2263888888888889</v>
      </c>
      <c r="E17" s="84">
        <v>0.5756944444444444</v>
      </c>
      <c r="F17" s="85">
        <f>'9'!$E17-'9'!$D17</f>
        <v>0.3493055556</v>
      </c>
      <c r="G17" s="83">
        <v>2.0</v>
      </c>
      <c r="H17" s="94" t="s">
        <v>168</v>
      </c>
      <c r="L17" s="71"/>
      <c r="O17" s="82">
        <v>12.0</v>
      </c>
      <c r="P17" s="90" t="s">
        <v>121</v>
      </c>
      <c r="Q17" s="91">
        <v>0.22916666666666666</v>
      </c>
      <c r="R17" s="142">
        <v>0.5770833333333333</v>
      </c>
      <c r="S17" s="92">
        <f t="shared" si="1"/>
        <v>0.3479166667</v>
      </c>
      <c r="T17" s="90">
        <v>2.0</v>
      </c>
      <c r="U17" s="86" t="s">
        <v>414</v>
      </c>
      <c r="W17" s="111"/>
      <c r="X17" s="112"/>
      <c r="AA17" s="96">
        <v>12.0</v>
      </c>
      <c r="AB17" s="75" t="s">
        <v>180</v>
      </c>
      <c r="AC17" s="97">
        <v>0.24930555555555556</v>
      </c>
      <c r="AD17" s="97">
        <v>0.6895833333333333</v>
      </c>
      <c r="AE17" s="99">
        <f t="shared" si="2"/>
        <v>0.4402777778</v>
      </c>
      <c r="AF17" s="75">
        <v>6.0</v>
      </c>
      <c r="AG17" s="96" t="s">
        <v>23</v>
      </c>
      <c r="AI17" s="114"/>
    </row>
    <row r="18" ht="14.25" customHeight="1">
      <c r="B18" s="82">
        <v>13.0</v>
      </c>
      <c r="C18" s="83" t="s">
        <v>123</v>
      </c>
      <c r="D18" s="84">
        <v>0.29097222222222224</v>
      </c>
      <c r="E18" s="84">
        <v>0.5590277777777778</v>
      </c>
      <c r="F18" s="85">
        <f>'9'!$E18-'9'!$D18</f>
        <v>0.2680555556</v>
      </c>
      <c r="G18" s="83">
        <v>2.0</v>
      </c>
      <c r="H18" s="86" t="s">
        <v>402</v>
      </c>
      <c r="L18" s="71"/>
      <c r="W18" s="111"/>
      <c r="X18" s="112"/>
    </row>
    <row r="19" ht="16.5" customHeight="1">
      <c r="B19" s="82">
        <v>14.0</v>
      </c>
      <c r="C19" s="83" t="s">
        <v>125</v>
      </c>
      <c r="D19" s="84">
        <v>0.30833333333333335</v>
      </c>
      <c r="E19" s="84">
        <v>0.5972222222222222</v>
      </c>
      <c r="F19" s="85">
        <f>'9'!$E19-'9'!$D19</f>
        <v>0.2888888889</v>
      </c>
      <c r="G19" s="83">
        <v>2.0</v>
      </c>
      <c r="H19" s="86" t="s">
        <v>415</v>
      </c>
      <c r="L19" s="71"/>
      <c r="O19" s="73" t="s">
        <v>416</v>
      </c>
      <c r="P19" s="5"/>
      <c r="Q19" s="5"/>
      <c r="R19" s="5"/>
      <c r="S19" s="5"/>
      <c r="T19" s="5"/>
      <c r="U19" s="6"/>
      <c r="W19" s="58" t="s">
        <v>417</v>
      </c>
      <c r="X19" s="58"/>
    </row>
    <row r="20" ht="14.25" customHeight="1">
      <c r="B20" s="82">
        <v>15.0</v>
      </c>
      <c r="C20" s="83" t="s">
        <v>129</v>
      </c>
      <c r="D20" s="84">
        <v>0.25</v>
      </c>
      <c r="E20" s="84">
        <v>0.5479166666666667</v>
      </c>
      <c r="F20" s="85">
        <f>'9'!$E20-'9'!$D20</f>
        <v>0.2979166667</v>
      </c>
      <c r="G20" s="83">
        <v>2.0</v>
      </c>
      <c r="H20" s="94" t="s">
        <v>303</v>
      </c>
      <c r="L20" s="71"/>
      <c r="O20" s="74">
        <f>B4</f>
        <v>45391</v>
      </c>
      <c r="W20" s="59"/>
      <c r="X20" s="59"/>
    </row>
    <row r="21" ht="14.25" customHeight="1">
      <c r="B21" s="82">
        <v>16.0</v>
      </c>
      <c r="C21" s="83" t="s">
        <v>132</v>
      </c>
      <c r="D21" s="84">
        <v>0.2604166666666667</v>
      </c>
      <c r="E21" s="84">
        <v>0.5513888888888888</v>
      </c>
      <c r="F21" s="85">
        <f>'9'!$E21-'9'!$D21</f>
        <v>0.2909722222</v>
      </c>
      <c r="G21" s="83">
        <v>2.0</v>
      </c>
      <c r="H21" s="86" t="s">
        <v>402</v>
      </c>
      <c r="L21" s="71"/>
      <c r="O21" s="75" t="s">
        <v>12</v>
      </c>
      <c r="P21" s="75" t="s">
        <v>13</v>
      </c>
      <c r="Q21" s="81" t="s">
        <v>14</v>
      </c>
      <c r="R21" s="81" t="s">
        <v>20</v>
      </c>
      <c r="S21" s="81" t="s">
        <v>16</v>
      </c>
      <c r="T21" s="75" t="s">
        <v>17</v>
      </c>
      <c r="U21" s="75" t="s">
        <v>18</v>
      </c>
      <c r="W21" s="78" t="s">
        <v>21</v>
      </c>
      <c r="X21" s="79">
        <f>SUM(X23:X26)</f>
        <v>8</v>
      </c>
    </row>
    <row r="22" ht="14.25" customHeight="1">
      <c r="B22" s="82">
        <v>17.0</v>
      </c>
      <c r="C22" s="83" t="s">
        <v>135</v>
      </c>
      <c r="D22" s="84">
        <v>0.2847222222222222</v>
      </c>
      <c r="E22" s="84">
        <v>0.5534722222222223</v>
      </c>
      <c r="F22" s="85">
        <f>'9'!$E22-'9'!$D22</f>
        <v>0.26875</v>
      </c>
      <c r="G22" s="83">
        <v>2.0</v>
      </c>
      <c r="H22" s="86" t="s">
        <v>402</v>
      </c>
      <c r="L22" s="71"/>
      <c r="O22" s="82">
        <v>1.0</v>
      </c>
      <c r="P22" s="90" t="s">
        <v>139</v>
      </c>
      <c r="Q22" s="91">
        <v>0.30416666666666664</v>
      </c>
      <c r="R22" s="142">
        <v>0.4222222222222222</v>
      </c>
      <c r="S22" s="92">
        <f t="shared" ref="S22:S27" si="3">R22-Q22</f>
        <v>0.1180555556</v>
      </c>
      <c r="T22" s="90">
        <v>1.0</v>
      </c>
      <c r="U22" s="86" t="s">
        <v>418</v>
      </c>
      <c r="W22" s="87" t="s">
        <v>24</v>
      </c>
      <c r="X22" s="88">
        <v>8.0</v>
      </c>
      <c r="AF22" s="133"/>
      <c r="AG22" s="134" t="s">
        <v>419</v>
      </c>
    </row>
    <row r="23" ht="14.25" customHeight="1">
      <c r="B23" s="82">
        <v>18.0</v>
      </c>
      <c r="C23" s="83" t="s">
        <v>138</v>
      </c>
      <c r="D23" s="84">
        <v>0.22847222222222222</v>
      </c>
      <c r="E23" s="84">
        <v>0.5923611111111111</v>
      </c>
      <c r="F23" s="85">
        <f>'9'!$E23-'9'!$D23</f>
        <v>0.3638888889</v>
      </c>
      <c r="G23" s="83">
        <v>3.0</v>
      </c>
      <c r="H23" s="86" t="s">
        <v>402</v>
      </c>
      <c r="L23" s="71"/>
      <c r="O23" s="82">
        <v>2.0</v>
      </c>
      <c r="P23" s="90" t="s">
        <v>233</v>
      </c>
      <c r="Q23" s="91">
        <v>0.3416666666666666</v>
      </c>
      <c r="R23" s="142">
        <v>0.5812499999999999</v>
      </c>
      <c r="S23" s="92">
        <f t="shared" si="3"/>
        <v>0.2395833333</v>
      </c>
      <c r="T23" s="90">
        <v>2.0</v>
      </c>
      <c r="U23" s="86" t="s">
        <v>420</v>
      </c>
      <c r="W23" s="87" t="s">
        <v>33</v>
      </c>
      <c r="X23" s="95">
        <v>6.0</v>
      </c>
      <c r="AF23" s="77" t="s">
        <v>421</v>
      </c>
      <c r="AG23" s="134" t="s">
        <v>422</v>
      </c>
    </row>
    <row r="24" ht="14.25" customHeight="1">
      <c r="L24" s="71"/>
      <c r="O24" s="82">
        <v>3.0</v>
      </c>
      <c r="P24" s="90" t="s">
        <v>136</v>
      </c>
      <c r="Q24" s="91">
        <v>0.28125</v>
      </c>
      <c r="R24" s="142">
        <v>0.5034722222222222</v>
      </c>
      <c r="S24" s="92">
        <f t="shared" si="3"/>
        <v>0.2222222222</v>
      </c>
      <c r="T24" s="90">
        <v>2.0</v>
      </c>
      <c r="U24" s="86" t="s">
        <v>402</v>
      </c>
      <c r="W24" s="87" t="s">
        <v>42</v>
      </c>
      <c r="X24" s="95">
        <v>0.0</v>
      </c>
    </row>
    <row r="25" ht="14.25" customHeight="1">
      <c r="L25" s="71"/>
      <c r="O25" s="82">
        <v>4.0</v>
      </c>
      <c r="P25" s="90" t="s">
        <v>143</v>
      </c>
      <c r="Q25" s="91">
        <v>0.2701388888888889</v>
      </c>
      <c r="R25" s="142">
        <v>0.607638888888889</v>
      </c>
      <c r="S25" s="92">
        <f t="shared" si="3"/>
        <v>0.3375</v>
      </c>
      <c r="T25" s="90">
        <v>2.0</v>
      </c>
      <c r="U25" s="86" t="s">
        <v>423</v>
      </c>
      <c r="W25" s="87" t="s">
        <v>50</v>
      </c>
      <c r="X25" s="95">
        <v>2.0</v>
      </c>
    </row>
    <row r="26" ht="14.25" customHeight="1">
      <c r="L26" s="71"/>
      <c r="O26" s="82">
        <v>5.0</v>
      </c>
      <c r="P26" s="90" t="s">
        <v>191</v>
      </c>
      <c r="Q26" s="91">
        <v>0.2659722222222222</v>
      </c>
      <c r="R26" s="142">
        <v>0.5965277777777778</v>
      </c>
      <c r="S26" s="92">
        <f t="shared" si="3"/>
        <v>0.3305555556</v>
      </c>
      <c r="T26" s="90">
        <v>3.0</v>
      </c>
      <c r="U26" s="86" t="s">
        <v>402</v>
      </c>
      <c r="W26" s="87" t="s">
        <v>60</v>
      </c>
      <c r="X26" s="95">
        <v>0.0</v>
      </c>
    </row>
    <row r="27" ht="14.25" customHeight="1">
      <c r="L27" s="71"/>
      <c r="O27" s="82">
        <v>6.0</v>
      </c>
      <c r="P27" s="90" t="s">
        <v>144</v>
      </c>
      <c r="Q27" s="91">
        <v>0.2902777777777778</v>
      </c>
      <c r="R27" s="142">
        <v>0.6333333333333333</v>
      </c>
      <c r="S27" s="92">
        <f t="shared" si="3"/>
        <v>0.3430555556</v>
      </c>
      <c r="T27" s="90">
        <v>3.0</v>
      </c>
      <c r="U27" s="86" t="s">
        <v>402</v>
      </c>
      <c r="W27" s="101" t="s">
        <v>65</v>
      </c>
      <c r="X27" s="102">
        <f>SUM('9'!$T$22:$T$27)</f>
        <v>13</v>
      </c>
    </row>
    <row r="28" ht="14.25" customHeight="1">
      <c r="G28" s="133"/>
      <c r="H28" s="134" t="s">
        <v>419</v>
      </c>
      <c r="L28" s="71"/>
      <c r="W28" s="103" t="s">
        <v>72</v>
      </c>
      <c r="X28" s="104">
        <f>X27/X23</f>
        <v>2.166666667</v>
      </c>
    </row>
    <row r="29" ht="14.25" customHeight="1">
      <c r="G29" s="77" t="s">
        <v>421</v>
      </c>
      <c r="H29" s="134" t="s">
        <v>422</v>
      </c>
      <c r="L29" s="71"/>
      <c r="W29" s="105" t="s">
        <v>78</v>
      </c>
      <c r="X29" s="106">
        <v>4.0</v>
      </c>
    </row>
    <row r="30" ht="14.25" customHeight="1">
      <c r="L30" s="71"/>
      <c r="W30" s="105" t="s">
        <v>355</v>
      </c>
      <c r="X30" s="107">
        <v>0.0</v>
      </c>
    </row>
    <row r="31" ht="14.25" customHeight="1">
      <c r="L31" s="71"/>
      <c r="V31" s="77"/>
      <c r="W31" s="105" t="s">
        <v>95</v>
      </c>
      <c r="X31" s="107">
        <f>X23/X22</f>
        <v>0.75</v>
      </c>
    </row>
    <row r="32" ht="14.25" customHeight="1">
      <c r="L32" s="71"/>
      <c r="T32" s="133"/>
      <c r="U32" s="134" t="s">
        <v>419</v>
      </c>
      <c r="V32" s="77"/>
    </row>
    <row r="33" ht="14.25" customHeight="1">
      <c r="L33" s="71"/>
      <c r="T33" s="77" t="s">
        <v>421</v>
      </c>
      <c r="U33" s="134" t="s">
        <v>422</v>
      </c>
      <c r="V33" s="77"/>
    </row>
    <row r="34" ht="14.25" customHeight="1">
      <c r="L34" s="71"/>
      <c r="V34" s="77"/>
    </row>
    <row r="35" ht="14.25" customHeight="1">
      <c r="L35" s="71"/>
      <c r="V35" s="77"/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O38" s="77"/>
      <c r="V38" s="77"/>
    </row>
    <row r="39" ht="14.25" customHeight="1">
      <c r="L39" s="71"/>
      <c r="O39" s="77"/>
      <c r="V39" s="77"/>
    </row>
    <row r="40" ht="14.25" customHeight="1">
      <c r="A40" s="70"/>
      <c r="L40" s="71"/>
      <c r="O40" s="77"/>
    </row>
    <row r="41" ht="14.25" customHeight="1">
      <c r="L41" s="71"/>
      <c r="O41" s="77"/>
    </row>
    <row r="42" ht="14.25" customHeight="1">
      <c r="L42" s="71"/>
      <c r="O42" s="77"/>
    </row>
    <row r="43" ht="14.25" customHeight="1">
      <c r="L43" s="71"/>
      <c r="O43" s="75" t="s">
        <v>12</v>
      </c>
      <c r="P43" s="75" t="s">
        <v>13</v>
      </c>
      <c r="Q43" s="81" t="s">
        <v>14</v>
      </c>
      <c r="R43" s="81" t="s">
        <v>20</v>
      </c>
      <c r="S43" s="81" t="s">
        <v>16</v>
      </c>
      <c r="T43" s="75" t="s">
        <v>17</v>
      </c>
      <c r="U43" s="75" t="s">
        <v>18</v>
      </c>
    </row>
    <row r="44" ht="14.25" customHeight="1">
      <c r="L44" s="71"/>
      <c r="O44" s="89">
        <v>1.0</v>
      </c>
      <c r="P44" s="75"/>
      <c r="Q44" s="97"/>
      <c r="R44" s="143"/>
      <c r="S44" s="76"/>
      <c r="T44" s="75"/>
      <c r="U44" s="144"/>
    </row>
    <row r="45" ht="14.25" customHeight="1">
      <c r="L45" s="71"/>
      <c r="O45" s="82">
        <v>2.0</v>
      </c>
      <c r="P45" s="115"/>
      <c r="Q45" s="116"/>
      <c r="R45" s="145"/>
      <c r="S45" s="146"/>
      <c r="T45" s="115"/>
      <c r="U45" s="113"/>
    </row>
    <row r="46" ht="14.25" customHeight="1">
      <c r="L46" s="71"/>
      <c r="O46" s="82">
        <v>3.0</v>
      </c>
      <c r="P46" s="115"/>
      <c r="Q46" s="116"/>
      <c r="R46" s="145"/>
      <c r="S46" s="146"/>
      <c r="T46" s="115"/>
      <c r="U46" s="113"/>
    </row>
    <row r="47" ht="14.25" customHeight="1">
      <c r="L47" s="71"/>
      <c r="O47" s="89">
        <v>4.0</v>
      </c>
      <c r="P47" s="115"/>
      <c r="Q47" s="116"/>
      <c r="R47" s="145"/>
      <c r="S47" s="146"/>
      <c r="T47" s="115"/>
      <c r="U47" s="113"/>
    </row>
    <row r="48" ht="14.25" customHeight="1">
      <c r="L48" s="71"/>
      <c r="O48" s="82">
        <v>5.0</v>
      </c>
      <c r="P48" s="115"/>
      <c r="Q48" s="116"/>
      <c r="R48" s="145"/>
      <c r="S48" s="146"/>
      <c r="T48" s="115"/>
      <c r="U48" s="113"/>
    </row>
    <row r="49" ht="14.25" customHeight="1">
      <c r="L49" s="71"/>
      <c r="O49" s="82">
        <v>6.0</v>
      </c>
      <c r="P49" s="115"/>
      <c r="Q49" s="116"/>
      <c r="R49" s="145"/>
      <c r="S49" s="146"/>
      <c r="T49" s="115"/>
      <c r="U49" s="113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113"/>
    </row>
    <row r="51" ht="14.25" customHeight="1">
      <c r="L51" s="71"/>
      <c r="O51" s="82">
        <v>8.0</v>
      </c>
      <c r="P51" s="115"/>
      <c r="Q51" s="116"/>
      <c r="R51" s="145"/>
      <c r="S51" s="146"/>
      <c r="T51" s="115"/>
      <c r="U51" s="113"/>
    </row>
    <row r="52" ht="14.25" customHeight="1">
      <c r="L52" s="71"/>
      <c r="O52" s="82">
        <v>9.0</v>
      </c>
      <c r="P52" s="115"/>
      <c r="Q52" s="116"/>
      <c r="R52" s="145"/>
      <c r="S52" s="146"/>
      <c r="T52" s="115"/>
      <c r="U52" s="113"/>
    </row>
    <row r="53" ht="14.25" customHeight="1">
      <c r="L53" s="71"/>
      <c r="O53" s="89">
        <v>10.0</v>
      </c>
      <c r="P53" s="115"/>
      <c r="Q53" s="116"/>
      <c r="R53" s="145"/>
      <c r="S53" s="146"/>
      <c r="T53" s="115"/>
      <c r="U53" s="113"/>
    </row>
    <row r="54" ht="14.25" customHeight="1">
      <c r="L54" s="71"/>
      <c r="O54" s="82">
        <v>11.0</v>
      </c>
      <c r="P54" s="115"/>
      <c r="Q54" s="116"/>
      <c r="R54" s="145"/>
      <c r="S54" s="146"/>
      <c r="T54" s="115"/>
      <c r="U54" s="113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14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146"/>
      <c r="T57" s="115"/>
      <c r="U57" s="113"/>
    </row>
    <row r="58" ht="14.25" customHeight="1">
      <c r="L58" s="71"/>
      <c r="O58" s="82">
        <v>15.0</v>
      </c>
      <c r="P58" s="115"/>
      <c r="Q58" s="116"/>
      <c r="R58" s="145"/>
      <c r="S58" s="146"/>
      <c r="T58" s="115"/>
      <c r="U58" s="113"/>
    </row>
    <row r="59" ht="14.25" customHeight="1">
      <c r="L59" s="71"/>
      <c r="O59" s="96">
        <v>16.0</v>
      </c>
      <c r="P59" s="115"/>
      <c r="Q59" s="116"/>
      <c r="R59" s="145"/>
      <c r="S59" s="146"/>
      <c r="T59" s="115"/>
      <c r="U59" s="113"/>
    </row>
    <row r="60" ht="14.25" customHeight="1">
      <c r="L60" s="71"/>
      <c r="O60" s="125">
        <v>17.0</v>
      </c>
      <c r="P60" s="115"/>
      <c r="Q60" s="116"/>
      <c r="R60" s="145"/>
      <c r="S60" s="14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146"/>
      <c r="T61" s="115"/>
      <c r="U61" s="113"/>
      <c r="V61" s="77"/>
    </row>
    <row r="62" ht="14.25" customHeight="1">
      <c r="L62" s="71"/>
      <c r="V62" s="77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19:U19"/>
    <mergeCell ref="O20:U20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6.0"/>
    <col customWidth="1" min="3" max="3" width="10.71"/>
    <col customWidth="1" min="4" max="4" width="14.0"/>
    <col customWidth="1" min="5" max="5" width="19.43"/>
    <col customWidth="1" min="6" max="6" width="17.14"/>
    <col customWidth="1" min="7" max="7" width="7.57"/>
    <col customWidth="1" min="8" max="8" width="76.86"/>
    <col customWidth="1" min="9" max="9" width="3.14"/>
    <col customWidth="1" min="10" max="10" width="30.86"/>
    <col customWidth="1" min="11" max="11" width="18.14"/>
    <col customWidth="1" hidden="1" min="12" max="12" width="0.29"/>
    <col customWidth="1" min="13" max="14" width="1.43"/>
    <col customWidth="1" min="15" max="15" width="6.86"/>
    <col customWidth="1" min="16" max="17" width="11.71"/>
    <col customWidth="1" min="18" max="18" width="19.43"/>
    <col customWidth="1" min="19" max="19" width="16.43"/>
    <col customWidth="1" min="20" max="20" width="8.14"/>
    <col customWidth="1" min="21" max="21" width="81.57"/>
    <col customWidth="1" min="22" max="22" width="1.71"/>
    <col customWidth="1" min="23" max="23" width="28.57"/>
    <col customWidth="1" min="24" max="24" width="16.43"/>
    <col customWidth="1" min="25" max="25" width="1.86"/>
    <col customWidth="1" min="26" max="26" width="2.0"/>
    <col customWidth="1" min="27" max="27" width="7.43"/>
    <col customWidth="1" min="28" max="31" width="14.43"/>
    <col customWidth="1" min="32" max="32" width="12.86"/>
    <col customWidth="1" min="33" max="33" width="82.43"/>
    <col customWidth="1" min="34" max="34" width="2.57"/>
    <col customWidth="1" min="35" max="35" width="30.86"/>
    <col customWidth="1" min="36" max="36" width="10.0"/>
  </cols>
  <sheetData>
    <row r="1" ht="14.25" customHeight="1">
      <c r="B1" s="70" t="s">
        <v>0</v>
      </c>
      <c r="L1" s="71"/>
      <c r="O1" s="70" t="s">
        <v>1</v>
      </c>
      <c r="AA1" s="70" t="s">
        <v>3</v>
      </c>
    </row>
    <row r="2" ht="14.25" customHeight="1">
      <c r="L2" s="71"/>
    </row>
    <row r="3" ht="14.25" customHeight="1">
      <c r="B3" s="72" t="s">
        <v>424</v>
      </c>
      <c r="C3" s="5"/>
      <c r="D3" s="5"/>
      <c r="E3" s="5"/>
      <c r="F3" s="5"/>
      <c r="G3" s="5"/>
      <c r="H3" s="6"/>
      <c r="J3" s="7" t="s">
        <v>425</v>
      </c>
      <c r="K3" s="8"/>
      <c r="L3" s="71"/>
      <c r="O3" s="73" t="s">
        <v>426</v>
      </c>
      <c r="P3" s="5"/>
      <c r="Q3" s="5"/>
      <c r="R3" s="5"/>
      <c r="S3" s="5"/>
      <c r="T3" s="5"/>
      <c r="U3" s="6"/>
      <c r="W3" s="7" t="s">
        <v>427</v>
      </c>
      <c r="X3" s="8"/>
      <c r="AA3" s="72" t="s">
        <v>428</v>
      </c>
      <c r="AB3" s="5"/>
      <c r="AC3" s="5"/>
      <c r="AD3" s="5"/>
      <c r="AE3" s="5"/>
      <c r="AF3" s="5"/>
      <c r="AG3" s="6"/>
      <c r="AI3" s="7" t="s">
        <v>429</v>
      </c>
      <c r="AJ3" s="8"/>
    </row>
    <row r="4" ht="14.25" customHeight="1">
      <c r="B4" s="74">
        <v>45394.0</v>
      </c>
      <c r="J4" s="11"/>
      <c r="K4" s="12"/>
      <c r="L4" s="71"/>
      <c r="O4" s="74">
        <f>B4</f>
        <v>45394</v>
      </c>
      <c r="W4" s="11"/>
      <c r="X4" s="12"/>
      <c r="AA4" s="74">
        <f>B4</f>
        <v>45394</v>
      </c>
      <c r="AI4" s="11"/>
      <c r="AJ4" s="12"/>
    </row>
    <row r="5" ht="14.25" customHeight="1">
      <c r="B5" s="75" t="s">
        <v>12</v>
      </c>
      <c r="C5" s="75" t="s">
        <v>13</v>
      </c>
      <c r="D5" s="75" t="s">
        <v>14</v>
      </c>
      <c r="E5" s="76" t="s">
        <v>20</v>
      </c>
      <c r="F5" s="75" t="s">
        <v>16</v>
      </c>
      <c r="G5" s="75" t="s">
        <v>17</v>
      </c>
      <c r="H5" s="75" t="s">
        <v>18</v>
      </c>
      <c r="I5" s="77"/>
      <c r="J5" s="78" t="s">
        <v>19</v>
      </c>
      <c r="K5" s="79">
        <f>SUM(K7:K10)</f>
        <v>23</v>
      </c>
      <c r="L5" s="80"/>
      <c r="M5" s="77"/>
      <c r="N5" s="77"/>
      <c r="O5" s="75" t="s">
        <v>12</v>
      </c>
      <c r="P5" s="75" t="s">
        <v>13</v>
      </c>
      <c r="Q5" s="81" t="s">
        <v>14</v>
      </c>
      <c r="R5" s="81" t="s">
        <v>20</v>
      </c>
      <c r="S5" s="81" t="s">
        <v>16</v>
      </c>
      <c r="T5" s="75" t="s">
        <v>17</v>
      </c>
      <c r="U5" s="75" t="s">
        <v>18</v>
      </c>
      <c r="V5" s="77"/>
      <c r="W5" s="78" t="s">
        <v>21</v>
      </c>
      <c r="X5" s="79">
        <f>SUM(X7:X10)</f>
        <v>18</v>
      </c>
      <c r="Y5" s="77"/>
      <c r="Z5" s="77"/>
      <c r="AA5" s="75" t="s">
        <v>12</v>
      </c>
      <c r="AB5" s="75" t="s">
        <v>13</v>
      </c>
      <c r="AC5" s="75" t="s">
        <v>14</v>
      </c>
      <c r="AD5" s="75" t="s">
        <v>20</v>
      </c>
      <c r="AE5" s="75" t="s">
        <v>16</v>
      </c>
      <c r="AF5" s="75" t="s">
        <v>17</v>
      </c>
      <c r="AG5" s="75" t="s">
        <v>18</v>
      </c>
      <c r="AH5" s="77"/>
      <c r="AI5" s="78" t="s">
        <v>19</v>
      </c>
      <c r="AJ5" s="79">
        <f>SUM(AJ7:AJ10)</f>
        <v>15</v>
      </c>
    </row>
    <row r="6" ht="14.25" customHeight="1">
      <c r="B6" s="82">
        <v>1.0</v>
      </c>
      <c r="C6" s="83" t="s">
        <v>22</v>
      </c>
      <c r="D6" s="84">
        <v>0.2611111111111111</v>
      </c>
      <c r="E6" s="84">
        <v>0.4513888888888889</v>
      </c>
      <c r="F6" s="85">
        <f>'12'!$E6-'12'!$D6</f>
        <v>0.1902777778</v>
      </c>
      <c r="G6" s="83">
        <v>1.0</v>
      </c>
      <c r="H6" s="86" t="s">
        <v>430</v>
      </c>
      <c r="I6" s="77"/>
      <c r="J6" s="87" t="s">
        <v>24</v>
      </c>
      <c r="K6" s="88">
        <v>23.0</v>
      </c>
      <c r="L6" s="80"/>
      <c r="M6" s="77"/>
      <c r="N6" s="77"/>
      <c r="O6" s="89">
        <v>1.0</v>
      </c>
      <c r="P6" s="83" t="s">
        <v>171</v>
      </c>
      <c r="Q6" s="84">
        <v>0.2833333333333333</v>
      </c>
      <c r="R6" s="141">
        <v>0.38958333333333334</v>
      </c>
      <c r="S6" s="92">
        <f t="shared" ref="S6:S20" si="1">R6-Q6</f>
        <v>0.10625</v>
      </c>
      <c r="T6" s="90">
        <v>1.0</v>
      </c>
      <c r="U6" s="86" t="s">
        <v>431</v>
      </c>
      <c r="V6" s="77"/>
      <c r="W6" s="87" t="s">
        <v>24</v>
      </c>
      <c r="X6" s="88">
        <v>18.0</v>
      </c>
      <c r="Y6" s="77"/>
      <c r="Z6" s="77"/>
      <c r="AA6" s="82">
        <v>1.0</v>
      </c>
      <c r="AB6" s="147" t="s">
        <v>432</v>
      </c>
      <c r="AC6" s="131">
        <v>0.3673611111111111</v>
      </c>
      <c r="AD6" s="91">
        <v>0.6736111111111112</v>
      </c>
      <c r="AE6" s="92">
        <f t="shared" ref="AE6:AE17" si="2">AD6-AC6</f>
        <v>0.30625</v>
      </c>
      <c r="AF6" s="83">
        <v>2.0</v>
      </c>
      <c r="AG6" s="82" t="s">
        <v>339</v>
      </c>
      <c r="AH6" s="77"/>
      <c r="AI6" s="87" t="s">
        <v>24</v>
      </c>
      <c r="AJ6" s="88">
        <v>15.0</v>
      </c>
    </row>
    <row r="7" ht="14.25" customHeight="1">
      <c r="B7" s="82">
        <v>2.0</v>
      </c>
      <c r="C7" s="83" t="s">
        <v>31</v>
      </c>
      <c r="D7" s="84">
        <v>0.28750000000000003</v>
      </c>
      <c r="E7" s="84">
        <v>0.5694444444444444</v>
      </c>
      <c r="F7" s="85">
        <f>'12'!$E7-'12'!$D7</f>
        <v>0.2819444444</v>
      </c>
      <c r="G7" s="83">
        <v>1.0</v>
      </c>
      <c r="H7" s="94" t="s">
        <v>433</v>
      </c>
      <c r="I7" s="77"/>
      <c r="J7" s="87" t="s">
        <v>33</v>
      </c>
      <c r="K7" s="95">
        <v>23.0</v>
      </c>
      <c r="L7" s="80"/>
      <c r="M7" s="77"/>
      <c r="N7" s="77"/>
      <c r="O7" s="82">
        <v>2.0</v>
      </c>
      <c r="P7" s="90" t="s">
        <v>34</v>
      </c>
      <c r="Q7" s="91">
        <v>0.27569444444444446</v>
      </c>
      <c r="R7" s="142">
        <v>0.55625</v>
      </c>
      <c r="S7" s="92">
        <f t="shared" si="1"/>
        <v>0.2805555556</v>
      </c>
      <c r="T7" s="90">
        <v>1.0</v>
      </c>
      <c r="U7" s="86" t="s">
        <v>434</v>
      </c>
      <c r="V7" s="77"/>
      <c r="W7" s="87" t="s">
        <v>33</v>
      </c>
      <c r="X7" s="95">
        <v>15.0</v>
      </c>
      <c r="Y7" s="77"/>
      <c r="Z7" s="77"/>
      <c r="AA7" s="82">
        <v>2.0</v>
      </c>
      <c r="AB7" s="83" t="s">
        <v>83</v>
      </c>
      <c r="AC7" s="84">
        <v>0.3013888888888889</v>
      </c>
      <c r="AD7" s="84">
        <v>0.7270833333333333</v>
      </c>
      <c r="AE7" s="85">
        <f t="shared" si="2"/>
        <v>0.4256944444</v>
      </c>
      <c r="AF7" s="83">
        <v>2.0</v>
      </c>
      <c r="AG7" s="94" t="s">
        <v>435</v>
      </c>
      <c r="AH7" s="77"/>
      <c r="AI7" s="87" t="s">
        <v>33</v>
      </c>
      <c r="AJ7" s="88">
        <v>12.0</v>
      </c>
    </row>
    <row r="8" ht="14.25" customHeight="1">
      <c r="B8" s="82">
        <v>3.0</v>
      </c>
      <c r="C8" s="83" t="s">
        <v>71</v>
      </c>
      <c r="D8" s="84">
        <v>0.29097222222222224</v>
      </c>
      <c r="E8" s="84">
        <v>0.6215277777777778</v>
      </c>
      <c r="F8" s="85">
        <f>'12'!$E8-'12'!$D8</f>
        <v>0.3305555556</v>
      </c>
      <c r="G8" s="83">
        <v>1.0</v>
      </c>
      <c r="H8" s="86" t="s">
        <v>436</v>
      </c>
      <c r="I8" s="77"/>
      <c r="J8" s="87" t="s">
        <v>42</v>
      </c>
      <c r="K8" s="95">
        <v>0.0</v>
      </c>
      <c r="L8" s="80"/>
      <c r="M8" s="77"/>
      <c r="N8" s="77"/>
      <c r="O8" s="82">
        <v>3.0</v>
      </c>
      <c r="P8" s="90" t="s">
        <v>86</v>
      </c>
      <c r="Q8" s="91">
        <v>0.2965277777777778</v>
      </c>
      <c r="R8" s="142">
        <v>0.638888888888889</v>
      </c>
      <c r="S8" s="92">
        <f t="shared" si="1"/>
        <v>0.3423611111</v>
      </c>
      <c r="T8" s="90">
        <v>1.0</v>
      </c>
      <c r="U8" s="94" t="s">
        <v>437</v>
      </c>
      <c r="V8" s="77"/>
      <c r="W8" s="87" t="s">
        <v>42</v>
      </c>
      <c r="X8" s="95">
        <v>0.0</v>
      </c>
      <c r="Y8" s="77"/>
      <c r="Z8" s="77"/>
      <c r="AA8" s="82">
        <v>3.0</v>
      </c>
      <c r="AB8" s="83" t="s">
        <v>29</v>
      </c>
      <c r="AC8" s="84">
        <v>0.28680555555555554</v>
      </c>
      <c r="AD8" s="84">
        <v>0.5625</v>
      </c>
      <c r="AE8" s="85">
        <f t="shared" si="2"/>
        <v>0.2756944444</v>
      </c>
      <c r="AF8" s="83">
        <v>2.0</v>
      </c>
      <c r="AG8" s="82" t="s">
        <v>438</v>
      </c>
      <c r="AH8" s="77"/>
      <c r="AI8" s="87" t="s">
        <v>42</v>
      </c>
      <c r="AJ8" s="95">
        <v>1.0</v>
      </c>
    </row>
    <row r="9" ht="14.25" customHeight="1">
      <c r="B9" s="82">
        <v>4.0</v>
      </c>
      <c r="C9" s="83" t="s">
        <v>129</v>
      </c>
      <c r="D9" s="84">
        <v>0.2548611111111111</v>
      </c>
      <c r="E9" s="84">
        <v>0.4513888888888889</v>
      </c>
      <c r="F9" s="85">
        <f>'12'!$E9-'12'!$D9</f>
        <v>0.1965277778</v>
      </c>
      <c r="G9" s="83">
        <v>1.0</v>
      </c>
      <c r="H9" s="94" t="s">
        <v>439</v>
      </c>
      <c r="I9" s="77"/>
      <c r="J9" s="87" t="s">
        <v>50</v>
      </c>
      <c r="K9" s="95">
        <v>0.0</v>
      </c>
      <c r="L9" s="80"/>
      <c r="M9" s="77"/>
      <c r="N9" s="77"/>
      <c r="O9" s="89">
        <v>4.0</v>
      </c>
      <c r="P9" s="132" t="s">
        <v>105</v>
      </c>
      <c r="Q9" s="148">
        <v>0.33819444444444446</v>
      </c>
      <c r="R9" s="142">
        <v>0.6368055555555555</v>
      </c>
      <c r="S9" s="92">
        <f t="shared" si="1"/>
        <v>0.2986111111</v>
      </c>
      <c r="T9" s="90">
        <v>1.0</v>
      </c>
      <c r="U9" s="86" t="s">
        <v>440</v>
      </c>
      <c r="V9" s="77"/>
      <c r="W9" s="87" t="s">
        <v>50</v>
      </c>
      <c r="X9" s="95">
        <v>3.0</v>
      </c>
      <c r="Y9" s="77"/>
      <c r="Z9" s="77"/>
      <c r="AA9" s="82">
        <v>4.0</v>
      </c>
      <c r="AB9" s="83" t="s">
        <v>179</v>
      </c>
      <c r="AC9" s="84">
        <v>0.30416666666666664</v>
      </c>
      <c r="AD9" s="84">
        <v>0.7361111111111112</v>
      </c>
      <c r="AE9" s="85">
        <f t="shared" si="2"/>
        <v>0.4319444444</v>
      </c>
      <c r="AF9" s="83">
        <v>3.0</v>
      </c>
      <c r="AG9" s="82" t="s">
        <v>441</v>
      </c>
      <c r="AH9" s="77"/>
      <c r="AI9" s="87" t="s">
        <v>50</v>
      </c>
      <c r="AJ9" s="95">
        <v>2.0</v>
      </c>
    </row>
    <row r="10" ht="14.25" customHeight="1">
      <c r="B10" s="82">
        <v>5.0</v>
      </c>
      <c r="C10" s="83" t="s">
        <v>222</v>
      </c>
      <c r="D10" s="84">
        <v>0.2604166666666667</v>
      </c>
      <c r="E10" s="84">
        <v>0.5770833333333333</v>
      </c>
      <c r="F10" s="85">
        <f>'12'!$E10-'12'!$D10</f>
        <v>0.3166666667</v>
      </c>
      <c r="G10" s="83">
        <v>1.0</v>
      </c>
      <c r="H10" s="94" t="s">
        <v>442</v>
      </c>
      <c r="I10" s="77"/>
      <c r="J10" s="87" t="s">
        <v>57</v>
      </c>
      <c r="K10" s="95">
        <v>0.0</v>
      </c>
      <c r="L10" s="80"/>
      <c r="M10" s="77"/>
      <c r="N10" s="77"/>
      <c r="O10" s="82">
        <v>5.0</v>
      </c>
      <c r="P10" s="90" t="s">
        <v>109</v>
      </c>
      <c r="Q10" s="91">
        <v>0.2604166666666667</v>
      </c>
      <c r="R10" s="142">
        <v>0.5423611111111112</v>
      </c>
      <c r="S10" s="92">
        <f t="shared" si="1"/>
        <v>0.2819444444</v>
      </c>
      <c r="T10" s="90">
        <v>1.0</v>
      </c>
      <c r="U10" s="86" t="s">
        <v>443</v>
      </c>
      <c r="V10" s="77"/>
      <c r="W10" s="87" t="s">
        <v>60</v>
      </c>
      <c r="X10" s="95">
        <v>0.0</v>
      </c>
      <c r="Y10" s="77"/>
      <c r="Z10" s="77"/>
      <c r="AA10" s="82">
        <v>5.0</v>
      </c>
      <c r="AB10" s="83" t="s">
        <v>157</v>
      </c>
      <c r="AC10" s="84">
        <v>0.30069444444444443</v>
      </c>
      <c r="AD10" s="84">
        <v>0.6749999999999999</v>
      </c>
      <c r="AE10" s="85">
        <f t="shared" si="2"/>
        <v>0.3743055556</v>
      </c>
      <c r="AF10" s="83">
        <v>3.0</v>
      </c>
      <c r="AG10" s="82" t="s">
        <v>444</v>
      </c>
      <c r="AH10" s="77"/>
      <c r="AI10" s="87" t="s">
        <v>57</v>
      </c>
      <c r="AJ10" s="95">
        <v>0.0</v>
      </c>
    </row>
    <row r="11" ht="14.25" customHeight="1">
      <c r="B11" s="82">
        <v>6.0</v>
      </c>
      <c r="C11" s="83" t="s">
        <v>40</v>
      </c>
      <c r="D11" s="84">
        <v>0.28750000000000003</v>
      </c>
      <c r="E11" s="84">
        <v>0.5625</v>
      </c>
      <c r="F11" s="85">
        <f>'12'!$E11-'12'!$D11</f>
        <v>0.275</v>
      </c>
      <c r="G11" s="83">
        <v>2.0</v>
      </c>
      <c r="H11" s="86" t="s">
        <v>445</v>
      </c>
      <c r="I11" s="77"/>
      <c r="J11" s="101" t="s">
        <v>65</v>
      </c>
      <c r="K11" s="102">
        <f>SUM('12'!$G$6:$G$28)</f>
        <v>47</v>
      </c>
      <c r="L11" s="80"/>
      <c r="M11" s="77"/>
      <c r="N11" s="77"/>
      <c r="O11" s="82">
        <v>6.0</v>
      </c>
      <c r="P11" s="90" t="s">
        <v>66</v>
      </c>
      <c r="Q11" s="91">
        <v>0.32430555555555557</v>
      </c>
      <c r="R11" s="142">
        <v>0.6354166666666666</v>
      </c>
      <c r="S11" s="92">
        <f t="shared" si="1"/>
        <v>0.3111111111</v>
      </c>
      <c r="T11" s="90">
        <v>1.0</v>
      </c>
      <c r="U11" s="86" t="s">
        <v>446</v>
      </c>
      <c r="V11" s="77"/>
      <c r="W11" s="101" t="s">
        <v>65</v>
      </c>
      <c r="X11" s="102">
        <f>SUM('12'!$T$6:$T$20)</f>
        <v>23</v>
      </c>
      <c r="Y11" s="77"/>
      <c r="Z11" s="77"/>
      <c r="AA11" s="82">
        <v>6.0</v>
      </c>
      <c r="AB11" s="83" t="s">
        <v>183</v>
      </c>
      <c r="AC11" s="84">
        <v>0.28194444444444444</v>
      </c>
      <c r="AD11" s="84">
        <v>0.6833333333333332</v>
      </c>
      <c r="AE11" s="85">
        <f t="shared" si="2"/>
        <v>0.4013888889</v>
      </c>
      <c r="AF11" s="83">
        <v>4.0</v>
      </c>
      <c r="AG11" s="82" t="s">
        <v>311</v>
      </c>
      <c r="AH11" s="77"/>
      <c r="AI11" s="101" t="s">
        <v>65</v>
      </c>
      <c r="AJ11" s="102">
        <f>SUM('12'!$AF$6:$AF$17)</f>
        <v>43</v>
      </c>
    </row>
    <row r="12" ht="14.25" customHeight="1">
      <c r="B12" s="82">
        <v>7.0</v>
      </c>
      <c r="C12" s="83" t="s">
        <v>49</v>
      </c>
      <c r="D12" s="84">
        <v>0.3020833333333333</v>
      </c>
      <c r="E12" s="84">
        <v>0.6833333333333332</v>
      </c>
      <c r="F12" s="85">
        <f>'12'!$E12-'12'!$D12</f>
        <v>0.38125</v>
      </c>
      <c r="G12" s="83">
        <v>2.0</v>
      </c>
      <c r="H12" s="82" t="s">
        <v>311</v>
      </c>
      <c r="I12" s="77"/>
      <c r="J12" s="103" t="s">
        <v>72</v>
      </c>
      <c r="K12" s="104">
        <f>K11/K7</f>
        <v>2.043478261</v>
      </c>
      <c r="L12" s="80"/>
      <c r="M12" s="77"/>
      <c r="N12" s="77"/>
      <c r="O12" s="89">
        <v>7.0</v>
      </c>
      <c r="P12" s="90" t="s">
        <v>118</v>
      </c>
      <c r="Q12" s="91">
        <v>0.25972222222222224</v>
      </c>
      <c r="R12" s="142">
        <v>0.5555555555555556</v>
      </c>
      <c r="S12" s="92">
        <f t="shared" si="1"/>
        <v>0.2958333333</v>
      </c>
      <c r="T12" s="108">
        <v>1.0</v>
      </c>
      <c r="U12" s="86" t="s">
        <v>447</v>
      </c>
      <c r="V12" s="77"/>
      <c r="W12" s="103" t="s">
        <v>72</v>
      </c>
      <c r="X12" s="104">
        <f>X11/X7</f>
        <v>1.533333333</v>
      </c>
      <c r="Y12" s="77"/>
      <c r="Z12" s="77"/>
      <c r="AA12" s="82">
        <v>7.0</v>
      </c>
      <c r="AB12" s="83" t="s">
        <v>47</v>
      </c>
      <c r="AC12" s="84">
        <v>0.25069444444444444</v>
      </c>
      <c r="AD12" s="84">
        <v>0.6347222222222222</v>
      </c>
      <c r="AE12" s="85">
        <f t="shared" si="2"/>
        <v>0.3840277778</v>
      </c>
      <c r="AF12" s="83">
        <v>4.0</v>
      </c>
      <c r="AG12" s="82" t="s">
        <v>448</v>
      </c>
      <c r="AH12" s="77"/>
      <c r="AI12" s="103" t="s">
        <v>72</v>
      </c>
      <c r="AJ12" s="104">
        <f>AJ11/AJ7</f>
        <v>3.583333333</v>
      </c>
    </row>
    <row r="13" ht="14.25" customHeight="1">
      <c r="B13" s="82">
        <v>8.0</v>
      </c>
      <c r="C13" s="83" t="s">
        <v>77</v>
      </c>
      <c r="D13" s="84">
        <v>0.28402777777777777</v>
      </c>
      <c r="E13" s="84">
        <v>0.7291666666666666</v>
      </c>
      <c r="F13" s="85">
        <f>'12'!$E13-'12'!$D13</f>
        <v>0.4451388889</v>
      </c>
      <c r="G13" s="83">
        <v>2.0</v>
      </c>
      <c r="H13" s="82" t="s">
        <v>311</v>
      </c>
      <c r="I13" s="77"/>
      <c r="J13" s="105" t="s">
        <v>78</v>
      </c>
      <c r="K13" s="106">
        <v>4.0</v>
      </c>
      <c r="L13" s="80"/>
      <c r="M13" s="77"/>
      <c r="N13" s="77"/>
      <c r="O13" s="82">
        <v>8.0</v>
      </c>
      <c r="P13" s="90" t="s">
        <v>25</v>
      </c>
      <c r="Q13" s="91">
        <v>0.2111111111111111</v>
      </c>
      <c r="R13" s="142">
        <v>0.6805555555555555</v>
      </c>
      <c r="S13" s="92">
        <f t="shared" si="1"/>
        <v>0.4694444444</v>
      </c>
      <c r="T13" s="90">
        <v>2.0</v>
      </c>
      <c r="U13" s="82" t="s">
        <v>311</v>
      </c>
      <c r="V13" s="77"/>
      <c r="W13" s="105" t="s">
        <v>78</v>
      </c>
      <c r="X13" s="106">
        <v>2.5</v>
      </c>
      <c r="Y13" s="77"/>
      <c r="Z13" s="77"/>
      <c r="AA13" s="82">
        <v>8.0</v>
      </c>
      <c r="AB13" s="83" t="s">
        <v>97</v>
      </c>
      <c r="AC13" s="84">
        <v>0.28680555555555554</v>
      </c>
      <c r="AD13" s="84">
        <v>0.74375</v>
      </c>
      <c r="AE13" s="85">
        <f t="shared" si="2"/>
        <v>0.4569444444</v>
      </c>
      <c r="AF13" s="83">
        <v>4.0</v>
      </c>
      <c r="AG13" s="82" t="s">
        <v>311</v>
      </c>
      <c r="AH13" s="77"/>
      <c r="AI13" s="105" t="s">
        <v>78</v>
      </c>
      <c r="AJ13" s="106">
        <v>5.0</v>
      </c>
    </row>
    <row r="14" ht="14.25" customHeight="1">
      <c r="B14" s="82">
        <v>9.0</v>
      </c>
      <c r="C14" s="83" t="s">
        <v>98</v>
      </c>
      <c r="D14" s="84">
        <v>0.28958333333333336</v>
      </c>
      <c r="E14" s="84">
        <v>0.6506944444444445</v>
      </c>
      <c r="F14" s="85">
        <f>'12'!$E14-'12'!$D14</f>
        <v>0.3611111111</v>
      </c>
      <c r="G14" s="83">
        <v>2.0</v>
      </c>
      <c r="H14" s="82" t="s">
        <v>311</v>
      </c>
      <c r="I14" s="77"/>
      <c r="J14" s="105" t="s">
        <v>355</v>
      </c>
      <c r="K14" s="107">
        <v>0.0</v>
      </c>
      <c r="L14" s="80"/>
      <c r="M14" s="77"/>
      <c r="N14" s="77"/>
      <c r="O14" s="82">
        <v>9.0</v>
      </c>
      <c r="P14" s="90" t="s">
        <v>79</v>
      </c>
      <c r="Q14" s="91">
        <v>0.28750000000000003</v>
      </c>
      <c r="R14" s="142">
        <v>0.7270833333333333</v>
      </c>
      <c r="S14" s="92">
        <f t="shared" si="1"/>
        <v>0.4395833333</v>
      </c>
      <c r="T14" s="90">
        <v>2.0</v>
      </c>
      <c r="U14" s="86" t="s">
        <v>294</v>
      </c>
      <c r="V14" s="77"/>
      <c r="W14" s="105" t="s">
        <v>355</v>
      </c>
      <c r="X14" s="107">
        <v>0.0</v>
      </c>
      <c r="Y14" s="77"/>
      <c r="Z14" s="77"/>
      <c r="AA14" s="82">
        <v>9.0</v>
      </c>
      <c r="AB14" s="83" t="s">
        <v>54</v>
      </c>
      <c r="AC14" s="84">
        <v>0.3020833333333333</v>
      </c>
      <c r="AD14" s="84">
        <v>0.7319444444444444</v>
      </c>
      <c r="AE14" s="85">
        <f t="shared" si="2"/>
        <v>0.4298611111</v>
      </c>
      <c r="AF14" s="83">
        <v>4.0</v>
      </c>
      <c r="AG14" s="82" t="s">
        <v>311</v>
      </c>
      <c r="AH14" s="77"/>
      <c r="AI14" s="105" t="s">
        <v>355</v>
      </c>
      <c r="AJ14" s="107">
        <v>0.0</v>
      </c>
    </row>
    <row r="15" ht="14.25" customHeight="1">
      <c r="B15" s="82">
        <v>10.0</v>
      </c>
      <c r="C15" s="83" t="s">
        <v>103</v>
      </c>
      <c r="D15" s="84">
        <v>0.2902777777777778</v>
      </c>
      <c r="E15" s="84">
        <v>0.6625</v>
      </c>
      <c r="F15" s="85">
        <f>'12'!$E15-'12'!$D15</f>
        <v>0.3722222222</v>
      </c>
      <c r="G15" s="83">
        <v>2.0</v>
      </c>
      <c r="H15" s="94" t="s">
        <v>449</v>
      </c>
      <c r="J15" s="105" t="s">
        <v>92</v>
      </c>
      <c r="K15" s="107">
        <f>K7/K6</f>
        <v>1</v>
      </c>
      <c r="L15" s="71"/>
      <c r="O15" s="89">
        <v>10.0</v>
      </c>
      <c r="P15" s="90" t="s">
        <v>99</v>
      </c>
      <c r="Q15" s="91">
        <v>0.21041666666666667</v>
      </c>
      <c r="R15" s="142">
        <v>0.6527777777777778</v>
      </c>
      <c r="S15" s="92">
        <f t="shared" si="1"/>
        <v>0.4423611111</v>
      </c>
      <c r="T15" s="90">
        <v>2.0</v>
      </c>
      <c r="U15" s="86" t="s">
        <v>450</v>
      </c>
      <c r="W15" s="105" t="s">
        <v>95</v>
      </c>
      <c r="X15" s="107">
        <f>X7/X6</f>
        <v>0.8333333333</v>
      </c>
      <c r="AA15" s="96">
        <v>10.0</v>
      </c>
      <c r="AB15" s="75" t="s">
        <v>89</v>
      </c>
      <c r="AC15" s="97">
        <v>0.25069444444444444</v>
      </c>
      <c r="AD15" s="97">
        <v>0.7340277777777778</v>
      </c>
      <c r="AE15" s="99">
        <f t="shared" si="2"/>
        <v>0.4833333333</v>
      </c>
      <c r="AF15" s="75">
        <v>5.0</v>
      </c>
      <c r="AG15" s="96" t="s">
        <v>23</v>
      </c>
      <c r="AI15" s="105" t="s">
        <v>95</v>
      </c>
      <c r="AJ15" s="107">
        <f>AJ7/AJ6</f>
        <v>0.8</v>
      </c>
    </row>
    <row r="16" ht="14.25" customHeight="1">
      <c r="B16" s="82">
        <v>11.0</v>
      </c>
      <c r="C16" s="83" t="s">
        <v>108</v>
      </c>
      <c r="D16" s="84">
        <v>0.24375</v>
      </c>
      <c r="E16" s="84">
        <v>0.61875</v>
      </c>
      <c r="F16" s="85">
        <f>'12'!$E16-'12'!$D16</f>
        <v>0.375</v>
      </c>
      <c r="G16" s="83">
        <v>2.0</v>
      </c>
      <c r="H16" s="82" t="s">
        <v>311</v>
      </c>
      <c r="L16" s="71"/>
      <c r="O16" s="82">
        <v>11.0</v>
      </c>
      <c r="P16" s="90" t="s">
        <v>43</v>
      </c>
      <c r="Q16" s="91">
        <v>0.2888888888888889</v>
      </c>
      <c r="R16" s="142">
        <v>0.7194444444444444</v>
      </c>
      <c r="S16" s="92">
        <f t="shared" si="1"/>
        <v>0.4305555556</v>
      </c>
      <c r="T16" s="108">
        <v>2.0</v>
      </c>
      <c r="U16" s="82" t="s">
        <v>311</v>
      </c>
      <c r="W16" s="111"/>
      <c r="X16" s="112"/>
      <c r="AA16" s="96">
        <v>11.0</v>
      </c>
      <c r="AB16" s="75" t="s">
        <v>166</v>
      </c>
      <c r="AC16" s="97">
        <v>0.23819444444444446</v>
      </c>
      <c r="AD16" s="97">
        <v>0.6763888888888889</v>
      </c>
      <c r="AE16" s="99">
        <f t="shared" si="2"/>
        <v>0.4381944444</v>
      </c>
      <c r="AF16" s="75">
        <v>5.0</v>
      </c>
      <c r="AG16" s="96" t="s">
        <v>23</v>
      </c>
    </row>
    <row r="17" ht="14.25" customHeight="1">
      <c r="B17" s="82">
        <v>12.0</v>
      </c>
      <c r="C17" s="83" t="s">
        <v>112</v>
      </c>
      <c r="D17" s="84">
        <v>0.20902777777777778</v>
      </c>
      <c r="E17" s="84">
        <v>0.6381944444444444</v>
      </c>
      <c r="F17" s="85">
        <f>'12'!$E17-'12'!$D17</f>
        <v>0.4291666667</v>
      </c>
      <c r="G17" s="83">
        <v>2.0</v>
      </c>
      <c r="H17" s="82" t="s">
        <v>311</v>
      </c>
      <c r="L17" s="71"/>
      <c r="O17" s="82">
        <v>12.0</v>
      </c>
      <c r="P17" s="90" t="s">
        <v>51</v>
      </c>
      <c r="Q17" s="91">
        <v>0.29097222222222224</v>
      </c>
      <c r="R17" s="142">
        <v>0.7444444444444445</v>
      </c>
      <c r="S17" s="92">
        <f t="shared" si="1"/>
        <v>0.4534722222</v>
      </c>
      <c r="T17" s="90">
        <v>2.0</v>
      </c>
      <c r="U17" s="82" t="s">
        <v>311</v>
      </c>
      <c r="W17" s="111"/>
      <c r="X17" s="112"/>
      <c r="AA17" s="96">
        <v>12.0</v>
      </c>
      <c r="AB17" s="75" t="s">
        <v>62</v>
      </c>
      <c r="AC17" s="97">
        <v>0.26875</v>
      </c>
      <c r="AD17" s="97">
        <v>0.7340277777777778</v>
      </c>
      <c r="AE17" s="99">
        <f t="shared" si="2"/>
        <v>0.4652777778</v>
      </c>
      <c r="AF17" s="75">
        <v>5.0</v>
      </c>
      <c r="AG17" s="96" t="s">
        <v>23</v>
      </c>
      <c r="AI17" s="114"/>
    </row>
    <row r="18" ht="14.25" customHeight="1">
      <c r="B18" s="82">
        <v>13.0</v>
      </c>
      <c r="C18" s="83" t="s">
        <v>116</v>
      </c>
      <c r="D18" s="84">
        <v>0.29097222222222224</v>
      </c>
      <c r="E18" s="84">
        <v>0.6041666666666666</v>
      </c>
      <c r="F18" s="85">
        <f>'12'!$E18-'12'!$D18</f>
        <v>0.3131944444</v>
      </c>
      <c r="G18" s="83">
        <v>2.0</v>
      </c>
      <c r="H18" s="86" t="s">
        <v>451</v>
      </c>
      <c r="L18" s="71"/>
      <c r="O18" s="89">
        <v>13.0</v>
      </c>
      <c r="P18" s="90" t="s">
        <v>58</v>
      </c>
      <c r="Q18" s="91">
        <v>0.2777777777777778</v>
      </c>
      <c r="R18" s="142">
        <v>0.6986111111111111</v>
      </c>
      <c r="S18" s="92">
        <f t="shared" si="1"/>
        <v>0.4208333333</v>
      </c>
      <c r="T18" s="90">
        <v>2.0</v>
      </c>
      <c r="U18" s="82" t="s">
        <v>311</v>
      </c>
      <c r="W18" s="111"/>
      <c r="X18" s="112"/>
    </row>
    <row r="19" ht="16.5" customHeight="1">
      <c r="B19" s="82">
        <v>14.0</v>
      </c>
      <c r="C19" s="83" t="s">
        <v>123</v>
      </c>
      <c r="D19" s="84">
        <v>0.29097222222222224</v>
      </c>
      <c r="E19" s="84">
        <v>0.6437499999999999</v>
      </c>
      <c r="F19" s="85">
        <f>'12'!$E19-'12'!$D19</f>
        <v>0.3527777778</v>
      </c>
      <c r="G19" s="83">
        <v>2.0</v>
      </c>
      <c r="H19" s="82" t="s">
        <v>311</v>
      </c>
      <c r="L19" s="71"/>
      <c r="O19" s="82">
        <v>14.0</v>
      </c>
      <c r="P19" s="90" t="s">
        <v>181</v>
      </c>
      <c r="Q19" s="91">
        <v>0.2743055555555555</v>
      </c>
      <c r="R19" s="142">
        <v>0.6951388888888889</v>
      </c>
      <c r="S19" s="92">
        <f t="shared" si="1"/>
        <v>0.4208333333</v>
      </c>
      <c r="T19" s="108">
        <v>2.0</v>
      </c>
      <c r="U19" s="82" t="s">
        <v>311</v>
      </c>
    </row>
    <row r="20" ht="14.25" customHeight="1">
      <c r="B20" s="82">
        <v>15.0</v>
      </c>
      <c r="C20" s="83" t="s">
        <v>125</v>
      </c>
      <c r="D20" s="84">
        <v>0.25069444444444444</v>
      </c>
      <c r="E20" s="84">
        <v>0.6972222222222223</v>
      </c>
      <c r="F20" s="85">
        <f>'12'!$E20-'12'!$D20</f>
        <v>0.4465277778</v>
      </c>
      <c r="G20" s="83">
        <v>2.0</v>
      </c>
      <c r="H20" s="82" t="s">
        <v>311</v>
      </c>
      <c r="L20" s="71"/>
      <c r="O20" s="82">
        <v>15.0</v>
      </c>
      <c r="P20" s="90" t="s">
        <v>121</v>
      </c>
      <c r="Q20" s="91">
        <v>0.23680555555555557</v>
      </c>
      <c r="R20" s="142">
        <v>0.6458333333333334</v>
      </c>
      <c r="S20" s="92">
        <f t="shared" si="1"/>
        <v>0.4090277778</v>
      </c>
      <c r="T20" s="90">
        <v>2.0</v>
      </c>
      <c r="U20" s="86" t="s">
        <v>452</v>
      </c>
    </row>
    <row r="21" ht="14.25" customHeight="1">
      <c r="B21" s="82">
        <v>16.0</v>
      </c>
      <c r="C21" s="83" t="s">
        <v>132</v>
      </c>
      <c r="D21" s="84">
        <v>0.26805555555555555</v>
      </c>
      <c r="E21" s="84">
        <v>0.7298611111111111</v>
      </c>
      <c r="F21" s="85">
        <f>'12'!$E21-'12'!$D21</f>
        <v>0.4618055556</v>
      </c>
      <c r="G21" s="83">
        <v>2.0</v>
      </c>
      <c r="H21" s="82" t="s">
        <v>311</v>
      </c>
      <c r="L21" s="71"/>
    </row>
    <row r="22" ht="14.25" customHeight="1">
      <c r="B22" s="82">
        <v>17.0</v>
      </c>
      <c r="C22" s="83" t="s">
        <v>135</v>
      </c>
      <c r="D22" s="84">
        <v>0.34027777777777773</v>
      </c>
      <c r="E22" s="84">
        <v>0.7194444444444444</v>
      </c>
      <c r="F22" s="85">
        <f>'12'!$E22-'12'!$D22</f>
        <v>0.3791666667</v>
      </c>
      <c r="G22" s="83">
        <v>2.0</v>
      </c>
      <c r="H22" s="82" t="s">
        <v>311</v>
      </c>
      <c r="L22" s="71"/>
    </row>
    <row r="23" ht="14.25" customHeight="1">
      <c r="B23" s="82">
        <v>18.0</v>
      </c>
      <c r="C23" s="83" t="s">
        <v>56</v>
      </c>
      <c r="D23" s="84">
        <v>0.26319444444444445</v>
      </c>
      <c r="E23" s="84">
        <v>0.7090277777777777</v>
      </c>
      <c r="F23" s="85">
        <f>'12'!$E23-'12'!$D23</f>
        <v>0.4458333333</v>
      </c>
      <c r="G23" s="83">
        <v>3.0</v>
      </c>
      <c r="H23" s="82" t="s">
        <v>311</v>
      </c>
      <c r="L23" s="71"/>
      <c r="O23" s="73" t="s">
        <v>453</v>
      </c>
      <c r="P23" s="5"/>
      <c r="Q23" s="5"/>
      <c r="R23" s="5"/>
      <c r="S23" s="5"/>
      <c r="T23" s="5"/>
      <c r="U23" s="6"/>
      <c r="W23" s="58" t="s">
        <v>454</v>
      </c>
      <c r="X23" s="58"/>
    </row>
    <row r="24" ht="14.25" customHeight="1">
      <c r="B24" s="82">
        <v>19.0</v>
      </c>
      <c r="C24" s="83" t="s">
        <v>64</v>
      </c>
      <c r="D24" s="84">
        <v>0.2638888888888889</v>
      </c>
      <c r="E24" s="84">
        <v>0.688888888888889</v>
      </c>
      <c r="F24" s="85">
        <f>'12'!$E24-'12'!$D24</f>
        <v>0.425</v>
      </c>
      <c r="G24" s="83">
        <v>3.0</v>
      </c>
      <c r="H24" s="82" t="s">
        <v>311</v>
      </c>
      <c r="L24" s="71"/>
      <c r="O24" s="74">
        <f>B4</f>
        <v>45394</v>
      </c>
      <c r="W24" s="59"/>
      <c r="X24" s="59"/>
    </row>
    <row r="25" ht="14.25" customHeight="1">
      <c r="B25" s="82">
        <v>20.0</v>
      </c>
      <c r="C25" s="83" t="s">
        <v>84</v>
      </c>
      <c r="D25" s="84">
        <v>0.30069444444444443</v>
      </c>
      <c r="E25" s="84">
        <v>0.6694444444444444</v>
      </c>
      <c r="F25" s="85">
        <f>'12'!$E25-'12'!$D25</f>
        <v>0.36875</v>
      </c>
      <c r="G25" s="83">
        <v>3.0</v>
      </c>
      <c r="H25" s="82" t="s">
        <v>311</v>
      </c>
      <c r="L25" s="71"/>
      <c r="O25" s="75" t="s">
        <v>12</v>
      </c>
      <c r="P25" s="75" t="s">
        <v>13</v>
      </c>
      <c r="Q25" s="81" t="s">
        <v>14</v>
      </c>
      <c r="R25" s="81" t="s">
        <v>20</v>
      </c>
      <c r="S25" s="81" t="s">
        <v>16</v>
      </c>
      <c r="T25" s="75" t="s">
        <v>17</v>
      </c>
      <c r="U25" s="75" t="s">
        <v>18</v>
      </c>
      <c r="W25" s="78" t="s">
        <v>21</v>
      </c>
      <c r="X25" s="79">
        <f>SUM(X27:X30)</f>
        <v>8</v>
      </c>
    </row>
    <row r="26" ht="14.25" customHeight="1">
      <c r="B26" s="82">
        <v>21.0</v>
      </c>
      <c r="C26" s="83" t="s">
        <v>90</v>
      </c>
      <c r="D26" s="84">
        <v>0.29097222222222224</v>
      </c>
      <c r="E26" s="84">
        <v>0.7111111111111111</v>
      </c>
      <c r="F26" s="85">
        <f>'12'!$E26-'12'!$D26</f>
        <v>0.4201388889</v>
      </c>
      <c r="G26" s="83">
        <v>3.0</v>
      </c>
      <c r="H26" s="82" t="s">
        <v>311</v>
      </c>
      <c r="L26" s="71"/>
      <c r="O26" s="82">
        <v>1.0</v>
      </c>
      <c r="P26" s="90" t="s">
        <v>191</v>
      </c>
      <c r="Q26" s="91">
        <v>0.2833333333333333</v>
      </c>
      <c r="R26" s="142">
        <v>0.6520833333333333</v>
      </c>
      <c r="S26" s="92">
        <f t="shared" ref="S26:S29" si="3">R26-Q26</f>
        <v>0.36875</v>
      </c>
      <c r="T26" s="90">
        <v>2.0</v>
      </c>
      <c r="U26" s="94" t="s">
        <v>455</v>
      </c>
      <c r="W26" s="87" t="s">
        <v>24</v>
      </c>
      <c r="X26" s="88">
        <v>8.0</v>
      </c>
      <c r="AF26" s="133"/>
      <c r="AG26" s="134" t="s">
        <v>419</v>
      </c>
    </row>
    <row r="27" ht="14.25" customHeight="1">
      <c r="B27" s="82">
        <v>22.0</v>
      </c>
      <c r="C27" s="83" t="s">
        <v>120</v>
      </c>
      <c r="D27" s="84">
        <v>0.25069444444444444</v>
      </c>
      <c r="E27" s="84">
        <v>0.6673611111111111</v>
      </c>
      <c r="F27" s="85">
        <f>'12'!$E27-'12'!$D27</f>
        <v>0.4166666667</v>
      </c>
      <c r="G27" s="83">
        <v>3.0</v>
      </c>
      <c r="H27" s="82" t="s">
        <v>311</v>
      </c>
      <c r="L27" s="71"/>
      <c r="O27" s="82">
        <v>2.0</v>
      </c>
      <c r="P27" s="90" t="s">
        <v>233</v>
      </c>
      <c r="Q27" s="91">
        <v>0.27499999999999997</v>
      </c>
      <c r="R27" s="142">
        <v>0.6479166666666667</v>
      </c>
      <c r="S27" s="92">
        <f t="shared" si="3"/>
        <v>0.3729166667</v>
      </c>
      <c r="T27" s="90">
        <v>3.0</v>
      </c>
      <c r="U27" s="82" t="s">
        <v>311</v>
      </c>
      <c r="W27" s="87" t="s">
        <v>33</v>
      </c>
      <c r="X27" s="95">
        <v>4.0</v>
      </c>
      <c r="AF27" s="77" t="s">
        <v>421</v>
      </c>
      <c r="AG27" s="134" t="s">
        <v>422</v>
      </c>
    </row>
    <row r="28" ht="14.25" customHeight="1">
      <c r="B28" s="82">
        <v>23.0</v>
      </c>
      <c r="C28" s="83" t="s">
        <v>456</v>
      </c>
      <c r="D28" s="84">
        <v>0.22916666666666666</v>
      </c>
      <c r="E28" s="84">
        <v>0.6979166666666666</v>
      </c>
      <c r="F28" s="85">
        <f>'12'!$E28-'12'!$D28</f>
        <v>0.46875</v>
      </c>
      <c r="G28" s="83">
        <v>3.0</v>
      </c>
      <c r="H28" s="82" t="s">
        <v>311</v>
      </c>
      <c r="L28" s="71"/>
      <c r="O28" s="82">
        <v>3.0</v>
      </c>
      <c r="P28" s="90" t="s">
        <v>143</v>
      </c>
      <c r="Q28" s="91">
        <v>0.28958333333333336</v>
      </c>
      <c r="R28" s="142">
        <v>0.6854166666666667</v>
      </c>
      <c r="S28" s="92">
        <f t="shared" si="3"/>
        <v>0.3958333333</v>
      </c>
      <c r="T28" s="90">
        <v>3.0</v>
      </c>
      <c r="U28" s="82" t="s">
        <v>311</v>
      </c>
      <c r="W28" s="87" t="s">
        <v>42</v>
      </c>
      <c r="X28" s="95">
        <v>0.0</v>
      </c>
    </row>
    <row r="29" ht="14.25" customHeight="1">
      <c r="H29" s="134"/>
      <c r="L29" s="71"/>
      <c r="O29" s="82">
        <v>4.0</v>
      </c>
      <c r="P29" s="90" t="s">
        <v>144</v>
      </c>
      <c r="Q29" s="91">
        <v>0.3</v>
      </c>
      <c r="R29" s="142">
        <v>0.6881944444444444</v>
      </c>
      <c r="S29" s="92">
        <f t="shared" si="3"/>
        <v>0.3881944444</v>
      </c>
      <c r="T29" s="90">
        <v>3.0</v>
      </c>
      <c r="U29" s="82" t="s">
        <v>311</v>
      </c>
      <c r="W29" s="87" t="s">
        <v>50</v>
      </c>
      <c r="X29" s="95">
        <v>4.0</v>
      </c>
    </row>
    <row r="30" ht="14.25" customHeight="1">
      <c r="L30" s="71"/>
      <c r="W30" s="87" t="s">
        <v>60</v>
      </c>
      <c r="X30" s="95">
        <v>0.0</v>
      </c>
    </row>
    <row r="31" ht="14.25" customHeight="1">
      <c r="G31" s="133"/>
      <c r="H31" s="134" t="s">
        <v>419</v>
      </c>
      <c r="L31" s="71"/>
      <c r="V31" s="77"/>
      <c r="W31" s="101" t="s">
        <v>65</v>
      </c>
      <c r="X31" s="102">
        <f>SUM('12'!$T$26:$T$29)</f>
        <v>11</v>
      </c>
    </row>
    <row r="32" ht="14.25" customHeight="1">
      <c r="G32" s="77" t="s">
        <v>421</v>
      </c>
      <c r="H32" s="134" t="s">
        <v>422</v>
      </c>
      <c r="L32" s="71"/>
      <c r="T32" s="133"/>
      <c r="U32" s="134" t="s">
        <v>419</v>
      </c>
      <c r="V32" s="77"/>
      <c r="W32" s="103" t="s">
        <v>72</v>
      </c>
      <c r="X32" s="104">
        <f>X31/X27</f>
        <v>2.75</v>
      </c>
    </row>
    <row r="33" ht="14.25" customHeight="1">
      <c r="L33" s="71"/>
      <c r="T33" s="77" t="s">
        <v>421</v>
      </c>
      <c r="U33" s="134" t="s">
        <v>422</v>
      </c>
      <c r="V33" s="77"/>
      <c r="W33" s="105" t="s">
        <v>78</v>
      </c>
      <c r="X33" s="106">
        <v>4.0</v>
      </c>
    </row>
    <row r="34" ht="14.25" customHeight="1">
      <c r="L34" s="71"/>
      <c r="V34" s="77"/>
      <c r="W34" s="105" t="s">
        <v>355</v>
      </c>
      <c r="X34" s="107">
        <v>0.0</v>
      </c>
    </row>
    <row r="35" ht="14.25" customHeight="1">
      <c r="L35" s="71"/>
      <c r="V35" s="77"/>
      <c r="W35" s="105" t="s">
        <v>95</v>
      </c>
      <c r="X35" s="107">
        <f>X27/X26</f>
        <v>0.5</v>
      </c>
    </row>
    <row r="36" ht="14.25" customHeight="1">
      <c r="L36" s="71"/>
      <c r="O36" s="77"/>
      <c r="V36" s="77"/>
    </row>
    <row r="37" ht="14.25" customHeight="1">
      <c r="L37" s="71"/>
      <c r="O37" s="77"/>
      <c r="V37" s="77"/>
    </row>
    <row r="38" ht="14.25" customHeight="1">
      <c r="L38" s="71"/>
      <c r="O38" s="77"/>
      <c r="V38" s="77"/>
    </row>
    <row r="39" ht="14.25" customHeight="1">
      <c r="L39" s="71"/>
      <c r="O39" s="77"/>
      <c r="V39" s="77"/>
    </row>
    <row r="40" ht="14.25" customHeight="1">
      <c r="A40" s="70"/>
      <c r="L40" s="71"/>
      <c r="O40" s="77"/>
    </row>
    <row r="41" ht="14.25" customHeight="1">
      <c r="L41" s="71"/>
      <c r="O41" s="77"/>
    </row>
    <row r="42" ht="14.25" customHeight="1">
      <c r="L42" s="71"/>
      <c r="O42" s="77"/>
    </row>
    <row r="43" ht="14.25" customHeight="1">
      <c r="L43" s="71"/>
      <c r="O43" s="75" t="s">
        <v>12</v>
      </c>
      <c r="P43" s="75" t="s">
        <v>13</v>
      </c>
      <c r="Q43" s="81" t="s">
        <v>14</v>
      </c>
      <c r="R43" s="81" t="s">
        <v>20</v>
      </c>
      <c r="S43" s="81" t="s">
        <v>16</v>
      </c>
      <c r="T43" s="75" t="s">
        <v>17</v>
      </c>
      <c r="U43" s="75" t="s">
        <v>18</v>
      </c>
    </row>
    <row r="44" ht="14.25" customHeight="1">
      <c r="L44" s="71"/>
      <c r="O44" s="89">
        <v>1.0</v>
      </c>
      <c r="P44" s="75"/>
      <c r="Q44" s="97"/>
      <c r="R44" s="143"/>
      <c r="S44" s="76"/>
      <c r="T44" s="75"/>
      <c r="U44" s="86"/>
    </row>
    <row r="45" ht="14.25" customHeight="1">
      <c r="L45" s="71"/>
      <c r="O45" s="82">
        <v>2.0</v>
      </c>
      <c r="P45" s="115"/>
      <c r="Q45" s="116"/>
      <c r="R45" s="145"/>
      <c r="S45" s="146"/>
      <c r="T45" s="115"/>
      <c r="U45" s="86"/>
    </row>
    <row r="46" ht="14.25" customHeight="1">
      <c r="L46" s="71"/>
      <c r="O46" s="82">
        <v>3.0</v>
      </c>
      <c r="P46" s="115"/>
      <c r="Q46" s="116"/>
      <c r="R46" s="145"/>
      <c r="S46" s="146"/>
      <c r="T46" s="115"/>
      <c r="U46" s="94"/>
    </row>
    <row r="47" ht="14.25" customHeight="1">
      <c r="L47" s="71"/>
      <c r="O47" s="89">
        <v>4.0</v>
      </c>
      <c r="P47" s="115"/>
      <c r="Q47" s="116"/>
      <c r="R47" s="145"/>
      <c r="S47" s="146"/>
      <c r="T47" s="115"/>
      <c r="U47" s="86"/>
    </row>
    <row r="48" ht="14.25" customHeight="1">
      <c r="L48" s="71"/>
      <c r="O48" s="82">
        <v>5.0</v>
      </c>
      <c r="P48" s="115"/>
      <c r="Q48" s="116"/>
      <c r="R48" s="145"/>
      <c r="S48" s="146"/>
      <c r="T48" s="115"/>
      <c r="U48" s="86"/>
    </row>
    <row r="49" ht="14.25" customHeight="1">
      <c r="L49" s="71"/>
      <c r="O49" s="82">
        <v>6.0</v>
      </c>
      <c r="P49" s="115"/>
      <c r="Q49" s="116"/>
      <c r="R49" s="145"/>
      <c r="S49" s="146"/>
      <c r="T49" s="115"/>
      <c r="U49" s="86"/>
    </row>
    <row r="50" ht="14.25" customHeight="1">
      <c r="L50" s="71"/>
      <c r="O50" s="89">
        <v>7.0</v>
      </c>
      <c r="P50" s="115"/>
      <c r="Q50" s="116"/>
      <c r="R50" s="145"/>
      <c r="S50" s="146"/>
      <c r="T50" s="115"/>
      <c r="U50" s="86"/>
    </row>
    <row r="51" ht="14.25" customHeight="1">
      <c r="L51" s="71"/>
      <c r="O51" s="82">
        <v>8.0</v>
      </c>
      <c r="P51" s="115"/>
      <c r="Q51" s="116"/>
      <c r="R51" s="145"/>
      <c r="S51" s="146"/>
      <c r="T51" s="115"/>
      <c r="U51" s="86"/>
    </row>
    <row r="52" ht="14.25" customHeight="1">
      <c r="L52" s="71"/>
      <c r="O52" s="82">
        <v>9.0</v>
      </c>
      <c r="P52" s="115"/>
      <c r="Q52" s="116"/>
      <c r="R52" s="145"/>
      <c r="S52" s="146"/>
      <c r="T52" s="115"/>
      <c r="U52" s="86"/>
    </row>
    <row r="53" ht="14.25" customHeight="1">
      <c r="L53" s="71"/>
      <c r="O53" s="89">
        <v>10.0</v>
      </c>
      <c r="P53" s="115"/>
      <c r="Q53" s="116"/>
      <c r="R53" s="145"/>
      <c r="S53" s="146"/>
      <c r="T53" s="115"/>
      <c r="U53" s="86"/>
    </row>
    <row r="54" ht="14.25" customHeight="1">
      <c r="L54" s="71"/>
      <c r="O54" s="82">
        <v>11.0</v>
      </c>
      <c r="P54" s="115"/>
      <c r="Q54" s="116"/>
      <c r="R54" s="145"/>
      <c r="S54" s="146"/>
      <c r="T54" s="115"/>
      <c r="U54" s="86"/>
    </row>
    <row r="55" ht="14.25" customHeight="1">
      <c r="L55" s="71"/>
      <c r="O55" s="96">
        <v>12.0</v>
      </c>
      <c r="P55" s="115"/>
      <c r="Q55" s="116"/>
      <c r="R55" s="145"/>
      <c r="S55" s="146"/>
      <c r="T55" s="115"/>
      <c r="U55" s="113"/>
    </row>
    <row r="56" ht="14.25" customHeight="1">
      <c r="L56" s="71"/>
      <c r="O56" s="125">
        <v>13.0</v>
      </c>
      <c r="P56" s="115"/>
      <c r="Q56" s="116"/>
      <c r="R56" s="145"/>
      <c r="S56" s="146"/>
      <c r="T56" s="115"/>
      <c r="U56" s="113"/>
    </row>
    <row r="57" ht="14.25" customHeight="1">
      <c r="L57" s="71"/>
      <c r="O57" s="89">
        <v>14.0</v>
      </c>
      <c r="P57" s="115"/>
      <c r="Q57" s="116"/>
      <c r="R57" s="145"/>
      <c r="S57" s="146"/>
      <c r="T57" s="115"/>
      <c r="U57" s="86"/>
    </row>
    <row r="58" ht="14.25" customHeight="1">
      <c r="L58" s="71"/>
      <c r="O58" s="82">
        <v>15.0</v>
      </c>
      <c r="P58" s="115"/>
      <c r="Q58" s="116"/>
      <c r="R58" s="145"/>
      <c r="S58" s="146"/>
      <c r="T58" s="115"/>
      <c r="U58" s="86"/>
    </row>
    <row r="59" ht="14.25" customHeight="1">
      <c r="L59" s="71"/>
      <c r="O59" s="96">
        <v>16.0</v>
      </c>
      <c r="P59" s="115"/>
      <c r="Q59" s="116"/>
      <c r="R59" s="145"/>
      <c r="S59" s="146"/>
      <c r="T59" s="115"/>
      <c r="U59" s="113"/>
    </row>
    <row r="60" ht="14.25" customHeight="1">
      <c r="L60" s="71"/>
      <c r="O60" s="125">
        <v>17.0</v>
      </c>
      <c r="P60" s="115"/>
      <c r="Q60" s="116"/>
      <c r="R60" s="145"/>
      <c r="S60" s="146"/>
      <c r="T60" s="115"/>
      <c r="U60" s="113"/>
      <c r="V60" s="77"/>
    </row>
    <row r="61" ht="14.25" customHeight="1">
      <c r="L61" s="71"/>
      <c r="O61" s="89">
        <v>18.0</v>
      </c>
      <c r="P61" s="115"/>
      <c r="Q61" s="116"/>
      <c r="R61" s="145"/>
      <c r="S61" s="146"/>
      <c r="T61" s="115"/>
      <c r="U61" s="86"/>
      <c r="V61" s="77"/>
    </row>
    <row r="62" ht="14.25" customHeight="1">
      <c r="L62" s="71"/>
      <c r="O62" s="96">
        <v>19.0</v>
      </c>
      <c r="P62" s="115"/>
      <c r="Q62" s="116"/>
      <c r="R62" s="145"/>
      <c r="S62" s="146"/>
      <c r="T62" s="115"/>
      <c r="U62" s="113"/>
      <c r="V62" s="77"/>
    </row>
    <row r="63" ht="14.25" customHeight="1">
      <c r="L63" s="71"/>
    </row>
    <row r="64" ht="14.25" customHeight="1">
      <c r="L64" s="71"/>
    </row>
    <row r="65" ht="14.25" customHeight="1">
      <c r="L65" s="71"/>
    </row>
    <row r="66" ht="14.25" customHeight="1">
      <c r="L66" s="71"/>
    </row>
    <row r="67" ht="14.25" customHeight="1">
      <c r="L67" s="71"/>
    </row>
    <row r="68" ht="14.25" customHeight="1">
      <c r="L68" s="71"/>
    </row>
    <row r="69" ht="14.25" customHeight="1">
      <c r="L69" s="71"/>
    </row>
    <row r="70" ht="14.25" customHeight="1">
      <c r="L70" s="71"/>
    </row>
    <row r="71" ht="14.25" customHeight="1">
      <c r="L71" s="71"/>
    </row>
    <row r="72" ht="14.25" customHeight="1">
      <c r="L72" s="71"/>
    </row>
    <row r="73" ht="14.25" customHeight="1">
      <c r="L73" s="71"/>
    </row>
    <row r="74" ht="14.25" customHeight="1">
      <c r="L74" s="71"/>
    </row>
    <row r="75" ht="14.25" customHeight="1">
      <c r="L75" s="71"/>
    </row>
    <row r="76" ht="14.25" customHeight="1">
      <c r="L76" s="71"/>
    </row>
    <row r="77" ht="14.25" customHeight="1">
      <c r="L77" s="71"/>
    </row>
    <row r="78" ht="14.25" customHeight="1">
      <c r="L78" s="71"/>
    </row>
    <row r="79" ht="14.25" customHeight="1">
      <c r="L79" s="71"/>
    </row>
    <row r="80" ht="14.25" customHeight="1">
      <c r="L80" s="71"/>
    </row>
    <row r="81" ht="14.25" customHeight="1">
      <c r="L81" s="71"/>
    </row>
    <row r="82" ht="14.25" customHeight="1">
      <c r="L82" s="71"/>
    </row>
    <row r="83" ht="14.25" customHeight="1">
      <c r="L83" s="71"/>
    </row>
    <row r="84" ht="14.25" customHeight="1">
      <c r="L84" s="71"/>
    </row>
    <row r="85" ht="14.25" customHeight="1">
      <c r="L85" s="71"/>
    </row>
    <row r="86" ht="14.25" customHeight="1">
      <c r="L86" s="71"/>
    </row>
    <row r="87" ht="14.25" customHeight="1">
      <c r="L87" s="71"/>
    </row>
    <row r="88" ht="14.25" customHeight="1">
      <c r="L88" s="71"/>
    </row>
    <row r="89" ht="14.25" customHeight="1">
      <c r="L89" s="71"/>
    </row>
    <row r="90" ht="14.25" customHeight="1">
      <c r="L90" s="71"/>
    </row>
    <row r="91" ht="14.25" customHeight="1">
      <c r="L91" s="71"/>
    </row>
    <row r="92" ht="14.25" customHeight="1">
      <c r="L92" s="71"/>
    </row>
    <row r="93" ht="14.25" customHeight="1">
      <c r="L93" s="71"/>
    </row>
    <row r="94" ht="14.25" customHeight="1">
      <c r="L94" s="71"/>
    </row>
    <row r="95" ht="14.25" customHeight="1">
      <c r="L95" s="71"/>
    </row>
    <row r="96" ht="14.25" customHeight="1">
      <c r="L96" s="71"/>
    </row>
    <row r="97" ht="14.25" customHeight="1">
      <c r="L97" s="71"/>
    </row>
    <row r="98" ht="14.25" customHeight="1">
      <c r="L98" s="71"/>
    </row>
    <row r="99" ht="14.25" customHeight="1">
      <c r="L99" s="71"/>
    </row>
    <row r="100" ht="14.25" customHeight="1">
      <c r="L100" s="71"/>
    </row>
    <row r="101" ht="14.25" customHeight="1">
      <c r="L101" s="71"/>
    </row>
    <row r="102" ht="14.25" customHeight="1">
      <c r="L102" s="71"/>
    </row>
    <row r="103" ht="14.25" customHeight="1">
      <c r="L103" s="71"/>
    </row>
    <row r="104" ht="14.25" customHeight="1">
      <c r="L104" s="71"/>
    </row>
    <row r="105" ht="14.25" customHeight="1">
      <c r="L105" s="71"/>
    </row>
    <row r="106" ht="14.25" customHeight="1">
      <c r="L106" s="71"/>
    </row>
    <row r="107" ht="14.25" customHeight="1">
      <c r="L107" s="71"/>
    </row>
    <row r="108" ht="14.25" customHeight="1">
      <c r="L108" s="71"/>
    </row>
    <row r="109" ht="14.25" customHeight="1">
      <c r="L109" s="71"/>
    </row>
    <row r="110" ht="14.25" customHeight="1">
      <c r="L110" s="71"/>
    </row>
    <row r="111" ht="14.25" customHeight="1">
      <c r="L111" s="71"/>
    </row>
    <row r="112" ht="14.25" customHeight="1">
      <c r="L112" s="71"/>
    </row>
    <row r="113" ht="14.25" customHeight="1">
      <c r="L113" s="71"/>
    </row>
    <row r="114" ht="14.25" customHeight="1">
      <c r="L114" s="71"/>
    </row>
    <row r="115" ht="14.25" customHeight="1">
      <c r="L115" s="71"/>
    </row>
    <row r="116" ht="14.25" customHeight="1">
      <c r="L116" s="71"/>
    </row>
    <row r="117" ht="14.25" customHeight="1">
      <c r="L117" s="71"/>
    </row>
    <row r="118" ht="14.25" customHeight="1">
      <c r="L118" s="71"/>
    </row>
    <row r="119" ht="14.25" customHeight="1">
      <c r="L119" s="71"/>
    </row>
    <row r="120" ht="14.25" customHeight="1">
      <c r="L120" s="71"/>
    </row>
    <row r="121" ht="14.25" customHeight="1">
      <c r="L121" s="71"/>
    </row>
    <row r="122" ht="14.25" customHeight="1">
      <c r="L122" s="71"/>
    </row>
    <row r="123" ht="14.25" customHeight="1">
      <c r="L123" s="71"/>
    </row>
    <row r="124" ht="14.25" customHeight="1">
      <c r="L124" s="71"/>
    </row>
    <row r="125" ht="14.25" customHeight="1">
      <c r="L125" s="71"/>
    </row>
    <row r="126" ht="14.25" customHeight="1">
      <c r="L126" s="71"/>
    </row>
    <row r="127" ht="14.25" customHeight="1">
      <c r="L127" s="71"/>
    </row>
    <row r="128" ht="14.25" customHeight="1">
      <c r="L128" s="71"/>
    </row>
    <row r="129" ht="14.25" customHeight="1">
      <c r="L129" s="71"/>
    </row>
    <row r="130" ht="14.25" customHeight="1">
      <c r="L130" s="71"/>
    </row>
    <row r="131" ht="14.25" customHeight="1">
      <c r="L131" s="71"/>
    </row>
    <row r="132" ht="14.25" customHeight="1">
      <c r="L132" s="71"/>
    </row>
    <row r="133" ht="14.25" customHeight="1">
      <c r="L133" s="71"/>
    </row>
    <row r="134" ht="14.25" customHeight="1">
      <c r="L134" s="71"/>
    </row>
    <row r="135" ht="14.25" customHeight="1">
      <c r="L135" s="71"/>
    </row>
    <row r="136" ht="14.25" customHeight="1">
      <c r="L136" s="71"/>
    </row>
    <row r="137" ht="14.25" customHeight="1">
      <c r="L137" s="71"/>
    </row>
    <row r="138" ht="14.25" customHeight="1">
      <c r="L138" s="71"/>
    </row>
    <row r="139" ht="14.25" customHeight="1">
      <c r="L139" s="71"/>
    </row>
    <row r="140" ht="14.25" customHeight="1">
      <c r="L140" s="71"/>
    </row>
    <row r="141" ht="14.25" customHeight="1">
      <c r="L141" s="71"/>
    </row>
    <row r="142" ht="14.25" customHeight="1">
      <c r="L142" s="71"/>
    </row>
    <row r="143" ht="14.25" customHeight="1">
      <c r="L143" s="71"/>
    </row>
    <row r="144" ht="14.25" customHeight="1">
      <c r="L144" s="71"/>
    </row>
    <row r="145" ht="14.25" customHeight="1">
      <c r="L145" s="71"/>
    </row>
    <row r="146" ht="14.25" customHeight="1">
      <c r="L146" s="71"/>
    </row>
    <row r="147" ht="14.25" customHeight="1">
      <c r="L147" s="71"/>
    </row>
    <row r="148" ht="14.25" customHeight="1">
      <c r="L148" s="71"/>
    </row>
    <row r="149" ht="14.25" customHeight="1">
      <c r="L149" s="71"/>
    </row>
    <row r="150" ht="14.25" customHeight="1">
      <c r="L150" s="71"/>
    </row>
    <row r="151" ht="14.25" customHeight="1">
      <c r="L151" s="71"/>
    </row>
    <row r="152" ht="14.25" customHeight="1">
      <c r="L152" s="71"/>
    </row>
    <row r="153" ht="14.25" customHeight="1">
      <c r="L153" s="71"/>
    </row>
    <row r="154" ht="14.25" customHeight="1">
      <c r="L154" s="71"/>
    </row>
    <row r="155" ht="14.25" customHeight="1">
      <c r="L155" s="71"/>
    </row>
    <row r="156" ht="14.25" customHeight="1">
      <c r="L156" s="71"/>
    </row>
    <row r="157" ht="14.25" customHeight="1">
      <c r="L157" s="71"/>
    </row>
    <row r="158" ht="14.25" customHeight="1">
      <c r="L158" s="71"/>
    </row>
    <row r="159" ht="14.25" customHeight="1">
      <c r="L159" s="71"/>
    </row>
    <row r="160" ht="14.25" customHeight="1">
      <c r="L160" s="71"/>
    </row>
    <row r="161" ht="14.25" customHeight="1">
      <c r="L161" s="71"/>
    </row>
    <row r="162" ht="14.25" customHeight="1">
      <c r="L162" s="71"/>
    </row>
    <row r="163" ht="14.25" customHeight="1">
      <c r="L163" s="71"/>
    </row>
    <row r="164" ht="14.25" customHeight="1">
      <c r="L164" s="71"/>
    </row>
    <row r="165" ht="14.25" customHeight="1">
      <c r="L165" s="71"/>
    </row>
    <row r="166" ht="14.25" customHeight="1">
      <c r="L166" s="71"/>
    </row>
    <row r="167" ht="14.25" customHeight="1">
      <c r="L167" s="71"/>
    </row>
    <row r="168" ht="14.25" customHeight="1">
      <c r="L168" s="71"/>
    </row>
    <row r="169" ht="14.25" customHeight="1">
      <c r="L169" s="71"/>
    </row>
    <row r="170" ht="14.25" customHeight="1">
      <c r="L170" s="71"/>
    </row>
    <row r="171" ht="14.25" customHeight="1">
      <c r="L171" s="71"/>
    </row>
    <row r="172" ht="14.25" customHeight="1">
      <c r="L172" s="71"/>
    </row>
    <row r="173" ht="14.25" customHeight="1">
      <c r="L173" s="71"/>
    </row>
    <row r="174" ht="14.25" customHeight="1">
      <c r="L174" s="71"/>
    </row>
    <row r="175" ht="14.25" customHeight="1">
      <c r="L175" s="71"/>
    </row>
    <row r="176" ht="14.25" customHeight="1">
      <c r="L176" s="71"/>
    </row>
    <row r="177" ht="14.25" customHeight="1">
      <c r="L177" s="71"/>
    </row>
    <row r="178" ht="14.25" customHeight="1">
      <c r="L178" s="71"/>
    </row>
    <row r="179" ht="14.25" customHeight="1">
      <c r="L179" s="71"/>
    </row>
    <row r="180" ht="14.25" customHeight="1">
      <c r="L180" s="71"/>
    </row>
    <row r="181" ht="14.25" customHeight="1">
      <c r="L181" s="71"/>
    </row>
    <row r="182" ht="14.25" customHeight="1">
      <c r="L182" s="71"/>
    </row>
    <row r="183" ht="14.25" customHeight="1">
      <c r="L183" s="71"/>
    </row>
    <row r="184" ht="14.25" customHeight="1">
      <c r="L184" s="71"/>
    </row>
    <row r="185" ht="14.25" customHeight="1">
      <c r="L185" s="71"/>
    </row>
    <row r="186" ht="14.25" customHeight="1">
      <c r="L186" s="71"/>
    </row>
    <row r="187" ht="14.25" customHeight="1">
      <c r="L187" s="71"/>
    </row>
    <row r="188" ht="14.25" customHeight="1">
      <c r="L188" s="71"/>
    </row>
    <row r="189" ht="14.25" customHeight="1">
      <c r="L189" s="71"/>
    </row>
    <row r="190" ht="14.25" customHeight="1">
      <c r="L190" s="71"/>
    </row>
    <row r="191" ht="14.25" customHeight="1">
      <c r="L191" s="71"/>
    </row>
    <row r="192" ht="14.25" customHeight="1">
      <c r="L192" s="71"/>
    </row>
    <row r="193" ht="14.25" customHeight="1">
      <c r="L193" s="71"/>
    </row>
    <row r="194" ht="14.25" customHeight="1">
      <c r="L194" s="71"/>
    </row>
    <row r="195" ht="14.25" customHeight="1">
      <c r="L195" s="71"/>
    </row>
    <row r="196" ht="14.25" customHeight="1">
      <c r="L196" s="71"/>
    </row>
    <row r="197" ht="14.25" customHeight="1">
      <c r="L197" s="71"/>
    </row>
    <row r="198" ht="14.25" customHeight="1">
      <c r="L198" s="71"/>
    </row>
    <row r="199" ht="14.25" customHeight="1">
      <c r="L199" s="71"/>
    </row>
    <row r="200" ht="14.25" customHeight="1">
      <c r="L200" s="71"/>
    </row>
    <row r="201" ht="14.25" customHeight="1">
      <c r="L201" s="71"/>
    </row>
    <row r="202" ht="14.25" customHeight="1">
      <c r="L202" s="71"/>
    </row>
    <row r="203" ht="14.25" customHeight="1">
      <c r="L203" s="71"/>
    </row>
    <row r="204" ht="14.25" customHeight="1">
      <c r="L204" s="71"/>
    </row>
    <row r="205" ht="14.25" customHeight="1">
      <c r="L205" s="71"/>
    </row>
    <row r="206" ht="14.25" customHeight="1">
      <c r="L206" s="71"/>
    </row>
    <row r="207" ht="14.25" customHeight="1">
      <c r="L207" s="71"/>
    </row>
    <row r="208" ht="14.25" customHeight="1">
      <c r="L208" s="71"/>
    </row>
    <row r="209" ht="14.25" customHeight="1">
      <c r="L209" s="71"/>
    </row>
    <row r="210" ht="14.25" customHeight="1">
      <c r="L210" s="71"/>
    </row>
    <row r="211" ht="14.25" customHeight="1">
      <c r="L211" s="71"/>
    </row>
    <row r="212" ht="14.25" customHeight="1">
      <c r="L212" s="71"/>
    </row>
    <row r="213" ht="14.25" customHeight="1">
      <c r="L213" s="71"/>
    </row>
    <row r="214" ht="14.25" customHeight="1">
      <c r="L214" s="71"/>
    </row>
    <row r="215" ht="14.25" customHeight="1">
      <c r="L215" s="71"/>
    </row>
    <row r="216" ht="14.25" customHeight="1">
      <c r="L216" s="71"/>
    </row>
    <row r="217" ht="14.25" customHeight="1">
      <c r="L217" s="71"/>
    </row>
    <row r="218" ht="14.25" customHeight="1">
      <c r="L218" s="71"/>
    </row>
    <row r="219" ht="14.25" customHeight="1">
      <c r="L219" s="71"/>
    </row>
    <row r="220" ht="14.25" customHeight="1">
      <c r="L220" s="71"/>
    </row>
    <row r="221" ht="14.25" customHeight="1">
      <c r="L221" s="71"/>
    </row>
    <row r="222" ht="14.25" customHeight="1">
      <c r="L222" s="71"/>
    </row>
    <row r="223" ht="14.25" customHeight="1">
      <c r="L223" s="71"/>
    </row>
    <row r="224" ht="14.25" customHeight="1">
      <c r="L224" s="71"/>
    </row>
    <row r="225" ht="14.25" customHeight="1">
      <c r="L225" s="71"/>
    </row>
    <row r="226" ht="14.25" customHeight="1">
      <c r="L226" s="71"/>
    </row>
    <row r="227" ht="14.25" customHeight="1">
      <c r="L227" s="71"/>
    </row>
    <row r="228" ht="14.25" customHeight="1">
      <c r="L228" s="71"/>
    </row>
    <row r="229" ht="14.25" customHeight="1">
      <c r="L229" s="71"/>
    </row>
    <row r="230" ht="14.25" customHeight="1">
      <c r="L230" s="71"/>
    </row>
    <row r="231" ht="14.25" customHeight="1">
      <c r="L231" s="71"/>
    </row>
    <row r="232" ht="14.25" customHeight="1">
      <c r="L232" s="71"/>
    </row>
    <row r="233" ht="14.25" customHeight="1">
      <c r="L233" s="71"/>
    </row>
    <row r="234" ht="14.25" customHeight="1">
      <c r="L234" s="71"/>
    </row>
    <row r="235" ht="14.25" customHeight="1">
      <c r="L235" s="71"/>
    </row>
    <row r="236" ht="14.25" customHeight="1">
      <c r="L236" s="71"/>
    </row>
    <row r="237" ht="14.25" customHeight="1">
      <c r="L237" s="71"/>
    </row>
    <row r="238" ht="14.25" customHeight="1">
      <c r="L238" s="71"/>
    </row>
    <row r="239" ht="14.25" customHeight="1">
      <c r="L239" s="71"/>
    </row>
    <row r="240" ht="14.25" customHeight="1">
      <c r="L240" s="71"/>
    </row>
    <row r="241" ht="14.25" customHeight="1">
      <c r="L241" s="71"/>
    </row>
    <row r="242" ht="14.25" customHeight="1">
      <c r="L242" s="71"/>
    </row>
    <row r="243" ht="14.25" customHeight="1">
      <c r="L243" s="71"/>
    </row>
    <row r="244" ht="14.25" customHeight="1">
      <c r="L244" s="71"/>
    </row>
    <row r="245" ht="14.25" customHeight="1">
      <c r="L245" s="71"/>
    </row>
    <row r="246" ht="14.25" customHeight="1">
      <c r="L246" s="71"/>
    </row>
    <row r="247" ht="14.25" customHeight="1">
      <c r="L247" s="71"/>
    </row>
    <row r="248" ht="14.25" customHeight="1">
      <c r="L248" s="71"/>
    </row>
    <row r="249" ht="14.25" customHeight="1">
      <c r="L249" s="71"/>
    </row>
    <row r="250" ht="14.25" customHeight="1">
      <c r="L250" s="71"/>
    </row>
    <row r="251" ht="14.25" customHeight="1">
      <c r="L251" s="71"/>
    </row>
    <row r="252" ht="14.25" customHeight="1">
      <c r="L252" s="71"/>
    </row>
    <row r="253" ht="14.25" customHeight="1">
      <c r="L253" s="71"/>
    </row>
    <row r="254" ht="14.25" customHeight="1">
      <c r="L254" s="71"/>
    </row>
    <row r="255" ht="14.25" customHeight="1">
      <c r="L255" s="71"/>
    </row>
    <row r="256" ht="14.25" customHeight="1">
      <c r="L256" s="71"/>
    </row>
    <row r="257" ht="14.25" customHeight="1">
      <c r="L257" s="71"/>
    </row>
    <row r="258" ht="14.25" customHeight="1">
      <c r="L258" s="71"/>
    </row>
    <row r="259" ht="14.25" customHeight="1">
      <c r="L259" s="71"/>
    </row>
    <row r="260" ht="14.25" customHeight="1">
      <c r="L260" s="71"/>
    </row>
    <row r="261" ht="14.25" customHeight="1">
      <c r="L261" s="71"/>
    </row>
    <row r="262" ht="14.25" customHeight="1">
      <c r="L262" s="71"/>
    </row>
    <row r="263" ht="14.25" customHeight="1">
      <c r="L263" s="71"/>
    </row>
    <row r="264" ht="14.25" customHeight="1">
      <c r="L264" s="71"/>
    </row>
    <row r="265" ht="14.25" customHeight="1">
      <c r="L265" s="71"/>
    </row>
    <row r="266" ht="14.25" customHeight="1">
      <c r="L266" s="71"/>
    </row>
    <row r="267" ht="14.25" customHeight="1">
      <c r="L267" s="71"/>
    </row>
    <row r="268" ht="14.25" customHeight="1">
      <c r="L268" s="71"/>
    </row>
    <row r="269" ht="14.25" customHeight="1">
      <c r="L269" s="71"/>
    </row>
    <row r="270" ht="14.25" customHeight="1">
      <c r="L270" s="71"/>
    </row>
    <row r="271" ht="14.25" customHeight="1">
      <c r="L271" s="71"/>
    </row>
    <row r="272" ht="14.25" customHeight="1">
      <c r="L272" s="71"/>
    </row>
    <row r="273" ht="14.25" customHeight="1">
      <c r="L273" s="71"/>
    </row>
    <row r="274" ht="14.25" customHeight="1">
      <c r="L274" s="71"/>
    </row>
    <row r="275" ht="14.25" customHeight="1">
      <c r="L275" s="71"/>
    </row>
    <row r="276" ht="14.25" customHeight="1">
      <c r="L276" s="71"/>
    </row>
    <row r="277" ht="14.25" customHeight="1">
      <c r="L277" s="71"/>
    </row>
    <row r="278" ht="14.25" customHeight="1">
      <c r="L278" s="71"/>
    </row>
    <row r="279" ht="14.25" customHeight="1">
      <c r="L279" s="71"/>
    </row>
    <row r="280" ht="14.25" customHeight="1">
      <c r="L280" s="71"/>
    </row>
    <row r="281" ht="14.25" customHeight="1">
      <c r="L281" s="71"/>
    </row>
    <row r="282" ht="14.25" customHeight="1">
      <c r="L282" s="71"/>
    </row>
    <row r="283" ht="14.25" customHeight="1">
      <c r="L283" s="71"/>
    </row>
    <row r="284" ht="14.25" customHeight="1">
      <c r="L284" s="71"/>
    </row>
    <row r="285" ht="14.25" customHeight="1">
      <c r="L285" s="71"/>
    </row>
    <row r="286" ht="14.25" customHeight="1">
      <c r="L286" s="71"/>
    </row>
    <row r="287" ht="14.25" customHeight="1">
      <c r="L287" s="71"/>
    </row>
    <row r="288" ht="14.25" customHeight="1">
      <c r="L288" s="71"/>
    </row>
    <row r="289" ht="14.25" customHeight="1">
      <c r="L289" s="71"/>
    </row>
    <row r="290" ht="14.25" customHeight="1">
      <c r="L290" s="71"/>
    </row>
    <row r="291" ht="14.25" customHeight="1">
      <c r="L291" s="71"/>
    </row>
    <row r="292" ht="14.25" customHeight="1">
      <c r="L292" s="71"/>
    </row>
    <row r="293" ht="14.25" customHeight="1">
      <c r="L293" s="71"/>
    </row>
    <row r="294" ht="14.25" customHeight="1">
      <c r="L294" s="71"/>
    </row>
    <row r="295" ht="14.25" customHeight="1">
      <c r="L295" s="71"/>
    </row>
    <row r="296" ht="14.25" customHeight="1">
      <c r="L296" s="71"/>
    </row>
    <row r="297" ht="14.25" customHeight="1">
      <c r="L297" s="71"/>
    </row>
    <row r="298" ht="14.25" customHeight="1">
      <c r="L298" s="71"/>
    </row>
    <row r="299" ht="14.25" customHeight="1">
      <c r="L299" s="71"/>
    </row>
    <row r="300" ht="14.25" customHeight="1">
      <c r="L300" s="71"/>
    </row>
    <row r="301" ht="14.25" customHeight="1">
      <c r="L301" s="71"/>
    </row>
    <row r="302" ht="14.25" customHeight="1">
      <c r="L302" s="71"/>
    </row>
    <row r="303" ht="14.25" customHeight="1">
      <c r="L303" s="71"/>
    </row>
    <row r="304" ht="14.25" customHeight="1">
      <c r="L304" s="71"/>
    </row>
    <row r="305" ht="14.25" customHeight="1">
      <c r="L305" s="71"/>
    </row>
    <row r="306" ht="14.25" customHeight="1">
      <c r="L306" s="71"/>
    </row>
    <row r="307" ht="14.25" customHeight="1">
      <c r="L307" s="71"/>
    </row>
    <row r="308" ht="14.25" customHeight="1">
      <c r="L308" s="71"/>
    </row>
    <row r="309" ht="14.25" customHeight="1">
      <c r="L309" s="71"/>
    </row>
    <row r="310" ht="14.25" customHeight="1">
      <c r="L310" s="71"/>
    </row>
    <row r="311" ht="14.25" customHeight="1">
      <c r="L311" s="71"/>
    </row>
    <row r="312" ht="14.25" customHeight="1">
      <c r="L312" s="71"/>
    </row>
    <row r="313" ht="14.25" customHeight="1">
      <c r="L313" s="71"/>
    </row>
    <row r="314" ht="14.25" customHeight="1">
      <c r="L314" s="71"/>
    </row>
    <row r="315" ht="14.25" customHeight="1">
      <c r="L315" s="71"/>
    </row>
    <row r="316" ht="14.25" customHeight="1">
      <c r="L316" s="71"/>
    </row>
    <row r="317" ht="14.25" customHeight="1">
      <c r="L317" s="71"/>
    </row>
    <row r="318" ht="14.25" customHeight="1">
      <c r="L318" s="71"/>
    </row>
    <row r="319" ht="14.25" customHeight="1">
      <c r="L319" s="71"/>
    </row>
    <row r="320" ht="14.25" customHeight="1">
      <c r="L320" s="71"/>
    </row>
    <row r="321" ht="14.25" customHeight="1">
      <c r="L321" s="71"/>
    </row>
    <row r="322" ht="14.25" customHeight="1">
      <c r="L322" s="71"/>
    </row>
    <row r="323" ht="14.25" customHeight="1">
      <c r="L323" s="71"/>
    </row>
    <row r="324" ht="14.25" customHeight="1">
      <c r="L324" s="71"/>
    </row>
    <row r="325" ht="14.25" customHeight="1">
      <c r="L325" s="71"/>
    </row>
    <row r="326" ht="14.25" customHeight="1">
      <c r="L326" s="71"/>
    </row>
    <row r="327" ht="14.25" customHeight="1">
      <c r="L327" s="71"/>
    </row>
    <row r="328" ht="14.25" customHeight="1">
      <c r="L328" s="71"/>
    </row>
    <row r="329" ht="14.25" customHeight="1">
      <c r="L329" s="71"/>
    </row>
    <row r="330" ht="14.25" customHeight="1">
      <c r="L330" s="71"/>
    </row>
    <row r="331" ht="14.25" customHeight="1">
      <c r="L331" s="71"/>
    </row>
    <row r="332" ht="14.25" customHeight="1">
      <c r="L332" s="71"/>
    </row>
    <row r="333" ht="14.25" customHeight="1">
      <c r="L333" s="71"/>
    </row>
    <row r="334" ht="14.25" customHeight="1">
      <c r="L334" s="71"/>
    </row>
    <row r="335" ht="14.25" customHeight="1">
      <c r="L335" s="71"/>
    </row>
    <row r="336" ht="14.25" customHeight="1">
      <c r="L336" s="71"/>
    </row>
    <row r="337" ht="14.25" customHeight="1">
      <c r="L337" s="71"/>
    </row>
    <row r="338" ht="14.25" customHeight="1">
      <c r="L338" s="71"/>
    </row>
    <row r="339" ht="14.25" customHeight="1">
      <c r="L339" s="71"/>
    </row>
    <row r="340" ht="14.25" customHeight="1">
      <c r="L340" s="71"/>
    </row>
    <row r="341" ht="14.25" customHeight="1">
      <c r="L341" s="71"/>
    </row>
    <row r="342" ht="14.25" customHeight="1">
      <c r="L342" s="71"/>
    </row>
    <row r="343" ht="14.25" customHeight="1">
      <c r="L343" s="71"/>
    </row>
    <row r="344" ht="14.25" customHeight="1">
      <c r="L344" s="71"/>
    </row>
    <row r="345" ht="14.25" customHeight="1">
      <c r="L345" s="71"/>
    </row>
    <row r="346" ht="14.25" customHeight="1">
      <c r="L346" s="71"/>
    </row>
    <row r="347" ht="14.25" customHeight="1">
      <c r="L347" s="71"/>
    </row>
    <row r="348" ht="14.25" customHeight="1">
      <c r="L348" s="71"/>
    </row>
    <row r="349" ht="14.25" customHeight="1">
      <c r="L349" s="71"/>
    </row>
    <row r="350" ht="14.25" customHeight="1">
      <c r="L350" s="71"/>
    </row>
    <row r="351" ht="14.25" customHeight="1">
      <c r="L351" s="71"/>
    </row>
    <row r="352" ht="14.25" customHeight="1">
      <c r="L352" s="71"/>
    </row>
    <row r="353" ht="14.25" customHeight="1">
      <c r="L353" s="71"/>
    </row>
    <row r="354" ht="14.25" customHeight="1">
      <c r="L354" s="71"/>
    </row>
    <row r="355" ht="14.25" customHeight="1">
      <c r="L355" s="71"/>
    </row>
    <row r="356" ht="14.25" customHeight="1">
      <c r="L356" s="71"/>
    </row>
    <row r="357" ht="14.25" customHeight="1">
      <c r="L357" s="71"/>
    </row>
    <row r="358" ht="14.25" customHeight="1">
      <c r="L358" s="71"/>
    </row>
    <row r="359" ht="14.25" customHeight="1">
      <c r="L359" s="71"/>
    </row>
    <row r="360" ht="14.25" customHeight="1">
      <c r="L360" s="71"/>
    </row>
    <row r="361" ht="14.25" customHeight="1">
      <c r="L361" s="71"/>
    </row>
    <row r="362" ht="14.25" customHeight="1">
      <c r="L362" s="71"/>
    </row>
    <row r="363" ht="14.25" customHeight="1">
      <c r="L363" s="71"/>
    </row>
    <row r="364" ht="14.25" customHeight="1">
      <c r="L364" s="71"/>
    </row>
    <row r="365" ht="14.25" customHeight="1">
      <c r="L365" s="71"/>
    </row>
    <row r="366" ht="14.25" customHeight="1">
      <c r="L366" s="71"/>
    </row>
    <row r="367" ht="14.25" customHeight="1">
      <c r="L367" s="71"/>
    </row>
    <row r="368" ht="14.25" customHeight="1">
      <c r="L368" s="71"/>
    </row>
    <row r="369" ht="14.25" customHeight="1">
      <c r="L369" s="71"/>
    </row>
    <row r="370" ht="14.25" customHeight="1">
      <c r="L370" s="71"/>
    </row>
    <row r="371" ht="14.25" customHeight="1">
      <c r="L371" s="71"/>
    </row>
    <row r="372" ht="14.25" customHeight="1">
      <c r="L372" s="71"/>
    </row>
    <row r="373" ht="14.25" customHeight="1">
      <c r="L373" s="71"/>
    </row>
    <row r="374" ht="14.25" customHeight="1">
      <c r="L374" s="71"/>
    </row>
    <row r="375" ht="14.25" customHeight="1">
      <c r="L375" s="71"/>
    </row>
    <row r="376" ht="14.25" customHeight="1">
      <c r="L376" s="71"/>
    </row>
    <row r="377" ht="14.25" customHeight="1">
      <c r="L377" s="71"/>
    </row>
    <row r="378" ht="14.25" customHeight="1">
      <c r="L378" s="71"/>
    </row>
    <row r="379" ht="14.25" customHeight="1">
      <c r="L379" s="71"/>
    </row>
    <row r="380" ht="14.25" customHeight="1">
      <c r="L380" s="71"/>
    </row>
    <row r="381" ht="14.25" customHeight="1">
      <c r="L381" s="71"/>
    </row>
    <row r="382" ht="14.25" customHeight="1">
      <c r="L382" s="71"/>
    </row>
    <row r="383" ht="14.25" customHeight="1">
      <c r="L383" s="71"/>
    </row>
    <row r="384" ht="14.25" customHeight="1">
      <c r="L384" s="71"/>
    </row>
    <row r="385" ht="14.25" customHeight="1">
      <c r="L385" s="71"/>
    </row>
    <row r="386" ht="14.25" customHeight="1">
      <c r="L386" s="71"/>
    </row>
    <row r="387" ht="14.25" customHeight="1">
      <c r="L387" s="71"/>
    </row>
    <row r="388" ht="14.25" customHeight="1">
      <c r="L388" s="71"/>
    </row>
    <row r="389" ht="14.25" customHeight="1">
      <c r="L389" s="71"/>
    </row>
    <row r="390" ht="14.25" customHeight="1">
      <c r="L390" s="71"/>
    </row>
    <row r="391" ht="14.25" customHeight="1">
      <c r="L391" s="71"/>
    </row>
    <row r="392" ht="14.25" customHeight="1">
      <c r="L392" s="71"/>
    </row>
    <row r="393" ht="14.25" customHeight="1">
      <c r="L393" s="71"/>
    </row>
    <row r="394" ht="14.25" customHeight="1">
      <c r="L394" s="71"/>
    </row>
    <row r="395" ht="14.25" customHeight="1">
      <c r="L395" s="71"/>
    </row>
    <row r="396" ht="14.25" customHeight="1">
      <c r="L396" s="71"/>
    </row>
    <row r="397" ht="14.25" customHeight="1">
      <c r="L397" s="71"/>
    </row>
    <row r="398" ht="14.25" customHeight="1">
      <c r="L398" s="71"/>
    </row>
    <row r="399" ht="14.25" customHeight="1">
      <c r="L399" s="71"/>
    </row>
    <row r="400" ht="14.25" customHeight="1">
      <c r="L400" s="71"/>
    </row>
    <row r="401" ht="14.25" customHeight="1">
      <c r="L401" s="71"/>
    </row>
    <row r="402" ht="14.25" customHeight="1">
      <c r="L402" s="71"/>
    </row>
    <row r="403" ht="14.25" customHeight="1">
      <c r="L403" s="71"/>
    </row>
    <row r="404" ht="14.25" customHeight="1">
      <c r="L404" s="71"/>
    </row>
    <row r="405" ht="14.25" customHeight="1">
      <c r="L405" s="71"/>
    </row>
    <row r="406" ht="14.25" customHeight="1">
      <c r="L406" s="71"/>
    </row>
    <row r="407" ht="14.25" customHeight="1">
      <c r="L407" s="71"/>
    </row>
    <row r="408" ht="14.25" customHeight="1">
      <c r="L408" s="71"/>
    </row>
    <row r="409" ht="14.25" customHeight="1">
      <c r="L409" s="71"/>
    </row>
    <row r="410" ht="14.25" customHeight="1">
      <c r="L410" s="71"/>
    </row>
    <row r="411" ht="14.25" customHeight="1">
      <c r="L411" s="71"/>
    </row>
    <row r="412" ht="14.25" customHeight="1">
      <c r="L412" s="71"/>
    </row>
    <row r="413" ht="14.25" customHeight="1">
      <c r="L413" s="71"/>
    </row>
    <row r="414" ht="14.25" customHeight="1">
      <c r="L414" s="71"/>
    </row>
    <row r="415" ht="14.25" customHeight="1">
      <c r="L415" s="71"/>
    </row>
    <row r="416" ht="14.25" customHeight="1">
      <c r="L416" s="71"/>
    </row>
    <row r="417" ht="14.25" customHeight="1">
      <c r="L417" s="71"/>
    </row>
    <row r="418" ht="14.25" customHeight="1">
      <c r="L418" s="71"/>
    </row>
    <row r="419" ht="14.25" customHeight="1">
      <c r="L419" s="71"/>
    </row>
    <row r="420" ht="14.25" customHeight="1">
      <c r="L420" s="71"/>
    </row>
    <row r="421" ht="14.25" customHeight="1">
      <c r="L421" s="71"/>
    </row>
    <row r="422" ht="14.25" customHeight="1">
      <c r="L422" s="71"/>
    </row>
    <row r="423" ht="14.25" customHeight="1">
      <c r="L423" s="71"/>
    </row>
    <row r="424" ht="14.25" customHeight="1">
      <c r="L424" s="71"/>
    </row>
    <row r="425" ht="14.25" customHeight="1">
      <c r="L425" s="71"/>
    </row>
    <row r="426" ht="14.25" customHeight="1">
      <c r="L426" s="71"/>
    </row>
    <row r="427" ht="14.25" customHeight="1">
      <c r="L427" s="71"/>
    </row>
    <row r="428" ht="14.25" customHeight="1">
      <c r="L428" s="71"/>
    </row>
    <row r="429" ht="14.25" customHeight="1">
      <c r="L429" s="71"/>
    </row>
    <row r="430" ht="14.25" customHeight="1">
      <c r="L430" s="71"/>
    </row>
    <row r="431" ht="14.25" customHeight="1">
      <c r="L431" s="71"/>
    </row>
    <row r="432" ht="14.25" customHeight="1">
      <c r="L432" s="71"/>
    </row>
    <row r="433" ht="14.25" customHeight="1">
      <c r="L433" s="71"/>
    </row>
    <row r="434" ht="14.25" customHeight="1">
      <c r="L434" s="71"/>
    </row>
    <row r="435" ht="14.25" customHeight="1">
      <c r="L435" s="71"/>
    </row>
    <row r="436" ht="14.25" customHeight="1">
      <c r="L436" s="71"/>
    </row>
    <row r="437" ht="14.25" customHeight="1">
      <c r="L437" s="71"/>
    </row>
    <row r="438" ht="14.25" customHeight="1">
      <c r="L438" s="71"/>
    </row>
    <row r="439" ht="14.25" customHeight="1">
      <c r="L439" s="71"/>
    </row>
    <row r="440" ht="14.25" customHeight="1">
      <c r="L440" s="71"/>
    </row>
    <row r="441" ht="14.25" customHeight="1">
      <c r="L441" s="71"/>
    </row>
    <row r="442" ht="14.25" customHeight="1">
      <c r="L442" s="71"/>
    </row>
    <row r="443" ht="14.25" customHeight="1">
      <c r="L443" s="71"/>
    </row>
    <row r="444" ht="14.25" customHeight="1">
      <c r="L444" s="71"/>
    </row>
    <row r="445" ht="14.25" customHeight="1">
      <c r="L445" s="71"/>
    </row>
    <row r="446" ht="14.25" customHeight="1">
      <c r="L446" s="71"/>
    </row>
    <row r="447" ht="14.25" customHeight="1">
      <c r="L447" s="71"/>
    </row>
    <row r="448" ht="14.25" customHeight="1">
      <c r="L448" s="71"/>
    </row>
    <row r="449" ht="14.25" customHeight="1">
      <c r="L449" s="71"/>
    </row>
    <row r="450" ht="14.25" customHeight="1">
      <c r="L450" s="71"/>
    </row>
    <row r="451" ht="14.25" customHeight="1">
      <c r="L451" s="71"/>
    </row>
    <row r="452" ht="14.25" customHeight="1">
      <c r="L452" s="71"/>
    </row>
    <row r="453" ht="14.25" customHeight="1">
      <c r="L453" s="71"/>
    </row>
    <row r="454" ht="14.25" customHeight="1">
      <c r="L454" s="71"/>
    </row>
    <row r="455" ht="14.25" customHeight="1">
      <c r="L455" s="71"/>
    </row>
    <row r="456" ht="14.25" customHeight="1">
      <c r="L456" s="71"/>
    </row>
    <row r="457" ht="14.25" customHeight="1">
      <c r="L457" s="71"/>
    </row>
    <row r="458" ht="14.25" customHeight="1">
      <c r="L458" s="71"/>
    </row>
    <row r="459" ht="14.25" customHeight="1">
      <c r="L459" s="71"/>
    </row>
    <row r="460" ht="14.25" customHeight="1">
      <c r="L460" s="71"/>
    </row>
    <row r="461" ht="14.25" customHeight="1">
      <c r="L461" s="71"/>
    </row>
    <row r="462" ht="14.25" customHeight="1">
      <c r="L462" s="71"/>
    </row>
    <row r="463" ht="14.25" customHeight="1">
      <c r="L463" s="71"/>
    </row>
    <row r="464" ht="14.25" customHeight="1">
      <c r="L464" s="71"/>
    </row>
    <row r="465" ht="14.25" customHeight="1">
      <c r="L465" s="71"/>
    </row>
    <row r="466" ht="14.25" customHeight="1">
      <c r="L466" s="71"/>
    </row>
    <row r="467" ht="14.25" customHeight="1">
      <c r="L467" s="71"/>
    </row>
    <row r="468" ht="14.25" customHeight="1">
      <c r="L468" s="71"/>
    </row>
    <row r="469" ht="14.25" customHeight="1">
      <c r="L469" s="71"/>
    </row>
    <row r="470" ht="14.25" customHeight="1">
      <c r="L470" s="71"/>
    </row>
    <row r="471" ht="14.25" customHeight="1">
      <c r="L471" s="71"/>
    </row>
    <row r="472" ht="14.25" customHeight="1">
      <c r="L472" s="71"/>
    </row>
    <row r="473" ht="14.25" customHeight="1">
      <c r="L473" s="71"/>
    </row>
    <row r="474" ht="14.25" customHeight="1">
      <c r="L474" s="71"/>
    </row>
    <row r="475" ht="14.25" customHeight="1">
      <c r="L475" s="71"/>
    </row>
    <row r="476" ht="14.25" customHeight="1">
      <c r="L476" s="71"/>
    </row>
    <row r="477" ht="14.25" customHeight="1">
      <c r="L477" s="71"/>
    </row>
    <row r="478" ht="14.25" customHeight="1">
      <c r="L478" s="71"/>
    </row>
    <row r="479" ht="14.25" customHeight="1">
      <c r="L479" s="71"/>
    </row>
    <row r="480" ht="14.25" customHeight="1">
      <c r="L480" s="71"/>
    </row>
    <row r="481" ht="14.25" customHeight="1">
      <c r="L481" s="71"/>
    </row>
    <row r="482" ht="14.25" customHeight="1">
      <c r="L482" s="71"/>
    </row>
    <row r="483" ht="14.25" customHeight="1">
      <c r="L483" s="71"/>
    </row>
    <row r="484" ht="14.25" customHeight="1">
      <c r="L484" s="71"/>
    </row>
    <row r="485" ht="14.25" customHeight="1">
      <c r="L485" s="71"/>
    </row>
    <row r="486" ht="14.25" customHeight="1">
      <c r="L486" s="71"/>
    </row>
    <row r="487" ht="14.25" customHeight="1">
      <c r="L487" s="71"/>
    </row>
    <row r="488" ht="14.25" customHeight="1">
      <c r="L488" s="71"/>
    </row>
    <row r="489" ht="14.25" customHeight="1">
      <c r="L489" s="71"/>
    </row>
    <row r="490" ht="14.25" customHeight="1">
      <c r="L490" s="71"/>
    </row>
    <row r="491" ht="14.25" customHeight="1">
      <c r="L491" s="71"/>
    </row>
    <row r="492" ht="14.25" customHeight="1">
      <c r="L492" s="71"/>
    </row>
    <row r="493" ht="14.25" customHeight="1">
      <c r="L493" s="71"/>
    </row>
    <row r="494" ht="14.25" customHeight="1">
      <c r="L494" s="71"/>
    </row>
    <row r="495" ht="14.25" customHeight="1">
      <c r="L495" s="71"/>
    </row>
    <row r="496" ht="14.25" customHeight="1">
      <c r="L496" s="71"/>
    </row>
    <row r="497" ht="14.25" customHeight="1">
      <c r="L497" s="71"/>
    </row>
    <row r="498" ht="14.25" customHeight="1">
      <c r="L498" s="71"/>
    </row>
    <row r="499" ht="14.25" customHeight="1">
      <c r="L499" s="71"/>
    </row>
    <row r="500" ht="14.25" customHeight="1">
      <c r="L500" s="71"/>
    </row>
    <row r="501" ht="14.25" customHeight="1">
      <c r="L501" s="71"/>
    </row>
    <row r="502" ht="14.25" customHeight="1">
      <c r="L502" s="71"/>
    </row>
    <row r="503" ht="14.25" customHeight="1">
      <c r="L503" s="71"/>
    </row>
    <row r="504" ht="14.25" customHeight="1">
      <c r="L504" s="71"/>
    </row>
    <row r="505" ht="14.25" customHeight="1">
      <c r="L505" s="71"/>
    </row>
    <row r="506" ht="14.25" customHeight="1">
      <c r="L506" s="71"/>
    </row>
    <row r="507" ht="14.25" customHeight="1">
      <c r="L507" s="71"/>
    </row>
    <row r="508" ht="14.25" customHeight="1">
      <c r="L508" s="71"/>
    </row>
    <row r="509" ht="14.25" customHeight="1">
      <c r="L509" s="71"/>
    </row>
    <row r="510" ht="14.25" customHeight="1">
      <c r="L510" s="71"/>
    </row>
    <row r="511" ht="14.25" customHeight="1">
      <c r="L511" s="71"/>
    </row>
    <row r="512" ht="14.25" customHeight="1">
      <c r="L512" s="71"/>
    </row>
    <row r="513" ht="14.25" customHeight="1">
      <c r="L513" s="71"/>
    </row>
    <row r="514" ht="14.25" customHeight="1">
      <c r="L514" s="71"/>
    </row>
    <row r="515" ht="14.25" customHeight="1">
      <c r="L515" s="71"/>
    </row>
    <row r="516" ht="14.25" customHeight="1">
      <c r="L516" s="71"/>
    </row>
    <row r="517" ht="14.25" customHeight="1">
      <c r="L517" s="71"/>
    </row>
    <row r="518" ht="14.25" customHeight="1">
      <c r="L518" s="71"/>
    </row>
    <row r="519" ht="14.25" customHeight="1">
      <c r="L519" s="71"/>
    </row>
    <row r="520" ht="14.25" customHeight="1">
      <c r="L520" s="71"/>
    </row>
    <row r="521" ht="14.25" customHeight="1">
      <c r="L521" s="71"/>
    </row>
    <row r="522" ht="14.25" customHeight="1">
      <c r="L522" s="71"/>
    </row>
    <row r="523" ht="14.25" customHeight="1">
      <c r="L523" s="71"/>
    </row>
    <row r="524" ht="14.25" customHeight="1">
      <c r="L524" s="71"/>
    </row>
    <row r="525" ht="14.25" customHeight="1">
      <c r="L525" s="71"/>
    </row>
    <row r="526" ht="14.25" customHeight="1">
      <c r="L526" s="71"/>
    </row>
    <row r="527" ht="14.25" customHeight="1">
      <c r="L527" s="71"/>
    </row>
    <row r="528" ht="14.25" customHeight="1">
      <c r="L528" s="71"/>
    </row>
    <row r="529" ht="14.25" customHeight="1">
      <c r="L529" s="71"/>
    </row>
    <row r="530" ht="14.25" customHeight="1">
      <c r="L530" s="71"/>
    </row>
    <row r="531" ht="14.25" customHeight="1">
      <c r="L531" s="71"/>
    </row>
    <row r="532" ht="14.25" customHeight="1">
      <c r="L532" s="71"/>
    </row>
    <row r="533" ht="14.25" customHeight="1">
      <c r="L533" s="71"/>
    </row>
    <row r="534" ht="14.25" customHeight="1">
      <c r="L534" s="71"/>
    </row>
    <row r="535" ht="14.25" customHeight="1">
      <c r="L535" s="71"/>
    </row>
    <row r="536" ht="14.25" customHeight="1">
      <c r="L536" s="71"/>
    </row>
    <row r="537" ht="14.25" customHeight="1">
      <c r="L537" s="71"/>
    </row>
    <row r="538" ht="14.25" customHeight="1">
      <c r="L538" s="71"/>
    </row>
    <row r="539" ht="14.25" customHeight="1">
      <c r="L539" s="71"/>
    </row>
    <row r="540" ht="14.25" customHeight="1">
      <c r="L540" s="71"/>
    </row>
    <row r="541" ht="14.25" customHeight="1">
      <c r="L541" s="71"/>
    </row>
    <row r="542" ht="14.25" customHeight="1">
      <c r="L542" s="71"/>
    </row>
    <row r="543" ht="14.25" customHeight="1">
      <c r="L543" s="71"/>
    </row>
    <row r="544" ht="14.25" customHeight="1">
      <c r="L544" s="71"/>
    </row>
    <row r="545" ht="14.25" customHeight="1">
      <c r="L545" s="71"/>
    </row>
    <row r="546" ht="14.25" customHeight="1">
      <c r="L546" s="71"/>
    </row>
    <row r="547" ht="14.25" customHeight="1">
      <c r="L547" s="71"/>
    </row>
    <row r="548" ht="14.25" customHeight="1">
      <c r="L548" s="71"/>
    </row>
    <row r="549" ht="14.25" customHeight="1">
      <c r="L549" s="71"/>
    </row>
    <row r="550" ht="14.25" customHeight="1">
      <c r="L550" s="71"/>
    </row>
    <row r="551" ht="14.25" customHeight="1">
      <c r="L551" s="71"/>
    </row>
    <row r="552" ht="14.25" customHeight="1">
      <c r="L552" s="71"/>
    </row>
    <row r="553" ht="14.25" customHeight="1">
      <c r="L553" s="71"/>
    </row>
    <row r="554" ht="14.25" customHeight="1">
      <c r="L554" s="71"/>
    </row>
    <row r="555" ht="14.25" customHeight="1">
      <c r="L555" s="71"/>
    </row>
    <row r="556" ht="14.25" customHeight="1">
      <c r="L556" s="71"/>
    </row>
    <row r="557" ht="14.25" customHeight="1">
      <c r="L557" s="71"/>
    </row>
    <row r="558" ht="14.25" customHeight="1">
      <c r="L558" s="71"/>
    </row>
    <row r="559" ht="14.25" customHeight="1">
      <c r="L559" s="71"/>
    </row>
    <row r="560" ht="14.25" customHeight="1">
      <c r="L560" s="71"/>
    </row>
    <row r="561" ht="14.25" customHeight="1">
      <c r="L561" s="71"/>
    </row>
    <row r="562" ht="14.25" customHeight="1">
      <c r="L562" s="71"/>
    </row>
    <row r="563" ht="14.25" customHeight="1">
      <c r="L563" s="71"/>
    </row>
    <row r="564" ht="14.25" customHeight="1">
      <c r="L564" s="71"/>
    </row>
    <row r="565" ht="14.25" customHeight="1">
      <c r="L565" s="71"/>
    </row>
    <row r="566" ht="14.25" customHeight="1">
      <c r="L566" s="71"/>
    </row>
    <row r="567" ht="14.25" customHeight="1">
      <c r="L567" s="71"/>
    </row>
    <row r="568" ht="14.25" customHeight="1">
      <c r="L568" s="71"/>
    </row>
    <row r="569" ht="14.25" customHeight="1">
      <c r="L569" s="71"/>
    </row>
    <row r="570" ht="14.25" customHeight="1">
      <c r="L570" s="71"/>
    </row>
    <row r="571" ht="14.25" customHeight="1">
      <c r="L571" s="71"/>
    </row>
    <row r="572" ht="14.25" customHeight="1">
      <c r="L572" s="71"/>
    </row>
    <row r="573" ht="14.25" customHeight="1">
      <c r="L573" s="71"/>
    </row>
    <row r="574" ht="14.25" customHeight="1">
      <c r="L574" s="71"/>
    </row>
    <row r="575" ht="14.25" customHeight="1">
      <c r="L575" s="71"/>
    </row>
    <row r="576" ht="14.25" customHeight="1">
      <c r="L576" s="71"/>
    </row>
    <row r="577" ht="14.25" customHeight="1">
      <c r="L577" s="71"/>
    </row>
    <row r="578" ht="14.25" customHeight="1">
      <c r="L578" s="71"/>
    </row>
    <row r="579" ht="14.25" customHeight="1">
      <c r="L579" s="71"/>
    </row>
    <row r="580" ht="14.25" customHeight="1">
      <c r="L580" s="71"/>
    </row>
    <row r="581" ht="14.25" customHeight="1">
      <c r="L581" s="71"/>
    </row>
    <row r="582" ht="14.25" customHeight="1">
      <c r="L582" s="71"/>
    </row>
    <row r="583" ht="14.25" customHeight="1">
      <c r="L583" s="71"/>
    </row>
    <row r="584" ht="14.25" customHeight="1">
      <c r="L584" s="71"/>
    </row>
    <row r="585" ht="14.25" customHeight="1">
      <c r="L585" s="71"/>
    </row>
    <row r="586" ht="14.25" customHeight="1">
      <c r="L586" s="71"/>
    </row>
    <row r="587" ht="14.25" customHeight="1">
      <c r="L587" s="71"/>
    </row>
    <row r="588" ht="14.25" customHeight="1">
      <c r="L588" s="71"/>
    </row>
    <row r="589" ht="14.25" customHeight="1">
      <c r="L589" s="71"/>
    </row>
    <row r="590" ht="14.25" customHeight="1">
      <c r="L590" s="71"/>
    </row>
    <row r="591" ht="14.25" customHeight="1">
      <c r="L591" s="71"/>
    </row>
    <row r="592" ht="14.25" customHeight="1">
      <c r="L592" s="71"/>
    </row>
    <row r="593" ht="14.25" customHeight="1">
      <c r="L593" s="71"/>
    </row>
    <row r="594" ht="14.25" customHeight="1">
      <c r="L594" s="71"/>
    </row>
    <row r="595" ht="14.25" customHeight="1">
      <c r="L595" s="71"/>
    </row>
    <row r="596" ht="14.25" customHeight="1">
      <c r="L596" s="71"/>
    </row>
    <row r="597" ht="14.25" customHeight="1">
      <c r="L597" s="71"/>
    </row>
    <row r="598" ht="14.25" customHeight="1">
      <c r="L598" s="71"/>
    </row>
    <row r="599" ht="14.25" customHeight="1">
      <c r="L599" s="71"/>
    </row>
    <row r="600" ht="14.25" customHeight="1">
      <c r="L600" s="71"/>
    </row>
    <row r="601" ht="14.25" customHeight="1">
      <c r="L601" s="71"/>
    </row>
    <row r="602" ht="14.25" customHeight="1">
      <c r="L602" s="71"/>
    </row>
    <row r="603" ht="14.25" customHeight="1">
      <c r="L603" s="71"/>
    </row>
    <row r="604" ht="14.25" customHeight="1">
      <c r="L604" s="71"/>
    </row>
    <row r="605" ht="14.25" customHeight="1">
      <c r="L605" s="71"/>
    </row>
    <row r="606" ht="14.25" customHeight="1">
      <c r="L606" s="71"/>
    </row>
    <row r="607" ht="14.25" customHeight="1">
      <c r="L607" s="71"/>
    </row>
    <row r="608" ht="14.25" customHeight="1">
      <c r="L608" s="71"/>
    </row>
    <row r="609" ht="14.25" customHeight="1">
      <c r="L609" s="71"/>
    </row>
    <row r="610" ht="14.25" customHeight="1">
      <c r="L610" s="71"/>
    </row>
    <row r="611" ht="14.25" customHeight="1">
      <c r="L611" s="71"/>
    </row>
    <row r="612" ht="14.25" customHeight="1">
      <c r="L612" s="71"/>
    </row>
    <row r="613" ht="14.25" customHeight="1">
      <c r="L613" s="71"/>
    </row>
    <row r="614" ht="14.25" customHeight="1">
      <c r="L614" s="71"/>
    </row>
    <row r="615" ht="14.25" customHeight="1">
      <c r="L615" s="71"/>
    </row>
    <row r="616" ht="14.25" customHeight="1">
      <c r="L616" s="71"/>
    </row>
    <row r="617" ht="14.25" customHeight="1">
      <c r="L617" s="71"/>
    </row>
    <row r="618" ht="14.25" customHeight="1">
      <c r="L618" s="71"/>
    </row>
    <row r="619" ht="14.25" customHeight="1">
      <c r="L619" s="71"/>
    </row>
    <row r="620" ht="14.25" customHeight="1">
      <c r="L620" s="71"/>
    </row>
    <row r="621" ht="14.25" customHeight="1">
      <c r="L621" s="71"/>
    </row>
    <row r="622" ht="14.25" customHeight="1">
      <c r="L622" s="71"/>
    </row>
    <row r="623" ht="14.25" customHeight="1">
      <c r="L623" s="71"/>
    </row>
    <row r="624" ht="14.25" customHeight="1">
      <c r="L624" s="71"/>
    </row>
    <row r="625" ht="14.25" customHeight="1">
      <c r="L625" s="71"/>
    </row>
    <row r="626" ht="14.25" customHeight="1">
      <c r="L626" s="71"/>
    </row>
    <row r="627" ht="14.25" customHeight="1">
      <c r="L627" s="71"/>
    </row>
    <row r="628" ht="14.25" customHeight="1">
      <c r="L628" s="71"/>
    </row>
    <row r="629" ht="14.25" customHeight="1">
      <c r="L629" s="71"/>
    </row>
    <row r="630" ht="14.25" customHeight="1">
      <c r="L630" s="71"/>
    </row>
    <row r="631" ht="14.25" customHeight="1">
      <c r="L631" s="71"/>
    </row>
    <row r="632" ht="14.25" customHeight="1">
      <c r="L632" s="71"/>
    </row>
    <row r="633" ht="14.25" customHeight="1">
      <c r="L633" s="71"/>
    </row>
    <row r="634" ht="14.25" customHeight="1">
      <c r="L634" s="71"/>
    </row>
    <row r="635" ht="14.25" customHeight="1">
      <c r="L635" s="71"/>
    </row>
    <row r="636" ht="14.25" customHeight="1">
      <c r="L636" s="71"/>
    </row>
    <row r="637" ht="14.25" customHeight="1">
      <c r="L637" s="71"/>
    </row>
    <row r="638" ht="14.25" customHeight="1">
      <c r="L638" s="71"/>
    </row>
    <row r="639" ht="14.25" customHeight="1">
      <c r="L639" s="71"/>
    </row>
    <row r="640" ht="14.25" customHeight="1">
      <c r="L640" s="71"/>
    </row>
    <row r="641" ht="14.25" customHeight="1">
      <c r="L641" s="71"/>
    </row>
    <row r="642" ht="14.25" customHeight="1">
      <c r="L642" s="71"/>
    </row>
    <row r="643" ht="14.25" customHeight="1">
      <c r="L643" s="71"/>
    </row>
    <row r="644" ht="14.25" customHeight="1">
      <c r="L644" s="71"/>
    </row>
    <row r="645" ht="14.25" customHeight="1">
      <c r="L645" s="71"/>
    </row>
    <row r="646" ht="14.25" customHeight="1">
      <c r="L646" s="71"/>
    </row>
    <row r="647" ht="14.25" customHeight="1">
      <c r="L647" s="71"/>
    </row>
    <row r="648" ht="14.25" customHeight="1">
      <c r="L648" s="71"/>
    </row>
    <row r="649" ht="14.25" customHeight="1">
      <c r="L649" s="71"/>
    </row>
    <row r="650" ht="14.25" customHeight="1">
      <c r="L650" s="71"/>
    </row>
    <row r="651" ht="14.25" customHeight="1">
      <c r="L651" s="71"/>
    </row>
    <row r="652" ht="14.25" customHeight="1">
      <c r="L652" s="71"/>
    </row>
    <row r="653" ht="14.25" customHeight="1">
      <c r="L653" s="71"/>
    </row>
    <row r="654" ht="14.25" customHeight="1">
      <c r="L654" s="71"/>
    </row>
    <row r="655" ht="14.25" customHeight="1">
      <c r="L655" s="71"/>
    </row>
    <row r="656" ht="14.25" customHeight="1">
      <c r="L656" s="71"/>
    </row>
    <row r="657" ht="14.25" customHeight="1">
      <c r="L657" s="71"/>
    </row>
    <row r="658" ht="14.25" customHeight="1">
      <c r="L658" s="71"/>
    </row>
    <row r="659" ht="14.25" customHeight="1">
      <c r="L659" s="71"/>
    </row>
    <row r="660" ht="14.25" customHeight="1">
      <c r="L660" s="71"/>
    </row>
    <row r="661" ht="14.25" customHeight="1">
      <c r="L661" s="71"/>
    </row>
    <row r="662" ht="14.25" customHeight="1">
      <c r="L662" s="71"/>
    </row>
    <row r="663" ht="14.25" customHeight="1">
      <c r="L663" s="71"/>
    </row>
    <row r="664" ht="14.25" customHeight="1">
      <c r="L664" s="71"/>
    </row>
    <row r="665" ht="14.25" customHeight="1">
      <c r="L665" s="71"/>
    </row>
    <row r="666" ht="14.25" customHeight="1">
      <c r="L666" s="71"/>
    </row>
    <row r="667" ht="14.25" customHeight="1">
      <c r="L667" s="71"/>
    </row>
    <row r="668" ht="14.25" customHeight="1">
      <c r="L668" s="71"/>
    </row>
    <row r="669" ht="14.25" customHeight="1">
      <c r="L669" s="71"/>
    </row>
    <row r="670" ht="14.25" customHeight="1">
      <c r="L670" s="71"/>
    </row>
    <row r="671" ht="14.25" customHeight="1">
      <c r="L671" s="71"/>
    </row>
    <row r="672" ht="14.25" customHeight="1">
      <c r="L672" s="71"/>
    </row>
    <row r="673" ht="14.25" customHeight="1">
      <c r="L673" s="71"/>
    </row>
    <row r="674" ht="14.25" customHeight="1">
      <c r="L674" s="71"/>
    </row>
    <row r="675" ht="14.25" customHeight="1">
      <c r="L675" s="71"/>
    </row>
    <row r="676" ht="14.25" customHeight="1">
      <c r="L676" s="71"/>
    </row>
    <row r="677" ht="14.25" customHeight="1">
      <c r="L677" s="71"/>
    </row>
    <row r="678" ht="14.25" customHeight="1">
      <c r="L678" s="71"/>
    </row>
    <row r="679" ht="14.25" customHeight="1">
      <c r="L679" s="71"/>
    </row>
    <row r="680" ht="14.25" customHeight="1">
      <c r="L680" s="71"/>
    </row>
    <row r="681" ht="14.25" customHeight="1">
      <c r="L681" s="71"/>
    </row>
    <row r="682" ht="14.25" customHeight="1">
      <c r="L682" s="71"/>
    </row>
    <row r="683" ht="14.25" customHeight="1">
      <c r="L683" s="71"/>
    </row>
    <row r="684" ht="14.25" customHeight="1">
      <c r="L684" s="71"/>
    </row>
    <row r="685" ht="14.25" customHeight="1">
      <c r="L685" s="71"/>
    </row>
    <row r="686" ht="14.25" customHeight="1">
      <c r="L686" s="71"/>
    </row>
    <row r="687" ht="14.25" customHeight="1">
      <c r="L687" s="71"/>
    </row>
    <row r="688" ht="14.25" customHeight="1">
      <c r="L688" s="71"/>
    </row>
    <row r="689" ht="14.25" customHeight="1">
      <c r="L689" s="71"/>
    </row>
    <row r="690" ht="14.25" customHeight="1">
      <c r="L690" s="71"/>
    </row>
    <row r="691" ht="14.25" customHeight="1">
      <c r="L691" s="71"/>
    </row>
    <row r="692" ht="14.25" customHeight="1">
      <c r="L692" s="71"/>
    </row>
    <row r="693" ht="14.25" customHeight="1">
      <c r="L693" s="71"/>
    </row>
    <row r="694" ht="14.25" customHeight="1">
      <c r="L694" s="71"/>
    </row>
    <row r="695" ht="14.25" customHeight="1">
      <c r="L695" s="71"/>
    </row>
    <row r="696" ht="14.25" customHeight="1">
      <c r="L696" s="71"/>
    </row>
    <row r="697" ht="14.25" customHeight="1">
      <c r="L697" s="71"/>
    </row>
    <row r="698" ht="14.25" customHeight="1">
      <c r="L698" s="71"/>
    </row>
    <row r="699" ht="14.25" customHeight="1">
      <c r="L699" s="71"/>
    </row>
    <row r="700" ht="14.25" customHeight="1">
      <c r="L700" s="71"/>
    </row>
    <row r="701" ht="14.25" customHeight="1">
      <c r="L701" s="71"/>
    </row>
    <row r="702" ht="14.25" customHeight="1">
      <c r="L702" s="71"/>
    </row>
    <row r="703" ht="14.25" customHeight="1">
      <c r="L703" s="71"/>
    </row>
    <row r="704" ht="14.25" customHeight="1">
      <c r="L704" s="71"/>
    </row>
    <row r="705" ht="14.25" customHeight="1">
      <c r="L705" s="71"/>
    </row>
    <row r="706" ht="14.25" customHeight="1">
      <c r="L706" s="71"/>
    </row>
    <row r="707" ht="14.25" customHeight="1">
      <c r="L707" s="71"/>
    </row>
    <row r="708" ht="14.25" customHeight="1">
      <c r="L708" s="71"/>
    </row>
    <row r="709" ht="14.25" customHeight="1">
      <c r="L709" s="71"/>
    </row>
    <row r="710" ht="14.25" customHeight="1">
      <c r="L710" s="71"/>
    </row>
    <row r="711" ht="14.25" customHeight="1">
      <c r="L711" s="71"/>
    </row>
    <row r="712" ht="14.25" customHeight="1">
      <c r="L712" s="71"/>
    </row>
    <row r="713" ht="14.25" customHeight="1">
      <c r="L713" s="71"/>
    </row>
    <row r="714" ht="14.25" customHeight="1">
      <c r="L714" s="71"/>
    </row>
    <row r="715" ht="14.25" customHeight="1">
      <c r="L715" s="71"/>
    </row>
    <row r="716" ht="14.25" customHeight="1">
      <c r="L716" s="71"/>
    </row>
    <row r="717" ht="14.25" customHeight="1">
      <c r="L717" s="71"/>
    </row>
    <row r="718" ht="14.25" customHeight="1">
      <c r="L718" s="71"/>
    </row>
    <row r="719" ht="14.25" customHeight="1">
      <c r="L719" s="71"/>
    </row>
    <row r="720" ht="14.25" customHeight="1">
      <c r="L720" s="71"/>
    </row>
    <row r="721" ht="14.25" customHeight="1">
      <c r="L721" s="71"/>
    </row>
    <row r="722" ht="14.25" customHeight="1">
      <c r="L722" s="71"/>
    </row>
    <row r="723" ht="14.25" customHeight="1">
      <c r="L723" s="71"/>
    </row>
    <row r="724" ht="14.25" customHeight="1">
      <c r="L724" s="71"/>
    </row>
    <row r="725" ht="14.25" customHeight="1">
      <c r="L725" s="71"/>
    </row>
    <row r="726" ht="14.25" customHeight="1">
      <c r="L726" s="71"/>
    </row>
    <row r="727" ht="14.25" customHeight="1">
      <c r="L727" s="71"/>
    </row>
    <row r="728" ht="14.25" customHeight="1">
      <c r="L728" s="71"/>
    </row>
    <row r="729" ht="14.25" customHeight="1">
      <c r="L729" s="71"/>
    </row>
    <row r="730" ht="14.25" customHeight="1">
      <c r="L730" s="71"/>
    </row>
    <row r="731" ht="14.25" customHeight="1">
      <c r="L731" s="71"/>
    </row>
    <row r="732" ht="14.25" customHeight="1">
      <c r="L732" s="71"/>
    </row>
    <row r="733" ht="14.25" customHeight="1">
      <c r="L733" s="71"/>
    </row>
    <row r="734" ht="14.25" customHeight="1">
      <c r="L734" s="71"/>
    </row>
    <row r="735" ht="14.25" customHeight="1">
      <c r="L735" s="71"/>
    </row>
    <row r="736" ht="14.25" customHeight="1">
      <c r="L736" s="71"/>
    </row>
    <row r="737" ht="14.25" customHeight="1">
      <c r="L737" s="71"/>
    </row>
    <row r="738" ht="14.25" customHeight="1">
      <c r="L738" s="71"/>
    </row>
    <row r="739" ht="14.25" customHeight="1">
      <c r="L739" s="71"/>
    </row>
    <row r="740" ht="14.25" customHeight="1">
      <c r="L740" s="71"/>
    </row>
    <row r="741" ht="14.25" customHeight="1">
      <c r="L741" s="71"/>
    </row>
    <row r="742" ht="14.25" customHeight="1">
      <c r="L742" s="71"/>
    </row>
    <row r="743" ht="14.25" customHeight="1">
      <c r="L743" s="71"/>
    </row>
    <row r="744" ht="14.25" customHeight="1">
      <c r="L744" s="71"/>
    </row>
    <row r="745" ht="14.25" customHeight="1">
      <c r="L745" s="71"/>
    </row>
    <row r="746" ht="14.25" customHeight="1">
      <c r="L746" s="71"/>
    </row>
    <row r="747" ht="14.25" customHeight="1">
      <c r="L747" s="71"/>
    </row>
    <row r="748" ht="14.25" customHeight="1">
      <c r="L748" s="71"/>
    </row>
    <row r="749" ht="14.25" customHeight="1">
      <c r="L749" s="71"/>
    </row>
    <row r="750" ht="14.25" customHeight="1">
      <c r="L750" s="71"/>
    </row>
    <row r="751" ht="14.25" customHeight="1">
      <c r="L751" s="71"/>
    </row>
    <row r="752" ht="14.25" customHeight="1">
      <c r="L752" s="71"/>
    </row>
    <row r="753" ht="14.25" customHeight="1">
      <c r="L753" s="71"/>
    </row>
    <row r="754" ht="14.25" customHeight="1">
      <c r="L754" s="71"/>
    </row>
    <row r="755" ht="14.25" customHeight="1">
      <c r="L755" s="71"/>
    </row>
    <row r="756" ht="14.25" customHeight="1">
      <c r="L756" s="71"/>
    </row>
    <row r="757" ht="14.25" customHeight="1">
      <c r="L757" s="71"/>
    </row>
    <row r="758" ht="14.25" customHeight="1">
      <c r="L758" s="71"/>
    </row>
    <row r="759" ht="14.25" customHeight="1">
      <c r="L759" s="71"/>
    </row>
    <row r="760" ht="14.25" customHeight="1">
      <c r="L760" s="71"/>
    </row>
    <row r="761" ht="14.25" customHeight="1">
      <c r="L761" s="71"/>
    </row>
    <row r="762" ht="14.25" customHeight="1">
      <c r="L762" s="71"/>
    </row>
    <row r="763" ht="14.25" customHeight="1">
      <c r="L763" s="71"/>
    </row>
    <row r="764" ht="14.25" customHeight="1">
      <c r="L764" s="71"/>
    </row>
    <row r="765" ht="14.25" customHeight="1">
      <c r="L765" s="71"/>
    </row>
    <row r="766" ht="14.25" customHeight="1">
      <c r="L766" s="71"/>
    </row>
    <row r="767" ht="14.25" customHeight="1">
      <c r="L767" s="71"/>
    </row>
    <row r="768" ht="14.25" customHeight="1">
      <c r="L768" s="71"/>
    </row>
    <row r="769" ht="14.25" customHeight="1">
      <c r="L769" s="71"/>
    </row>
    <row r="770" ht="14.25" customHeight="1">
      <c r="L770" s="71"/>
    </row>
    <row r="771" ht="14.25" customHeight="1">
      <c r="L771" s="71"/>
    </row>
    <row r="772" ht="14.25" customHeight="1">
      <c r="L772" s="71"/>
    </row>
    <row r="773" ht="14.25" customHeight="1">
      <c r="L773" s="71"/>
    </row>
    <row r="774" ht="14.25" customHeight="1">
      <c r="L774" s="71"/>
    </row>
    <row r="775" ht="14.25" customHeight="1">
      <c r="L775" s="71"/>
    </row>
    <row r="776" ht="14.25" customHeight="1">
      <c r="L776" s="71"/>
    </row>
    <row r="777" ht="14.25" customHeight="1">
      <c r="L777" s="71"/>
    </row>
    <row r="778" ht="14.25" customHeight="1">
      <c r="L778" s="71"/>
    </row>
    <row r="779" ht="14.25" customHeight="1">
      <c r="L779" s="71"/>
    </row>
    <row r="780" ht="14.25" customHeight="1">
      <c r="L780" s="71"/>
    </row>
    <row r="781" ht="14.25" customHeight="1">
      <c r="L781" s="71"/>
    </row>
    <row r="782" ht="14.25" customHeight="1">
      <c r="L782" s="71"/>
    </row>
    <row r="783" ht="14.25" customHeight="1">
      <c r="L783" s="71"/>
    </row>
    <row r="784" ht="14.25" customHeight="1">
      <c r="L784" s="71"/>
    </row>
    <row r="785" ht="14.25" customHeight="1">
      <c r="L785" s="71"/>
    </row>
    <row r="786" ht="14.25" customHeight="1">
      <c r="L786" s="71"/>
    </row>
    <row r="787" ht="14.25" customHeight="1">
      <c r="L787" s="71"/>
    </row>
    <row r="788" ht="14.25" customHeight="1">
      <c r="L788" s="71"/>
    </row>
    <row r="789" ht="14.25" customHeight="1">
      <c r="L789" s="71"/>
    </row>
    <row r="790" ht="14.25" customHeight="1">
      <c r="L790" s="71"/>
    </row>
    <row r="791" ht="14.25" customHeight="1">
      <c r="L791" s="71"/>
    </row>
    <row r="792" ht="14.25" customHeight="1">
      <c r="L792" s="71"/>
    </row>
    <row r="793" ht="14.25" customHeight="1">
      <c r="L793" s="71"/>
    </row>
    <row r="794" ht="14.25" customHeight="1">
      <c r="L794" s="71"/>
    </row>
    <row r="795" ht="14.25" customHeight="1">
      <c r="L795" s="71"/>
    </row>
    <row r="796" ht="14.25" customHeight="1">
      <c r="L796" s="71"/>
    </row>
    <row r="797" ht="14.25" customHeight="1">
      <c r="L797" s="71"/>
    </row>
    <row r="798" ht="14.25" customHeight="1">
      <c r="L798" s="71"/>
    </row>
    <row r="799" ht="14.25" customHeight="1">
      <c r="L799" s="71"/>
    </row>
    <row r="800" ht="14.25" customHeight="1">
      <c r="L800" s="71"/>
    </row>
    <row r="801" ht="14.25" customHeight="1">
      <c r="L801" s="71"/>
    </row>
    <row r="802" ht="14.25" customHeight="1">
      <c r="L802" s="71"/>
    </row>
    <row r="803" ht="14.25" customHeight="1">
      <c r="L803" s="71"/>
    </row>
    <row r="804" ht="14.25" customHeight="1">
      <c r="L804" s="71"/>
    </row>
    <row r="805" ht="14.25" customHeight="1">
      <c r="L805" s="71"/>
    </row>
    <row r="806" ht="14.25" customHeight="1">
      <c r="L806" s="71"/>
    </row>
    <row r="807" ht="14.25" customHeight="1">
      <c r="L807" s="71"/>
    </row>
    <row r="808" ht="14.25" customHeight="1">
      <c r="L808" s="71"/>
    </row>
    <row r="809" ht="14.25" customHeight="1">
      <c r="L809" s="71"/>
    </row>
    <row r="810" ht="14.25" customHeight="1">
      <c r="L810" s="71"/>
    </row>
    <row r="811" ht="14.25" customHeight="1">
      <c r="L811" s="71"/>
    </row>
    <row r="812" ht="14.25" customHeight="1">
      <c r="L812" s="71"/>
    </row>
    <row r="813" ht="14.25" customHeight="1">
      <c r="L813" s="71"/>
    </row>
    <row r="814" ht="14.25" customHeight="1">
      <c r="L814" s="71"/>
    </row>
    <row r="815" ht="14.25" customHeight="1">
      <c r="L815" s="71"/>
    </row>
    <row r="816" ht="14.25" customHeight="1">
      <c r="L816" s="71"/>
    </row>
    <row r="817" ht="14.25" customHeight="1">
      <c r="L817" s="71"/>
    </row>
    <row r="818" ht="14.25" customHeight="1">
      <c r="L818" s="71"/>
    </row>
    <row r="819" ht="14.25" customHeight="1">
      <c r="L819" s="71"/>
    </row>
    <row r="820" ht="14.25" customHeight="1">
      <c r="L820" s="71"/>
    </row>
    <row r="821" ht="14.25" customHeight="1">
      <c r="L821" s="71"/>
    </row>
    <row r="822" ht="14.25" customHeight="1">
      <c r="L822" s="71"/>
    </row>
    <row r="823" ht="14.25" customHeight="1">
      <c r="L823" s="71"/>
    </row>
    <row r="824" ht="14.25" customHeight="1">
      <c r="L824" s="71"/>
    </row>
    <row r="825" ht="14.25" customHeight="1">
      <c r="L825" s="71"/>
    </row>
    <row r="826" ht="14.25" customHeight="1">
      <c r="L826" s="71"/>
    </row>
    <row r="827" ht="14.25" customHeight="1">
      <c r="L827" s="71"/>
    </row>
    <row r="828" ht="14.25" customHeight="1">
      <c r="L828" s="71"/>
    </row>
    <row r="829" ht="14.25" customHeight="1">
      <c r="L829" s="71"/>
    </row>
    <row r="830" ht="14.25" customHeight="1">
      <c r="L830" s="71"/>
    </row>
    <row r="831" ht="14.25" customHeight="1">
      <c r="L831" s="71"/>
    </row>
    <row r="832" ht="14.25" customHeight="1">
      <c r="L832" s="71"/>
    </row>
    <row r="833" ht="14.25" customHeight="1">
      <c r="L833" s="71"/>
    </row>
    <row r="834" ht="14.25" customHeight="1">
      <c r="L834" s="71"/>
    </row>
    <row r="835" ht="14.25" customHeight="1">
      <c r="L835" s="71"/>
    </row>
    <row r="836" ht="14.25" customHeight="1">
      <c r="L836" s="71"/>
    </row>
    <row r="837" ht="14.25" customHeight="1">
      <c r="L837" s="71"/>
    </row>
    <row r="838" ht="14.25" customHeight="1">
      <c r="L838" s="71"/>
    </row>
    <row r="839" ht="14.25" customHeight="1">
      <c r="L839" s="71"/>
    </row>
    <row r="840" ht="14.25" customHeight="1">
      <c r="L840" s="71"/>
    </row>
    <row r="841" ht="14.25" customHeight="1">
      <c r="L841" s="71"/>
    </row>
    <row r="842" ht="14.25" customHeight="1">
      <c r="L842" s="71"/>
    </row>
    <row r="843" ht="14.25" customHeight="1">
      <c r="L843" s="71"/>
    </row>
    <row r="844" ht="14.25" customHeight="1">
      <c r="L844" s="71"/>
    </row>
    <row r="845" ht="14.25" customHeight="1">
      <c r="L845" s="71"/>
    </row>
    <row r="846" ht="14.25" customHeight="1">
      <c r="L846" s="71"/>
    </row>
    <row r="847" ht="14.25" customHeight="1">
      <c r="L847" s="71"/>
    </row>
    <row r="848" ht="14.25" customHeight="1">
      <c r="L848" s="71"/>
    </row>
    <row r="849" ht="14.25" customHeight="1">
      <c r="L849" s="71"/>
    </row>
    <row r="850" ht="14.25" customHeight="1">
      <c r="L850" s="71"/>
    </row>
    <row r="851" ht="14.25" customHeight="1">
      <c r="L851" s="71"/>
    </row>
    <row r="852" ht="14.25" customHeight="1">
      <c r="L852" s="71"/>
    </row>
    <row r="853" ht="14.25" customHeight="1">
      <c r="L853" s="71"/>
    </row>
    <row r="854" ht="14.25" customHeight="1">
      <c r="L854" s="71"/>
    </row>
    <row r="855" ht="14.25" customHeight="1">
      <c r="L855" s="71"/>
    </row>
    <row r="856" ht="14.25" customHeight="1">
      <c r="L856" s="71"/>
    </row>
    <row r="857" ht="14.25" customHeight="1">
      <c r="L857" s="71"/>
    </row>
    <row r="858" ht="14.25" customHeight="1">
      <c r="L858" s="71"/>
    </row>
    <row r="859" ht="14.25" customHeight="1">
      <c r="L859" s="71"/>
    </row>
    <row r="860" ht="14.25" customHeight="1">
      <c r="L860" s="71"/>
    </row>
    <row r="861" ht="14.25" customHeight="1">
      <c r="L861" s="71"/>
    </row>
    <row r="862" ht="14.25" customHeight="1">
      <c r="L862" s="71"/>
    </row>
    <row r="863" ht="14.25" customHeight="1">
      <c r="L863" s="71"/>
    </row>
    <row r="864" ht="14.25" customHeight="1">
      <c r="L864" s="71"/>
    </row>
    <row r="865" ht="14.25" customHeight="1">
      <c r="L865" s="71"/>
    </row>
    <row r="866" ht="14.25" customHeight="1">
      <c r="L866" s="71"/>
    </row>
    <row r="867" ht="14.25" customHeight="1">
      <c r="L867" s="71"/>
    </row>
    <row r="868" ht="14.25" customHeight="1">
      <c r="L868" s="71"/>
    </row>
    <row r="869" ht="14.25" customHeight="1">
      <c r="L869" s="71"/>
    </row>
    <row r="870" ht="14.25" customHeight="1">
      <c r="L870" s="71"/>
    </row>
    <row r="871" ht="14.25" customHeight="1">
      <c r="L871" s="71"/>
    </row>
    <row r="872" ht="14.25" customHeight="1">
      <c r="L872" s="71"/>
    </row>
    <row r="873" ht="14.25" customHeight="1">
      <c r="L873" s="71"/>
    </row>
    <row r="874" ht="14.25" customHeight="1">
      <c r="L874" s="71"/>
    </row>
    <row r="875" ht="14.25" customHeight="1">
      <c r="L875" s="71"/>
    </row>
    <row r="876" ht="14.25" customHeight="1">
      <c r="L876" s="71"/>
    </row>
    <row r="877" ht="14.25" customHeight="1">
      <c r="L877" s="71"/>
    </row>
    <row r="878" ht="14.25" customHeight="1">
      <c r="L878" s="71"/>
    </row>
    <row r="879" ht="14.25" customHeight="1">
      <c r="L879" s="71"/>
    </row>
    <row r="880" ht="14.25" customHeight="1">
      <c r="L880" s="71"/>
    </row>
    <row r="881" ht="14.25" customHeight="1">
      <c r="L881" s="71"/>
    </row>
    <row r="882" ht="14.25" customHeight="1">
      <c r="L882" s="71"/>
    </row>
    <row r="883" ht="14.25" customHeight="1">
      <c r="L883" s="71"/>
    </row>
    <row r="884" ht="14.25" customHeight="1">
      <c r="L884" s="71"/>
    </row>
    <row r="885" ht="14.25" customHeight="1">
      <c r="L885" s="71"/>
    </row>
    <row r="886" ht="14.25" customHeight="1">
      <c r="L886" s="71"/>
    </row>
    <row r="887" ht="14.25" customHeight="1">
      <c r="L887" s="71"/>
    </row>
    <row r="888" ht="14.25" customHeight="1">
      <c r="L888" s="71"/>
    </row>
    <row r="889" ht="14.25" customHeight="1">
      <c r="L889" s="71"/>
    </row>
    <row r="890" ht="14.25" customHeight="1">
      <c r="L890" s="71"/>
    </row>
    <row r="891" ht="14.25" customHeight="1">
      <c r="L891" s="71"/>
    </row>
    <row r="892" ht="14.25" customHeight="1">
      <c r="L892" s="71"/>
    </row>
    <row r="893" ht="14.25" customHeight="1">
      <c r="L893" s="71"/>
    </row>
    <row r="894" ht="14.25" customHeight="1">
      <c r="L894" s="71"/>
    </row>
    <row r="895" ht="14.25" customHeight="1">
      <c r="L895" s="71"/>
    </row>
    <row r="896" ht="14.25" customHeight="1">
      <c r="L896" s="71"/>
    </row>
    <row r="897" ht="14.25" customHeight="1">
      <c r="L897" s="71"/>
    </row>
    <row r="898" ht="14.25" customHeight="1">
      <c r="L898" s="71"/>
    </row>
    <row r="899" ht="14.25" customHeight="1">
      <c r="L899" s="71"/>
    </row>
    <row r="900" ht="14.25" customHeight="1">
      <c r="L900" s="71"/>
    </row>
    <row r="901" ht="14.25" customHeight="1">
      <c r="L901" s="71"/>
    </row>
    <row r="902" ht="14.25" customHeight="1">
      <c r="L902" s="71"/>
    </row>
    <row r="903" ht="14.25" customHeight="1">
      <c r="L903" s="71"/>
    </row>
    <row r="904" ht="14.25" customHeight="1">
      <c r="L904" s="71"/>
    </row>
    <row r="905" ht="14.25" customHeight="1">
      <c r="L905" s="71"/>
    </row>
    <row r="906" ht="14.25" customHeight="1">
      <c r="L906" s="71"/>
    </row>
    <row r="907" ht="14.25" customHeight="1">
      <c r="L907" s="71"/>
    </row>
    <row r="908" ht="14.25" customHeight="1">
      <c r="L908" s="71"/>
    </row>
    <row r="909" ht="14.25" customHeight="1">
      <c r="L909" s="71"/>
    </row>
    <row r="910" ht="14.25" customHeight="1">
      <c r="L910" s="71"/>
    </row>
    <row r="911" ht="14.25" customHeight="1">
      <c r="L911" s="71"/>
    </row>
    <row r="912" ht="14.25" customHeight="1">
      <c r="L912" s="71"/>
    </row>
    <row r="913" ht="14.25" customHeight="1">
      <c r="L913" s="71"/>
    </row>
    <row r="914" ht="14.25" customHeight="1">
      <c r="L914" s="71"/>
    </row>
    <row r="915" ht="14.25" customHeight="1">
      <c r="L915" s="71"/>
    </row>
    <row r="916" ht="14.25" customHeight="1">
      <c r="L916" s="71"/>
    </row>
    <row r="917" ht="14.25" customHeight="1">
      <c r="L917" s="71"/>
    </row>
    <row r="918" ht="14.25" customHeight="1">
      <c r="L918" s="71"/>
    </row>
    <row r="919" ht="14.25" customHeight="1">
      <c r="L919" s="71"/>
    </row>
    <row r="920" ht="14.25" customHeight="1">
      <c r="L920" s="71"/>
    </row>
    <row r="921" ht="14.25" customHeight="1">
      <c r="L921" s="71"/>
    </row>
    <row r="922" ht="14.25" customHeight="1">
      <c r="L922" s="71"/>
    </row>
    <row r="923" ht="14.25" customHeight="1">
      <c r="L923" s="71"/>
    </row>
    <row r="924" ht="14.25" customHeight="1">
      <c r="L924" s="71"/>
    </row>
    <row r="925" ht="14.25" customHeight="1">
      <c r="L925" s="71"/>
    </row>
    <row r="926" ht="14.25" customHeight="1">
      <c r="L926" s="71"/>
    </row>
    <row r="927" ht="14.25" customHeight="1">
      <c r="L927" s="71"/>
    </row>
    <row r="928" ht="14.25" customHeight="1">
      <c r="L928" s="71"/>
    </row>
    <row r="929" ht="14.25" customHeight="1">
      <c r="L929" s="71"/>
    </row>
    <row r="930" ht="14.25" customHeight="1">
      <c r="L930" s="71"/>
    </row>
    <row r="931" ht="14.25" customHeight="1">
      <c r="L931" s="71"/>
    </row>
    <row r="932" ht="14.25" customHeight="1">
      <c r="L932" s="71"/>
    </row>
    <row r="933" ht="14.25" customHeight="1">
      <c r="L933" s="71"/>
    </row>
    <row r="934" ht="14.25" customHeight="1">
      <c r="L934" s="71"/>
    </row>
    <row r="935" ht="14.25" customHeight="1">
      <c r="L935" s="71"/>
    </row>
    <row r="936" ht="14.25" customHeight="1">
      <c r="L936" s="71"/>
    </row>
    <row r="937" ht="14.25" customHeight="1">
      <c r="L937" s="71"/>
    </row>
    <row r="938" ht="14.25" customHeight="1">
      <c r="L938" s="71"/>
    </row>
    <row r="939" ht="14.25" customHeight="1">
      <c r="L939" s="71"/>
    </row>
    <row r="940" ht="14.25" customHeight="1">
      <c r="L940" s="71"/>
    </row>
    <row r="941" ht="14.25" customHeight="1">
      <c r="L941" s="71"/>
    </row>
    <row r="942" ht="14.25" customHeight="1">
      <c r="L942" s="71"/>
    </row>
    <row r="943" ht="14.25" customHeight="1">
      <c r="L943" s="71"/>
    </row>
    <row r="944" ht="14.25" customHeight="1">
      <c r="L944" s="71"/>
    </row>
    <row r="945" ht="14.25" customHeight="1">
      <c r="L945" s="71"/>
    </row>
    <row r="946" ht="14.25" customHeight="1">
      <c r="L946" s="71"/>
    </row>
    <row r="947" ht="14.25" customHeight="1">
      <c r="L947" s="71"/>
    </row>
    <row r="948" ht="14.25" customHeight="1">
      <c r="L948" s="71"/>
    </row>
    <row r="949" ht="14.25" customHeight="1">
      <c r="L949" s="71"/>
    </row>
    <row r="950" ht="14.25" customHeight="1">
      <c r="L950" s="71"/>
    </row>
    <row r="951" ht="14.25" customHeight="1">
      <c r="L951" s="71"/>
    </row>
    <row r="952" ht="14.25" customHeight="1">
      <c r="L952" s="71"/>
    </row>
    <row r="953" ht="14.25" customHeight="1">
      <c r="L953" s="71"/>
    </row>
    <row r="954" ht="14.25" customHeight="1">
      <c r="L954" s="71"/>
    </row>
    <row r="955" ht="14.25" customHeight="1">
      <c r="L955" s="71"/>
    </row>
    <row r="956" ht="14.25" customHeight="1">
      <c r="L956" s="71"/>
    </row>
    <row r="957" ht="14.25" customHeight="1">
      <c r="L957" s="71"/>
    </row>
    <row r="958" ht="14.25" customHeight="1">
      <c r="L958" s="71"/>
    </row>
    <row r="959" ht="14.25" customHeight="1">
      <c r="L959" s="71"/>
    </row>
    <row r="960" ht="14.25" customHeight="1">
      <c r="L960" s="71"/>
    </row>
    <row r="961" ht="14.25" customHeight="1">
      <c r="L961" s="71"/>
    </row>
    <row r="962" ht="14.25" customHeight="1">
      <c r="L962" s="71"/>
    </row>
    <row r="963" ht="14.25" customHeight="1">
      <c r="L963" s="71"/>
    </row>
    <row r="964" ht="14.25" customHeight="1">
      <c r="L964" s="71"/>
    </row>
    <row r="965" ht="14.25" customHeight="1">
      <c r="L965" s="71"/>
    </row>
    <row r="966" ht="14.25" customHeight="1">
      <c r="L966" s="71"/>
    </row>
    <row r="967" ht="14.25" customHeight="1">
      <c r="L967" s="71"/>
    </row>
    <row r="968" ht="14.25" customHeight="1">
      <c r="L968" s="71"/>
    </row>
    <row r="969" ht="14.25" customHeight="1">
      <c r="L969" s="71"/>
    </row>
    <row r="970" ht="14.25" customHeight="1">
      <c r="L970" s="71"/>
    </row>
    <row r="971" ht="14.25" customHeight="1">
      <c r="L971" s="71"/>
    </row>
    <row r="972" ht="14.25" customHeight="1">
      <c r="L972" s="71"/>
    </row>
    <row r="973" ht="14.25" customHeight="1">
      <c r="L973" s="71"/>
    </row>
    <row r="974" ht="14.25" customHeight="1">
      <c r="L974" s="71"/>
    </row>
    <row r="975" ht="14.25" customHeight="1">
      <c r="L975" s="71"/>
    </row>
    <row r="976" ht="14.25" customHeight="1">
      <c r="L976" s="71"/>
    </row>
    <row r="977" ht="14.25" customHeight="1">
      <c r="L977" s="71"/>
    </row>
    <row r="978" ht="14.25" customHeight="1">
      <c r="L978" s="71"/>
    </row>
    <row r="979" ht="14.25" customHeight="1">
      <c r="L979" s="71"/>
    </row>
    <row r="980" ht="14.25" customHeight="1">
      <c r="L980" s="71"/>
    </row>
    <row r="981" ht="14.25" customHeight="1">
      <c r="L981" s="71"/>
    </row>
    <row r="982" ht="14.25" customHeight="1">
      <c r="L982" s="71"/>
    </row>
    <row r="983" ht="14.25" customHeight="1">
      <c r="L983" s="71"/>
    </row>
    <row r="984" ht="14.25" customHeight="1">
      <c r="L984" s="71"/>
    </row>
    <row r="985" ht="14.25" customHeight="1">
      <c r="L985" s="71"/>
    </row>
    <row r="986" ht="14.25" customHeight="1">
      <c r="L986" s="71"/>
    </row>
    <row r="987" ht="14.25" customHeight="1">
      <c r="L987" s="71"/>
    </row>
    <row r="988" ht="14.25" customHeight="1">
      <c r="L988" s="71"/>
    </row>
    <row r="989" ht="14.25" customHeight="1">
      <c r="L989" s="71"/>
    </row>
    <row r="990" ht="14.25" customHeight="1">
      <c r="L990" s="71"/>
    </row>
    <row r="991" ht="14.25" customHeight="1">
      <c r="L991" s="71"/>
    </row>
    <row r="992" ht="14.25" customHeight="1">
      <c r="L992" s="71"/>
    </row>
    <row r="993" ht="14.25" customHeight="1">
      <c r="L993" s="71"/>
    </row>
    <row r="994" ht="14.25" customHeight="1">
      <c r="L994" s="71"/>
    </row>
    <row r="995" ht="14.25" customHeight="1">
      <c r="L995" s="71"/>
    </row>
    <row r="996" ht="14.25" customHeight="1">
      <c r="L996" s="71"/>
    </row>
    <row r="997" ht="14.25" customHeight="1">
      <c r="L997" s="71"/>
    </row>
    <row r="998" ht="14.25" customHeight="1">
      <c r="L998" s="71"/>
    </row>
    <row r="999" ht="14.25" customHeight="1">
      <c r="L999" s="71"/>
    </row>
    <row r="1000" ht="14.25" customHeight="1">
      <c r="L1000" s="71"/>
    </row>
  </sheetData>
  <mergeCells count="14">
    <mergeCell ref="AA3:AG3"/>
    <mergeCell ref="AI3:AJ4"/>
    <mergeCell ref="AA4:AG4"/>
    <mergeCell ref="O3:U3"/>
    <mergeCell ref="O4:U4"/>
    <mergeCell ref="O23:U23"/>
    <mergeCell ref="O24:U24"/>
    <mergeCell ref="B1:K1"/>
    <mergeCell ref="O1:X1"/>
    <mergeCell ref="AA1:AJ1"/>
    <mergeCell ref="B3:H3"/>
    <mergeCell ref="J3:K4"/>
    <mergeCell ref="W3:X4"/>
    <mergeCell ref="B4:H4"/>
  </mergeCells>
  <printOptions/>
  <pageMargins bottom="0.75" footer="0.0" header="0.0" left="0.12" right="0.12" top="0.75"/>
  <pageSetup paperSize="5" orientation="landscape"/>
  <rowBreaks count="1" manualBreakCount="1">
    <brk id="39" man="1"/>
  </rowBreaks>
  <colBreaks count="2" manualBreakCount="2">
    <brk id="25" man="1"/>
    <brk id="13" man="1"/>
  </colBreaks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2024-03-09T06:51:53Z</dcterms:created>
  <dc:creator>PT.Adil Prima Perkasa</dc:creator>
</cp:coreProperties>
</file>