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olors7.xml" ContentType="application/vnd.ms-office.chartcolorsty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style7.xml" ContentType="application/vnd.ms-office.chartstyle+xml"/>
  <Override PartName="/xl/charts/chart7.xml" ContentType="application/vnd.openxmlformats-officedocument.drawingml.chart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ano Guasti\Documents\AULAS 2 SEM 2024\Aula ST MBA 2024\"/>
    </mc:Choice>
  </mc:AlternateContent>
  <bookViews>
    <workbookView xWindow="0" yWindow="0" windowWidth="17256" windowHeight="5256"/>
  </bookViews>
  <sheets>
    <sheet name="MEDIDAS DE ACERTOS" sheetId="6" r:id="rId1"/>
    <sheet name="NAIVE" sheetId="1" r:id="rId2"/>
    <sheet name="MEAN (média)" sheetId="2" r:id="rId3"/>
    <sheet name="DRIFT" sheetId="3" r:id="rId4"/>
    <sheet name="SNAIVE" sheetId="5" r:id="rId5"/>
    <sheet name="Comparação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6" l="1"/>
  <c r="H7" i="6"/>
  <c r="H8" i="6"/>
  <c r="H9" i="6"/>
  <c r="H10" i="6"/>
  <c r="H4" i="6"/>
  <c r="J21" i="1"/>
  <c r="D4" i="6" l="1"/>
  <c r="G4" i="6" s="1"/>
  <c r="K4" i="6"/>
  <c r="L4" i="6"/>
  <c r="D5" i="6"/>
  <c r="H5" i="6" s="1"/>
  <c r="I5" i="6"/>
  <c r="J5" i="6"/>
  <c r="K5" i="6"/>
  <c r="L5" i="6"/>
  <c r="D6" i="6"/>
  <c r="G6" i="6" s="1"/>
  <c r="I6" i="6"/>
  <c r="J6" i="6"/>
  <c r="K6" i="6"/>
  <c r="L6" i="6"/>
  <c r="D7" i="6"/>
  <c r="F7" i="6" s="1"/>
  <c r="I7" i="6"/>
  <c r="J7" i="6"/>
  <c r="K7" i="6"/>
  <c r="L7" i="6"/>
  <c r="D8" i="6"/>
  <c r="E8" i="6" s="1"/>
  <c r="I8" i="6"/>
  <c r="J8" i="6"/>
  <c r="K8" i="6"/>
  <c r="L8" i="6"/>
  <c r="D9" i="6"/>
  <c r="F9" i="6" s="1"/>
  <c r="I9" i="6"/>
  <c r="J9" i="6"/>
  <c r="K9" i="6"/>
  <c r="L9" i="6"/>
  <c r="D10" i="6"/>
  <c r="G10" i="6" s="1"/>
  <c r="I10" i="6"/>
  <c r="J10" i="6"/>
  <c r="K10" i="6"/>
  <c r="L10" i="6"/>
  <c r="E5" i="6" l="1"/>
  <c r="B21" i="6"/>
  <c r="B23" i="6"/>
  <c r="E6" i="6"/>
  <c r="F6" i="6"/>
  <c r="E9" i="6"/>
  <c r="E10" i="6"/>
  <c r="E7" i="6"/>
  <c r="F4" i="6"/>
  <c r="I12" i="6"/>
  <c r="F5" i="6"/>
  <c r="G5" i="6"/>
  <c r="K12" i="6"/>
  <c r="L12" i="6"/>
  <c r="G9" i="6"/>
  <c r="J12" i="6"/>
  <c r="F10" i="6"/>
  <c r="D12" i="6"/>
  <c r="B14" i="6" s="1"/>
  <c r="G8" i="6"/>
  <c r="E4" i="6"/>
  <c r="F8" i="6"/>
  <c r="G7" i="6"/>
  <c r="L148" i="5"/>
  <c r="K148" i="5"/>
  <c r="O148" i="5"/>
  <c r="M150" i="5"/>
  <c r="N150" i="5" s="1"/>
  <c r="M151" i="5"/>
  <c r="N151" i="5" s="1"/>
  <c r="M152" i="5"/>
  <c r="N152" i="5" s="1"/>
  <c r="M153" i="5"/>
  <c r="N153" i="5" s="1"/>
  <c r="M154" i="5"/>
  <c r="N154" i="5" s="1"/>
  <c r="M155" i="5"/>
  <c r="N155" i="5" s="1"/>
  <c r="M156" i="5"/>
  <c r="N156" i="5" s="1"/>
  <c r="M157" i="5"/>
  <c r="N157" i="5" s="1"/>
  <c r="M158" i="5"/>
  <c r="N158" i="5" s="1"/>
  <c r="M159" i="5"/>
  <c r="N159" i="5" s="1"/>
  <c r="M160" i="5"/>
  <c r="N160" i="5" s="1"/>
  <c r="M149" i="5"/>
  <c r="N149" i="5" s="1"/>
  <c r="C164" i="5"/>
  <c r="D164" i="5" s="1"/>
  <c r="B19" i="6" l="1"/>
  <c r="F12" i="6"/>
  <c r="B16" i="6" s="1"/>
  <c r="G12" i="6"/>
  <c r="B17" i="6" s="1"/>
  <c r="E12" i="6"/>
  <c r="B15" i="6" s="1"/>
  <c r="H12" i="6"/>
  <c r="B18" i="6" s="1"/>
  <c r="E17" i="5"/>
  <c r="F17" i="5" s="1"/>
  <c r="D150" i="5"/>
  <c r="D151" i="5"/>
  <c r="D152" i="5"/>
  <c r="D153" i="5"/>
  <c r="D154" i="5"/>
  <c r="D155" i="5"/>
  <c r="D156" i="5"/>
  <c r="D157" i="5"/>
  <c r="D158" i="5"/>
  <c r="D159" i="5"/>
  <c r="D160" i="5"/>
  <c r="D149" i="5"/>
  <c r="E148" i="5"/>
  <c r="F148" i="5" s="1"/>
  <c r="I148" i="5" s="1"/>
  <c r="J148" i="5" s="1"/>
  <c r="E18" i="5"/>
  <c r="F18" i="5" s="1"/>
  <c r="H18" i="5" s="1"/>
  <c r="E19" i="5"/>
  <c r="F19" i="5" s="1"/>
  <c r="E20" i="5"/>
  <c r="F20" i="5" s="1"/>
  <c r="I20" i="5" s="1"/>
  <c r="J20" i="5" s="1"/>
  <c r="E21" i="5"/>
  <c r="F21" i="5" s="1"/>
  <c r="E22" i="5"/>
  <c r="F22" i="5" s="1"/>
  <c r="I22" i="5" s="1"/>
  <c r="J22" i="5" s="1"/>
  <c r="E23" i="5"/>
  <c r="F23" i="5" s="1"/>
  <c r="E24" i="5"/>
  <c r="F24" i="5" s="1"/>
  <c r="I24" i="5" s="1"/>
  <c r="J24" i="5" s="1"/>
  <c r="E25" i="5"/>
  <c r="F25" i="5" s="1"/>
  <c r="E26" i="5"/>
  <c r="F26" i="5" s="1"/>
  <c r="I26" i="5" s="1"/>
  <c r="J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I36" i="5" s="1"/>
  <c r="J36" i="5" s="1"/>
  <c r="E37" i="5"/>
  <c r="F37" i="5" s="1"/>
  <c r="E38" i="5"/>
  <c r="F38" i="5" s="1"/>
  <c r="I38" i="5" s="1"/>
  <c r="J38" i="5" s="1"/>
  <c r="E39" i="5"/>
  <c r="F39" i="5" s="1"/>
  <c r="E40" i="5"/>
  <c r="F40" i="5" s="1"/>
  <c r="I40" i="5" s="1"/>
  <c r="J40" i="5" s="1"/>
  <c r="E41" i="5"/>
  <c r="F41" i="5" s="1"/>
  <c r="E42" i="5"/>
  <c r="F42" i="5" s="1"/>
  <c r="I42" i="5" s="1"/>
  <c r="J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 s="1"/>
  <c r="E51" i="5"/>
  <c r="F51" i="5" s="1"/>
  <c r="E52" i="5"/>
  <c r="F52" i="5" s="1"/>
  <c r="I52" i="5" s="1"/>
  <c r="J52" i="5" s="1"/>
  <c r="E53" i="5"/>
  <c r="F53" i="5" s="1"/>
  <c r="E54" i="5"/>
  <c r="F54" i="5" s="1"/>
  <c r="I54" i="5" s="1"/>
  <c r="J54" i="5" s="1"/>
  <c r="E55" i="5"/>
  <c r="F55" i="5" s="1"/>
  <c r="E56" i="5"/>
  <c r="F56" i="5" s="1"/>
  <c r="I56" i="5" s="1"/>
  <c r="J56" i="5" s="1"/>
  <c r="E57" i="5"/>
  <c r="F57" i="5" s="1"/>
  <c r="E58" i="5"/>
  <c r="F58" i="5" s="1"/>
  <c r="I58" i="5" s="1"/>
  <c r="J58" i="5" s="1"/>
  <c r="E59" i="5"/>
  <c r="F59" i="5" s="1"/>
  <c r="E60" i="5"/>
  <c r="F60" i="5" s="1"/>
  <c r="E61" i="5"/>
  <c r="F61" i="5" s="1"/>
  <c r="E62" i="5"/>
  <c r="F62" i="5" s="1"/>
  <c r="E63" i="5"/>
  <c r="F63" i="5" s="1"/>
  <c r="E64" i="5"/>
  <c r="F64" i="5" s="1"/>
  <c r="E65" i="5"/>
  <c r="F65" i="5" s="1"/>
  <c r="E66" i="5"/>
  <c r="F66" i="5" s="1"/>
  <c r="E67" i="5"/>
  <c r="F67" i="5" s="1"/>
  <c r="E68" i="5"/>
  <c r="F68" i="5" s="1"/>
  <c r="I68" i="5" s="1"/>
  <c r="J68" i="5" s="1"/>
  <c r="E69" i="5"/>
  <c r="F69" i="5" s="1"/>
  <c r="E70" i="5"/>
  <c r="F70" i="5" s="1"/>
  <c r="I70" i="5" s="1"/>
  <c r="J70" i="5" s="1"/>
  <c r="E71" i="5"/>
  <c r="F71" i="5" s="1"/>
  <c r="E72" i="5"/>
  <c r="F72" i="5" s="1"/>
  <c r="E73" i="5"/>
  <c r="F73" i="5" s="1"/>
  <c r="E74" i="5"/>
  <c r="F74" i="5" s="1"/>
  <c r="E75" i="5"/>
  <c r="F75" i="5" s="1"/>
  <c r="E76" i="5"/>
  <c r="F76" i="5" s="1"/>
  <c r="E77" i="5"/>
  <c r="F77" i="5" s="1"/>
  <c r="E78" i="5"/>
  <c r="F78" i="5" s="1"/>
  <c r="E79" i="5"/>
  <c r="F79" i="5" s="1"/>
  <c r="E80" i="5"/>
  <c r="F80" i="5" s="1"/>
  <c r="E81" i="5"/>
  <c r="F81" i="5" s="1"/>
  <c r="E82" i="5"/>
  <c r="F82" i="5" s="1"/>
  <c r="E83" i="5"/>
  <c r="F83" i="5" s="1"/>
  <c r="E84" i="5"/>
  <c r="F84" i="5" s="1"/>
  <c r="E85" i="5"/>
  <c r="F85" i="5" s="1"/>
  <c r="E86" i="5"/>
  <c r="F86" i="5" s="1"/>
  <c r="E87" i="5"/>
  <c r="F87" i="5" s="1"/>
  <c r="E88" i="5"/>
  <c r="F88" i="5" s="1"/>
  <c r="E89" i="5"/>
  <c r="F89" i="5" s="1"/>
  <c r="E90" i="5"/>
  <c r="F90" i="5" s="1"/>
  <c r="E91" i="5"/>
  <c r="F91" i="5" s="1"/>
  <c r="E92" i="5"/>
  <c r="F92" i="5" s="1"/>
  <c r="E93" i="5"/>
  <c r="F93" i="5" s="1"/>
  <c r="E94" i="5"/>
  <c r="F94" i="5" s="1"/>
  <c r="E95" i="5"/>
  <c r="F95" i="5" s="1"/>
  <c r="E96" i="5"/>
  <c r="F96" i="5" s="1"/>
  <c r="E97" i="5"/>
  <c r="F97" i="5" s="1"/>
  <c r="E98" i="5"/>
  <c r="F98" i="5" s="1"/>
  <c r="E99" i="5"/>
  <c r="F99" i="5" s="1"/>
  <c r="E100" i="5"/>
  <c r="F100" i="5" s="1"/>
  <c r="E101" i="5"/>
  <c r="F101" i="5" s="1"/>
  <c r="E102" i="5"/>
  <c r="F102" i="5" s="1"/>
  <c r="E103" i="5"/>
  <c r="F103" i="5" s="1"/>
  <c r="E104" i="5"/>
  <c r="F104" i="5" s="1"/>
  <c r="G104" i="5" s="1"/>
  <c r="E105" i="5"/>
  <c r="F105" i="5" s="1"/>
  <c r="E106" i="5"/>
  <c r="F106" i="5" s="1"/>
  <c r="G106" i="5" s="1"/>
  <c r="E107" i="5"/>
  <c r="F107" i="5" s="1"/>
  <c r="E108" i="5"/>
  <c r="F108" i="5" s="1"/>
  <c r="G108" i="5" s="1"/>
  <c r="E109" i="5"/>
  <c r="F109" i="5" s="1"/>
  <c r="E110" i="5"/>
  <c r="F110" i="5" s="1"/>
  <c r="G110" i="5" s="1"/>
  <c r="E111" i="5"/>
  <c r="F111" i="5" s="1"/>
  <c r="E112" i="5"/>
  <c r="F112" i="5" s="1"/>
  <c r="G112" i="5" s="1"/>
  <c r="E113" i="5"/>
  <c r="F113" i="5" s="1"/>
  <c r="E114" i="5"/>
  <c r="F114" i="5" s="1"/>
  <c r="G114" i="5" s="1"/>
  <c r="E115" i="5"/>
  <c r="F115" i="5" s="1"/>
  <c r="E116" i="5"/>
  <c r="F116" i="5" s="1"/>
  <c r="G116" i="5" s="1"/>
  <c r="E117" i="5"/>
  <c r="F117" i="5" s="1"/>
  <c r="E118" i="5"/>
  <c r="F118" i="5" s="1"/>
  <c r="G118" i="5" s="1"/>
  <c r="E119" i="5"/>
  <c r="F119" i="5" s="1"/>
  <c r="E120" i="5"/>
  <c r="F120" i="5" s="1"/>
  <c r="G120" i="5" s="1"/>
  <c r="E121" i="5"/>
  <c r="F121" i="5" s="1"/>
  <c r="E122" i="5"/>
  <c r="F122" i="5" s="1"/>
  <c r="G122" i="5" s="1"/>
  <c r="E123" i="5"/>
  <c r="F123" i="5" s="1"/>
  <c r="E124" i="5"/>
  <c r="F124" i="5" s="1"/>
  <c r="G124" i="5" s="1"/>
  <c r="E125" i="5"/>
  <c r="F125" i="5" s="1"/>
  <c r="E126" i="5"/>
  <c r="F126" i="5" s="1"/>
  <c r="G126" i="5" s="1"/>
  <c r="E127" i="5"/>
  <c r="F127" i="5" s="1"/>
  <c r="E128" i="5"/>
  <c r="F128" i="5" s="1"/>
  <c r="G128" i="5" s="1"/>
  <c r="E129" i="5"/>
  <c r="F129" i="5" s="1"/>
  <c r="E130" i="5"/>
  <c r="F130" i="5" s="1"/>
  <c r="H130" i="5" s="1"/>
  <c r="E131" i="5"/>
  <c r="F131" i="5" s="1"/>
  <c r="E132" i="5"/>
  <c r="F132" i="5" s="1"/>
  <c r="E133" i="5"/>
  <c r="F133" i="5" s="1"/>
  <c r="E134" i="5"/>
  <c r="F134" i="5" s="1"/>
  <c r="E135" i="5"/>
  <c r="F135" i="5" s="1"/>
  <c r="E136" i="5"/>
  <c r="F136" i="5" s="1"/>
  <c r="E137" i="5"/>
  <c r="F137" i="5" s="1"/>
  <c r="E138" i="5"/>
  <c r="F138" i="5" s="1"/>
  <c r="E139" i="5"/>
  <c r="F139" i="5" s="1"/>
  <c r="E140" i="5"/>
  <c r="F140" i="5" s="1"/>
  <c r="E141" i="5"/>
  <c r="F141" i="5" s="1"/>
  <c r="E142" i="5"/>
  <c r="F142" i="5" s="1"/>
  <c r="E143" i="5"/>
  <c r="F143" i="5" s="1"/>
  <c r="E144" i="5"/>
  <c r="F144" i="5" s="1"/>
  <c r="E145" i="5"/>
  <c r="F145" i="5" s="1"/>
  <c r="E146" i="5"/>
  <c r="F146" i="5" s="1"/>
  <c r="H146" i="5" s="1"/>
  <c r="E147" i="5"/>
  <c r="F147" i="5" s="1"/>
  <c r="B20" i="6" l="1"/>
  <c r="H134" i="5"/>
  <c r="G134" i="5"/>
  <c r="H142" i="5"/>
  <c r="G142" i="5"/>
  <c r="I28" i="5"/>
  <c r="J28" i="5" s="1"/>
  <c r="H28" i="5"/>
  <c r="I44" i="5"/>
  <c r="J44" i="5" s="1"/>
  <c r="H44" i="5"/>
  <c r="H138" i="5"/>
  <c r="G138" i="5"/>
  <c r="I60" i="5"/>
  <c r="J60" i="5" s="1"/>
  <c r="H60" i="5"/>
  <c r="G146" i="5"/>
  <c r="G130" i="5"/>
  <c r="H58" i="5"/>
  <c r="H26" i="5"/>
  <c r="H42" i="5"/>
  <c r="I46" i="5"/>
  <c r="J46" i="5" s="1"/>
  <c r="H46" i="5"/>
  <c r="H132" i="5"/>
  <c r="G132" i="5"/>
  <c r="I64" i="5"/>
  <c r="J64" i="5" s="1"/>
  <c r="H64" i="5"/>
  <c r="I32" i="5"/>
  <c r="J32" i="5" s="1"/>
  <c r="H32" i="5"/>
  <c r="E163" i="5"/>
  <c r="G17" i="5"/>
  <c r="I17" i="5"/>
  <c r="H17" i="5"/>
  <c r="H136" i="5"/>
  <c r="G136" i="5"/>
  <c r="I50" i="5"/>
  <c r="J50" i="5" s="1"/>
  <c r="H50" i="5"/>
  <c r="I62" i="5"/>
  <c r="J62" i="5" s="1"/>
  <c r="H62" i="5"/>
  <c r="I30" i="5"/>
  <c r="J30" i="5" s="1"/>
  <c r="H30" i="5"/>
  <c r="H140" i="5"/>
  <c r="G140" i="5"/>
  <c r="I48" i="5"/>
  <c r="J48" i="5" s="1"/>
  <c r="H48" i="5"/>
  <c r="H144" i="5"/>
  <c r="G144" i="5"/>
  <c r="I66" i="5"/>
  <c r="J66" i="5" s="1"/>
  <c r="H66" i="5"/>
  <c r="I34" i="5"/>
  <c r="J34" i="5" s="1"/>
  <c r="H34" i="5"/>
  <c r="O158" i="5"/>
  <c r="H56" i="5"/>
  <c r="H40" i="5"/>
  <c r="H24" i="5"/>
  <c r="H148" i="5"/>
  <c r="O156" i="5"/>
  <c r="O155" i="5"/>
  <c r="O157" i="5"/>
  <c r="H68" i="5"/>
  <c r="H52" i="5"/>
  <c r="H36" i="5"/>
  <c r="H20" i="5"/>
  <c r="O154" i="5"/>
  <c r="O149" i="5"/>
  <c r="O153" i="5"/>
  <c r="O160" i="5"/>
  <c r="O152" i="5"/>
  <c r="O150" i="5"/>
  <c r="H70" i="5"/>
  <c r="H54" i="5"/>
  <c r="H38" i="5"/>
  <c r="H22" i="5"/>
  <c r="O159" i="5"/>
  <c r="O151" i="5"/>
  <c r="G148" i="5"/>
  <c r="I147" i="5"/>
  <c r="J147" i="5" s="1"/>
  <c r="G147" i="5"/>
  <c r="H147" i="5"/>
  <c r="H145" i="5"/>
  <c r="G145" i="5"/>
  <c r="I145" i="5"/>
  <c r="J145" i="5" s="1"/>
  <c r="I143" i="5"/>
  <c r="J143" i="5" s="1"/>
  <c r="G143" i="5"/>
  <c r="H143" i="5"/>
  <c r="H141" i="5"/>
  <c r="G141" i="5"/>
  <c r="I141" i="5"/>
  <c r="J141" i="5" s="1"/>
  <c r="H139" i="5"/>
  <c r="G139" i="5"/>
  <c r="I139" i="5"/>
  <c r="J139" i="5" s="1"/>
  <c r="G137" i="5"/>
  <c r="H137" i="5"/>
  <c r="I137" i="5"/>
  <c r="J137" i="5" s="1"/>
  <c r="G135" i="5"/>
  <c r="H135" i="5"/>
  <c r="I135" i="5"/>
  <c r="J135" i="5" s="1"/>
  <c r="G133" i="5"/>
  <c r="H133" i="5"/>
  <c r="I133" i="5"/>
  <c r="J133" i="5" s="1"/>
  <c r="H131" i="5"/>
  <c r="G131" i="5"/>
  <c r="I131" i="5"/>
  <c r="J131" i="5" s="1"/>
  <c r="G102" i="5"/>
  <c r="H102" i="5"/>
  <c r="I102" i="5"/>
  <c r="J102" i="5" s="1"/>
  <c r="I100" i="5"/>
  <c r="J100" i="5" s="1"/>
  <c r="G100" i="5"/>
  <c r="H100" i="5"/>
  <c r="I98" i="5"/>
  <c r="J98" i="5" s="1"/>
  <c r="G98" i="5"/>
  <c r="H98" i="5"/>
  <c r="I96" i="5"/>
  <c r="J96" i="5" s="1"/>
  <c r="G96" i="5"/>
  <c r="H96" i="5"/>
  <c r="I94" i="5"/>
  <c r="J94" i="5" s="1"/>
  <c r="G94" i="5"/>
  <c r="H94" i="5"/>
  <c r="I92" i="5"/>
  <c r="J92" i="5" s="1"/>
  <c r="G92" i="5"/>
  <c r="H92" i="5"/>
  <c r="I90" i="5"/>
  <c r="J90" i="5" s="1"/>
  <c r="G90" i="5"/>
  <c r="H90" i="5"/>
  <c r="I88" i="5"/>
  <c r="J88" i="5" s="1"/>
  <c r="G88" i="5"/>
  <c r="H88" i="5"/>
  <c r="I86" i="5"/>
  <c r="J86" i="5" s="1"/>
  <c r="G86" i="5"/>
  <c r="H86" i="5"/>
  <c r="I84" i="5"/>
  <c r="J84" i="5" s="1"/>
  <c r="G84" i="5"/>
  <c r="H84" i="5"/>
  <c r="I82" i="5"/>
  <c r="J82" i="5" s="1"/>
  <c r="G82" i="5"/>
  <c r="H82" i="5"/>
  <c r="I80" i="5"/>
  <c r="J80" i="5" s="1"/>
  <c r="G80" i="5"/>
  <c r="H80" i="5"/>
  <c r="I78" i="5"/>
  <c r="J78" i="5" s="1"/>
  <c r="G78" i="5"/>
  <c r="H78" i="5"/>
  <c r="I76" i="5"/>
  <c r="J76" i="5" s="1"/>
  <c r="G76" i="5"/>
  <c r="H76" i="5"/>
  <c r="I74" i="5"/>
  <c r="J74" i="5" s="1"/>
  <c r="G74" i="5"/>
  <c r="H74" i="5"/>
  <c r="I72" i="5"/>
  <c r="J72" i="5" s="1"/>
  <c r="G72" i="5"/>
  <c r="H72" i="5"/>
  <c r="G67" i="5"/>
  <c r="H67" i="5"/>
  <c r="I67" i="5"/>
  <c r="J67" i="5" s="1"/>
  <c r="G59" i="5"/>
  <c r="H59" i="5"/>
  <c r="I59" i="5"/>
  <c r="J59" i="5" s="1"/>
  <c r="G51" i="5"/>
  <c r="H51" i="5"/>
  <c r="I51" i="5"/>
  <c r="J51" i="5" s="1"/>
  <c r="G43" i="5"/>
  <c r="H43" i="5"/>
  <c r="I43" i="5"/>
  <c r="J43" i="5" s="1"/>
  <c r="G35" i="5"/>
  <c r="H35" i="5"/>
  <c r="I35" i="5"/>
  <c r="J35" i="5" s="1"/>
  <c r="G27" i="5"/>
  <c r="H27" i="5"/>
  <c r="I27" i="5"/>
  <c r="J27" i="5" s="1"/>
  <c r="G19" i="5"/>
  <c r="H19" i="5"/>
  <c r="I19" i="5"/>
  <c r="J19" i="5" s="1"/>
  <c r="G129" i="5"/>
  <c r="H129" i="5"/>
  <c r="G125" i="5"/>
  <c r="H125" i="5"/>
  <c r="G121" i="5"/>
  <c r="H121" i="5"/>
  <c r="G117" i="5"/>
  <c r="H117" i="5"/>
  <c r="G113" i="5"/>
  <c r="H113" i="5"/>
  <c r="G109" i="5"/>
  <c r="H109" i="5"/>
  <c r="G103" i="5"/>
  <c r="H103" i="5"/>
  <c r="I146" i="5"/>
  <c r="J146" i="5" s="1"/>
  <c r="I144" i="5"/>
  <c r="J144" i="5" s="1"/>
  <c r="I142" i="5"/>
  <c r="J142" i="5" s="1"/>
  <c r="I140" i="5"/>
  <c r="J140" i="5" s="1"/>
  <c r="I138" i="5"/>
  <c r="J138" i="5" s="1"/>
  <c r="I136" i="5"/>
  <c r="J136" i="5" s="1"/>
  <c r="I134" i="5"/>
  <c r="J134" i="5" s="1"/>
  <c r="I132" i="5"/>
  <c r="J132" i="5" s="1"/>
  <c r="I130" i="5"/>
  <c r="J130" i="5" s="1"/>
  <c r="H128" i="5"/>
  <c r="I128" i="5"/>
  <c r="J128" i="5" s="1"/>
  <c r="H126" i="5"/>
  <c r="I126" i="5"/>
  <c r="J126" i="5" s="1"/>
  <c r="H124" i="5"/>
  <c r="I124" i="5"/>
  <c r="J124" i="5" s="1"/>
  <c r="H122" i="5"/>
  <c r="I122" i="5"/>
  <c r="J122" i="5" s="1"/>
  <c r="H120" i="5"/>
  <c r="I120" i="5"/>
  <c r="J120" i="5" s="1"/>
  <c r="H118" i="5"/>
  <c r="I118" i="5"/>
  <c r="J118" i="5" s="1"/>
  <c r="H116" i="5"/>
  <c r="I116" i="5"/>
  <c r="J116" i="5" s="1"/>
  <c r="H114" i="5"/>
  <c r="I114" i="5"/>
  <c r="J114" i="5" s="1"/>
  <c r="H112" i="5"/>
  <c r="I112" i="5"/>
  <c r="J112" i="5" s="1"/>
  <c r="H110" i="5"/>
  <c r="I110" i="5"/>
  <c r="J110" i="5" s="1"/>
  <c r="H108" i="5"/>
  <c r="I108" i="5"/>
  <c r="J108" i="5" s="1"/>
  <c r="H106" i="5"/>
  <c r="I106" i="5"/>
  <c r="J106" i="5" s="1"/>
  <c r="H104" i="5"/>
  <c r="I104" i="5"/>
  <c r="J104" i="5" s="1"/>
  <c r="G127" i="5"/>
  <c r="H127" i="5"/>
  <c r="G123" i="5"/>
  <c r="H123" i="5"/>
  <c r="G119" i="5"/>
  <c r="H119" i="5"/>
  <c r="G115" i="5"/>
  <c r="H115" i="5"/>
  <c r="G111" i="5"/>
  <c r="H111" i="5"/>
  <c r="G107" i="5"/>
  <c r="H107" i="5"/>
  <c r="G105" i="5"/>
  <c r="H105" i="5"/>
  <c r="I129" i="5"/>
  <c r="J129" i="5" s="1"/>
  <c r="I127" i="5"/>
  <c r="J127" i="5" s="1"/>
  <c r="I125" i="5"/>
  <c r="J125" i="5" s="1"/>
  <c r="I123" i="5"/>
  <c r="J123" i="5" s="1"/>
  <c r="I121" i="5"/>
  <c r="J121" i="5" s="1"/>
  <c r="I119" i="5"/>
  <c r="J119" i="5" s="1"/>
  <c r="I117" i="5"/>
  <c r="J117" i="5" s="1"/>
  <c r="I115" i="5"/>
  <c r="J115" i="5" s="1"/>
  <c r="I113" i="5"/>
  <c r="J113" i="5" s="1"/>
  <c r="I111" i="5"/>
  <c r="J111" i="5" s="1"/>
  <c r="I109" i="5"/>
  <c r="J109" i="5" s="1"/>
  <c r="I107" i="5"/>
  <c r="J107" i="5" s="1"/>
  <c r="I105" i="5"/>
  <c r="J105" i="5" s="1"/>
  <c r="I103" i="5"/>
  <c r="J103" i="5" s="1"/>
  <c r="G101" i="5"/>
  <c r="I101" i="5"/>
  <c r="J101" i="5" s="1"/>
  <c r="H101" i="5"/>
  <c r="G99" i="5"/>
  <c r="I99" i="5"/>
  <c r="J99" i="5" s="1"/>
  <c r="H99" i="5"/>
  <c r="G97" i="5"/>
  <c r="I97" i="5"/>
  <c r="J97" i="5" s="1"/>
  <c r="H97" i="5"/>
  <c r="G95" i="5"/>
  <c r="I95" i="5"/>
  <c r="J95" i="5" s="1"/>
  <c r="H95" i="5"/>
  <c r="G93" i="5"/>
  <c r="I93" i="5"/>
  <c r="J93" i="5" s="1"/>
  <c r="H93" i="5"/>
  <c r="G91" i="5"/>
  <c r="I91" i="5"/>
  <c r="J91" i="5" s="1"/>
  <c r="H91" i="5"/>
  <c r="G89" i="5"/>
  <c r="I89" i="5"/>
  <c r="J89" i="5" s="1"/>
  <c r="H89" i="5"/>
  <c r="G87" i="5"/>
  <c r="I87" i="5"/>
  <c r="J87" i="5" s="1"/>
  <c r="H87" i="5"/>
  <c r="G85" i="5"/>
  <c r="I85" i="5"/>
  <c r="J85" i="5" s="1"/>
  <c r="H85" i="5"/>
  <c r="G83" i="5"/>
  <c r="I83" i="5"/>
  <c r="J83" i="5" s="1"/>
  <c r="H83" i="5"/>
  <c r="G81" i="5"/>
  <c r="I81" i="5"/>
  <c r="J81" i="5" s="1"/>
  <c r="H81" i="5"/>
  <c r="G79" i="5"/>
  <c r="I79" i="5"/>
  <c r="J79" i="5" s="1"/>
  <c r="H79" i="5"/>
  <c r="G77" i="5"/>
  <c r="I77" i="5"/>
  <c r="J77" i="5" s="1"/>
  <c r="H77" i="5"/>
  <c r="G75" i="5"/>
  <c r="I75" i="5"/>
  <c r="J75" i="5" s="1"/>
  <c r="H75" i="5"/>
  <c r="G73" i="5"/>
  <c r="I73" i="5"/>
  <c r="J73" i="5" s="1"/>
  <c r="H73" i="5"/>
  <c r="G71" i="5"/>
  <c r="I71" i="5"/>
  <c r="J71" i="5" s="1"/>
  <c r="H71" i="5"/>
  <c r="G63" i="5"/>
  <c r="H63" i="5"/>
  <c r="I63" i="5"/>
  <c r="J63" i="5" s="1"/>
  <c r="G55" i="5"/>
  <c r="H55" i="5"/>
  <c r="I55" i="5"/>
  <c r="J55" i="5" s="1"/>
  <c r="G47" i="5"/>
  <c r="H47" i="5"/>
  <c r="I47" i="5"/>
  <c r="J47" i="5" s="1"/>
  <c r="G39" i="5"/>
  <c r="H39" i="5"/>
  <c r="I39" i="5"/>
  <c r="J39" i="5" s="1"/>
  <c r="G31" i="5"/>
  <c r="H31" i="5"/>
  <c r="I31" i="5"/>
  <c r="J31" i="5" s="1"/>
  <c r="G23" i="5"/>
  <c r="H23" i="5"/>
  <c r="I23" i="5"/>
  <c r="J23" i="5" s="1"/>
  <c r="G69" i="5"/>
  <c r="H69" i="5"/>
  <c r="I69" i="5"/>
  <c r="J69" i="5" s="1"/>
  <c r="G65" i="5"/>
  <c r="H65" i="5"/>
  <c r="I65" i="5"/>
  <c r="J65" i="5" s="1"/>
  <c r="G61" i="5"/>
  <c r="H61" i="5"/>
  <c r="I61" i="5"/>
  <c r="J61" i="5" s="1"/>
  <c r="G57" i="5"/>
  <c r="H57" i="5"/>
  <c r="I57" i="5"/>
  <c r="J57" i="5" s="1"/>
  <c r="G53" i="5"/>
  <c r="H53" i="5"/>
  <c r="I53" i="5"/>
  <c r="J53" i="5" s="1"/>
  <c r="G49" i="5"/>
  <c r="H49" i="5"/>
  <c r="I49" i="5"/>
  <c r="J49" i="5" s="1"/>
  <c r="G45" i="5"/>
  <c r="H45" i="5"/>
  <c r="I45" i="5"/>
  <c r="J45" i="5" s="1"/>
  <c r="G41" i="5"/>
  <c r="H41" i="5"/>
  <c r="I41" i="5"/>
  <c r="J41" i="5" s="1"/>
  <c r="G37" i="5"/>
  <c r="H37" i="5"/>
  <c r="I37" i="5"/>
  <c r="J37" i="5" s="1"/>
  <c r="G33" i="5"/>
  <c r="H33" i="5"/>
  <c r="I33" i="5"/>
  <c r="J33" i="5" s="1"/>
  <c r="G29" i="5"/>
  <c r="H29" i="5"/>
  <c r="I29" i="5"/>
  <c r="J29" i="5" s="1"/>
  <c r="G25" i="5"/>
  <c r="H25" i="5"/>
  <c r="I25" i="5"/>
  <c r="J25" i="5" s="1"/>
  <c r="G21" i="5"/>
  <c r="H21" i="5"/>
  <c r="I21" i="5"/>
  <c r="J21" i="5" s="1"/>
  <c r="I18" i="5"/>
  <c r="J18" i="5" s="1"/>
  <c r="G18" i="5"/>
  <c r="G70" i="5"/>
  <c r="G68" i="5"/>
  <c r="G66" i="5"/>
  <c r="G64" i="5"/>
  <c r="G62" i="5"/>
  <c r="G60" i="5"/>
  <c r="G58" i="5"/>
  <c r="G56" i="5"/>
  <c r="G54" i="5"/>
  <c r="G52" i="5"/>
  <c r="G50" i="5"/>
  <c r="G48" i="5"/>
  <c r="G46" i="5"/>
  <c r="G44" i="5"/>
  <c r="G42" i="5"/>
  <c r="G40" i="5"/>
  <c r="G38" i="5"/>
  <c r="G36" i="5"/>
  <c r="G34" i="5"/>
  <c r="G32" i="5"/>
  <c r="G30" i="5"/>
  <c r="G28" i="5"/>
  <c r="G26" i="5"/>
  <c r="G24" i="5"/>
  <c r="G22" i="5"/>
  <c r="G20" i="5"/>
  <c r="G163" i="5" l="1"/>
  <c r="H163" i="5" s="1"/>
  <c r="I163" i="5"/>
  <c r="J17" i="5"/>
  <c r="J163" i="5" s="1"/>
  <c r="F163" i="5"/>
  <c r="J2" i="3"/>
  <c r="K2" i="3" s="1"/>
  <c r="E1" i="3"/>
  <c r="D6" i="3" s="1"/>
  <c r="E6" i="3" s="1"/>
  <c r="H6" i="3" s="1"/>
  <c r="I6" i="3" s="1"/>
  <c r="L18" i="3"/>
  <c r="K18" i="3"/>
  <c r="D4" i="2"/>
  <c r="E4" i="2" s="1"/>
  <c r="J2" i="2"/>
  <c r="K2" i="2" s="1"/>
  <c r="K18" i="1"/>
  <c r="L18" i="1"/>
  <c r="J2" i="1"/>
  <c r="K2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D20" i="1" s="1"/>
  <c r="D5" i="1"/>
  <c r="E5" i="1" s="1"/>
  <c r="L19" i="1" l="1"/>
  <c r="L2" i="2"/>
  <c r="H16" i="1"/>
  <c r="I16" i="1" s="1"/>
  <c r="G16" i="1"/>
  <c r="F16" i="1"/>
  <c r="G5" i="1"/>
  <c r="F5" i="1"/>
  <c r="E24" i="1"/>
  <c r="H5" i="1"/>
  <c r="G12" i="1"/>
  <c r="H12" i="1"/>
  <c r="I12" i="1" s="1"/>
  <c r="F12" i="1"/>
  <c r="F11" i="1"/>
  <c r="H11" i="1"/>
  <c r="I11" i="1" s="1"/>
  <c r="G11" i="1"/>
  <c r="F18" i="1"/>
  <c r="H18" i="1"/>
  <c r="I18" i="1" s="1"/>
  <c r="G18" i="1"/>
  <c r="F10" i="1"/>
  <c r="H10" i="1"/>
  <c r="I10" i="1" s="1"/>
  <c r="G10" i="1"/>
  <c r="F17" i="1"/>
  <c r="H17" i="1"/>
  <c r="I17" i="1" s="1"/>
  <c r="G17" i="1"/>
  <c r="F9" i="1"/>
  <c r="H9" i="1"/>
  <c r="I9" i="1" s="1"/>
  <c r="G9" i="1"/>
  <c r="F8" i="1"/>
  <c r="H8" i="1"/>
  <c r="I8" i="1" s="1"/>
  <c r="G8" i="1"/>
  <c r="F7" i="1"/>
  <c r="H7" i="1"/>
  <c r="I7" i="1" s="1"/>
  <c r="G7" i="1"/>
  <c r="F4" i="2"/>
  <c r="H4" i="2"/>
  <c r="F15" i="1"/>
  <c r="H15" i="1"/>
  <c r="I15" i="1" s="1"/>
  <c r="G15" i="1"/>
  <c r="H14" i="1"/>
  <c r="I14" i="1" s="1"/>
  <c r="G14" i="1"/>
  <c r="F14" i="1"/>
  <c r="H6" i="1"/>
  <c r="I6" i="1" s="1"/>
  <c r="G6" i="1"/>
  <c r="F6" i="1"/>
  <c r="F13" i="1"/>
  <c r="H13" i="1"/>
  <c r="I13" i="1" s="1"/>
  <c r="G13" i="1"/>
  <c r="L20" i="1"/>
  <c r="D5" i="2"/>
  <c r="D21" i="1"/>
  <c r="L158" i="5"/>
  <c r="L155" i="5"/>
  <c r="L153" i="5"/>
  <c r="L152" i="5"/>
  <c r="K160" i="5"/>
  <c r="L160" i="5"/>
  <c r="K152" i="5"/>
  <c r="K159" i="5"/>
  <c r="K155" i="5"/>
  <c r="L154" i="5"/>
  <c r="K153" i="5"/>
  <c r="L150" i="5"/>
  <c r="L159" i="5"/>
  <c r="L157" i="5"/>
  <c r="K150" i="5"/>
  <c r="K154" i="5"/>
  <c r="K151" i="5"/>
  <c r="L156" i="5"/>
  <c r="K157" i="5"/>
  <c r="K149" i="5"/>
  <c r="L151" i="5"/>
  <c r="L149" i="5"/>
  <c r="K158" i="5"/>
  <c r="K156" i="5"/>
  <c r="D17" i="3"/>
  <c r="D13" i="3"/>
  <c r="D9" i="3"/>
  <c r="E9" i="3" s="1"/>
  <c r="D5" i="3"/>
  <c r="E5" i="3" s="1"/>
  <c r="H5" i="3" s="1"/>
  <c r="D16" i="3"/>
  <c r="D12" i="3"/>
  <c r="E12" i="3" s="1"/>
  <c r="F12" i="3" s="1"/>
  <c r="D8" i="3"/>
  <c r="E8" i="3" s="1"/>
  <c r="H8" i="3" s="1"/>
  <c r="I8" i="3" s="1"/>
  <c r="D19" i="3"/>
  <c r="L19" i="3" s="1"/>
  <c r="D15" i="3"/>
  <c r="D11" i="3"/>
  <c r="D7" i="3"/>
  <c r="E7" i="3" s="1"/>
  <c r="D18" i="3"/>
  <c r="D14" i="3"/>
  <c r="D10" i="3"/>
  <c r="E10" i="3" s="1"/>
  <c r="F6" i="3"/>
  <c r="G6" i="3"/>
  <c r="G4" i="2"/>
  <c r="G5" i="3" l="1"/>
  <c r="E11" i="3"/>
  <c r="E15" i="3" s="1"/>
  <c r="F15" i="3" s="1"/>
  <c r="G8" i="3"/>
  <c r="F8" i="3"/>
  <c r="E13" i="3"/>
  <c r="H13" i="3" s="1"/>
  <c r="I13" i="3" s="1"/>
  <c r="F9" i="3"/>
  <c r="C19" i="3"/>
  <c r="D20" i="3" s="1"/>
  <c r="L21" i="1"/>
  <c r="F24" i="1"/>
  <c r="G12" i="3"/>
  <c r="G24" i="1"/>
  <c r="H24" i="1" s="1"/>
  <c r="K21" i="1" s="1"/>
  <c r="I5" i="1"/>
  <c r="J24" i="1" s="1"/>
  <c r="I24" i="1"/>
  <c r="F7" i="3"/>
  <c r="E5" i="2"/>
  <c r="D6" i="2"/>
  <c r="G7" i="3"/>
  <c r="I4" i="2"/>
  <c r="H15" i="3"/>
  <c r="I15" i="3" s="1"/>
  <c r="G15" i="3"/>
  <c r="H11" i="3"/>
  <c r="I11" i="3" s="1"/>
  <c r="H9" i="3"/>
  <c r="I9" i="3" s="1"/>
  <c r="G9" i="3"/>
  <c r="F5" i="3"/>
  <c r="H7" i="3"/>
  <c r="I7" i="3" s="1"/>
  <c r="G10" i="3"/>
  <c r="H10" i="3"/>
  <c r="I10" i="3" s="1"/>
  <c r="E14" i="3"/>
  <c r="F10" i="3"/>
  <c r="H12" i="3"/>
  <c r="I12" i="3" s="1"/>
  <c r="E16" i="3"/>
  <c r="I5" i="3"/>
  <c r="G11" i="3" l="1"/>
  <c r="F13" i="3"/>
  <c r="F11" i="3"/>
  <c r="H5" i="2"/>
  <c r="F5" i="2"/>
  <c r="G5" i="2"/>
  <c r="C20" i="3"/>
  <c r="D21" i="3" s="1"/>
  <c r="D7" i="2"/>
  <c r="E6" i="2"/>
  <c r="K19" i="1"/>
  <c r="J19" i="1"/>
  <c r="J20" i="1"/>
  <c r="K20" i="1"/>
  <c r="E17" i="3"/>
  <c r="G13" i="3"/>
  <c r="H14" i="3"/>
  <c r="E18" i="3"/>
  <c r="F14" i="3"/>
  <c r="G14" i="3"/>
  <c r="H16" i="3"/>
  <c r="I16" i="3" s="1"/>
  <c r="L20" i="3"/>
  <c r="F16" i="3"/>
  <c r="G16" i="3"/>
  <c r="G17" i="3" l="1"/>
  <c r="H17" i="3"/>
  <c r="I17" i="3" s="1"/>
  <c r="F17" i="3"/>
  <c r="E27" i="3"/>
  <c r="C21" i="3"/>
  <c r="D22" i="3" s="1"/>
  <c r="L21" i="3"/>
  <c r="F6" i="2"/>
  <c r="G6" i="2"/>
  <c r="H6" i="2"/>
  <c r="I6" i="2" s="1"/>
  <c r="E7" i="2"/>
  <c r="D8" i="2"/>
  <c r="I5" i="2"/>
  <c r="I14" i="3"/>
  <c r="H18" i="3"/>
  <c r="I18" i="3" s="1"/>
  <c r="F18" i="3"/>
  <c r="G18" i="3"/>
  <c r="G27" i="3" s="1"/>
  <c r="H27" i="3" s="1"/>
  <c r="J21" i="3" s="1"/>
  <c r="F27" i="3" l="1"/>
  <c r="K21" i="3"/>
  <c r="H7" i="2"/>
  <c r="I7" i="2" s="1"/>
  <c r="F7" i="2"/>
  <c r="G7" i="2"/>
  <c r="K22" i="3"/>
  <c r="C22" i="3"/>
  <c r="D23" i="3" s="1"/>
  <c r="L22" i="3"/>
  <c r="J22" i="3"/>
  <c r="D9" i="2"/>
  <c r="E8" i="2"/>
  <c r="J19" i="3"/>
  <c r="K19" i="3"/>
  <c r="K20" i="3"/>
  <c r="J20" i="3"/>
  <c r="I27" i="3"/>
  <c r="J27" i="3"/>
  <c r="C23" i="3" l="1"/>
  <c r="K23" i="3"/>
  <c r="L23" i="3"/>
  <c r="J23" i="3"/>
  <c r="D10" i="2"/>
  <c r="E9" i="2"/>
  <c r="G8" i="2"/>
  <c r="H8" i="2"/>
  <c r="I8" i="2" s="1"/>
  <c r="F8" i="2"/>
  <c r="G9" i="2" l="1"/>
  <c r="F9" i="2"/>
  <c r="H9" i="2"/>
  <c r="D11" i="2"/>
  <c r="E10" i="2"/>
  <c r="E11" i="2" l="1"/>
  <c r="D12" i="2"/>
  <c r="F10" i="2"/>
  <c r="H10" i="2"/>
  <c r="I10" i="2" s="1"/>
  <c r="G10" i="2"/>
  <c r="I9" i="2"/>
  <c r="D13" i="2" l="1"/>
  <c r="E12" i="2"/>
  <c r="G11" i="2"/>
  <c r="F11" i="2"/>
  <c r="H11" i="2"/>
  <c r="I11" i="2" s="1"/>
  <c r="F12" i="2" l="1"/>
  <c r="H12" i="2"/>
  <c r="I12" i="2" s="1"/>
  <c r="G12" i="2"/>
  <c r="D14" i="2"/>
  <c r="E13" i="2"/>
  <c r="D15" i="2" l="1"/>
  <c r="E14" i="2"/>
  <c r="G13" i="2"/>
  <c r="F13" i="2"/>
  <c r="H13" i="2"/>
  <c r="I13" i="2" s="1"/>
  <c r="H14" i="2" l="1"/>
  <c r="I14" i="2" s="1"/>
  <c r="G14" i="2"/>
  <c r="F14" i="2"/>
  <c r="E15" i="2"/>
  <c r="D16" i="2"/>
  <c r="F15" i="2" l="1"/>
  <c r="G15" i="2"/>
  <c r="H15" i="2"/>
  <c r="I15" i="2" s="1"/>
  <c r="D17" i="2"/>
  <c r="E16" i="2"/>
  <c r="D18" i="2" l="1"/>
  <c r="E17" i="2"/>
  <c r="F16" i="2"/>
  <c r="H16" i="2"/>
  <c r="I16" i="2" s="1"/>
  <c r="G16" i="2"/>
  <c r="G17" i="2" l="1"/>
  <c r="H17" i="2"/>
  <c r="I17" i="2" s="1"/>
  <c r="F17" i="2"/>
  <c r="D19" i="2"/>
  <c r="E18" i="2"/>
  <c r="E24" i="2" l="1"/>
  <c r="E21" i="2"/>
  <c r="K19" i="2" s="1"/>
  <c r="G18" i="2"/>
  <c r="G24" i="2" s="1"/>
  <c r="H24" i="2" s="1"/>
  <c r="F18" i="2"/>
  <c r="F24" i="2" s="1"/>
  <c r="H18" i="2"/>
  <c r="D20" i="2"/>
  <c r="L19" i="2"/>
  <c r="J19" i="2" l="1"/>
  <c r="K20" i="2"/>
  <c r="J20" i="2"/>
  <c r="L20" i="2"/>
  <c r="D21" i="2"/>
  <c r="I24" i="2"/>
  <c r="I18" i="2"/>
  <c r="J24" i="2" s="1"/>
  <c r="L21" i="2" l="1"/>
  <c r="J21" i="2"/>
  <c r="K21" i="2"/>
</calcChain>
</file>

<file path=xl/sharedStrings.xml><?xml version="1.0" encoding="utf-8"?>
<sst xmlns="http://schemas.openxmlformats.org/spreadsheetml/2006/main" count="115" uniqueCount="57">
  <si>
    <t>PREVISÃO PELO MÉTODO NAIVE</t>
  </si>
  <si>
    <t>t</t>
  </si>
  <si>
    <t>X(t)</t>
  </si>
  <si>
    <t>previsão</t>
  </si>
  <si>
    <t>erro</t>
  </si>
  <si>
    <t>Medidas de Erros de Previsão</t>
  </si>
  <si>
    <t xml:space="preserve">ME: Erro Médio (Mean Error) </t>
  </si>
  <si>
    <t>ME</t>
  </si>
  <si>
    <t>| erro |</t>
  </si>
  <si>
    <t>MAE</t>
  </si>
  <si>
    <t>MAE: Erro Absoluto Médio (Mean Absolute Error)</t>
  </si>
  <si>
    <t>erro ^ 2</t>
  </si>
  <si>
    <t>MSE</t>
  </si>
  <si>
    <t>MSE: Erro quadrado Médio (Mean Square Error)</t>
  </si>
  <si>
    <t>RMSE</t>
  </si>
  <si>
    <t>RMSE: Raiz Quadrada do erro quadrático Médio</t>
  </si>
  <si>
    <t>Erro Perc</t>
  </si>
  <si>
    <t>MPE</t>
  </si>
  <si>
    <t xml:space="preserve">MPE: Erro percentual médio </t>
  </si>
  <si>
    <t>| Erro Perc |</t>
  </si>
  <si>
    <t>MAPE</t>
  </si>
  <si>
    <t>MAPE: Erro Absoluto Percentual Médio</t>
  </si>
  <si>
    <t>IC  Inferior</t>
  </si>
  <si>
    <t>h</t>
  </si>
  <si>
    <t>Nível de Confiança</t>
  </si>
  <si>
    <t>Ponto Crítico (Z)</t>
  </si>
  <si>
    <t>IC Superior</t>
  </si>
  <si>
    <t>PREVISÃO PELO MÉTODO MEAN (MÉDIA)</t>
  </si>
  <si>
    <t>Ponto Crítico (t)</t>
  </si>
  <si>
    <t>DP (erro=resíduos)</t>
  </si>
  <si>
    <t>PREVISÃO PELO MÉTODO DRIFT</t>
  </si>
  <si>
    <t>DRIFT</t>
  </si>
  <si>
    <t>Airpessenger</t>
  </si>
  <si>
    <t>PREVISÃO PELO MÉTODO SNAIVE</t>
  </si>
  <si>
    <t>k</t>
  </si>
  <si>
    <t>int(k)</t>
  </si>
  <si>
    <t>ACF1 - Coef Autocorrelação 1 ordem</t>
  </si>
  <si>
    <t xml:space="preserve">TIC - Coef Theil </t>
  </si>
  <si>
    <t>Theil´U</t>
  </si>
  <si>
    <t>Mean Absolute Percentage Error - MAPE</t>
  </si>
  <si>
    <t>Mean Percentage Error - MPE</t>
  </si>
  <si>
    <t>Root Mean Square Error - RMSE</t>
  </si>
  <si>
    <t>Mean Absolute Error - MAE</t>
  </si>
  <si>
    <t>Mean Error - ME</t>
  </si>
  <si>
    <t>SOMA</t>
  </si>
  <si>
    <t>Real^2</t>
  </si>
  <si>
    <t>Prev^2</t>
  </si>
  <si>
    <t>((real(i+1)-Real(i))/Real(i))^2</t>
  </si>
  <si>
    <t>((Prev(i+1) - Real(i+1)/real(i))^2</t>
  </si>
  <si>
    <t>|erro |/Real</t>
  </si>
  <si>
    <t>erro/Real</t>
  </si>
  <si>
    <t>erro^ 2</t>
  </si>
  <si>
    <t>Previstos - X^(t)</t>
  </si>
  <si>
    <t>Real - X(t)</t>
  </si>
  <si>
    <t xml:space="preserve">h </t>
  </si>
  <si>
    <t>MEDIDAS DE ADEQUAÇÕES DAS PREVISÕES</t>
  </si>
  <si>
    <t>ACF2 - Coef Autocorrelação 2 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</si>
</sst>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"/>
    <numFmt numFmtId="166" formatCode="0.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/>
    <xf numFmtId="17" fontId="0" fillId="0" borderId="1" xfId="0" applyNumberFormat="1" applyBorder="1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 Observados</a:t>
            </a:r>
            <a:r>
              <a:rPr lang="pt-BR" baseline="0"/>
              <a:t> e Previstos</a:t>
            </a:r>
          </a:p>
          <a:p>
            <a:pPr>
              <a:defRPr/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Valores Observados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F-4864-ABF4-A720931B2EA8}"/>
            </c:ext>
          </c:extLst>
        </c:ser>
        <c:ser>
          <c:idx val="1"/>
          <c:order val="1"/>
          <c:tx>
            <c:v>Previstos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NAIVE!$L$4:$L$22</c:f>
              <c:numCache>
                <c:formatCode>General</c:formatCode>
                <c:ptCount val="19"/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F-4864-ABF4-A720931B2EA8}"/>
            </c:ext>
          </c:extLst>
        </c:ser>
        <c:ser>
          <c:idx val="2"/>
          <c:order val="2"/>
          <c:tx>
            <c:v>IC Inferior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NAIVE!$J$4:$J$21</c:f>
              <c:numCache>
                <c:formatCode>General</c:formatCode>
                <c:ptCount val="18"/>
                <c:pt idx="14">
                  <c:v>88</c:v>
                </c:pt>
                <c:pt idx="15">
                  <c:v>62.633795071665418</c:v>
                </c:pt>
                <c:pt idx="16">
                  <c:v>52.126768964413991</c:v>
                </c:pt>
                <c:pt idx="17">
                  <c:v>44.064444268920454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F-4864-ABF4-A720931B2EA8}"/>
            </c:ext>
          </c:extLst>
        </c:ser>
        <c:ser>
          <c:idx val="3"/>
          <c:order val="3"/>
          <c:tx>
            <c:v>IC Superior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NAIVE!$K$4:$K$21</c:f>
              <c:numCache>
                <c:formatCode>General</c:formatCode>
                <c:ptCount val="18"/>
                <c:pt idx="14">
                  <c:v>88</c:v>
                </c:pt>
                <c:pt idx="15">
                  <c:v>113.36620492833458</c:v>
                </c:pt>
                <c:pt idx="16">
                  <c:v>123.873231035586</c:v>
                </c:pt>
                <c:pt idx="17">
                  <c:v>131.93555573107955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1F-4864-ABF4-A720931B2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44031"/>
        <c:axId val="1929352767"/>
      </c:scatterChart>
      <c:valAx>
        <c:axId val="192934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52767"/>
        <c:crosses val="autoZero"/>
        <c:crossBetween val="midCat"/>
      </c:valAx>
      <c:valAx>
        <c:axId val="19293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4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 Observados e Previstos</a:t>
            </a:r>
          </a:p>
        </c:rich>
      </c:tx>
      <c:layout>
        <c:manualLayout>
          <c:xMode val="edge"/>
          <c:yMode val="edge"/>
          <c:x val="0.3703881345327190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Valores Observados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'MEAN (média)'!$C$4:$C$18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FA-46DC-A01B-A9578CE5DA63}"/>
            </c:ext>
          </c:extLst>
        </c:ser>
        <c:ser>
          <c:idx val="1"/>
          <c:order val="1"/>
          <c:tx>
            <c:v>Valores Previstos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'MEAN (média)'!$L$4:$L$21</c:f>
              <c:numCache>
                <c:formatCode>General</c:formatCode>
                <c:ptCount val="18"/>
                <c:pt idx="15">
                  <c:v>37.133333333333333</c:v>
                </c:pt>
                <c:pt idx="16">
                  <c:v>37.133333333333333</c:v>
                </c:pt>
                <c:pt idx="17">
                  <c:v>37.133333333333333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FA-46DC-A01B-A9578CE5DA63}"/>
            </c:ext>
          </c:extLst>
        </c:ser>
        <c:ser>
          <c:idx val="2"/>
          <c:order val="2"/>
          <c:tx>
            <c:v>IC Inferior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'MEAN (média)'!$J$4:$J$21</c:f>
              <c:numCache>
                <c:formatCode>General</c:formatCode>
                <c:ptCount val="18"/>
                <c:pt idx="15">
                  <c:v>-25.770381138875031</c:v>
                </c:pt>
                <c:pt idx="16">
                  <c:v>-25.770381138875031</c:v>
                </c:pt>
                <c:pt idx="17">
                  <c:v>-25.770381138875031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FA-46DC-A01B-A9578CE5DA63}"/>
            </c:ext>
          </c:extLst>
        </c:ser>
        <c:ser>
          <c:idx val="3"/>
          <c:order val="3"/>
          <c:tx>
            <c:v>IC Superior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'MEAN (média)'!$K$4:$K$21</c:f>
              <c:numCache>
                <c:formatCode>General</c:formatCode>
                <c:ptCount val="18"/>
                <c:pt idx="15">
                  <c:v>100.0370478055417</c:v>
                </c:pt>
                <c:pt idx="16">
                  <c:v>100.0370478055417</c:v>
                </c:pt>
                <c:pt idx="17">
                  <c:v>100.0370478055417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FA-46DC-A01B-A9578CE5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36959"/>
        <c:axId val="1929329887"/>
      </c:scatterChart>
      <c:valAx>
        <c:axId val="1929336959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29887"/>
        <c:crosses val="autoZero"/>
        <c:crossBetween val="midCat"/>
      </c:valAx>
      <c:valAx>
        <c:axId val="19293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3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 Observados e Previstos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Valores Observados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DRIFT!$B$4:$B$18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4-41F3-86CF-6E8FBA1C6E96}"/>
            </c:ext>
          </c:extLst>
        </c:ser>
        <c:ser>
          <c:idx val="1"/>
          <c:order val="1"/>
          <c:tx>
            <c:v>Valores Previstos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DRIFT!$B$4:$B$23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DRIFT!$L$4:$L$23</c:f>
              <c:numCache>
                <c:formatCode>General</c:formatCode>
                <c:ptCount val="20"/>
                <c:pt idx="14">
                  <c:v>88</c:v>
                </c:pt>
                <c:pt idx="15">
                  <c:v>94.071428571428569</c:v>
                </c:pt>
                <c:pt idx="16">
                  <c:v>100.14285714285714</c:v>
                </c:pt>
                <c:pt idx="17">
                  <c:v>106.21428571428571</c:v>
                </c:pt>
                <c:pt idx="18">
                  <c:v>112.28571428571428</c:v>
                </c:pt>
                <c:pt idx="19">
                  <c:v>118.35714285714285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4-41F3-86CF-6E8FBA1C6E96}"/>
            </c:ext>
          </c:extLst>
        </c:ser>
        <c:ser>
          <c:idx val="2"/>
          <c:order val="2"/>
          <c:tx>
            <c:v>IC Inferior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DRIFT!$B$4:$B$23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DRIFT!$J$4:$J$23</c:f>
              <c:numCache>
                <c:formatCode>General</c:formatCode>
                <c:ptCount val="20"/>
                <c:pt idx="14">
                  <c:v>88</c:v>
                </c:pt>
                <c:pt idx="15">
                  <c:v>70.824007220409229</c:v>
                </c:pt>
                <c:pt idx="16">
                  <c:v>66.112116854369546</c:v>
                </c:pt>
                <c:pt idx="17">
                  <c:v>63.168425804975172</c:v>
                </c:pt>
                <c:pt idx="18">
                  <c:v>61.050893004477068</c:v>
                </c:pt>
                <c:pt idx="19">
                  <c:v>59.414171658301186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54-41F3-86CF-6E8FBA1C6E96}"/>
            </c:ext>
          </c:extLst>
        </c:ser>
        <c:ser>
          <c:idx val="3"/>
          <c:order val="3"/>
          <c:tx>
            <c:v>IC Superior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DRIFT!$B$4:$B$23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DRIFT!$K$4:$K$23</c:f>
              <c:numCache>
                <c:formatCode>General</c:formatCode>
                <c:ptCount val="20"/>
                <c:pt idx="14">
                  <c:v>88</c:v>
                </c:pt>
                <c:pt idx="15">
                  <c:v>117.31884992244791</c:v>
                </c:pt>
                <c:pt idx="16">
                  <c:v>134.17359743134472</c:v>
                </c:pt>
                <c:pt idx="17">
                  <c:v>149.26014562359626</c:v>
                </c:pt>
                <c:pt idx="18">
                  <c:v>163.52053556695148</c:v>
                </c:pt>
                <c:pt idx="19">
                  <c:v>177.30011405598452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54-41F3-86CF-6E8FBA1C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19903"/>
        <c:axId val="1929331135"/>
      </c:scatterChart>
      <c:valAx>
        <c:axId val="19293199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31135"/>
        <c:crosses val="autoZero"/>
        <c:crossBetween val="midCat"/>
      </c:valAx>
      <c:valAx>
        <c:axId val="19293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1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 Observados e Previstos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46886398438717E-2"/>
          <c:y val="0.14019222367846224"/>
          <c:w val="0.83958213929865699"/>
          <c:h val="0.60902880259233649"/>
        </c:manualLayout>
      </c:layout>
      <c:scatterChart>
        <c:scatterStyle val="lineMarker"/>
        <c:varyColors val="0"/>
        <c:ser>
          <c:idx val="0"/>
          <c:order val="0"/>
          <c:tx>
            <c:v>Valores Observados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SNAIVE!$B$5:$B$148</c:f>
              <c:numCache>
                <c:formatCode>mmm\-yy</c:formatCode>
                <c:ptCount val="144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</c:numCache>
            </c:numRef>
          </c:xVal>
          <c:yVal>
            <c:numRef>
              <c:f>SNAIVE!$D$5:$D$148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2-40F5-B073-8EC903615BD8}"/>
            </c:ext>
          </c:extLst>
        </c:ser>
        <c:ser>
          <c:idx val="1"/>
          <c:order val="1"/>
          <c:tx>
            <c:v>Valores Previstos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SNAIVE!$B$5:$B$160</c:f>
              <c:numCache>
                <c:formatCode>mmm\-yy</c:formatCode>
                <c:ptCount val="156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</c:numCache>
            </c:numRef>
          </c:xVal>
          <c:yVal>
            <c:numRef>
              <c:f>SNAIVE!$O$5:$O$160</c:f>
              <c:numCache>
                <c:formatCode>General</c:formatCode>
                <c:ptCount val="156"/>
                <c:pt idx="143">
                  <c:v>432</c:v>
                </c:pt>
                <c:pt idx="144">
                  <c:v>417</c:v>
                </c:pt>
                <c:pt idx="145">
                  <c:v>391</c:v>
                </c:pt>
                <c:pt idx="146">
                  <c:v>419</c:v>
                </c:pt>
                <c:pt idx="147">
                  <c:v>461</c:v>
                </c:pt>
                <c:pt idx="148">
                  <c:v>472</c:v>
                </c:pt>
                <c:pt idx="149">
                  <c:v>535</c:v>
                </c:pt>
                <c:pt idx="150">
                  <c:v>622</c:v>
                </c:pt>
                <c:pt idx="151">
                  <c:v>606</c:v>
                </c:pt>
                <c:pt idx="152">
                  <c:v>508</c:v>
                </c:pt>
                <c:pt idx="153">
                  <c:v>461</c:v>
                </c:pt>
                <c:pt idx="154">
                  <c:v>390</c:v>
                </c:pt>
                <c:pt idx="155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F2-40F5-B073-8EC903615BD8}"/>
            </c:ext>
          </c:extLst>
        </c:ser>
        <c:ser>
          <c:idx val="2"/>
          <c:order val="2"/>
          <c:tx>
            <c:v>IC Inferior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SNAIVE!$B$5:$B$160</c:f>
              <c:numCache>
                <c:formatCode>mmm\-yy</c:formatCode>
                <c:ptCount val="156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</c:numCache>
            </c:numRef>
          </c:xVal>
          <c:yVal>
            <c:numRef>
              <c:f>SNAIVE!$K$5:$K$160</c:f>
              <c:numCache>
                <c:formatCode>General</c:formatCode>
                <c:ptCount val="156"/>
                <c:pt idx="143">
                  <c:v>432</c:v>
                </c:pt>
                <c:pt idx="144">
                  <c:v>345.82244777067166</c:v>
                </c:pt>
                <c:pt idx="145">
                  <c:v>319.82244777067166</c:v>
                </c:pt>
                <c:pt idx="146">
                  <c:v>347.82244777067166</c:v>
                </c:pt>
                <c:pt idx="147">
                  <c:v>389.82244777067166</c:v>
                </c:pt>
                <c:pt idx="148">
                  <c:v>400.82244777067166</c:v>
                </c:pt>
                <c:pt idx="149">
                  <c:v>463.82244777067166</c:v>
                </c:pt>
                <c:pt idx="150">
                  <c:v>550.8224477706716</c:v>
                </c:pt>
                <c:pt idx="151">
                  <c:v>534.8224477706716</c:v>
                </c:pt>
                <c:pt idx="152">
                  <c:v>436.82244777067166</c:v>
                </c:pt>
                <c:pt idx="153">
                  <c:v>389.82244777067166</c:v>
                </c:pt>
                <c:pt idx="154">
                  <c:v>318.82244777067166</c:v>
                </c:pt>
                <c:pt idx="155">
                  <c:v>360.82244777067166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F2-40F5-B073-8EC903615BD8}"/>
            </c:ext>
          </c:extLst>
        </c:ser>
        <c:ser>
          <c:idx val="3"/>
          <c:order val="3"/>
          <c:tx>
            <c:v>IC Superior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SNAIVE!$B$5:$B$160</c:f>
              <c:numCache>
                <c:formatCode>mmm\-yy</c:formatCode>
                <c:ptCount val="156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</c:numCache>
            </c:numRef>
          </c:xVal>
          <c:yVal>
            <c:numRef>
              <c:f>SNAIVE!$L$5:$L$160</c:f>
              <c:numCache>
                <c:formatCode>General</c:formatCode>
                <c:ptCount val="156"/>
                <c:pt idx="143">
                  <c:v>432</c:v>
                </c:pt>
                <c:pt idx="144">
                  <c:v>488.17755222932834</c:v>
                </c:pt>
                <c:pt idx="145">
                  <c:v>462.17755222932834</c:v>
                </c:pt>
                <c:pt idx="146">
                  <c:v>490.17755222932834</c:v>
                </c:pt>
                <c:pt idx="147">
                  <c:v>532.1775522293284</c:v>
                </c:pt>
                <c:pt idx="148">
                  <c:v>543.1775522293284</c:v>
                </c:pt>
                <c:pt idx="149">
                  <c:v>606.1775522293284</c:v>
                </c:pt>
                <c:pt idx="150">
                  <c:v>693.1775522293284</c:v>
                </c:pt>
                <c:pt idx="151">
                  <c:v>677.1775522293284</c:v>
                </c:pt>
                <c:pt idx="152">
                  <c:v>579.1775522293284</c:v>
                </c:pt>
                <c:pt idx="153">
                  <c:v>532.1775522293284</c:v>
                </c:pt>
                <c:pt idx="154">
                  <c:v>461.17755222932834</c:v>
                </c:pt>
                <c:pt idx="155">
                  <c:v>503.17755222932834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F2-40F5-B073-8EC903615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2063"/>
        <c:axId val="208142079"/>
      </c:scatterChart>
      <c:valAx>
        <c:axId val="20815206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42079"/>
        <c:crosses val="autoZero"/>
        <c:crossBetween val="midCat"/>
      </c:valAx>
      <c:valAx>
        <c:axId val="2081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5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2769249308562126E-2"/>
          <c:y val="0.90320980519636884"/>
          <c:w val="0.96229980630920575"/>
          <c:h val="8.0823383315617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NAIVE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530090690285E-2"/>
          <c:y val="4.9920930310998819E-2"/>
          <c:w val="0.51041145931130005"/>
          <c:h val="0.66890578534125367"/>
        </c:manualLayout>
      </c:layout>
      <c:scatterChart>
        <c:scatterStyle val="lineMarker"/>
        <c:varyColors val="0"/>
        <c:ser>
          <c:idx val="0"/>
          <c:order val="0"/>
          <c:tx>
            <c:v>Valores Observados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2-4904-984A-04699B3E41AA}"/>
            </c:ext>
          </c:extLst>
        </c:ser>
        <c:ser>
          <c:idx val="1"/>
          <c:order val="1"/>
          <c:tx>
            <c:v>Previstos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NAIVE!$L$4:$L$22</c:f>
              <c:numCache>
                <c:formatCode>General</c:formatCode>
                <c:ptCount val="19"/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2-4904-984A-04699B3E41AA}"/>
            </c:ext>
          </c:extLst>
        </c:ser>
        <c:ser>
          <c:idx val="2"/>
          <c:order val="2"/>
          <c:tx>
            <c:v>IC Inferior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NAIVE!$J$4:$J$21</c:f>
              <c:numCache>
                <c:formatCode>General</c:formatCode>
                <c:ptCount val="18"/>
                <c:pt idx="14">
                  <c:v>88</c:v>
                </c:pt>
                <c:pt idx="15">
                  <c:v>62.633795071665418</c:v>
                </c:pt>
                <c:pt idx="16">
                  <c:v>52.126768964413991</c:v>
                </c:pt>
                <c:pt idx="17">
                  <c:v>44.064444268920454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2-4904-984A-04699B3E41AA}"/>
            </c:ext>
          </c:extLst>
        </c:ser>
        <c:ser>
          <c:idx val="3"/>
          <c:order val="3"/>
          <c:tx>
            <c:v>IC Superior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NAIVE!$B$4:$B$21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NAIVE!$K$4:$K$21</c:f>
              <c:numCache>
                <c:formatCode>General</c:formatCode>
                <c:ptCount val="18"/>
                <c:pt idx="14">
                  <c:v>88</c:v>
                </c:pt>
                <c:pt idx="15">
                  <c:v>113.36620492833458</c:v>
                </c:pt>
                <c:pt idx="16">
                  <c:v>123.873231035586</c:v>
                </c:pt>
                <c:pt idx="17">
                  <c:v>131.93555573107955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22-4904-984A-04699B3E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44031"/>
        <c:axId val="1929352767"/>
      </c:scatterChart>
      <c:valAx>
        <c:axId val="192934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52767"/>
        <c:crosses val="autoZero"/>
        <c:crossBetween val="midCat"/>
      </c:valAx>
      <c:valAx>
        <c:axId val="19293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4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</a:p>
        </c:rich>
      </c:tx>
      <c:layout>
        <c:manualLayout>
          <c:xMode val="edge"/>
          <c:yMode val="edge"/>
          <c:x val="0.3703881345327190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Valores Observados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'MEAN (média)'!$C$4:$C$18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B-49ED-8232-FC9530197D77}"/>
            </c:ext>
          </c:extLst>
        </c:ser>
        <c:ser>
          <c:idx val="1"/>
          <c:order val="1"/>
          <c:tx>
            <c:v>Valores Previstos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'MEAN (média)'!$L$4:$L$21</c:f>
              <c:numCache>
                <c:formatCode>General</c:formatCode>
                <c:ptCount val="18"/>
                <c:pt idx="15">
                  <c:v>37.133333333333333</c:v>
                </c:pt>
                <c:pt idx="16">
                  <c:v>37.133333333333333</c:v>
                </c:pt>
                <c:pt idx="17">
                  <c:v>37.133333333333333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B-49ED-8232-FC9530197D77}"/>
            </c:ext>
          </c:extLst>
        </c:ser>
        <c:ser>
          <c:idx val="2"/>
          <c:order val="2"/>
          <c:tx>
            <c:v>IC Inferior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'MEAN (média)'!$J$4:$J$21</c:f>
              <c:numCache>
                <c:formatCode>General</c:formatCode>
                <c:ptCount val="18"/>
                <c:pt idx="15">
                  <c:v>-25.770381138875031</c:v>
                </c:pt>
                <c:pt idx="16">
                  <c:v>-25.770381138875031</c:v>
                </c:pt>
                <c:pt idx="17">
                  <c:v>-25.770381138875031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B-49ED-8232-FC9530197D77}"/>
            </c:ext>
          </c:extLst>
        </c:ser>
        <c:ser>
          <c:idx val="3"/>
          <c:order val="3"/>
          <c:tx>
            <c:v>IC Superior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'MEAN (média)'!$B$4:$B$21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'MEAN (média)'!$K$4:$K$21</c:f>
              <c:numCache>
                <c:formatCode>General</c:formatCode>
                <c:ptCount val="18"/>
                <c:pt idx="15">
                  <c:v>100.0370478055417</c:v>
                </c:pt>
                <c:pt idx="16">
                  <c:v>100.0370478055417</c:v>
                </c:pt>
                <c:pt idx="17">
                  <c:v>100.0370478055417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9B-49ED-8232-FC9530197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36959"/>
        <c:axId val="1929329887"/>
      </c:scatterChart>
      <c:valAx>
        <c:axId val="1929336959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29887"/>
        <c:crosses val="autoZero"/>
        <c:crossBetween val="midCat"/>
      </c:valAx>
      <c:valAx>
        <c:axId val="19293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3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Drift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Valores Observados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DRIFT!$B$4:$B$18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DRIFT!$C$4:$C$18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9-44C3-A030-C7B37709243C}"/>
            </c:ext>
          </c:extLst>
        </c:ser>
        <c:ser>
          <c:idx val="1"/>
          <c:order val="1"/>
          <c:tx>
            <c:v>Valores Previstos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DRIFT!$B$4:$B$23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DRIFT!$L$4:$L$23</c:f>
              <c:numCache>
                <c:formatCode>General</c:formatCode>
                <c:ptCount val="20"/>
                <c:pt idx="14">
                  <c:v>88</c:v>
                </c:pt>
                <c:pt idx="15">
                  <c:v>94.071428571428569</c:v>
                </c:pt>
                <c:pt idx="16">
                  <c:v>100.14285714285714</c:v>
                </c:pt>
                <c:pt idx="17">
                  <c:v>106.21428571428571</c:v>
                </c:pt>
                <c:pt idx="18">
                  <c:v>112.28571428571428</c:v>
                </c:pt>
                <c:pt idx="19">
                  <c:v>118.35714285714285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9-44C3-A030-C7B37709243C}"/>
            </c:ext>
          </c:extLst>
        </c:ser>
        <c:ser>
          <c:idx val="2"/>
          <c:order val="2"/>
          <c:tx>
            <c:v>IC Inferior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DRIFT!$B$4:$B$23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DRIFT!$J$4:$J$23</c:f>
              <c:numCache>
                <c:formatCode>General</c:formatCode>
                <c:ptCount val="20"/>
                <c:pt idx="14">
                  <c:v>88</c:v>
                </c:pt>
                <c:pt idx="15">
                  <c:v>70.824007220409229</c:v>
                </c:pt>
                <c:pt idx="16">
                  <c:v>66.112116854369546</c:v>
                </c:pt>
                <c:pt idx="17">
                  <c:v>63.168425804975172</c:v>
                </c:pt>
                <c:pt idx="18">
                  <c:v>61.050893004477068</c:v>
                </c:pt>
                <c:pt idx="19">
                  <c:v>59.414171658301186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29-44C3-A030-C7B37709243C}"/>
            </c:ext>
          </c:extLst>
        </c:ser>
        <c:ser>
          <c:idx val="3"/>
          <c:order val="3"/>
          <c:tx>
            <c:v>IC Superior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DRIFT!$B$4:$B$23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DRIFT!$K$4:$K$23</c:f>
              <c:numCache>
                <c:formatCode>General</c:formatCode>
                <c:ptCount val="20"/>
                <c:pt idx="14">
                  <c:v>88</c:v>
                </c:pt>
                <c:pt idx="15">
                  <c:v>117.31884992244791</c:v>
                </c:pt>
                <c:pt idx="16">
                  <c:v>134.17359743134472</c:v>
                </c:pt>
                <c:pt idx="17">
                  <c:v>149.26014562359626</c:v>
                </c:pt>
                <c:pt idx="18">
                  <c:v>163.52053556695148</c:v>
                </c:pt>
                <c:pt idx="19">
                  <c:v>177.30011405598452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29-44C3-A030-C7B377092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19903"/>
        <c:axId val="1929331135"/>
      </c:scatterChart>
      <c:valAx>
        <c:axId val="192931990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31135"/>
        <c:crosses val="autoZero"/>
        <c:crossBetween val="midCat"/>
      </c:valAx>
      <c:valAx>
        <c:axId val="19293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31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3.xml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13</xdr:row>
      <xdr:rowOff>20782</xdr:rowOff>
    </xdr:from>
    <xdr:to>
      <xdr:col>8</xdr:col>
      <xdr:colOff>146916</xdr:colOff>
      <xdr:row>20</xdr:row>
      <xdr:rowOff>141336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5145" y="2237509"/>
          <a:ext cx="4143953" cy="13813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407516</xdr:colOff>
      <xdr:row>2</xdr:row>
      <xdr:rowOff>98175</xdr:rowOff>
    </xdr:from>
    <xdr:to>
      <xdr:col>15</xdr:col>
      <xdr:colOff>561108</xdr:colOff>
      <xdr:row>15</xdr:row>
      <xdr:rowOff>69274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103910</xdr:colOff>
      <xdr:row>24</xdr:row>
      <xdr:rowOff>117763</xdr:rowOff>
    </xdr:from>
    <xdr:to>
      <xdr:col>11</xdr:col>
      <xdr:colOff>124691</xdr:colOff>
      <xdr:row>28</xdr:row>
      <xdr:rowOff>170611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1910" y="4440381"/>
          <a:ext cx="4786745" cy="773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181841</xdr:colOff>
      <xdr:row>29</xdr:row>
      <xdr:rowOff>34636</xdr:rowOff>
    </xdr:from>
    <xdr:to>
      <xdr:col>9</xdr:col>
      <xdr:colOff>579730</xdr:colOff>
      <xdr:row>33</xdr:row>
      <xdr:rowOff>25216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EC2AEEF-52C9-40AB-B894-906CE814F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82636" y="5559136"/>
          <a:ext cx="3134162" cy="7525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2</xdr:row>
      <xdr:rowOff>95250</xdr:rowOff>
    </xdr:from>
    <xdr:to>
      <xdr:col>16</xdr:col>
      <xdr:colOff>38100</xdr:colOff>
      <xdr:row>16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7620</xdr:colOff>
      <xdr:row>17</xdr:row>
      <xdr:rowOff>132998</xdr:rowOff>
    </xdr:from>
    <xdr:to>
      <xdr:col>20</xdr:col>
      <xdr:colOff>213360</xdr:colOff>
      <xdr:row>25</xdr:row>
      <xdr:rowOff>106680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1080" y="3241958"/>
          <a:ext cx="5082540" cy="1436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1</xdr:row>
      <xdr:rowOff>3810</xdr:rowOff>
    </xdr:from>
    <xdr:to>
      <xdr:col>21</xdr:col>
      <xdr:colOff>274320</xdr:colOff>
      <xdr:row>17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182880</xdr:colOff>
      <xdr:row>17</xdr:row>
      <xdr:rowOff>120334</xdr:rowOff>
    </xdr:from>
    <xdr:to>
      <xdr:col>22</xdr:col>
      <xdr:colOff>220980</xdr:colOff>
      <xdr:row>26</xdr:row>
      <xdr:rowOff>129540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229294"/>
          <a:ext cx="6134100" cy="1655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333375</xdr:colOff>
      <xdr:row>18</xdr:row>
      <xdr:rowOff>85725</xdr:rowOff>
    </xdr:from>
    <xdr:to>
      <xdr:col>8</xdr:col>
      <xdr:colOff>28857</xdr:colOff>
      <xdr:row>23</xdr:row>
      <xdr:rowOff>57279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878CC15-B7C6-4674-9F33-6021ADF6A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57475" y="3514725"/>
          <a:ext cx="2019582" cy="924054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27</xdr:row>
      <xdr:rowOff>9525</xdr:rowOff>
    </xdr:from>
    <xdr:to>
      <xdr:col>11</xdr:col>
      <xdr:colOff>295579</xdr:colOff>
      <xdr:row>43</xdr:row>
      <xdr:rowOff>67108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46B9BBD-5E19-4E19-9BFD-6A5EC7B86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10175" y="5153025"/>
          <a:ext cx="2181529" cy="31055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815340</xdr:colOff>
      <xdr:row>129</xdr:row>
      <xdr:rowOff>19050</xdr:rowOff>
    </xdr:from>
    <xdr:to>
      <xdr:col>20</xdr:col>
      <xdr:colOff>579120</xdr:colOff>
      <xdr:row>145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141732</xdr:colOff>
      <xdr:row>161</xdr:row>
      <xdr:rowOff>68580</xdr:rowOff>
    </xdr:from>
    <xdr:to>
      <xdr:col>19</xdr:col>
      <xdr:colOff>243840</xdr:colOff>
      <xdr:row>173</xdr:row>
      <xdr:rowOff>68580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2152" y="29512260"/>
          <a:ext cx="5047488" cy="2194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10</xdr:col>
      <xdr:colOff>411480</xdr:colOff>
      <xdr:row>169</xdr:row>
      <xdr:rowOff>99060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75200"/>
          <a:ext cx="691896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243647</xdr:colOff>
      <xdr:row>12</xdr:row>
      <xdr:rowOff>117957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251460</xdr:colOff>
      <xdr:row>0</xdr:row>
      <xdr:rowOff>0</xdr:rowOff>
    </xdr:from>
    <xdr:to>
      <xdr:col>14</xdr:col>
      <xdr:colOff>411480</xdr:colOff>
      <xdr:row>12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434340</xdr:colOff>
      <xdr:row>0</xdr:row>
      <xdr:rowOff>0</xdr:rowOff>
    </xdr:from>
    <xdr:to>
      <xdr:col>22</xdr:col>
      <xdr:colOff>289560</xdr:colOff>
      <xdr:row>12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110" zoomScaleNormal="110" workbookViewId="0">
      <selection activeCell="D22" sqref="D22"/>
    </sheetView>
  </sheetViews>
  <sheetFormatPr defaultColWidth="8.6640625" defaultRowHeight="14.4" x14ac:dyDescent="0.3"/>
  <cols>
    <col min="1" max="1" width="36.6640625" bestFit="1" customWidth="1"/>
    <col min="2" max="2" width="10.88671875" bestFit="1" customWidth="1"/>
    <col min="3" max="3" width="13.6640625" bestFit="1" customWidth="1"/>
    <col min="7" max="7" width="9.6640625" customWidth="1"/>
    <col min="8" max="8" width="11.109375" bestFit="1" customWidth="1"/>
    <col min="9" max="9" width="26.6640625" bestFit="1" customWidth="1"/>
    <col min="10" max="10" width="24.6640625" bestFit="1" customWidth="1"/>
  </cols>
  <sheetData>
    <row r="1" spans="1:12" x14ac:dyDescent="0.3">
      <c r="A1" t="s">
        <v>55</v>
      </c>
      <c r="D1" s="2" t="s">
        <v>54</v>
      </c>
      <c r="E1" s="2">
        <v>7</v>
      </c>
    </row>
    <row r="3" spans="1:12" x14ac:dyDescent="0.3">
      <c r="A3" s="2" t="s">
        <v>23</v>
      </c>
      <c r="B3" s="2" t="s">
        <v>53</v>
      </c>
      <c r="C3" t="s">
        <v>52</v>
      </c>
      <c r="D3" s="2" t="s">
        <v>4</v>
      </c>
      <c r="E3" s="2" t="s">
        <v>8</v>
      </c>
      <c r="F3" s="2" t="s">
        <v>51</v>
      </c>
      <c r="G3" s="2" t="s">
        <v>50</v>
      </c>
      <c r="H3" s="2" t="s">
        <v>49</v>
      </c>
      <c r="I3" s="2" t="s">
        <v>48</v>
      </c>
      <c r="J3" s="2" t="s">
        <v>47</v>
      </c>
      <c r="K3" s="2" t="s">
        <v>46</v>
      </c>
      <c r="L3" s="2" t="s">
        <v>45</v>
      </c>
    </row>
    <row r="4" spans="1:12" x14ac:dyDescent="0.3">
      <c r="A4" s="2">
        <v>1</v>
      </c>
      <c r="B4" s="2">
        <v>1</v>
      </c>
      <c r="C4" s="2">
        <v>1</v>
      </c>
      <c r="D4" s="2">
        <f t="shared" ref="D4:D10" si="0">B4-C4</f>
        <v>0</v>
      </c>
      <c r="E4" s="2">
        <f t="shared" ref="E4:E10" si="1">ABS(D4)</f>
        <v>0</v>
      </c>
      <c r="F4" s="2">
        <f t="shared" ref="F4:F10" si="2">D4*D4</f>
        <v>0</v>
      </c>
      <c r="G4" s="2">
        <f t="shared" ref="G4:G10" si="3">D4/B4</f>
        <v>0</v>
      </c>
      <c r="H4" s="2">
        <f>ABS(D4/B4)</f>
        <v>0</v>
      </c>
      <c r="K4" s="2">
        <f t="shared" ref="K4:K10" si="4">C4^2</f>
        <v>1</v>
      </c>
      <c r="L4" s="2">
        <f t="shared" ref="L4:L10" si="5">B4^2</f>
        <v>1</v>
      </c>
    </row>
    <row r="5" spans="1:12" x14ac:dyDescent="0.3">
      <c r="A5" s="2">
        <v>2</v>
      </c>
      <c r="B5" s="2">
        <v>2</v>
      </c>
      <c r="C5" s="2">
        <v>3</v>
      </c>
      <c r="D5" s="2">
        <f t="shared" si="0"/>
        <v>-1</v>
      </c>
      <c r="E5" s="2">
        <f t="shared" si="1"/>
        <v>1</v>
      </c>
      <c r="F5" s="2">
        <f t="shared" si="2"/>
        <v>1</v>
      </c>
      <c r="G5" s="2">
        <f t="shared" si="3"/>
        <v>-0.5</v>
      </c>
      <c r="H5" s="14">
        <f t="shared" ref="H5:H10" si="6">ABS(D5/B5)</f>
        <v>0.5</v>
      </c>
      <c r="I5" s="13">
        <f t="shared" ref="I5:I10" si="7">((C5-B5)/B4)^2</f>
        <v>1</v>
      </c>
      <c r="J5" s="12">
        <f t="shared" ref="J5:J10" si="8">((B5-B4)/B4)^2</f>
        <v>1</v>
      </c>
      <c r="K5" s="2">
        <f t="shared" si="4"/>
        <v>9</v>
      </c>
      <c r="L5" s="2">
        <f t="shared" si="5"/>
        <v>4</v>
      </c>
    </row>
    <row r="6" spans="1:12" x14ac:dyDescent="0.3">
      <c r="A6" s="2">
        <v>3</v>
      </c>
      <c r="B6" s="2">
        <v>3</v>
      </c>
      <c r="C6" s="2">
        <v>3</v>
      </c>
      <c r="D6" s="2">
        <f t="shared" si="0"/>
        <v>0</v>
      </c>
      <c r="E6" s="2">
        <f t="shared" si="1"/>
        <v>0</v>
      </c>
      <c r="F6" s="2">
        <f t="shared" si="2"/>
        <v>0</v>
      </c>
      <c r="G6" s="2">
        <f t="shared" si="3"/>
        <v>0</v>
      </c>
      <c r="H6" s="14">
        <f t="shared" si="6"/>
        <v>0</v>
      </c>
      <c r="I6" s="13">
        <f t="shared" si="7"/>
        <v>0</v>
      </c>
      <c r="J6" s="12">
        <f t="shared" si="8"/>
        <v>0.25</v>
      </c>
      <c r="K6" s="2">
        <f t="shared" si="4"/>
        <v>9</v>
      </c>
      <c r="L6" s="2">
        <f t="shared" si="5"/>
        <v>9</v>
      </c>
    </row>
    <row r="7" spans="1:12" x14ac:dyDescent="0.3">
      <c r="A7" s="2">
        <v>4</v>
      </c>
      <c r="B7" s="2">
        <v>5</v>
      </c>
      <c r="C7" s="2">
        <v>4</v>
      </c>
      <c r="D7" s="2">
        <f t="shared" si="0"/>
        <v>1</v>
      </c>
      <c r="E7" s="2">
        <f t="shared" si="1"/>
        <v>1</v>
      </c>
      <c r="F7" s="2">
        <f t="shared" si="2"/>
        <v>1</v>
      </c>
      <c r="G7" s="2">
        <f t="shared" si="3"/>
        <v>0.2</v>
      </c>
      <c r="H7" s="14">
        <f t="shared" si="6"/>
        <v>0.2</v>
      </c>
      <c r="I7" s="13">
        <f t="shared" si="7"/>
        <v>0.1111111111111111</v>
      </c>
      <c r="J7" s="12">
        <f t="shared" si="8"/>
        <v>0.44444444444444442</v>
      </c>
      <c r="K7" s="2">
        <f t="shared" si="4"/>
        <v>16</v>
      </c>
      <c r="L7" s="2">
        <f t="shared" si="5"/>
        <v>25</v>
      </c>
    </row>
    <row r="8" spans="1:12" x14ac:dyDescent="0.3">
      <c r="A8" s="2">
        <v>5</v>
      </c>
      <c r="B8" s="2">
        <v>6</v>
      </c>
      <c r="C8" s="2">
        <v>6</v>
      </c>
      <c r="D8" s="2">
        <f t="shared" si="0"/>
        <v>0</v>
      </c>
      <c r="E8" s="2">
        <f t="shared" si="1"/>
        <v>0</v>
      </c>
      <c r="F8" s="2">
        <f t="shared" si="2"/>
        <v>0</v>
      </c>
      <c r="G8" s="2">
        <f t="shared" si="3"/>
        <v>0</v>
      </c>
      <c r="H8" s="14">
        <f t="shared" si="6"/>
        <v>0</v>
      </c>
      <c r="I8" s="13">
        <f t="shared" si="7"/>
        <v>0</v>
      </c>
      <c r="J8" s="12">
        <f t="shared" si="8"/>
        <v>4.0000000000000008E-2</v>
      </c>
      <c r="K8" s="2">
        <f t="shared" si="4"/>
        <v>36</v>
      </c>
      <c r="L8" s="2">
        <f t="shared" si="5"/>
        <v>36</v>
      </c>
    </row>
    <row r="9" spans="1:12" x14ac:dyDescent="0.3">
      <c r="A9" s="2">
        <v>6</v>
      </c>
      <c r="B9" s="2">
        <v>8</v>
      </c>
      <c r="C9" s="2">
        <v>7</v>
      </c>
      <c r="D9" s="2">
        <f t="shared" si="0"/>
        <v>1</v>
      </c>
      <c r="E9" s="2">
        <f t="shared" si="1"/>
        <v>1</v>
      </c>
      <c r="F9" s="2">
        <f t="shared" si="2"/>
        <v>1</v>
      </c>
      <c r="G9" s="2">
        <f t="shared" si="3"/>
        <v>0.125</v>
      </c>
      <c r="H9" s="14">
        <f t="shared" si="6"/>
        <v>0.125</v>
      </c>
      <c r="I9" s="13">
        <f t="shared" si="7"/>
        <v>2.7777777777777776E-2</v>
      </c>
      <c r="J9" s="12">
        <f t="shared" si="8"/>
        <v>0.1111111111111111</v>
      </c>
      <c r="K9" s="2">
        <f t="shared" si="4"/>
        <v>49</v>
      </c>
      <c r="L9" s="2">
        <f t="shared" si="5"/>
        <v>64</v>
      </c>
    </row>
    <row r="10" spans="1:12" x14ac:dyDescent="0.3">
      <c r="A10" s="2">
        <v>7</v>
      </c>
      <c r="B10" s="2">
        <v>9</v>
      </c>
      <c r="C10" s="2">
        <v>9</v>
      </c>
      <c r="D10" s="2">
        <f t="shared" si="0"/>
        <v>0</v>
      </c>
      <c r="E10" s="2">
        <f t="shared" si="1"/>
        <v>0</v>
      </c>
      <c r="F10" s="2">
        <f t="shared" si="2"/>
        <v>0</v>
      </c>
      <c r="G10" s="2">
        <f t="shared" si="3"/>
        <v>0</v>
      </c>
      <c r="H10" s="14">
        <f t="shared" si="6"/>
        <v>0</v>
      </c>
      <c r="I10" s="13">
        <f t="shared" si="7"/>
        <v>0</v>
      </c>
      <c r="J10" s="12">
        <f t="shared" si="8"/>
        <v>1.5625E-2</v>
      </c>
      <c r="K10" s="2">
        <f t="shared" si="4"/>
        <v>81</v>
      </c>
      <c r="L10" s="2">
        <f t="shared" si="5"/>
        <v>81</v>
      </c>
    </row>
    <row r="11" spans="1:12" ht="4.2" customHeight="1" x14ac:dyDescent="0.3">
      <c r="A11" s="10"/>
      <c r="B11" s="10"/>
      <c r="C11" s="10"/>
      <c r="D11" s="10"/>
      <c r="E11" s="11"/>
      <c r="F11" s="11"/>
      <c r="G11" s="11"/>
      <c r="H11" s="11"/>
      <c r="I11" s="11"/>
      <c r="J11" s="11"/>
      <c r="K11" s="11"/>
      <c r="L11" s="10"/>
    </row>
    <row r="12" spans="1:12" x14ac:dyDescent="0.3">
      <c r="A12" s="16" t="s">
        <v>44</v>
      </c>
      <c r="B12" s="16"/>
      <c r="C12" s="16"/>
      <c r="D12" s="2">
        <f t="shared" ref="D12:L12" si="9">SUM(D4:D10)</f>
        <v>1</v>
      </c>
      <c r="E12" s="2">
        <f t="shared" si="9"/>
        <v>3</v>
      </c>
      <c r="F12" s="2">
        <f t="shared" si="9"/>
        <v>3</v>
      </c>
      <c r="G12" s="2">
        <f t="shared" si="9"/>
        <v>-0.17499999999999999</v>
      </c>
      <c r="H12" s="2">
        <f t="shared" si="9"/>
        <v>0.82499999999999996</v>
      </c>
      <c r="I12" s="2">
        <f t="shared" si="9"/>
        <v>1.1388888888888888</v>
      </c>
      <c r="J12" s="2">
        <f t="shared" si="9"/>
        <v>1.8611805555555556</v>
      </c>
      <c r="K12" s="2">
        <f t="shared" si="9"/>
        <v>201</v>
      </c>
      <c r="L12" s="2">
        <f t="shared" si="9"/>
        <v>220</v>
      </c>
    </row>
    <row r="14" spans="1:12" x14ac:dyDescent="0.3">
      <c r="A14" t="s">
        <v>43</v>
      </c>
      <c r="B14">
        <f>D12/$E$1</f>
        <v>0.14285714285714285</v>
      </c>
    </row>
    <row r="15" spans="1:12" x14ac:dyDescent="0.3">
      <c r="A15" t="s">
        <v>42</v>
      </c>
      <c r="B15">
        <f>E12/E1</f>
        <v>0.42857142857142855</v>
      </c>
    </row>
    <row r="16" spans="1:12" x14ac:dyDescent="0.3">
      <c r="A16" t="s">
        <v>41</v>
      </c>
      <c r="B16">
        <f>SQRT(F12/E1)</f>
        <v>0.65465367070797709</v>
      </c>
    </row>
    <row r="17" spans="1:2" x14ac:dyDescent="0.3">
      <c r="A17" t="s">
        <v>40</v>
      </c>
      <c r="B17" s="9">
        <f>G12/E1*100</f>
        <v>-2.5</v>
      </c>
    </row>
    <row r="18" spans="1:2" x14ac:dyDescent="0.3">
      <c r="A18" s="4" t="s">
        <v>39</v>
      </c>
      <c r="B18">
        <f>H12/E1*100</f>
        <v>11.785714285714285</v>
      </c>
    </row>
    <row r="19" spans="1:2" x14ac:dyDescent="0.3">
      <c r="A19" t="s">
        <v>38</v>
      </c>
      <c r="B19">
        <f>SQRT(I12/J12)</f>
        <v>0.78225153612262266</v>
      </c>
    </row>
    <row r="20" spans="1:2" x14ac:dyDescent="0.3">
      <c r="A20" t="s">
        <v>37</v>
      </c>
      <c r="B20">
        <f>SQRT(F12)/(SQRT(K12)+SQRT(L12))</f>
        <v>5.970562324804779E-2</v>
      </c>
    </row>
    <row r="21" spans="1:2" x14ac:dyDescent="0.3">
      <c r="A21" t="s">
        <v>36</v>
      </c>
      <c r="B21">
        <f>CORREL(D4:D9,D5:D10)</f>
        <v>-5.8823529411764712E-2</v>
      </c>
    </row>
    <row r="23" spans="1:2" x14ac:dyDescent="0.3">
      <c r="A23" t="s">
        <v>56</v>
      </c>
      <c r="B23" s="15">
        <f>CORREL(D4:D8,D6:D10)</f>
        <v>0</v>
      </c>
    </row>
  </sheetData>
  <mergeCells count="1">
    <mergeCell ref="A12:C1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13" zoomScale="110" zoomScaleNormal="110" workbookViewId="0">
      <selection activeCell="J19" sqref="J19"/>
    </sheetView>
  </sheetViews>
  <sheetFormatPr defaultColWidth="8.6640625" defaultRowHeight="14.4" x14ac:dyDescent="0.3"/>
  <cols>
    <col min="2" max="2" width="8.6640625" style="2"/>
    <col min="4" max="4" width="8.6640625" style="2"/>
    <col min="6" max="7" width="8.6640625" style="2"/>
    <col min="8" max="8" width="11.6640625" customWidth="1"/>
    <col min="9" max="9" width="12" bestFit="1" customWidth="1"/>
    <col min="10" max="10" width="13.33203125" customWidth="1"/>
    <col min="11" max="11" width="14.6640625" bestFit="1" customWidth="1"/>
  </cols>
  <sheetData>
    <row r="1" spans="1:11" x14ac:dyDescent="0.3">
      <c r="A1" t="s">
        <v>0</v>
      </c>
      <c r="H1" t="s">
        <v>24</v>
      </c>
      <c r="J1" s="5">
        <v>0.95</v>
      </c>
      <c r="K1" t="s">
        <v>25</v>
      </c>
    </row>
    <row r="2" spans="1:11" x14ac:dyDescent="0.3">
      <c r="J2" s="5">
        <f>1-J1</f>
        <v>5.0000000000000044E-2</v>
      </c>
      <c r="K2">
        <f>_xlfn.NORM.S.INV(1-J2/2)</f>
        <v>1.9599639845400536</v>
      </c>
    </row>
    <row r="3" spans="1:11" x14ac:dyDescent="0.3">
      <c r="B3" s="2" t="s">
        <v>1</v>
      </c>
      <c r="C3" s="2" t="s">
        <v>2</v>
      </c>
      <c r="D3" s="2" t="s">
        <v>3</v>
      </c>
      <c r="E3" s="2" t="s">
        <v>4</v>
      </c>
      <c r="F3" s="2" t="s">
        <v>8</v>
      </c>
      <c r="G3" s="2" t="s">
        <v>11</v>
      </c>
      <c r="H3" s="2" t="s">
        <v>16</v>
      </c>
      <c r="I3" s="2" t="s">
        <v>19</v>
      </c>
    </row>
    <row r="4" spans="1:11" x14ac:dyDescent="0.3">
      <c r="B4" s="2">
        <v>1</v>
      </c>
      <c r="C4" s="2">
        <v>3</v>
      </c>
    </row>
    <row r="5" spans="1:11" x14ac:dyDescent="0.3">
      <c r="B5" s="2">
        <v>2</v>
      </c>
      <c r="C5" s="2">
        <v>5</v>
      </c>
      <c r="D5" s="2">
        <f>C4</f>
        <v>3</v>
      </c>
      <c r="E5" s="2">
        <f>C5-D5</f>
        <v>2</v>
      </c>
      <c r="F5" s="2">
        <f>ABS(E5)</f>
        <v>2</v>
      </c>
      <c r="G5" s="2">
        <f>E5^2</f>
        <v>4</v>
      </c>
      <c r="H5">
        <f>E5/C5</f>
        <v>0.4</v>
      </c>
      <c r="I5">
        <f>ABS(H5)</f>
        <v>0.4</v>
      </c>
    </row>
    <row r="6" spans="1:11" x14ac:dyDescent="0.3">
      <c r="B6" s="2">
        <v>3</v>
      </c>
      <c r="C6" s="2">
        <v>9</v>
      </c>
      <c r="D6" s="2">
        <f t="shared" ref="D6:D19" si="0">C5</f>
        <v>5</v>
      </c>
      <c r="E6" s="2">
        <f t="shared" ref="E6:E18" si="1">C6-D6</f>
        <v>4</v>
      </c>
      <c r="F6" s="2">
        <f t="shared" ref="F6:F18" si="2">ABS(E6)</f>
        <v>4</v>
      </c>
      <c r="G6" s="2">
        <f t="shared" ref="G6:G18" si="3">E6^2</f>
        <v>16</v>
      </c>
      <c r="H6">
        <f t="shared" ref="H6:H18" si="4">E6/C6</f>
        <v>0.44444444444444442</v>
      </c>
      <c r="I6">
        <f t="shared" ref="I6:I18" si="5">ABS(H6)</f>
        <v>0.44444444444444442</v>
      </c>
    </row>
    <row r="7" spans="1:11" x14ac:dyDescent="0.3">
      <c r="B7" s="2">
        <v>4</v>
      </c>
      <c r="C7" s="2">
        <v>20</v>
      </c>
      <c r="D7" s="2">
        <f t="shared" si="0"/>
        <v>9</v>
      </c>
      <c r="E7" s="2">
        <f t="shared" si="1"/>
        <v>11</v>
      </c>
      <c r="F7" s="2">
        <f t="shared" si="2"/>
        <v>11</v>
      </c>
      <c r="G7" s="2">
        <f t="shared" si="3"/>
        <v>121</v>
      </c>
      <c r="H7">
        <f t="shared" si="4"/>
        <v>0.55000000000000004</v>
      </c>
      <c r="I7">
        <f t="shared" si="5"/>
        <v>0.55000000000000004</v>
      </c>
    </row>
    <row r="8" spans="1:11" x14ac:dyDescent="0.3">
      <c r="B8" s="2">
        <v>5</v>
      </c>
      <c r="C8" s="2">
        <v>12</v>
      </c>
      <c r="D8" s="2">
        <f t="shared" si="0"/>
        <v>20</v>
      </c>
      <c r="E8" s="2">
        <f t="shared" si="1"/>
        <v>-8</v>
      </c>
      <c r="F8" s="2">
        <f t="shared" si="2"/>
        <v>8</v>
      </c>
      <c r="G8" s="2">
        <f t="shared" si="3"/>
        <v>64</v>
      </c>
      <c r="H8">
        <f t="shared" si="4"/>
        <v>-0.66666666666666663</v>
      </c>
      <c r="I8">
        <f t="shared" si="5"/>
        <v>0.66666666666666663</v>
      </c>
    </row>
    <row r="9" spans="1:11" x14ac:dyDescent="0.3">
      <c r="B9" s="2">
        <v>6</v>
      </c>
      <c r="C9" s="2">
        <v>17</v>
      </c>
      <c r="D9" s="2">
        <f t="shared" si="0"/>
        <v>12</v>
      </c>
      <c r="E9" s="2">
        <f t="shared" si="1"/>
        <v>5</v>
      </c>
      <c r="F9" s="2">
        <f t="shared" si="2"/>
        <v>5</v>
      </c>
      <c r="G9" s="2">
        <f t="shared" si="3"/>
        <v>25</v>
      </c>
      <c r="H9">
        <f t="shared" si="4"/>
        <v>0.29411764705882354</v>
      </c>
      <c r="I9">
        <f t="shared" si="5"/>
        <v>0.29411764705882354</v>
      </c>
    </row>
    <row r="10" spans="1:11" x14ac:dyDescent="0.3">
      <c r="B10" s="2">
        <v>7</v>
      </c>
      <c r="C10" s="2">
        <v>22</v>
      </c>
      <c r="D10" s="2">
        <f t="shared" si="0"/>
        <v>17</v>
      </c>
      <c r="E10" s="2">
        <f t="shared" si="1"/>
        <v>5</v>
      </c>
      <c r="F10" s="2">
        <f t="shared" si="2"/>
        <v>5</v>
      </c>
      <c r="G10" s="2">
        <f t="shared" si="3"/>
        <v>25</v>
      </c>
      <c r="H10">
        <f t="shared" si="4"/>
        <v>0.22727272727272727</v>
      </c>
      <c r="I10">
        <f t="shared" si="5"/>
        <v>0.22727272727272727</v>
      </c>
    </row>
    <row r="11" spans="1:11" x14ac:dyDescent="0.3">
      <c r="B11" s="2">
        <v>8</v>
      </c>
      <c r="C11" s="2">
        <v>23</v>
      </c>
      <c r="D11" s="2">
        <f t="shared" si="0"/>
        <v>22</v>
      </c>
      <c r="E11" s="2">
        <f t="shared" si="1"/>
        <v>1</v>
      </c>
      <c r="F11" s="2">
        <f t="shared" si="2"/>
        <v>1</v>
      </c>
      <c r="G11" s="2">
        <f t="shared" si="3"/>
        <v>1</v>
      </c>
      <c r="H11">
        <f t="shared" si="4"/>
        <v>4.3478260869565216E-2</v>
      </c>
      <c r="I11">
        <f t="shared" si="5"/>
        <v>4.3478260869565216E-2</v>
      </c>
    </row>
    <row r="12" spans="1:11" x14ac:dyDescent="0.3">
      <c r="B12" s="2">
        <v>9</v>
      </c>
      <c r="C12" s="2">
        <v>51</v>
      </c>
      <c r="D12" s="2">
        <f t="shared" si="0"/>
        <v>23</v>
      </c>
      <c r="E12" s="2">
        <f t="shared" si="1"/>
        <v>28</v>
      </c>
      <c r="F12" s="2">
        <f t="shared" si="2"/>
        <v>28</v>
      </c>
      <c r="G12" s="2">
        <f t="shared" si="3"/>
        <v>784</v>
      </c>
      <c r="H12">
        <f t="shared" si="4"/>
        <v>0.5490196078431373</v>
      </c>
      <c r="I12">
        <f t="shared" si="5"/>
        <v>0.5490196078431373</v>
      </c>
    </row>
    <row r="13" spans="1:11" x14ac:dyDescent="0.3">
      <c r="B13" s="2">
        <v>10</v>
      </c>
      <c r="C13" s="2">
        <v>41</v>
      </c>
      <c r="D13" s="2">
        <f t="shared" si="0"/>
        <v>51</v>
      </c>
      <c r="E13" s="2">
        <f t="shared" si="1"/>
        <v>-10</v>
      </c>
      <c r="F13" s="2">
        <f t="shared" si="2"/>
        <v>10</v>
      </c>
      <c r="G13" s="2">
        <f t="shared" si="3"/>
        <v>100</v>
      </c>
      <c r="H13">
        <f t="shared" si="4"/>
        <v>-0.24390243902439024</v>
      </c>
      <c r="I13">
        <f t="shared" si="5"/>
        <v>0.24390243902439024</v>
      </c>
    </row>
    <row r="14" spans="1:11" x14ac:dyDescent="0.3">
      <c r="B14" s="2">
        <v>11</v>
      </c>
      <c r="C14" s="2">
        <v>56</v>
      </c>
      <c r="D14" s="2">
        <f t="shared" si="0"/>
        <v>41</v>
      </c>
      <c r="E14" s="2">
        <f t="shared" si="1"/>
        <v>15</v>
      </c>
      <c r="F14" s="2">
        <f t="shared" si="2"/>
        <v>15</v>
      </c>
      <c r="G14" s="2">
        <f t="shared" si="3"/>
        <v>225</v>
      </c>
      <c r="H14">
        <f t="shared" si="4"/>
        <v>0.26785714285714285</v>
      </c>
      <c r="I14">
        <f t="shared" si="5"/>
        <v>0.26785714285714285</v>
      </c>
    </row>
    <row r="15" spans="1:11" x14ac:dyDescent="0.3">
      <c r="B15" s="2">
        <v>12</v>
      </c>
      <c r="C15" s="2">
        <v>75</v>
      </c>
      <c r="D15" s="2">
        <f t="shared" si="0"/>
        <v>56</v>
      </c>
      <c r="E15" s="2">
        <f t="shared" si="1"/>
        <v>19</v>
      </c>
      <c r="F15" s="2">
        <f t="shared" si="2"/>
        <v>19</v>
      </c>
      <c r="G15" s="2">
        <f t="shared" si="3"/>
        <v>361</v>
      </c>
      <c r="H15">
        <f t="shared" si="4"/>
        <v>0.25333333333333335</v>
      </c>
      <c r="I15">
        <f t="shared" si="5"/>
        <v>0.25333333333333335</v>
      </c>
    </row>
    <row r="16" spans="1:11" x14ac:dyDescent="0.3">
      <c r="B16" s="2">
        <v>13</v>
      </c>
      <c r="C16" s="2">
        <v>60</v>
      </c>
      <c r="D16" s="2">
        <f t="shared" si="0"/>
        <v>75</v>
      </c>
      <c r="E16" s="2">
        <f t="shared" si="1"/>
        <v>-15</v>
      </c>
      <c r="F16" s="2">
        <f t="shared" si="2"/>
        <v>15</v>
      </c>
      <c r="G16" s="2">
        <f t="shared" si="3"/>
        <v>225</v>
      </c>
      <c r="H16">
        <f t="shared" si="4"/>
        <v>-0.25</v>
      </c>
      <c r="I16">
        <f t="shared" si="5"/>
        <v>0.25</v>
      </c>
    </row>
    <row r="17" spans="1:12" x14ac:dyDescent="0.3">
      <c r="B17" s="2">
        <v>14</v>
      </c>
      <c r="C17" s="2">
        <v>75</v>
      </c>
      <c r="D17" s="2">
        <f t="shared" si="0"/>
        <v>60</v>
      </c>
      <c r="E17" s="2">
        <f t="shared" si="1"/>
        <v>15</v>
      </c>
      <c r="F17" s="2">
        <f t="shared" si="2"/>
        <v>15</v>
      </c>
      <c r="G17" s="2">
        <f t="shared" si="3"/>
        <v>225</v>
      </c>
      <c r="H17">
        <f t="shared" si="4"/>
        <v>0.2</v>
      </c>
      <c r="I17">
        <f t="shared" si="5"/>
        <v>0.2</v>
      </c>
    </row>
    <row r="18" spans="1:12" x14ac:dyDescent="0.3">
      <c r="A18" s="2" t="s">
        <v>23</v>
      </c>
      <c r="B18" s="3">
        <v>15</v>
      </c>
      <c r="C18" s="2">
        <v>88</v>
      </c>
      <c r="D18" s="2">
        <f t="shared" si="0"/>
        <v>75</v>
      </c>
      <c r="E18" s="2">
        <f t="shared" si="1"/>
        <v>13</v>
      </c>
      <c r="F18" s="2">
        <f t="shared" si="2"/>
        <v>13</v>
      </c>
      <c r="G18" s="2">
        <f t="shared" si="3"/>
        <v>169</v>
      </c>
      <c r="H18">
        <f t="shared" si="4"/>
        <v>0.14772727272727273</v>
      </c>
      <c r="I18">
        <f t="shared" si="5"/>
        <v>0.14772727272727273</v>
      </c>
      <c r="J18" s="2">
        <v>88</v>
      </c>
      <c r="K18" s="2">
        <f t="shared" ref="K18" si="6">C18</f>
        <v>88</v>
      </c>
      <c r="L18" s="2">
        <f t="shared" ref="L18" si="7">C18</f>
        <v>88</v>
      </c>
    </row>
    <row r="19" spans="1:12" x14ac:dyDescent="0.3">
      <c r="A19">
        <v>1</v>
      </c>
      <c r="B19" s="2">
        <v>16</v>
      </c>
      <c r="D19" s="2">
        <f t="shared" si="0"/>
        <v>88</v>
      </c>
      <c r="J19" s="2">
        <f>D19-$H$24*$K$2*SQRT(A19)</f>
        <v>62.633795071665418</v>
      </c>
      <c r="K19" s="2">
        <f>D19+$H$24*$K$2*SQRT(A19)</f>
        <v>113.36620492833458</v>
      </c>
      <c r="L19" s="2">
        <f>D19</f>
        <v>88</v>
      </c>
    </row>
    <row r="20" spans="1:12" x14ac:dyDescent="0.3">
      <c r="A20">
        <v>2</v>
      </c>
      <c r="B20" s="2">
        <v>17</v>
      </c>
      <c r="D20" s="2">
        <f>D19</f>
        <v>88</v>
      </c>
      <c r="J20" s="2">
        <f t="shared" ref="J20" si="8">D20-$H$24*$K$2*SQRT(A20)</f>
        <v>52.126768964413991</v>
      </c>
      <c r="K20" s="2">
        <f t="shared" ref="K20:K21" si="9">D20+$H$24*$K$2*SQRT(A20)</f>
        <v>123.873231035586</v>
      </c>
      <c r="L20" s="2">
        <f t="shared" ref="L20:L21" si="10">D20</f>
        <v>88</v>
      </c>
    </row>
    <row r="21" spans="1:12" x14ac:dyDescent="0.3">
      <c r="A21">
        <v>3</v>
      </c>
      <c r="B21" s="2">
        <v>18</v>
      </c>
      <c r="D21" s="2">
        <f>D20</f>
        <v>88</v>
      </c>
      <c r="J21" s="2">
        <f>D21-$H$24*$K$2*SQRT(A21)</f>
        <v>44.064444268920454</v>
      </c>
      <c r="K21" s="2">
        <f t="shared" si="9"/>
        <v>131.93555573107955</v>
      </c>
      <c r="L21" s="2">
        <f t="shared" si="10"/>
        <v>88</v>
      </c>
    </row>
    <row r="22" spans="1:12" x14ac:dyDescent="0.3">
      <c r="J22" s="2" t="s">
        <v>22</v>
      </c>
      <c r="K22" s="2" t="s">
        <v>26</v>
      </c>
    </row>
    <row r="23" spans="1:12" x14ac:dyDescent="0.3">
      <c r="E23" s="2" t="s">
        <v>7</v>
      </c>
      <c r="F23" s="2" t="s">
        <v>9</v>
      </c>
      <c r="G23" s="2" t="s">
        <v>12</v>
      </c>
      <c r="H23" s="2" t="s">
        <v>14</v>
      </c>
      <c r="I23" s="2" t="s">
        <v>17</v>
      </c>
      <c r="J23" s="2" t="s">
        <v>20</v>
      </c>
    </row>
    <row r="24" spans="1:12" x14ac:dyDescent="0.3">
      <c r="A24" s="4" t="s">
        <v>5</v>
      </c>
      <c r="E24">
        <f>AVERAGE(E5:E18)</f>
        <v>6.0714285714285712</v>
      </c>
      <c r="F24" s="2">
        <f>AVERAGE(F5:F18)</f>
        <v>10.785714285714286</v>
      </c>
      <c r="G24" s="2">
        <f>AVERAGE(G5:G18)</f>
        <v>167.5</v>
      </c>
      <c r="H24">
        <f>SQRT(G24)</f>
        <v>12.942179105544785</v>
      </c>
      <c r="I24">
        <f>AVERAGE(H5:H18)*100</f>
        <v>15.833438076538501</v>
      </c>
      <c r="J24">
        <f>AVERAGE(I5:I18)*100</f>
        <v>32.412996729267881</v>
      </c>
    </row>
    <row r="25" spans="1:12" x14ac:dyDescent="0.3">
      <c r="A25" t="s">
        <v>6</v>
      </c>
    </row>
    <row r="26" spans="1:12" x14ac:dyDescent="0.3">
      <c r="A26" t="s">
        <v>10</v>
      </c>
    </row>
    <row r="27" spans="1:12" x14ac:dyDescent="0.3">
      <c r="A27" t="s">
        <v>13</v>
      </c>
    </row>
    <row r="28" spans="1:12" x14ac:dyDescent="0.3">
      <c r="A28" t="s">
        <v>15</v>
      </c>
    </row>
    <row r="29" spans="1:12" x14ac:dyDescent="0.3">
      <c r="A29" t="s">
        <v>18</v>
      </c>
    </row>
    <row r="30" spans="1:12" x14ac:dyDescent="0.3">
      <c r="A30" t="s">
        <v>21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4" workbookViewId="0">
      <selection activeCell="D19" sqref="D19"/>
    </sheetView>
  </sheetViews>
  <sheetFormatPr defaultColWidth="8.6640625" defaultRowHeight="14.4" x14ac:dyDescent="0.3"/>
  <cols>
    <col min="5" max="5" width="12" bestFit="1" customWidth="1"/>
    <col min="9" max="9" width="12" bestFit="1" customWidth="1"/>
    <col min="10" max="10" width="11.44140625" customWidth="1"/>
    <col min="11" max="11" width="14.109375" bestFit="1" customWidth="1"/>
    <col min="12" max="12" width="14" bestFit="1" customWidth="1"/>
  </cols>
  <sheetData>
    <row r="1" spans="1:12" x14ac:dyDescent="0.3">
      <c r="A1" t="s">
        <v>27</v>
      </c>
      <c r="B1" s="2"/>
      <c r="D1" s="2"/>
      <c r="F1" s="2"/>
      <c r="G1" s="2"/>
      <c r="H1" t="s">
        <v>24</v>
      </c>
      <c r="J1" s="5">
        <v>0.95</v>
      </c>
      <c r="K1" t="s">
        <v>25</v>
      </c>
      <c r="L1" s="2" t="s">
        <v>28</v>
      </c>
    </row>
    <row r="2" spans="1:12" x14ac:dyDescent="0.3">
      <c r="B2" s="2"/>
      <c r="D2" s="2"/>
      <c r="F2" s="2"/>
      <c r="G2" s="2"/>
      <c r="J2" s="5">
        <f>1-J1</f>
        <v>5.0000000000000044E-2</v>
      </c>
      <c r="K2">
        <f>_xlfn.NORM.S.INV(1-J2/2)</f>
        <v>1.9599639845400536</v>
      </c>
      <c r="L2">
        <f>_xlfn.T.INV(J1+J2/2,B18-1)</f>
        <v>2.1447866879178035</v>
      </c>
    </row>
    <row r="3" spans="1:12" x14ac:dyDescent="0.3">
      <c r="B3" s="2" t="s">
        <v>1</v>
      </c>
      <c r="C3" s="2" t="s">
        <v>2</v>
      </c>
      <c r="D3" s="2" t="s">
        <v>3</v>
      </c>
      <c r="E3" s="2" t="s">
        <v>4</v>
      </c>
      <c r="F3" s="2" t="s">
        <v>8</v>
      </c>
      <c r="G3" s="2" t="s">
        <v>11</v>
      </c>
      <c r="H3" s="2" t="s">
        <v>16</v>
      </c>
      <c r="I3" s="2" t="s">
        <v>19</v>
      </c>
    </row>
    <row r="4" spans="1:12" x14ac:dyDescent="0.3">
      <c r="B4" s="2">
        <v>1</v>
      </c>
      <c r="C4" s="2">
        <v>3</v>
      </c>
      <c r="D4" s="2">
        <f>AVERAGE(C4:C18)</f>
        <v>37.133333333333333</v>
      </c>
      <c r="E4" s="2">
        <f>C4-D4</f>
        <v>-34.133333333333333</v>
      </c>
      <c r="F4" s="2">
        <f>ABS(E4)</f>
        <v>34.133333333333333</v>
      </c>
      <c r="G4" s="2">
        <f>E4^2</f>
        <v>1165.0844444444444</v>
      </c>
      <c r="H4">
        <f>E4/C4</f>
        <v>-11.377777777777778</v>
      </c>
      <c r="I4">
        <f>ABS(H4)</f>
        <v>11.377777777777778</v>
      </c>
    </row>
    <row r="5" spans="1:12" x14ac:dyDescent="0.3">
      <c r="B5" s="2">
        <v>2</v>
      </c>
      <c r="C5" s="2">
        <v>5</v>
      </c>
      <c r="D5" s="2">
        <f>D4</f>
        <v>37.133333333333333</v>
      </c>
      <c r="E5" s="2">
        <f>C5-D5</f>
        <v>-32.133333333333333</v>
      </c>
      <c r="F5" s="2">
        <f>ABS(E5)</f>
        <v>32.133333333333333</v>
      </c>
      <c r="G5" s="2">
        <f>E5^2</f>
        <v>1032.5511111111111</v>
      </c>
      <c r="H5">
        <f>E5/C5</f>
        <v>-6.4266666666666667</v>
      </c>
      <c r="I5">
        <f>ABS(H5)</f>
        <v>6.4266666666666667</v>
      </c>
    </row>
    <row r="6" spans="1:12" x14ac:dyDescent="0.3">
      <c r="B6" s="2">
        <v>3</v>
      </c>
      <c r="C6" s="2">
        <v>9</v>
      </c>
      <c r="D6" s="2">
        <f t="shared" ref="D6:D21" si="0">D5</f>
        <v>37.133333333333333</v>
      </c>
      <c r="E6" s="2">
        <f t="shared" ref="E6:E18" si="1">C6-D6</f>
        <v>-28.133333333333333</v>
      </c>
      <c r="F6" s="2">
        <f t="shared" ref="F6:F18" si="2">ABS(E6)</f>
        <v>28.133333333333333</v>
      </c>
      <c r="G6" s="2">
        <f t="shared" ref="G6:G18" si="3">E6^2</f>
        <v>791.48444444444442</v>
      </c>
      <c r="H6">
        <f t="shared" ref="H6:H18" si="4">E6/C6</f>
        <v>-3.1259259259259258</v>
      </c>
      <c r="I6">
        <f t="shared" ref="I6:I18" si="5">ABS(H6)</f>
        <v>3.1259259259259258</v>
      </c>
    </row>
    <row r="7" spans="1:12" x14ac:dyDescent="0.3">
      <c r="B7" s="2">
        <v>4</v>
      </c>
      <c r="C7" s="2">
        <v>20</v>
      </c>
      <c r="D7" s="2">
        <f t="shared" si="0"/>
        <v>37.133333333333333</v>
      </c>
      <c r="E7" s="2">
        <f t="shared" si="1"/>
        <v>-17.133333333333333</v>
      </c>
      <c r="F7" s="2">
        <f t="shared" si="2"/>
        <v>17.133333333333333</v>
      </c>
      <c r="G7" s="2">
        <f t="shared" si="3"/>
        <v>293.55111111111108</v>
      </c>
      <c r="H7">
        <f t="shared" si="4"/>
        <v>-0.85666666666666669</v>
      </c>
      <c r="I7">
        <f t="shared" si="5"/>
        <v>0.85666666666666669</v>
      </c>
    </row>
    <row r="8" spans="1:12" x14ac:dyDescent="0.3">
      <c r="B8" s="2">
        <v>5</v>
      </c>
      <c r="C8" s="2">
        <v>12</v>
      </c>
      <c r="D8" s="2">
        <f t="shared" si="0"/>
        <v>37.133333333333333</v>
      </c>
      <c r="E8" s="2">
        <f t="shared" si="1"/>
        <v>-25.133333333333333</v>
      </c>
      <c r="F8" s="2">
        <f t="shared" si="2"/>
        <v>25.133333333333333</v>
      </c>
      <c r="G8" s="2">
        <f t="shared" si="3"/>
        <v>631.68444444444447</v>
      </c>
      <c r="H8">
        <f t="shared" si="4"/>
        <v>-2.0944444444444446</v>
      </c>
      <c r="I8">
        <f t="shared" si="5"/>
        <v>2.0944444444444446</v>
      </c>
    </row>
    <row r="9" spans="1:12" x14ac:dyDescent="0.3">
      <c r="B9" s="2">
        <v>6</v>
      </c>
      <c r="C9" s="2">
        <v>17</v>
      </c>
      <c r="D9" s="2">
        <f t="shared" si="0"/>
        <v>37.133333333333333</v>
      </c>
      <c r="E9" s="2">
        <f t="shared" si="1"/>
        <v>-20.133333333333333</v>
      </c>
      <c r="F9" s="2">
        <f t="shared" si="2"/>
        <v>20.133333333333333</v>
      </c>
      <c r="G9" s="2">
        <f t="shared" si="3"/>
        <v>405.35111111111109</v>
      </c>
      <c r="H9">
        <f t="shared" si="4"/>
        <v>-1.1843137254901961</v>
      </c>
      <c r="I9">
        <f t="shared" si="5"/>
        <v>1.1843137254901961</v>
      </c>
    </row>
    <row r="10" spans="1:12" x14ac:dyDescent="0.3">
      <c r="B10" s="2">
        <v>7</v>
      </c>
      <c r="C10" s="2">
        <v>22</v>
      </c>
      <c r="D10" s="2">
        <f t="shared" si="0"/>
        <v>37.133333333333333</v>
      </c>
      <c r="E10" s="2">
        <f t="shared" si="1"/>
        <v>-15.133333333333333</v>
      </c>
      <c r="F10" s="2">
        <f t="shared" si="2"/>
        <v>15.133333333333333</v>
      </c>
      <c r="G10" s="2">
        <f t="shared" si="3"/>
        <v>229.01777777777775</v>
      </c>
      <c r="H10">
        <f t="shared" si="4"/>
        <v>-0.68787878787878787</v>
      </c>
      <c r="I10">
        <f t="shared" si="5"/>
        <v>0.68787878787878787</v>
      </c>
    </row>
    <row r="11" spans="1:12" x14ac:dyDescent="0.3">
      <c r="B11" s="2">
        <v>8</v>
      </c>
      <c r="C11" s="2">
        <v>23</v>
      </c>
      <c r="D11" s="2">
        <f t="shared" si="0"/>
        <v>37.133333333333333</v>
      </c>
      <c r="E11" s="2">
        <f t="shared" si="1"/>
        <v>-14.133333333333333</v>
      </c>
      <c r="F11" s="2">
        <f t="shared" si="2"/>
        <v>14.133333333333333</v>
      </c>
      <c r="G11" s="2">
        <f t="shared" si="3"/>
        <v>199.7511111111111</v>
      </c>
      <c r="H11">
        <f t="shared" si="4"/>
        <v>-0.61449275362318834</v>
      </c>
      <c r="I11">
        <f t="shared" si="5"/>
        <v>0.61449275362318834</v>
      </c>
    </row>
    <row r="12" spans="1:12" x14ac:dyDescent="0.3">
      <c r="B12" s="2">
        <v>9</v>
      </c>
      <c r="C12" s="2">
        <v>51</v>
      </c>
      <c r="D12" s="2">
        <f t="shared" si="0"/>
        <v>37.133333333333333</v>
      </c>
      <c r="E12" s="2">
        <f t="shared" si="1"/>
        <v>13.866666666666667</v>
      </c>
      <c r="F12" s="2">
        <f t="shared" si="2"/>
        <v>13.866666666666667</v>
      </c>
      <c r="G12" s="2">
        <f t="shared" si="3"/>
        <v>192.28444444444446</v>
      </c>
      <c r="H12">
        <f t="shared" si="4"/>
        <v>0.27189542483660134</v>
      </c>
      <c r="I12">
        <f t="shared" si="5"/>
        <v>0.27189542483660134</v>
      </c>
    </row>
    <row r="13" spans="1:12" x14ac:dyDescent="0.3">
      <c r="B13" s="2">
        <v>10</v>
      </c>
      <c r="C13" s="2">
        <v>41</v>
      </c>
      <c r="D13" s="2">
        <f t="shared" si="0"/>
        <v>37.133333333333333</v>
      </c>
      <c r="E13" s="2">
        <f t="shared" si="1"/>
        <v>3.8666666666666671</v>
      </c>
      <c r="F13" s="2">
        <f t="shared" si="2"/>
        <v>3.8666666666666671</v>
      </c>
      <c r="G13" s="2">
        <f t="shared" si="3"/>
        <v>14.951111111111114</v>
      </c>
      <c r="H13">
        <f t="shared" si="4"/>
        <v>9.4308943089430899E-2</v>
      </c>
      <c r="I13">
        <f t="shared" si="5"/>
        <v>9.4308943089430899E-2</v>
      </c>
    </row>
    <row r="14" spans="1:12" x14ac:dyDescent="0.3">
      <c r="B14" s="2">
        <v>11</v>
      </c>
      <c r="C14" s="2">
        <v>56</v>
      </c>
      <c r="D14" s="2">
        <f t="shared" si="0"/>
        <v>37.133333333333333</v>
      </c>
      <c r="E14" s="2">
        <f t="shared" si="1"/>
        <v>18.866666666666667</v>
      </c>
      <c r="F14" s="2">
        <f t="shared" si="2"/>
        <v>18.866666666666667</v>
      </c>
      <c r="G14" s="2">
        <f t="shared" si="3"/>
        <v>355.95111111111112</v>
      </c>
      <c r="H14">
        <f t="shared" si="4"/>
        <v>0.33690476190476193</v>
      </c>
      <c r="I14">
        <f t="shared" si="5"/>
        <v>0.33690476190476193</v>
      </c>
    </row>
    <row r="15" spans="1:12" x14ac:dyDescent="0.3">
      <c r="B15" s="2">
        <v>12</v>
      </c>
      <c r="C15" s="2">
        <v>75</v>
      </c>
      <c r="D15" s="2">
        <f t="shared" si="0"/>
        <v>37.133333333333333</v>
      </c>
      <c r="E15" s="2">
        <f t="shared" si="1"/>
        <v>37.866666666666667</v>
      </c>
      <c r="F15" s="2">
        <f t="shared" si="2"/>
        <v>37.866666666666667</v>
      </c>
      <c r="G15" s="2">
        <f t="shared" si="3"/>
        <v>1433.8844444444444</v>
      </c>
      <c r="H15">
        <f t="shared" si="4"/>
        <v>0.50488888888888894</v>
      </c>
      <c r="I15">
        <f t="shared" si="5"/>
        <v>0.50488888888888894</v>
      </c>
    </row>
    <row r="16" spans="1:12" x14ac:dyDescent="0.3">
      <c r="B16" s="2">
        <v>13</v>
      </c>
      <c r="C16" s="2">
        <v>60</v>
      </c>
      <c r="D16" s="2">
        <f t="shared" si="0"/>
        <v>37.133333333333333</v>
      </c>
      <c r="E16" s="2">
        <f t="shared" si="1"/>
        <v>22.866666666666667</v>
      </c>
      <c r="F16" s="2">
        <f t="shared" si="2"/>
        <v>22.866666666666667</v>
      </c>
      <c r="G16" s="2">
        <f t="shared" si="3"/>
        <v>522.88444444444451</v>
      </c>
      <c r="H16">
        <f t="shared" si="4"/>
        <v>0.38111111111111112</v>
      </c>
      <c r="I16">
        <f t="shared" si="5"/>
        <v>0.38111111111111112</v>
      </c>
    </row>
    <row r="17" spans="1:12" x14ac:dyDescent="0.3">
      <c r="B17" s="2">
        <v>14</v>
      </c>
      <c r="C17" s="2">
        <v>75</v>
      </c>
      <c r="D17" s="2">
        <f t="shared" si="0"/>
        <v>37.133333333333333</v>
      </c>
      <c r="E17" s="2">
        <f t="shared" si="1"/>
        <v>37.866666666666667</v>
      </c>
      <c r="F17" s="2">
        <f t="shared" si="2"/>
        <v>37.866666666666667</v>
      </c>
      <c r="G17" s="2">
        <f t="shared" si="3"/>
        <v>1433.8844444444444</v>
      </c>
      <c r="H17">
        <f t="shared" si="4"/>
        <v>0.50488888888888894</v>
      </c>
      <c r="I17">
        <f t="shared" si="5"/>
        <v>0.50488888888888894</v>
      </c>
    </row>
    <row r="18" spans="1:12" x14ac:dyDescent="0.3">
      <c r="A18" s="2" t="s">
        <v>23</v>
      </c>
      <c r="B18" s="3">
        <v>15</v>
      </c>
      <c r="C18" s="2">
        <v>88</v>
      </c>
      <c r="D18" s="2">
        <f t="shared" si="0"/>
        <v>37.133333333333333</v>
      </c>
      <c r="E18" s="2">
        <f t="shared" si="1"/>
        <v>50.866666666666667</v>
      </c>
      <c r="F18" s="2">
        <f t="shared" si="2"/>
        <v>50.866666666666667</v>
      </c>
      <c r="G18" s="2">
        <f t="shared" si="3"/>
        <v>2587.4177777777777</v>
      </c>
      <c r="H18">
        <f t="shared" si="4"/>
        <v>0.57803030303030301</v>
      </c>
      <c r="I18">
        <f t="shared" si="5"/>
        <v>0.57803030303030301</v>
      </c>
      <c r="J18" s="2"/>
      <c r="K18" s="2"/>
      <c r="L18" s="2"/>
    </row>
    <row r="19" spans="1:12" x14ac:dyDescent="0.3">
      <c r="A19">
        <v>1</v>
      </c>
      <c r="B19" s="2">
        <v>16</v>
      </c>
      <c r="D19" s="2">
        <f t="shared" si="0"/>
        <v>37.133333333333333</v>
      </c>
      <c r="F19" s="2"/>
      <c r="G19" s="2"/>
      <c r="J19">
        <f>D19-$E$21*$L$2*SQRT(1+1/$B$18)</f>
        <v>-25.770381138875031</v>
      </c>
      <c r="K19" s="2">
        <f>D19+$E$21*$L$2*SQRT(1+1/$B$18)</f>
        <v>100.0370478055417</v>
      </c>
      <c r="L19" s="2">
        <f>D19</f>
        <v>37.133333333333333</v>
      </c>
    </row>
    <row r="20" spans="1:12" x14ac:dyDescent="0.3">
      <c r="A20">
        <v>2</v>
      </c>
      <c r="B20" s="2">
        <v>17</v>
      </c>
      <c r="D20" s="2">
        <f t="shared" si="0"/>
        <v>37.133333333333333</v>
      </c>
      <c r="E20" t="s">
        <v>29</v>
      </c>
      <c r="F20" s="2"/>
      <c r="G20" s="2"/>
      <c r="J20">
        <f>D20-$E$21*$L$2*SQRT(1+1/$B$18)</f>
        <v>-25.770381138875031</v>
      </c>
      <c r="K20" s="2">
        <f>D20+$E$21*$L$2*SQRT(1+1/$B$18)</f>
        <v>100.0370478055417</v>
      </c>
      <c r="L20" s="2">
        <f t="shared" ref="L20:L21" si="6">D20</f>
        <v>37.133333333333333</v>
      </c>
    </row>
    <row r="21" spans="1:12" x14ac:dyDescent="0.3">
      <c r="A21">
        <v>3</v>
      </c>
      <c r="B21" s="2">
        <v>18</v>
      </c>
      <c r="D21" s="2">
        <f t="shared" si="0"/>
        <v>37.133333333333333</v>
      </c>
      <c r="E21">
        <f>STDEVA(E4:E18)</f>
        <v>28.397350647719303</v>
      </c>
      <c r="F21" s="2"/>
      <c r="G21" s="2"/>
      <c r="J21">
        <f>D21-$E$21*$L$2*SQRT(1+1/$B$18)</f>
        <v>-25.770381138875031</v>
      </c>
      <c r="K21" s="2">
        <f>D21+$E$21*$L$2*SQRT(1+1/$B$18)</f>
        <v>100.0370478055417</v>
      </c>
      <c r="L21" s="2">
        <f t="shared" si="6"/>
        <v>37.133333333333333</v>
      </c>
    </row>
    <row r="22" spans="1:12" x14ac:dyDescent="0.3">
      <c r="B22" s="2"/>
      <c r="D22" s="2"/>
      <c r="F22" s="2"/>
      <c r="G22" s="2"/>
      <c r="J22" s="2" t="s">
        <v>22</v>
      </c>
      <c r="K22" s="2" t="s">
        <v>26</v>
      </c>
    </row>
    <row r="23" spans="1:12" x14ac:dyDescent="0.3">
      <c r="B23" s="2"/>
      <c r="D23" s="2"/>
      <c r="E23" s="2" t="s">
        <v>7</v>
      </c>
      <c r="F23" s="2" t="s">
        <v>9</v>
      </c>
      <c r="G23" s="2" t="s">
        <v>12</v>
      </c>
      <c r="H23" s="2" t="s">
        <v>14</v>
      </c>
      <c r="I23" s="2" t="s">
        <v>17</v>
      </c>
      <c r="J23" s="2" t="s">
        <v>20</v>
      </c>
    </row>
    <row r="24" spans="1:12" x14ac:dyDescent="0.3">
      <c r="A24" s="4"/>
      <c r="B24" s="2"/>
      <c r="D24" s="2"/>
      <c r="E24">
        <f>AVERAGE(E4:E18)</f>
        <v>4.736951571734001E-15</v>
      </c>
      <c r="F24" s="2">
        <f>AVERAGE(F4:F18)</f>
        <v>24.808888888888887</v>
      </c>
      <c r="G24" s="2">
        <f>AVERAGE(G4:G18)</f>
        <v>752.64888888888891</v>
      </c>
      <c r="H24">
        <f>SQRT(G24)</f>
        <v>27.434447121983137</v>
      </c>
      <c r="I24">
        <f>AVERAGE(H4:H18)*100</f>
        <v>-157.97425617815782</v>
      </c>
      <c r="J24">
        <f>AVERAGE(I4:I18)*100</f>
        <v>193.6013004681576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22" workbookViewId="0">
      <selection activeCell="M34" sqref="M34"/>
    </sheetView>
  </sheetViews>
  <sheetFormatPr defaultColWidth="8.6640625" defaultRowHeight="14.4" x14ac:dyDescent="0.3"/>
  <cols>
    <col min="9" max="10" width="12" bestFit="1" customWidth="1"/>
    <col min="11" max="11" width="12.6640625" customWidth="1"/>
  </cols>
  <sheetData>
    <row r="1" spans="1:11" x14ac:dyDescent="0.3">
      <c r="A1" t="s">
        <v>30</v>
      </c>
      <c r="B1" s="2"/>
      <c r="D1" s="2" t="s">
        <v>31</v>
      </c>
      <c r="E1">
        <f>(C18-C4)/(B18-B4)</f>
        <v>6.0714285714285712</v>
      </c>
      <c r="F1" s="2"/>
      <c r="G1" s="2"/>
      <c r="H1" t="s">
        <v>24</v>
      </c>
      <c r="J1" s="5">
        <v>0.95</v>
      </c>
      <c r="K1" t="s">
        <v>25</v>
      </c>
    </row>
    <row r="2" spans="1:11" x14ac:dyDescent="0.3">
      <c r="B2" s="2"/>
      <c r="D2" s="2"/>
      <c r="F2" s="2"/>
      <c r="G2" s="2"/>
      <c r="J2" s="5">
        <f>1-J1</f>
        <v>5.0000000000000044E-2</v>
      </c>
      <c r="K2">
        <f>_xlfn.NORM.S.INV(1-J2/2)</f>
        <v>1.9599639845400536</v>
      </c>
    </row>
    <row r="3" spans="1:11" x14ac:dyDescent="0.3">
      <c r="B3" s="2" t="s">
        <v>1</v>
      </c>
      <c r="C3" s="2" t="s">
        <v>2</v>
      </c>
      <c r="D3" s="2" t="s">
        <v>3</v>
      </c>
      <c r="E3" s="2" t="s">
        <v>4</v>
      </c>
      <c r="F3" s="2" t="s">
        <v>8</v>
      </c>
      <c r="G3" s="2" t="s">
        <v>11</v>
      </c>
      <c r="H3" s="2" t="s">
        <v>16</v>
      </c>
      <c r="I3" s="2" t="s">
        <v>19</v>
      </c>
      <c r="J3" s="2"/>
    </row>
    <row r="4" spans="1:11" x14ac:dyDescent="0.3">
      <c r="B4" s="2">
        <v>1</v>
      </c>
      <c r="C4" s="2">
        <v>3</v>
      </c>
      <c r="D4" s="2"/>
      <c r="F4" s="2"/>
      <c r="G4" s="2"/>
    </row>
    <row r="5" spans="1:11" x14ac:dyDescent="0.3">
      <c r="B5" s="2">
        <v>2</v>
      </c>
      <c r="C5" s="2">
        <v>5</v>
      </c>
      <c r="D5" s="2">
        <f>C4+$E$1</f>
        <v>9.0714285714285712</v>
      </c>
      <c r="E5" s="2">
        <f>C5-D5</f>
        <v>-4.0714285714285712</v>
      </c>
      <c r="F5" s="2">
        <f>ABS(E5)</f>
        <v>4.0714285714285712</v>
      </c>
      <c r="G5" s="2">
        <f>E5^2</f>
        <v>16.576530612244895</v>
      </c>
      <c r="H5">
        <f>E5/C5</f>
        <v>-0.81428571428571428</v>
      </c>
      <c r="I5">
        <f>ABS(H5)</f>
        <v>0.81428571428571428</v>
      </c>
    </row>
    <row r="6" spans="1:11" x14ac:dyDescent="0.3">
      <c r="B6" s="2">
        <v>3</v>
      </c>
      <c r="C6" s="2">
        <v>9</v>
      </c>
      <c r="D6" s="2">
        <f t="shared" ref="D6:D23" si="0">C5+$E$1</f>
        <v>11.071428571428571</v>
      </c>
      <c r="E6" s="2">
        <f t="shared" ref="E6:E18" si="1">C6-D6</f>
        <v>-2.0714285714285712</v>
      </c>
      <c r="F6" s="2">
        <f t="shared" ref="F6:F18" si="2">ABS(E6)</f>
        <v>2.0714285714285712</v>
      </c>
      <c r="G6" s="2">
        <f t="shared" ref="G6:G18" si="3">E6^2</f>
        <v>4.290816326530611</v>
      </c>
      <c r="H6">
        <f t="shared" ref="H6:H18" si="4">E6/C6</f>
        <v>-0.23015873015873012</v>
      </c>
      <c r="I6">
        <f t="shared" ref="I6:I18" si="5">ABS(H6)</f>
        <v>0.23015873015873012</v>
      </c>
    </row>
    <row r="7" spans="1:11" x14ac:dyDescent="0.3">
      <c r="B7" s="2">
        <v>4</v>
      </c>
      <c r="C7" s="2">
        <v>20</v>
      </c>
      <c r="D7" s="2">
        <f t="shared" si="0"/>
        <v>15.071428571428571</v>
      </c>
      <c r="E7" s="2">
        <f t="shared" si="1"/>
        <v>4.9285714285714288</v>
      </c>
      <c r="F7" s="2">
        <f t="shared" si="2"/>
        <v>4.9285714285714288</v>
      </c>
      <c r="G7" s="2">
        <f t="shared" si="3"/>
        <v>24.290816326530614</v>
      </c>
      <c r="H7">
        <f t="shared" si="4"/>
        <v>0.24642857142857144</v>
      </c>
      <c r="I7">
        <f t="shared" si="5"/>
        <v>0.24642857142857144</v>
      </c>
    </row>
    <row r="8" spans="1:11" x14ac:dyDescent="0.3">
      <c r="B8" s="2">
        <v>5</v>
      </c>
      <c r="C8" s="2">
        <v>12</v>
      </c>
      <c r="D8" s="2">
        <f t="shared" si="0"/>
        <v>26.071428571428569</v>
      </c>
      <c r="E8" s="2">
        <f t="shared" si="1"/>
        <v>-14.071428571428569</v>
      </c>
      <c r="F8" s="2">
        <f t="shared" si="2"/>
        <v>14.071428571428569</v>
      </c>
      <c r="G8" s="2">
        <f t="shared" si="3"/>
        <v>198.00510204081627</v>
      </c>
      <c r="H8">
        <f t="shared" si="4"/>
        <v>-1.1726190476190474</v>
      </c>
      <c r="I8">
        <f t="shared" si="5"/>
        <v>1.1726190476190474</v>
      </c>
    </row>
    <row r="9" spans="1:11" x14ac:dyDescent="0.3">
      <c r="B9" s="2">
        <v>6</v>
      </c>
      <c r="C9" s="2">
        <v>17</v>
      </c>
      <c r="D9" s="2">
        <f t="shared" si="0"/>
        <v>18.071428571428569</v>
      </c>
      <c r="E9" s="2">
        <f t="shared" si="1"/>
        <v>-1.0714285714285694</v>
      </c>
      <c r="F9" s="2">
        <f t="shared" si="2"/>
        <v>1.0714285714285694</v>
      </c>
      <c r="G9" s="2">
        <f t="shared" si="3"/>
        <v>1.1479591836734651</v>
      </c>
      <c r="H9">
        <f t="shared" si="4"/>
        <v>-6.3025210084033501E-2</v>
      </c>
      <c r="I9">
        <f t="shared" si="5"/>
        <v>6.3025210084033501E-2</v>
      </c>
    </row>
    <row r="10" spans="1:11" x14ac:dyDescent="0.3">
      <c r="B10" s="2">
        <v>7</v>
      </c>
      <c r="C10" s="2">
        <v>22</v>
      </c>
      <c r="D10" s="2">
        <f t="shared" si="0"/>
        <v>23.071428571428569</v>
      </c>
      <c r="E10" s="2">
        <f t="shared" si="1"/>
        <v>-1.0714285714285694</v>
      </c>
      <c r="F10" s="2">
        <f t="shared" si="2"/>
        <v>1.0714285714285694</v>
      </c>
      <c r="G10" s="2">
        <f t="shared" si="3"/>
        <v>1.1479591836734651</v>
      </c>
      <c r="H10">
        <f t="shared" si="4"/>
        <v>-4.8701298701298606E-2</v>
      </c>
      <c r="I10">
        <f t="shared" si="5"/>
        <v>4.8701298701298606E-2</v>
      </c>
    </row>
    <row r="11" spans="1:11" x14ac:dyDescent="0.3">
      <c r="B11" s="2">
        <v>8</v>
      </c>
      <c r="C11" s="2">
        <v>23</v>
      </c>
      <c r="D11" s="2">
        <f t="shared" si="0"/>
        <v>28.071428571428569</v>
      </c>
      <c r="E11" s="2">
        <f t="shared" si="1"/>
        <v>-5.0714285714285694</v>
      </c>
      <c r="F11" s="2">
        <f t="shared" si="2"/>
        <v>5.0714285714285694</v>
      </c>
      <c r="G11" s="2">
        <f t="shared" si="3"/>
        <v>25.719387755102019</v>
      </c>
      <c r="H11">
        <f t="shared" si="4"/>
        <v>-0.2204968944099378</v>
      </c>
      <c r="I11">
        <f t="shared" si="5"/>
        <v>0.2204968944099378</v>
      </c>
    </row>
    <row r="12" spans="1:11" x14ac:dyDescent="0.3">
      <c r="B12" s="2">
        <v>9</v>
      </c>
      <c r="C12" s="2">
        <v>51</v>
      </c>
      <c r="D12" s="2">
        <f t="shared" si="0"/>
        <v>29.071428571428569</v>
      </c>
      <c r="E12" s="2">
        <f t="shared" si="1"/>
        <v>21.928571428571431</v>
      </c>
      <c r="F12" s="2">
        <f t="shared" si="2"/>
        <v>21.928571428571431</v>
      </c>
      <c r="G12" s="2">
        <f t="shared" si="3"/>
        <v>480.86224489795927</v>
      </c>
      <c r="H12">
        <f t="shared" si="4"/>
        <v>0.42997198879551823</v>
      </c>
      <c r="I12">
        <f t="shared" si="5"/>
        <v>0.42997198879551823</v>
      </c>
    </row>
    <row r="13" spans="1:11" x14ac:dyDescent="0.3">
      <c r="B13" s="2">
        <v>10</v>
      </c>
      <c r="C13" s="2">
        <v>41</v>
      </c>
      <c r="D13" s="2">
        <f t="shared" si="0"/>
        <v>57.071428571428569</v>
      </c>
      <c r="E13" s="2">
        <f t="shared" si="1"/>
        <v>-16.071428571428569</v>
      </c>
      <c r="F13" s="2">
        <f t="shared" si="2"/>
        <v>16.071428571428569</v>
      </c>
      <c r="G13" s="2">
        <f t="shared" si="3"/>
        <v>258.29081632653055</v>
      </c>
      <c r="H13">
        <f t="shared" si="4"/>
        <v>-0.39198606271776998</v>
      </c>
      <c r="I13">
        <f t="shared" si="5"/>
        <v>0.39198606271776998</v>
      </c>
    </row>
    <row r="14" spans="1:11" x14ac:dyDescent="0.3">
      <c r="B14" s="2">
        <v>11</v>
      </c>
      <c r="C14" s="2">
        <v>56</v>
      </c>
      <c r="D14" s="2">
        <f t="shared" si="0"/>
        <v>47.071428571428569</v>
      </c>
      <c r="E14" s="2">
        <f t="shared" si="1"/>
        <v>8.9285714285714306</v>
      </c>
      <c r="F14" s="2">
        <f t="shared" si="2"/>
        <v>8.9285714285714306</v>
      </c>
      <c r="G14" s="2">
        <f t="shared" si="3"/>
        <v>79.719387755102076</v>
      </c>
      <c r="H14">
        <f t="shared" si="4"/>
        <v>0.15943877551020411</v>
      </c>
      <c r="I14">
        <f t="shared" si="5"/>
        <v>0.15943877551020411</v>
      </c>
    </row>
    <row r="15" spans="1:11" x14ac:dyDescent="0.3">
      <c r="B15" s="2">
        <v>12</v>
      </c>
      <c r="C15" s="2">
        <v>75</v>
      </c>
      <c r="D15" s="2">
        <f t="shared" si="0"/>
        <v>62.071428571428569</v>
      </c>
      <c r="E15" s="2">
        <f t="shared" si="1"/>
        <v>12.928571428571431</v>
      </c>
      <c r="F15" s="2">
        <f t="shared" si="2"/>
        <v>12.928571428571431</v>
      </c>
      <c r="G15" s="2">
        <f t="shared" si="3"/>
        <v>167.14795918367352</v>
      </c>
      <c r="H15">
        <f t="shared" si="4"/>
        <v>0.17238095238095241</v>
      </c>
      <c r="I15">
        <f t="shared" si="5"/>
        <v>0.17238095238095241</v>
      </c>
    </row>
    <row r="16" spans="1:11" x14ac:dyDescent="0.3">
      <c r="B16" s="2">
        <v>13</v>
      </c>
      <c r="C16" s="2">
        <v>60</v>
      </c>
      <c r="D16" s="2">
        <f t="shared" si="0"/>
        <v>81.071428571428569</v>
      </c>
      <c r="E16" s="2">
        <f t="shared" si="1"/>
        <v>-21.071428571428569</v>
      </c>
      <c r="F16" s="2">
        <f t="shared" si="2"/>
        <v>21.071428571428569</v>
      </c>
      <c r="G16" s="2">
        <f t="shared" si="3"/>
        <v>444.00510204081627</v>
      </c>
      <c r="H16">
        <f t="shared" si="4"/>
        <v>-0.35119047619047616</v>
      </c>
      <c r="I16">
        <f t="shared" si="5"/>
        <v>0.35119047619047616</v>
      </c>
    </row>
    <row r="17" spans="1:12" x14ac:dyDescent="0.3">
      <c r="B17" s="2">
        <v>14</v>
      </c>
      <c r="C17" s="2">
        <v>75</v>
      </c>
      <c r="D17" s="2">
        <f t="shared" si="0"/>
        <v>66.071428571428569</v>
      </c>
      <c r="E17" s="2">
        <f t="shared" si="1"/>
        <v>8.9285714285714306</v>
      </c>
      <c r="F17" s="2">
        <f t="shared" si="2"/>
        <v>8.9285714285714306</v>
      </c>
      <c r="G17" s="2">
        <f t="shared" si="3"/>
        <v>79.719387755102076</v>
      </c>
      <c r="H17">
        <f t="shared" si="4"/>
        <v>0.11904761904761907</v>
      </c>
      <c r="I17">
        <f t="shared" si="5"/>
        <v>0.11904761904761907</v>
      </c>
    </row>
    <row r="18" spans="1:12" x14ac:dyDescent="0.3">
      <c r="A18" s="2" t="s">
        <v>23</v>
      </c>
      <c r="B18" s="3">
        <v>15</v>
      </c>
      <c r="C18" s="2">
        <v>88</v>
      </c>
      <c r="D18" s="2">
        <f t="shared" si="0"/>
        <v>81.071428571428569</v>
      </c>
      <c r="E18" s="2">
        <f t="shared" si="1"/>
        <v>6.9285714285714306</v>
      </c>
      <c r="F18" s="2">
        <f t="shared" si="2"/>
        <v>6.9285714285714306</v>
      </c>
      <c r="G18" s="2">
        <f t="shared" si="3"/>
        <v>48.005102040816354</v>
      </c>
      <c r="H18">
        <f t="shared" si="4"/>
        <v>7.8733766233766253E-2</v>
      </c>
      <c r="I18">
        <f t="shared" si="5"/>
        <v>7.8733766233766253E-2</v>
      </c>
      <c r="J18" s="2">
        <v>88</v>
      </c>
      <c r="K18" s="2">
        <f t="shared" ref="K18" si="6">C18</f>
        <v>88</v>
      </c>
      <c r="L18" s="2">
        <f t="shared" ref="L18" si="7">C18</f>
        <v>88</v>
      </c>
    </row>
    <row r="19" spans="1:12" x14ac:dyDescent="0.3">
      <c r="A19" s="2">
        <v>1</v>
      </c>
      <c r="B19" s="2">
        <v>16</v>
      </c>
      <c r="C19">
        <f>D19</f>
        <v>94.071428571428569</v>
      </c>
      <c r="D19" s="2">
        <f t="shared" si="0"/>
        <v>94.071428571428569</v>
      </c>
      <c r="F19" s="2"/>
      <c r="G19" s="2"/>
      <c r="J19" s="2">
        <f>D19-$H$27*$K$2*SQRT(A19*(1+A19/(COUNTA($E$5:$E$18)-1)))</f>
        <v>70.824007220409229</v>
      </c>
      <c r="K19" s="2">
        <f>D19+$H$27*$K$2*SQRT(A19*(1+A19/(COUNTA($E$5:$E$18)-1)))</f>
        <v>117.31884992244791</v>
      </c>
      <c r="L19" s="2">
        <f>D19</f>
        <v>94.071428571428569</v>
      </c>
    </row>
    <row r="20" spans="1:12" x14ac:dyDescent="0.3">
      <c r="A20" s="2">
        <v>2</v>
      </c>
      <c r="B20" s="2">
        <v>17</v>
      </c>
      <c r="C20">
        <f>D20</f>
        <v>100.14285714285714</v>
      </c>
      <c r="D20" s="2">
        <f>C19+$E$1</f>
        <v>100.14285714285714</v>
      </c>
      <c r="F20" s="2"/>
      <c r="G20" s="2"/>
      <c r="J20" s="2">
        <f t="shared" ref="J20:J23" si="8">D20-$H$27*$K$2*SQRT(A20*(1+A20/(COUNTA($E$5:$E$18)-1)))</f>
        <v>66.112116854369546</v>
      </c>
      <c r="K20" s="2">
        <f t="shared" ref="K20:K23" si="9">D20+$H$27*$K$2*SQRT(A20*(1+A20/(COUNTA($E$5:$E$18)-1)))</f>
        <v>134.17359743134472</v>
      </c>
      <c r="L20" s="2">
        <f t="shared" ref="L20:L23" si="10">D20</f>
        <v>100.14285714285714</v>
      </c>
    </row>
    <row r="21" spans="1:12" x14ac:dyDescent="0.3">
      <c r="A21" s="2">
        <v>3</v>
      </c>
      <c r="B21" s="2">
        <v>18</v>
      </c>
      <c r="C21">
        <f>D21</f>
        <v>106.21428571428571</v>
      </c>
      <c r="D21" s="2">
        <f t="shared" si="0"/>
        <v>106.21428571428571</v>
      </c>
      <c r="F21" s="2"/>
      <c r="G21" s="2"/>
      <c r="J21" s="2">
        <f t="shared" si="8"/>
        <v>63.168425804975172</v>
      </c>
      <c r="K21" s="2">
        <f t="shared" si="9"/>
        <v>149.26014562359626</v>
      </c>
      <c r="L21" s="2">
        <f t="shared" si="10"/>
        <v>106.21428571428571</v>
      </c>
    </row>
    <row r="22" spans="1:12" x14ac:dyDescent="0.3">
      <c r="A22" s="2">
        <v>4</v>
      </c>
      <c r="B22" s="2">
        <v>19</v>
      </c>
      <c r="C22">
        <f t="shared" ref="C22:C23" si="11">D22</f>
        <v>112.28571428571428</v>
      </c>
      <c r="D22" s="2">
        <f t="shared" si="0"/>
        <v>112.28571428571428</v>
      </c>
      <c r="J22" s="2">
        <f t="shared" si="8"/>
        <v>61.050893004477068</v>
      </c>
      <c r="K22" s="2">
        <f t="shared" si="9"/>
        <v>163.52053556695148</v>
      </c>
      <c r="L22" s="2">
        <f t="shared" si="10"/>
        <v>112.28571428571428</v>
      </c>
    </row>
    <row r="23" spans="1:12" x14ac:dyDescent="0.3">
      <c r="A23" s="2">
        <v>5</v>
      </c>
      <c r="B23" s="2">
        <v>20</v>
      </c>
      <c r="C23">
        <f t="shared" si="11"/>
        <v>118.35714285714285</v>
      </c>
      <c r="D23" s="2">
        <f t="shared" si="0"/>
        <v>118.35714285714285</v>
      </c>
      <c r="J23" s="2">
        <f t="shared" si="8"/>
        <v>59.414171658301186</v>
      </c>
      <c r="K23" s="2">
        <f t="shared" si="9"/>
        <v>177.30011405598452</v>
      </c>
      <c r="L23" s="2">
        <f t="shared" si="10"/>
        <v>118.35714285714285</v>
      </c>
    </row>
    <row r="25" spans="1:12" x14ac:dyDescent="0.3">
      <c r="B25" s="2"/>
      <c r="D25" s="2"/>
      <c r="F25" s="2"/>
      <c r="G25" s="2"/>
      <c r="J25" s="2" t="s">
        <v>22</v>
      </c>
      <c r="K25" s="2" t="s">
        <v>26</v>
      </c>
    </row>
    <row r="26" spans="1:12" x14ac:dyDescent="0.3">
      <c r="B26" s="2"/>
      <c r="D26" s="2"/>
      <c r="E26" s="2" t="s">
        <v>7</v>
      </c>
      <c r="F26" s="2" t="s">
        <v>9</v>
      </c>
      <c r="G26" s="2" t="s">
        <v>12</v>
      </c>
      <c r="H26" s="2" t="s">
        <v>14</v>
      </c>
      <c r="I26" s="2" t="s">
        <v>17</v>
      </c>
      <c r="J26" s="2" t="s">
        <v>20</v>
      </c>
    </row>
    <row r="27" spans="1:12" x14ac:dyDescent="0.3">
      <c r="A27" s="4" t="s">
        <v>5</v>
      </c>
      <c r="B27" s="2"/>
      <c r="D27" s="2"/>
      <c r="E27">
        <f>AVERAGE(E5:E18)</f>
        <v>1.522591576628786E-15</v>
      </c>
      <c r="F27" s="2">
        <f>AVERAGE(F5:F18)</f>
        <v>9.2244897959183678</v>
      </c>
      <c r="G27" s="2">
        <f>AVERAGE(G5:G18)</f>
        <v>130.63775510204081</v>
      </c>
      <c r="H27">
        <f>SQRT(G27)</f>
        <v>11.429687445509646</v>
      </c>
      <c r="I27">
        <f>AVERAGE(H5:H18)*100</f>
        <v>-14.903298291216974</v>
      </c>
      <c r="J27">
        <f>AVERAGE(I5:I18)*100</f>
        <v>32.131893625454566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4"/>
  <sheetViews>
    <sheetView topLeftCell="A142" workbookViewId="0">
      <selection activeCell="F154" sqref="F154"/>
    </sheetView>
  </sheetViews>
  <sheetFormatPr defaultColWidth="8.6640625" defaultRowHeight="14.4" x14ac:dyDescent="0.3"/>
  <cols>
    <col min="4" max="4" width="11.6640625" bestFit="1" customWidth="1"/>
    <col min="10" max="10" width="12" bestFit="1" customWidth="1"/>
    <col min="11" max="12" width="9.6640625" bestFit="1" customWidth="1"/>
  </cols>
  <sheetData>
    <row r="1" spans="2:10" x14ac:dyDescent="0.3">
      <c r="B1" t="s">
        <v>33</v>
      </c>
    </row>
    <row r="4" spans="2:10" x14ac:dyDescent="0.3">
      <c r="D4" s="6" t="s">
        <v>32</v>
      </c>
      <c r="E4" s="2" t="s">
        <v>3</v>
      </c>
      <c r="F4" s="2" t="s">
        <v>4</v>
      </c>
      <c r="G4" s="2" t="s">
        <v>8</v>
      </c>
      <c r="H4" s="2" t="s">
        <v>11</v>
      </c>
      <c r="I4" s="2" t="s">
        <v>16</v>
      </c>
      <c r="J4" s="2" t="s">
        <v>19</v>
      </c>
    </row>
    <row r="5" spans="2:10" x14ac:dyDescent="0.3">
      <c r="B5" s="7">
        <v>39083</v>
      </c>
      <c r="C5">
        <v>1</v>
      </c>
      <c r="D5">
        <v>112</v>
      </c>
      <c r="E5" s="2"/>
      <c r="G5" s="2"/>
      <c r="H5" s="2"/>
    </row>
    <row r="6" spans="2:10" x14ac:dyDescent="0.3">
      <c r="B6" s="7">
        <v>39114</v>
      </c>
      <c r="C6">
        <v>2</v>
      </c>
      <c r="D6">
        <v>118</v>
      </c>
    </row>
    <row r="7" spans="2:10" x14ac:dyDescent="0.3">
      <c r="B7" s="7">
        <v>39142</v>
      </c>
      <c r="C7">
        <v>3</v>
      </c>
      <c r="D7">
        <v>132</v>
      </c>
    </row>
    <row r="8" spans="2:10" x14ac:dyDescent="0.3">
      <c r="B8" s="7">
        <v>39173</v>
      </c>
      <c r="C8">
        <v>4</v>
      </c>
      <c r="D8">
        <v>129</v>
      </c>
    </row>
    <row r="9" spans="2:10" x14ac:dyDescent="0.3">
      <c r="B9" s="7">
        <v>39203</v>
      </c>
      <c r="C9">
        <v>5</v>
      </c>
      <c r="D9">
        <v>121</v>
      </c>
    </row>
    <row r="10" spans="2:10" x14ac:dyDescent="0.3">
      <c r="B10" s="7">
        <v>39234</v>
      </c>
      <c r="C10">
        <v>6</v>
      </c>
      <c r="D10">
        <v>135</v>
      </c>
    </row>
    <row r="11" spans="2:10" x14ac:dyDescent="0.3">
      <c r="B11" s="7">
        <v>39264</v>
      </c>
      <c r="C11">
        <v>7</v>
      </c>
      <c r="D11">
        <v>148</v>
      </c>
    </row>
    <row r="12" spans="2:10" x14ac:dyDescent="0.3">
      <c r="B12" s="7">
        <v>39295</v>
      </c>
      <c r="C12">
        <v>8</v>
      </c>
      <c r="D12">
        <v>148</v>
      </c>
    </row>
    <row r="13" spans="2:10" x14ac:dyDescent="0.3">
      <c r="B13" s="7">
        <v>39326</v>
      </c>
      <c r="C13">
        <v>9</v>
      </c>
      <c r="D13">
        <v>136</v>
      </c>
    </row>
    <row r="14" spans="2:10" x14ac:dyDescent="0.3">
      <c r="B14" s="7">
        <v>39356</v>
      </c>
      <c r="C14">
        <v>10</v>
      </c>
      <c r="D14">
        <v>119</v>
      </c>
    </row>
    <row r="15" spans="2:10" x14ac:dyDescent="0.3">
      <c r="B15" s="7">
        <v>39387</v>
      </c>
      <c r="C15">
        <v>11</v>
      </c>
      <c r="D15">
        <v>104</v>
      </c>
    </row>
    <row r="16" spans="2:10" x14ac:dyDescent="0.3">
      <c r="B16" s="7">
        <v>39417</v>
      </c>
      <c r="C16">
        <v>12</v>
      </c>
      <c r="D16">
        <v>118</v>
      </c>
    </row>
    <row r="17" spans="2:10" x14ac:dyDescent="0.3">
      <c r="B17" s="7">
        <v>39448</v>
      </c>
      <c r="C17">
        <v>13</v>
      </c>
      <c r="D17">
        <v>115</v>
      </c>
      <c r="E17" s="2">
        <f>D5</f>
        <v>112</v>
      </c>
      <c r="F17" s="2">
        <f>D17-E17</f>
        <v>3</v>
      </c>
      <c r="G17" s="2">
        <f>ABS(F17)</f>
        <v>3</v>
      </c>
      <c r="H17" s="2">
        <f>F17^2</f>
        <v>9</v>
      </c>
      <c r="I17">
        <f>F17/D6</f>
        <v>2.5423728813559324E-2</v>
      </c>
      <c r="J17">
        <f>ABS(I17)</f>
        <v>2.5423728813559324E-2</v>
      </c>
    </row>
    <row r="18" spans="2:10" x14ac:dyDescent="0.3">
      <c r="B18" s="7">
        <v>39479</v>
      </c>
      <c r="C18">
        <v>14</v>
      </c>
      <c r="D18">
        <v>126</v>
      </c>
      <c r="E18" s="2">
        <f t="shared" ref="E18:E81" si="0">D6</f>
        <v>118</v>
      </c>
      <c r="F18" s="2">
        <f t="shared" ref="F18:F81" si="1">D18-E18</f>
        <v>8</v>
      </c>
      <c r="G18" s="2">
        <f t="shared" ref="G18:G81" si="2">ABS(F18)</f>
        <v>8</v>
      </c>
      <c r="H18" s="2">
        <f t="shared" ref="H18:H81" si="3">F18^2</f>
        <v>64</v>
      </c>
      <c r="I18">
        <f t="shared" ref="I18:I81" si="4">F18/D7</f>
        <v>6.0606060606060608E-2</v>
      </c>
      <c r="J18">
        <f t="shared" ref="J18:J81" si="5">ABS(I18)</f>
        <v>6.0606060606060608E-2</v>
      </c>
    </row>
    <row r="19" spans="2:10" x14ac:dyDescent="0.3">
      <c r="B19" s="7">
        <v>39508</v>
      </c>
      <c r="C19">
        <v>15</v>
      </c>
      <c r="D19">
        <v>141</v>
      </c>
      <c r="E19" s="2">
        <f t="shared" si="0"/>
        <v>132</v>
      </c>
      <c r="F19" s="2">
        <f t="shared" si="1"/>
        <v>9</v>
      </c>
      <c r="G19" s="2">
        <f t="shared" si="2"/>
        <v>9</v>
      </c>
      <c r="H19" s="2">
        <f t="shared" si="3"/>
        <v>81</v>
      </c>
      <c r="I19">
        <f t="shared" si="4"/>
        <v>6.9767441860465115E-2</v>
      </c>
      <c r="J19">
        <f t="shared" si="5"/>
        <v>6.9767441860465115E-2</v>
      </c>
    </row>
    <row r="20" spans="2:10" x14ac:dyDescent="0.3">
      <c r="B20" s="7">
        <v>39539</v>
      </c>
      <c r="C20">
        <v>16</v>
      </c>
      <c r="D20">
        <v>135</v>
      </c>
      <c r="E20" s="2">
        <f t="shared" si="0"/>
        <v>129</v>
      </c>
      <c r="F20" s="2">
        <f t="shared" si="1"/>
        <v>6</v>
      </c>
      <c r="G20" s="2">
        <f t="shared" si="2"/>
        <v>6</v>
      </c>
      <c r="H20" s="2">
        <f t="shared" si="3"/>
        <v>36</v>
      </c>
      <c r="I20">
        <f t="shared" si="4"/>
        <v>4.9586776859504134E-2</v>
      </c>
      <c r="J20">
        <f t="shared" si="5"/>
        <v>4.9586776859504134E-2</v>
      </c>
    </row>
    <row r="21" spans="2:10" x14ac:dyDescent="0.3">
      <c r="B21" s="7">
        <v>39569</v>
      </c>
      <c r="C21">
        <v>17</v>
      </c>
      <c r="D21">
        <v>125</v>
      </c>
      <c r="E21" s="2">
        <f t="shared" si="0"/>
        <v>121</v>
      </c>
      <c r="F21" s="2">
        <f t="shared" si="1"/>
        <v>4</v>
      </c>
      <c r="G21" s="2">
        <f t="shared" si="2"/>
        <v>4</v>
      </c>
      <c r="H21" s="2">
        <f t="shared" si="3"/>
        <v>16</v>
      </c>
      <c r="I21">
        <f t="shared" si="4"/>
        <v>2.9629629629629631E-2</v>
      </c>
      <c r="J21">
        <f t="shared" si="5"/>
        <v>2.9629629629629631E-2</v>
      </c>
    </row>
    <row r="22" spans="2:10" x14ac:dyDescent="0.3">
      <c r="B22" s="7">
        <v>39600</v>
      </c>
      <c r="C22">
        <v>18</v>
      </c>
      <c r="D22">
        <v>149</v>
      </c>
      <c r="E22" s="2">
        <f t="shared" si="0"/>
        <v>135</v>
      </c>
      <c r="F22" s="2">
        <f t="shared" si="1"/>
        <v>14</v>
      </c>
      <c r="G22" s="2">
        <f t="shared" si="2"/>
        <v>14</v>
      </c>
      <c r="H22" s="2">
        <f t="shared" si="3"/>
        <v>196</v>
      </c>
      <c r="I22">
        <f t="shared" si="4"/>
        <v>9.45945945945946E-2</v>
      </c>
      <c r="J22">
        <f t="shared" si="5"/>
        <v>9.45945945945946E-2</v>
      </c>
    </row>
    <row r="23" spans="2:10" x14ac:dyDescent="0.3">
      <c r="B23" s="7">
        <v>39630</v>
      </c>
      <c r="C23">
        <v>19</v>
      </c>
      <c r="D23">
        <v>170</v>
      </c>
      <c r="E23" s="2">
        <f t="shared" si="0"/>
        <v>148</v>
      </c>
      <c r="F23" s="2">
        <f t="shared" si="1"/>
        <v>22</v>
      </c>
      <c r="G23" s="2">
        <f t="shared" si="2"/>
        <v>22</v>
      </c>
      <c r="H23" s="2">
        <f t="shared" si="3"/>
        <v>484</v>
      </c>
      <c r="I23">
        <f t="shared" si="4"/>
        <v>0.14864864864864866</v>
      </c>
      <c r="J23">
        <f t="shared" si="5"/>
        <v>0.14864864864864866</v>
      </c>
    </row>
    <row r="24" spans="2:10" x14ac:dyDescent="0.3">
      <c r="B24" s="7">
        <v>39661</v>
      </c>
      <c r="C24">
        <v>20</v>
      </c>
      <c r="D24">
        <v>170</v>
      </c>
      <c r="E24" s="2">
        <f t="shared" si="0"/>
        <v>148</v>
      </c>
      <c r="F24" s="2">
        <f t="shared" si="1"/>
        <v>22</v>
      </c>
      <c r="G24" s="2">
        <f t="shared" si="2"/>
        <v>22</v>
      </c>
      <c r="H24" s="2">
        <f t="shared" si="3"/>
        <v>484</v>
      </c>
      <c r="I24">
        <f t="shared" si="4"/>
        <v>0.16176470588235295</v>
      </c>
      <c r="J24">
        <f t="shared" si="5"/>
        <v>0.16176470588235295</v>
      </c>
    </row>
    <row r="25" spans="2:10" x14ac:dyDescent="0.3">
      <c r="B25" s="7">
        <v>39692</v>
      </c>
      <c r="C25">
        <v>21</v>
      </c>
      <c r="D25">
        <v>158</v>
      </c>
      <c r="E25" s="2">
        <f t="shared" si="0"/>
        <v>136</v>
      </c>
      <c r="F25" s="2">
        <f t="shared" si="1"/>
        <v>22</v>
      </c>
      <c r="G25" s="2">
        <f t="shared" si="2"/>
        <v>22</v>
      </c>
      <c r="H25" s="2">
        <f t="shared" si="3"/>
        <v>484</v>
      </c>
      <c r="I25">
        <f t="shared" si="4"/>
        <v>0.18487394957983194</v>
      </c>
      <c r="J25">
        <f t="shared" si="5"/>
        <v>0.18487394957983194</v>
      </c>
    </row>
    <row r="26" spans="2:10" x14ac:dyDescent="0.3">
      <c r="B26" s="7">
        <v>39722</v>
      </c>
      <c r="C26">
        <v>22</v>
      </c>
      <c r="D26">
        <v>133</v>
      </c>
      <c r="E26" s="2">
        <f t="shared" si="0"/>
        <v>119</v>
      </c>
      <c r="F26" s="2">
        <f t="shared" si="1"/>
        <v>14</v>
      </c>
      <c r="G26" s="2">
        <f t="shared" si="2"/>
        <v>14</v>
      </c>
      <c r="H26" s="2">
        <f t="shared" si="3"/>
        <v>196</v>
      </c>
      <c r="I26">
        <f t="shared" si="4"/>
        <v>0.13461538461538461</v>
      </c>
      <c r="J26">
        <f t="shared" si="5"/>
        <v>0.13461538461538461</v>
      </c>
    </row>
    <row r="27" spans="2:10" x14ac:dyDescent="0.3">
      <c r="B27" s="7">
        <v>39753</v>
      </c>
      <c r="C27">
        <v>23</v>
      </c>
      <c r="D27">
        <v>114</v>
      </c>
      <c r="E27" s="2">
        <f t="shared" si="0"/>
        <v>104</v>
      </c>
      <c r="F27" s="2">
        <f t="shared" si="1"/>
        <v>10</v>
      </c>
      <c r="G27" s="2">
        <f t="shared" si="2"/>
        <v>10</v>
      </c>
      <c r="H27" s="2">
        <f t="shared" si="3"/>
        <v>100</v>
      </c>
      <c r="I27">
        <f t="shared" si="4"/>
        <v>8.4745762711864403E-2</v>
      </c>
      <c r="J27">
        <f t="shared" si="5"/>
        <v>8.4745762711864403E-2</v>
      </c>
    </row>
    <row r="28" spans="2:10" x14ac:dyDescent="0.3">
      <c r="B28" s="7">
        <v>39783</v>
      </c>
      <c r="C28">
        <v>24</v>
      </c>
      <c r="D28">
        <v>140</v>
      </c>
      <c r="E28" s="2">
        <f t="shared" si="0"/>
        <v>118</v>
      </c>
      <c r="F28" s="2">
        <f t="shared" si="1"/>
        <v>22</v>
      </c>
      <c r="G28" s="2">
        <f t="shared" si="2"/>
        <v>22</v>
      </c>
      <c r="H28" s="2">
        <f t="shared" si="3"/>
        <v>484</v>
      </c>
      <c r="I28">
        <f t="shared" si="4"/>
        <v>0.19130434782608696</v>
      </c>
      <c r="J28">
        <f t="shared" si="5"/>
        <v>0.19130434782608696</v>
      </c>
    </row>
    <row r="29" spans="2:10" x14ac:dyDescent="0.3">
      <c r="B29" s="7">
        <v>39814</v>
      </c>
      <c r="C29">
        <v>25</v>
      </c>
      <c r="D29">
        <v>145</v>
      </c>
      <c r="E29" s="2">
        <f t="shared" si="0"/>
        <v>115</v>
      </c>
      <c r="F29" s="2">
        <f t="shared" si="1"/>
        <v>30</v>
      </c>
      <c r="G29" s="2">
        <f t="shared" si="2"/>
        <v>30</v>
      </c>
      <c r="H29" s="2">
        <f t="shared" si="3"/>
        <v>900</v>
      </c>
      <c r="I29">
        <f t="shared" si="4"/>
        <v>0.23809523809523808</v>
      </c>
      <c r="J29">
        <f t="shared" si="5"/>
        <v>0.23809523809523808</v>
      </c>
    </row>
    <row r="30" spans="2:10" x14ac:dyDescent="0.3">
      <c r="B30" s="7">
        <v>39845</v>
      </c>
      <c r="C30">
        <v>26</v>
      </c>
      <c r="D30">
        <v>150</v>
      </c>
      <c r="E30" s="2">
        <f t="shared" si="0"/>
        <v>126</v>
      </c>
      <c r="F30" s="2">
        <f t="shared" si="1"/>
        <v>24</v>
      </c>
      <c r="G30" s="2">
        <f t="shared" si="2"/>
        <v>24</v>
      </c>
      <c r="H30" s="2">
        <f t="shared" si="3"/>
        <v>576</v>
      </c>
      <c r="I30">
        <f t="shared" si="4"/>
        <v>0.1702127659574468</v>
      </c>
      <c r="J30">
        <f t="shared" si="5"/>
        <v>0.1702127659574468</v>
      </c>
    </row>
    <row r="31" spans="2:10" x14ac:dyDescent="0.3">
      <c r="B31" s="7">
        <v>39873</v>
      </c>
      <c r="C31">
        <v>27</v>
      </c>
      <c r="D31">
        <v>178</v>
      </c>
      <c r="E31" s="2">
        <f t="shared" si="0"/>
        <v>141</v>
      </c>
      <c r="F31" s="2">
        <f t="shared" si="1"/>
        <v>37</v>
      </c>
      <c r="G31" s="2">
        <f t="shared" si="2"/>
        <v>37</v>
      </c>
      <c r="H31" s="2">
        <f t="shared" si="3"/>
        <v>1369</v>
      </c>
      <c r="I31">
        <f t="shared" si="4"/>
        <v>0.27407407407407408</v>
      </c>
      <c r="J31">
        <f t="shared" si="5"/>
        <v>0.27407407407407408</v>
      </c>
    </row>
    <row r="32" spans="2:10" x14ac:dyDescent="0.3">
      <c r="B32" s="7">
        <v>39904</v>
      </c>
      <c r="C32">
        <v>28</v>
      </c>
      <c r="D32">
        <v>163</v>
      </c>
      <c r="E32" s="2">
        <f t="shared" si="0"/>
        <v>135</v>
      </c>
      <c r="F32" s="2">
        <f t="shared" si="1"/>
        <v>28</v>
      </c>
      <c r="G32" s="2">
        <f t="shared" si="2"/>
        <v>28</v>
      </c>
      <c r="H32" s="2">
        <f t="shared" si="3"/>
        <v>784</v>
      </c>
      <c r="I32">
        <f t="shared" si="4"/>
        <v>0.224</v>
      </c>
      <c r="J32">
        <f t="shared" si="5"/>
        <v>0.224</v>
      </c>
    </row>
    <row r="33" spans="2:10" x14ac:dyDescent="0.3">
      <c r="B33" s="7">
        <v>39934</v>
      </c>
      <c r="C33">
        <v>29</v>
      </c>
      <c r="D33">
        <v>172</v>
      </c>
      <c r="E33" s="2">
        <f t="shared" si="0"/>
        <v>125</v>
      </c>
      <c r="F33" s="2">
        <f t="shared" si="1"/>
        <v>47</v>
      </c>
      <c r="G33" s="2">
        <f t="shared" si="2"/>
        <v>47</v>
      </c>
      <c r="H33" s="2">
        <f t="shared" si="3"/>
        <v>2209</v>
      </c>
      <c r="I33">
        <f t="shared" si="4"/>
        <v>0.31543624161073824</v>
      </c>
      <c r="J33">
        <f t="shared" si="5"/>
        <v>0.31543624161073824</v>
      </c>
    </row>
    <row r="34" spans="2:10" x14ac:dyDescent="0.3">
      <c r="B34" s="7">
        <v>39965</v>
      </c>
      <c r="C34">
        <v>30</v>
      </c>
      <c r="D34">
        <v>178</v>
      </c>
      <c r="E34" s="2">
        <f t="shared" si="0"/>
        <v>149</v>
      </c>
      <c r="F34" s="2">
        <f t="shared" si="1"/>
        <v>29</v>
      </c>
      <c r="G34" s="2">
        <f t="shared" si="2"/>
        <v>29</v>
      </c>
      <c r="H34" s="2">
        <f t="shared" si="3"/>
        <v>841</v>
      </c>
      <c r="I34">
        <f t="shared" si="4"/>
        <v>0.17058823529411765</v>
      </c>
      <c r="J34">
        <f t="shared" si="5"/>
        <v>0.17058823529411765</v>
      </c>
    </row>
    <row r="35" spans="2:10" x14ac:dyDescent="0.3">
      <c r="B35" s="7">
        <v>39995</v>
      </c>
      <c r="C35">
        <v>31</v>
      </c>
      <c r="D35">
        <v>199</v>
      </c>
      <c r="E35" s="2">
        <f t="shared" si="0"/>
        <v>170</v>
      </c>
      <c r="F35" s="2">
        <f t="shared" si="1"/>
        <v>29</v>
      </c>
      <c r="G35" s="2">
        <f t="shared" si="2"/>
        <v>29</v>
      </c>
      <c r="H35" s="2">
        <f t="shared" si="3"/>
        <v>841</v>
      </c>
      <c r="I35">
        <f t="shared" si="4"/>
        <v>0.17058823529411765</v>
      </c>
      <c r="J35">
        <f t="shared" si="5"/>
        <v>0.17058823529411765</v>
      </c>
    </row>
    <row r="36" spans="2:10" x14ac:dyDescent="0.3">
      <c r="B36" s="7">
        <v>40026</v>
      </c>
      <c r="C36">
        <v>32</v>
      </c>
      <c r="D36">
        <v>199</v>
      </c>
      <c r="E36" s="2">
        <f t="shared" si="0"/>
        <v>170</v>
      </c>
      <c r="F36" s="2">
        <f t="shared" si="1"/>
        <v>29</v>
      </c>
      <c r="G36" s="2">
        <f t="shared" si="2"/>
        <v>29</v>
      </c>
      <c r="H36" s="2">
        <f t="shared" si="3"/>
        <v>841</v>
      </c>
      <c r="I36">
        <f t="shared" si="4"/>
        <v>0.18354430379746836</v>
      </c>
      <c r="J36">
        <f t="shared" si="5"/>
        <v>0.18354430379746836</v>
      </c>
    </row>
    <row r="37" spans="2:10" x14ac:dyDescent="0.3">
      <c r="B37" s="7">
        <v>40057</v>
      </c>
      <c r="C37">
        <v>33</v>
      </c>
      <c r="D37">
        <v>184</v>
      </c>
      <c r="E37" s="2">
        <f t="shared" si="0"/>
        <v>158</v>
      </c>
      <c r="F37" s="2">
        <f t="shared" si="1"/>
        <v>26</v>
      </c>
      <c r="G37" s="2">
        <f t="shared" si="2"/>
        <v>26</v>
      </c>
      <c r="H37" s="2">
        <f t="shared" si="3"/>
        <v>676</v>
      </c>
      <c r="I37">
        <f t="shared" si="4"/>
        <v>0.19548872180451127</v>
      </c>
      <c r="J37">
        <f t="shared" si="5"/>
        <v>0.19548872180451127</v>
      </c>
    </row>
    <row r="38" spans="2:10" x14ac:dyDescent="0.3">
      <c r="B38" s="7">
        <v>40087</v>
      </c>
      <c r="C38">
        <v>34</v>
      </c>
      <c r="D38">
        <v>162</v>
      </c>
      <c r="E38" s="2">
        <f t="shared" si="0"/>
        <v>133</v>
      </c>
      <c r="F38" s="2">
        <f t="shared" si="1"/>
        <v>29</v>
      </c>
      <c r="G38" s="2">
        <f t="shared" si="2"/>
        <v>29</v>
      </c>
      <c r="H38" s="2">
        <f t="shared" si="3"/>
        <v>841</v>
      </c>
      <c r="I38">
        <f t="shared" si="4"/>
        <v>0.25438596491228072</v>
      </c>
      <c r="J38">
        <f t="shared" si="5"/>
        <v>0.25438596491228072</v>
      </c>
    </row>
    <row r="39" spans="2:10" x14ac:dyDescent="0.3">
      <c r="B39" s="7">
        <v>40118</v>
      </c>
      <c r="C39">
        <v>35</v>
      </c>
      <c r="D39">
        <v>146</v>
      </c>
      <c r="E39" s="2">
        <f t="shared" si="0"/>
        <v>114</v>
      </c>
      <c r="F39" s="2">
        <f t="shared" si="1"/>
        <v>32</v>
      </c>
      <c r="G39" s="2">
        <f t="shared" si="2"/>
        <v>32</v>
      </c>
      <c r="H39" s="2">
        <f t="shared" si="3"/>
        <v>1024</v>
      </c>
      <c r="I39">
        <f t="shared" si="4"/>
        <v>0.22857142857142856</v>
      </c>
      <c r="J39">
        <f t="shared" si="5"/>
        <v>0.22857142857142856</v>
      </c>
    </row>
    <row r="40" spans="2:10" x14ac:dyDescent="0.3">
      <c r="B40" s="7">
        <v>40148</v>
      </c>
      <c r="C40">
        <v>36</v>
      </c>
      <c r="D40">
        <v>166</v>
      </c>
      <c r="E40" s="2">
        <f t="shared" si="0"/>
        <v>140</v>
      </c>
      <c r="F40" s="2">
        <f t="shared" si="1"/>
        <v>26</v>
      </c>
      <c r="G40" s="2">
        <f t="shared" si="2"/>
        <v>26</v>
      </c>
      <c r="H40" s="2">
        <f t="shared" si="3"/>
        <v>676</v>
      </c>
      <c r="I40">
        <f t="shared" si="4"/>
        <v>0.1793103448275862</v>
      </c>
      <c r="J40">
        <f t="shared" si="5"/>
        <v>0.1793103448275862</v>
      </c>
    </row>
    <row r="41" spans="2:10" x14ac:dyDescent="0.3">
      <c r="B41" s="7">
        <v>40179</v>
      </c>
      <c r="C41">
        <v>37</v>
      </c>
      <c r="D41">
        <v>171</v>
      </c>
      <c r="E41" s="2">
        <f t="shared" si="0"/>
        <v>145</v>
      </c>
      <c r="F41" s="2">
        <f t="shared" si="1"/>
        <v>26</v>
      </c>
      <c r="G41" s="2">
        <f t="shared" si="2"/>
        <v>26</v>
      </c>
      <c r="H41" s="2">
        <f t="shared" si="3"/>
        <v>676</v>
      </c>
      <c r="I41">
        <f t="shared" si="4"/>
        <v>0.17333333333333334</v>
      </c>
      <c r="J41">
        <f t="shared" si="5"/>
        <v>0.17333333333333334</v>
      </c>
    </row>
    <row r="42" spans="2:10" x14ac:dyDescent="0.3">
      <c r="B42" s="7">
        <v>40210</v>
      </c>
      <c r="C42">
        <v>38</v>
      </c>
      <c r="D42">
        <v>180</v>
      </c>
      <c r="E42" s="2">
        <f t="shared" si="0"/>
        <v>150</v>
      </c>
      <c r="F42" s="2">
        <f t="shared" si="1"/>
        <v>30</v>
      </c>
      <c r="G42" s="2">
        <f t="shared" si="2"/>
        <v>30</v>
      </c>
      <c r="H42" s="2">
        <f t="shared" si="3"/>
        <v>900</v>
      </c>
      <c r="I42">
        <f t="shared" si="4"/>
        <v>0.16853932584269662</v>
      </c>
      <c r="J42">
        <f t="shared" si="5"/>
        <v>0.16853932584269662</v>
      </c>
    </row>
    <row r="43" spans="2:10" x14ac:dyDescent="0.3">
      <c r="B43" s="7">
        <v>40238</v>
      </c>
      <c r="C43">
        <v>39</v>
      </c>
      <c r="D43">
        <v>193</v>
      </c>
      <c r="E43" s="2">
        <f t="shared" si="0"/>
        <v>178</v>
      </c>
      <c r="F43" s="2">
        <f t="shared" si="1"/>
        <v>15</v>
      </c>
      <c r="G43" s="2">
        <f t="shared" si="2"/>
        <v>15</v>
      </c>
      <c r="H43" s="2">
        <f t="shared" si="3"/>
        <v>225</v>
      </c>
      <c r="I43">
        <f t="shared" si="4"/>
        <v>9.202453987730061E-2</v>
      </c>
      <c r="J43">
        <f t="shared" si="5"/>
        <v>9.202453987730061E-2</v>
      </c>
    </row>
    <row r="44" spans="2:10" x14ac:dyDescent="0.3">
      <c r="B44" s="7">
        <v>40269</v>
      </c>
      <c r="C44">
        <v>40</v>
      </c>
      <c r="D44">
        <v>181</v>
      </c>
      <c r="E44" s="2">
        <f t="shared" si="0"/>
        <v>163</v>
      </c>
      <c r="F44" s="2">
        <f t="shared" si="1"/>
        <v>18</v>
      </c>
      <c r="G44" s="2">
        <f t="shared" si="2"/>
        <v>18</v>
      </c>
      <c r="H44" s="2">
        <f t="shared" si="3"/>
        <v>324</v>
      </c>
      <c r="I44">
        <f t="shared" si="4"/>
        <v>0.10465116279069768</v>
      </c>
      <c r="J44">
        <f t="shared" si="5"/>
        <v>0.10465116279069768</v>
      </c>
    </row>
    <row r="45" spans="2:10" x14ac:dyDescent="0.3">
      <c r="B45" s="7">
        <v>40299</v>
      </c>
      <c r="C45">
        <v>41</v>
      </c>
      <c r="D45">
        <v>183</v>
      </c>
      <c r="E45" s="2">
        <f t="shared" si="0"/>
        <v>172</v>
      </c>
      <c r="F45" s="2">
        <f t="shared" si="1"/>
        <v>11</v>
      </c>
      <c r="G45" s="2">
        <f t="shared" si="2"/>
        <v>11</v>
      </c>
      <c r="H45" s="2">
        <f t="shared" si="3"/>
        <v>121</v>
      </c>
      <c r="I45">
        <f t="shared" si="4"/>
        <v>6.1797752808988762E-2</v>
      </c>
      <c r="J45">
        <f t="shared" si="5"/>
        <v>6.1797752808988762E-2</v>
      </c>
    </row>
    <row r="46" spans="2:10" x14ac:dyDescent="0.3">
      <c r="B46" s="7">
        <v>40330</v>
      </c>
      <c r="C46">
        <v>42</v>
      </c>
      <c r="D46">
        <v>218</v>
      </c>
      <c r="E46" s="2">
        <f t="shared" si="0"/>
        <v>178</v>
      </c>
      <c r="F46" s="2">
        <f t="shared" si="1"/>
        <v>40</v>
      </c>
      <c r="G46" s="2">
        <f t="shared" si="2"/>
        <v>40</v>
      </c>
      <c r="H46" s="2">
        <f t="shared" si="3"/>
        <v>1600</v>
      </c>
      <c r="I46">
        <f t="shared" si="4"/>
        <v>0.20100502512562815</v>
      </c>
      <c r="J46">
        <f t="shared" si="5"/>
        <v>0.20100502512562815</v>
      </c>
    </row>
    <row r="47" spans="2:10" x14ac:dyDescent="0.3">
      <c r="B47" s="7">
        <v>40360</v>
      </c>
      <c r="C47">
        <v>43</v>
      </c>
      <c r="D47">
        <v>230</v>
      </c>
      <c r="E47" s="2">
        <f t="shared" si="0"/>
        <v>199</v>
      </c>
      <c r="F47" s="2">
        <f t="shared" si="1"/>
        <v>31</v>
      </c>
      <c r="G47" s="2">
        <f t="shared" si="2"/>
        <v>31</v>
      </c>
      <c r="H47" s="2">
        <f t="shared" si="3"/>
        <v>961</v>
      </c>
      <c r="I47">
        <f t="shared" si="4"/>
        <v>0.15577889447236182</v>
      </c>
      <c r="J47">
        <f t="shared" si="5"/>
        <v>0.15577889447236182</v>
      </c>
    </row>
    <row r="48" spans="2:10" x14ac:dyDescent="0.3">
      <c r="B48" s="7">
        <v>40391</v>
      </c>
      <c r="C48">
        <v>44</v>
      </c>
      <c r="D48">
        <v>242</v>
      </c>
      <c r="E48" s="2">
        <f t="shared" si="0"/>
        <v>199</v>
      </c>
      <c r="F48" s="2">
        <f t="shared" si="1"/>
        <v>43</v>
      </c>
      <c r="G48" s="2">
        <f t="shared" si="2"/>
        <v>43</v>
      </c>
      <c r="H48" s="2">
        <f t="shared" si="3"/>
        <v>1849</v>
      </c>
      <c r="I48">
        <f t="shared" si="4"/>
        <v>0.23369565217391305</v>
      </c>
      <c r="J48">
        <f t="shared" si="5"/>
        <v>0.23369565217391305</v>
      </c>
    </row>
    <row r="49" spans="2:10" x14ac:dyDescent="0.3">
      <c r="B49" s="7">
        <v>40422</v>
      </c>
      <c r="C49">
        <v>45</v>
      </c>
      <c r="D49">
        <v>209</v>
      </c>
      <c r="E49" s="2">
        <f t="shared" si="0"/>
        <v>184</v>
      </c>
      <c r="F49" s="2">
        <f t="shared" si="1"/>
        <v>25</v>
      </c>
      <c r="G49" s="2">
        <f t="shared" si="2"/>
        <v>25</v>
      </c>
      <c r="H49" s="2">
        <f t="shared" si="3"/>
        <v>625</v>
      </c>
      <c r="I49">
        <f t="shared" si="4"/>
        <v>0.15432098765432098</v>
      </c>
      <c r="J49">
        <f t="shared" si="5"/>
        <v>0.15432098765432098</v>
      </c>
    </row>
    <row r="50" spans="2:10" x14ac:dyDescent="0.3">
      <c r="B50" s="7">
        <v>40452</v>
      </c>
      <c r="C50">
        <v>46</v>
      </c>
      <c r="D50">
        <v>191</v>
      </c>
      <c r="E50" s="2">
        <f t="shared" si="0"/>
        <v>162</v>
      </c>
      <c r="F50" s="2">
        <f t="shared" si="1"/>
        <v>29</v>
      </c>
      <c r="G50" s="2">
        <f t="shared" si="2"/>
        <v>29</v>
      </c>
      <c r="H50" s="2">
        <f t="shared" si="3"/>
        <v>841</v>
      </c>
      <c r="I50">
        <f t="shared" si="4"/>
        <v>0.19863013698630136</v>
      </c>
      <c r="J50">
        <f t="shared" si="5"/>
        <v>0.19863013698630136</v>
      </c>
    </row>
    <row r="51" spans="2:10" x14ac:dyDescent="0.3">
      <c r="B51" s="7">
        <v>40483</v>
      </c>
      <c r="C51">
        <v>47</v>
      </c>
      <c r="D51">
        <v>172</v>
      </c>
      <c r="E51" s="2">
        <f t="shared" si="0"/>
        <v>146</v>
      </c>
      <c r="F51" s="2">
        <f t="shared" si="1"/>
        <v>26</v>
      </c>
      <c r="G51" s="2">
        <f t="shared" si="2"/>
        <v>26</v>
      </c>
      <c r="H51" s="2">
        <f t="shared" si="3"/>
        <v>676</v>
      </c>
      <c r="I51">
        <f t="shared" si="4"/>
        <v>0.15662650602409639</v>
      </c>
      <c r="J51">
        <f t="shared" si="5"/>
        <v>0.15662650602409639</v>
      </c>
    </row>
    <row r="52" spans="2:10" x14ac:dyDescent="0.3">
      <c r="B52" s="7">
        <v>40513</v>
      </c>
      <c r="C52">
        <v>48</v>
      </c>
      <c r="D52">
        <v>194</v>
      </c>
      <c r="E52" s="2">
        <f t="shared" si="0"/>
        <v>166</v>
      </c>
      <c r="F52" s="2">
        <f t="shared" si="1"/>
        <v>28</v>
      </c>
      <c r="G52" s="2">
        <f t="shared" si="2"/>
        <v>28</v>
      </c>
      <c r="H52" s="2">
        <f t="shared" si="3"/>
        <v>784</v>
      </c>
      <c r="I52">
        <f t="shared" si="4"/>
        <v>0.16374269005847952</v>
      </c>
      <c r="J52">
        <f t="shared" si="5"/>
        <v>0.16374269005847952</v>
      </c>
    </row>
    <row r="53" spans="2:10" x14ac:dyDescent="0.3">
      <c r="B53" s="7">
        <v>40544</v>
      </c>
      <c r="C53">
        <v>49</v>
      </c>
      <c r="D53">
        <v>196</v>
      </c>
      <c r="E53" s="2">
        <f t="shared" si="0"/>
        <v>171</v>
      </c>
      <c r="F53" s="2">
        <f t="shared" si="1"/>
        <v>25</v>
      </c>
      <c r="G53" s="2">
        <f t="shared" si="2"/>
        <v>25</v>
      </c>
      <c r="H53" s="2">
        <f t="shared" si="3"/>
        <v>625</v>
      </c>
      <c r="I53">
        <f t="shared" si="4"/>
        <v>0.1388888888888889</v>
      </c>
      <c r="J53">
        <f t="shared" si="5"/>
        <v>0.1388888888888889</v>
      </c>
    </row>
    <row r="54" spans="2:10" x14ac:dyDescent="0.3">
      <c r="B54" s="7">
        <v>40575</v>
      </c>
      <c r="C54">
        <v>50</v>
      </c>
      <c r="D54">
        <v>196</v>
      </c>
      <c r="E54" s="2">
        <f t="shared" si="0"/>
        <v>180</v>
      </c>
      <c r="F54" s="2">
        <f t="shared" si="1"/>
        <v>16</v>
      </c>
      <c r="G54" s="2">
        <f t="shared" si="2"/>
        <v>16</v>
      </c>
      <c r="H54" s="2">
        <f t="shared" si="3"/>
        <v>256</v>
      </c>
      <c r="I54">
        <f t="shared" si="4"/>
        <v>8.2901554404145081E-2</v>
      </c>
      <c r="J54">
        <f t="shared" si="5"/>
        <v>8.2901554404145081E-2</v>
      </c>
    </row>
    <row r="55" spans="2:10" x14ac:dyDescent="0.3">
      <c r="B55" s="7">
        <v>40603</v>
      </c>
      <c r="C55">
        <v>51</v>
      </c>
      <c r="D55">
        <v>236</v>
      </c>
      <c r="E55" s="2">
        <f t="shared" si="0"/>
        <v>193</v>
      </c>
      <c r="F55" s="2">
        <f t="shared" si="1"/>
        <v>43</v>
      </c>
      <c r="G55" s="2">
        <f t="shared" si="2"/>
        <v>43</v>
      </c>
      <c r="H55" s="2">
        <f t="shared" si="3"/>
        <v>1849</v>
      </c>
      <c r="I55">
        <f t="shared" si="4"/>
        <v>0.23756906077348067</v>
      </c>
      <c r="J55">
        <f t="shared" si="5"/>
        <v>0.23756906077348067</v>
      </c>
    </row>
    <row r="56" spans="2:10" x14ac:dyDescent="0.3">
      <c r="B56" s="7">
        <v>40634</v>
      </c>
      <c r="C56">
        <v>52</v>
      </c>
      <c r="D56">
        <v>235</v>
      </c>
      <c r="E56" s="2">
        <f t="shared" si="0"/>
        <v>181</v>
      </c>
      <c r="F56" s="2">
        <f t="shared" si="1"/>
        <v>54</v>
      </c>
      <c r="G56" s="2">
        <f t="shared" si="2"/>
        <v>54</v>
      </c>
      <c r="H56" s="2">
        <f t="shared" si="3"/>
        <v>2916</v>
      </c>
      <c r="I56">
        <f t="shared" si="4"/>
        <v>0.29508196721311475</v>
      </c>
      <c r="J56">
        <f t="shared" si="5"/>
        <v>0.29508196721311475</v>
      </c>
    </row>
    <row r="57" spans="2:10" x14ac:dyDescent="0.3">
      <c r="B57" s="7">
        <v>40664</v>
      </c>
      <c r="C57">
        <v>53</v>
      </c>
      <c r="D57">
        <v>229</v>
      </c>
      <c r="E57" s="2">
        <f t="shared" si="0"/>
        <v>183</v>
      </c>
      <c r="F57" s="2">
        <f t="shared" si="1"/>
        <v>46</v>
      </c>
      <c r="G57" s="2">
        <f t="shared" si="2"/>
        <v>46</v>
      </c>
      <c r="H57" s="2">
        <f t="shared" si="3"/>
        <v>2116</v>
      </c>
      <c r="I57">
        <f t="shared" si="4"/>
        <v>0.21100917431192662</v>
      </c>
      <c r="J57">
        <f t="shared" si="5"/>
        <v>0.21100917431192662</v>
      </c>
    </row>
    <row r="58" spans="2:10" x14ac:dyDescent="0.3">
      <c r="B58" s="7">
        <v>40695</v>
      </c>
      <c r="C58">
        <v>54</v>
      </c>
      <c r="D58">
        <v>243</v>
      </c>
      <c r="E58" s="2">
        <f t="shared" si="0"/>
        <v>218</v>
      </c>
      <c r="F58" s="2">
        <f t="shared" si="1"/>
        <v>25</v>
      </c>
      <c r="G58" s="2">
        <f t="shared" si="2"/>
        <v>25</v>
      </c>
      <c r="H58" s="2">
        <f t="shared" si="3"/>
        <v>625</v>
      </c>
      <c r="I58">
        <f t="shared" si="4"/>
        <v>0.10869565217391304</v>
      </c>
      <c r="J58">
        <f t="shared" si="5"/>
        <v>0.10869565217391304</v>
      </c>
    </row>
    <row r="59" spans="2:10" x14ac:dyDescent="0.3">
      <c r="B59" s="7">
        <v>40725</v>
      </c>
      <c r="C59">
        <v>55</v>
      </c>
      <c r="D59">
        <v>264</v>
      </c>
      <c r="E59" s="2">
        <f t="shared" si="0"/>
        <v>230</v>
      </c>
      <c r="F59" s="2">
        <f t="shared" si="1"/>
        <v>34</v>
      </c>
      <c r="G59" s="2">
        <f t="shared" si="2"/>
        <v>34</v>
      </c>
      <c r="H59" s="2">
        <f t="shared" si="3"/>
        <v>1156</v>
      </c>
      <c r="I59">
        <f t="shared" si="4"/>
        <v>0.14049586776859505</v>
      </c>
      <c r="J59">
        <f t="shared" si="5"/>
        <v>0.14049586776859505</v>
      </c>
    </row>
    <row r="60" spans="2:10" x14ac:dyDescent="0.3">
      <c r="B60" s="7">
        <v>40756</v>
      </c>
      <c r="C60">
        <v>56</v>
      </c>
      <c r="D60">
        <v>272</v>
      </c>
      <c r="E60" s="2">
        <f t="shared" si="0"/>
        <v>242</v>
      </c>
      <c r="F60" s="2">
        <f t="shared" si="1"/>
        <v>30</v>
      </c>
      <c r="G60" s="2">
        <f t="shared" si="2"/>
        <v>30</v>
      </c>
      <c r="H60" s="2">
        <f t="shared" si="3"/>
        <v>900</v>
      </c>
      <c r="I60">
        <f t="shared" si="4"/>
        <v>0.14354066985645933</v>
      </c>
      <c r="J60">
        <f t="shared" si="5"/>
        <v>0.14354066985645933</v>
      </c>
    </row>
    <row r="61" spans="2:10" x14ac:dyDescent="0.3">
      <c r="B61" s="7">
        <v>40787</v>
      </c>
      <c r="C61">
        <v>57</v>
      </c>
      <c r="D61">
        <v>237</v>
      </c>
      <c r="E61" s="2">
        <f t="shared" si="0"/>
        <v>209</v>
      </c>
      <c r="F61" s="2">
        <f t="shared" si="1"/>
        <v>28</v>
      </c>
      <c r="G61" s="2">
        <f t="shared" si="2"/>
        <v>28</v>
      </c>
      <c r="H61" s="2">
        <f t="shared" si="3"/>
        <v>784</v>
      </c>
      <c r="I61">
        <f t="shared" si="4"/>
        <v>0.14659685863874344</v>
      </c>
      <c r="J61">
        <f t="shared" si="5"/>
        <v>0.14659685863874344</v>
      </c>
    </row>
    <row r="62" spans="2:10" x14ac:dyDescent="0.3">
      <c r="B62" s="7">
        <v>40817</v>
      </c>
      <c r="C62">
        <v>58</v>
      </c>
      <c r="D62">
        <v>211</v>
      </c>
      <c r="E62" s="2">
        <f t="shared" si="0"/>
        <v>191</v>
      </c>
      <c r="F62" s="2">
        <f t="shared" si="1"/>
        <v>20</v>
      </c>
      <c r="G62" s="2">
        <f t="shared" si="2"/>
        <v>20</v>
      </c>
      <c r="H62" s="2">
        <f t="shared" si="3"/>
        <v>400</v>
      </c>
      <c r="I62">
        <f t="shared" si="4"/>
        <v>0.11627906976744186</v>
      </c>
      <c r="J62">
        <f t="shared" si="5"/>
        <v>0.11627906976744186</v>
      </c>
    </row>
    <row r="63" spans="2:10" x14ac:dyDescent="0.3">
      <c r="B63" s="7">
        <v>40848</v>
      </c>
      <c r="C63">
        <v>59</v>
      </c>
      <c r="D63">
        <v>180</v>
      </c>
      <c r="E63" s="2">
        <f t="shared" si="0"/>
        <v>172</v>
      </c>
      <c r="F63" s="2">
        <f t="shared" si="1"/>
        <v>8</v>
      </c>
      <c r="G63" s="2">
        <f t="shared" si="2"/>
        <v>8</v>
      </c>
      <c r="H63" s="2">
        <f t="shared" si="3"/>
        <v>64</v>
      </c>
      <c r="I63">
        <f t="shared" si="4"/>
        <v>4.1237113402061855E-2</v>
      </c>
      <c r="J63">
        <f t="shared" si="5"/>
        <v>4.1237113402061855E-2</v>
      </c>
    </row>
    <row r="64" spans="2:10" x14ac:dyDescent="0.3">
      <c r="B64" s="7">
        <v>40878</v>
      </c>
      <c r="C64">
        <v>60</v>
      </c>
      <c r="D64">
        <v>201</v>
      </c>
      <c r="E64" s="2">
        <f t="shared" si="0"/>
        <v>194</v>
      </c>
      <c r="F64" s="2">
        <f t="shared" si="1"/>
        <v>7</v>
      </c>
      <c r="G64" s="2">
        <f t="shared" si="2"/>
        <v>7</v>
      </c>
      <c r="H64" s="2">
        <f t="shared" si="3"/>
        <v>49</v>
      </c>
      <c r="I64">
        <f t="shared" si="4"/>
        <v>3.5714285714285712E-2</v>
      </c>
      <c r="J64">
        <f t="shared" si="5"/>
        <v>3.5714285714285712E-2</v>
      </c>
    </row>
    <row r="65" spans="2:10" x14ac:dyDescent="0.3">
      <c r="B65" s="7">
        <v>40909</v>
      </c>
      <c r="C65">
        <v>61</v>
      </c>
      <c r="D65">
        <v>204</v>
      </c>
      <c r="E65" s="2">
        <f t="shared" si="0"/>
        <v>196</v>
      </c>
      <c r="F65" s="2">
        <f t="shared" si="1"/>
        <v>8</v>
      </c>
      <c r="G65" s="2">
        <f t="shared" si="2"/>
        <v>8</v>
      </c>
      <c r="H65" s="2">
        <f t="shared" si="3"/>
        <v>64</v>
      </c>
      <c r="I65">
        <f t="shared" si="4"/>
        <v>4.0816326530612242E-2</v>
      </c>
      <c r="J65">
        <f t="shared" si="5"/>
        <v>4.0816326530612242E-2</v>
      </c>
    </row>
    <row r="66" spans="2:10" x14ac:dyDescent="0.3">
      <c r="B66" s="7">
        <v>40940</v>
      </c>
      <c r="C66">
        <v>62</v>
      </c>
      <c r="D66">
        <v>188</v>
      </c>
      <c r="E66" s="2">
        <f t="shared" si="0"/>
        <v>196</v>
      </c>
      <c r="F66" s="2">
        <f t="shared" si="1"/>
        <v>-8</v>
      </c>
      <c r="G66" s="2">
        <f t="shared" si="2"/>
        <v>8</v>
      </c>
      <c r="H66" s="2">
        <f t="shared" si="3"/>
        <v>64</v>
      </c>
      <c r="I66">
        <f t="shared" si="4"/>
        <v>-3.3898305084745763E-2</v>
      </c>
      <c r="J66">
        <f t="shared" si="5"/>
        <v>3.3898305084745763E-2</v>
      </c>
    </row>
    <row r="67" spans="2:10" x14ac:dyDescent="0.3">
      <c r="B67" s="7">
        <v>40969</v>
      </c>
      <c r="C67">
        <v>63</v>
      </c>
      <c r="D67">
        <v>235</v>
      </c>
      <c r="E67" s="2">
        <f t="shared" si="0"/>
        <v>236</v>
      </c>
      <c r="F67" s="2">
        <f t="shared" si="1"/>
        <v>-1</v>
      </c>
      <c r="G67" s="2">
        <f t="shared" si="2"/>
        <v>1</v>
      </c>
      <c r="H67" s="2">
        <f t="shared" si="3"/>
        <v>1</v>
      </c>
      <c r="I67">
        <f t="shared" si="4"/>
        <v>-4.2553191489361703E-3</v>
      </c>
      <c r="J67">
        <f t="shared" si="5"/>
        <v>4.2553191489361703E-3</v>
      </c>
    </row>
    <row r="68" spans="2:10" x14ac:dyDescent="0.3">
      <c r="B68" s="7">
        <v>41000</v>
      </c>
      <c r="C68">
        <v>64</v>
      </c>
      <c r="D68">
        <v>227</v>
      </c>
      <c r="E68" s="2">
        <f t="shared" si="0"/>
        <v>235</v>
      </c>
      <c r="F68" s="2">
        <f t="shared" si="1"/>
        <v>-8</v>
      </c>
      <c r="G68" s="2">
        <f t="shared" si="2"/>
        <v>8</v>
      </c>
      <c r="H68" s="2">
        <f t="shared" si="3"/>
        <v>64</v>
      </c>
      <c r="I68">
        <f t="shared" si="4"/>
        <v>-3.4934497816593885E-2</v>
      </c>
      <c r="J68">
        <f t="shared" si="5"/>
        <v>3.4934497816593885E-2</v>
      </c>
    </row>
    <row r="69" spans="2:10" x14ac:dyDescent="0.3">
      <c r="B69" s="7">
        <v>41030</v>
      </c>
      <c r="C69">
        <v>65</v>
      </c>
      <c r="D69">
        <v>234</v>
      </c>
      <c r="E69" s="2">
        <f t="shared" si="0"/>
        <v>229</v>
      </c>
      <c r="F69" s="2">
        <f t="shared" si="1"/>
        <v>5</v>
      </c>
      <c r="G69" s="2">
        <f t="shared" si="2"/>
        <v>5</v>
      </c>
      <c r="H69" s="2">
        <f t="shared" si="3"/>
        <v>25</v>
      </c>
      <c r="I69">
        <f t="shared" si="4"/>
        <v>2.0576131687242798E-2</v>
      </c>
      <c r="J69">
        <f t="shared" si="5"/>
        <v>2.0576131687242798E-2</v>
      </c>
    </row>
    <row r="70" spans="2:10" x14ac:dyDescent="0.3">
      <c r="B70" s="7">
        <v>41061</v>
      </c>
      <c r="C70">
        <v>66</v>
      </c>
      <c r="D70">
        <v>264</v>
      </c>
      <c r="E70" s="2">
        <f t="shared" si="0"/>
        <v>243</v>
      </c>
      <c r="F70" s="2">
        <f t="shared" si="1"/>
        <v>21</v>
      </c>
      <c r="G70" s="2">
        <f t="shared" si="2"/>
        <v>21</v>
      </c>
      <c r="H70" s="2">
        <f t="shared" si="3"/>
        <v>441</v>
      </c>
      <c r="I70">
        <f t="shared" si="4"/>
        <v>7.9545454545454544E-2</v>
      </c>
      <c r="J70">
        <f t="shared" si="5"/>
        <v>7.9545454545454544E-2</v>
      </c>
    </row>
    <row r="71" spans="2:10" x14ac:dyDescent="0.3">
      <c r="B71" s="7">
        <v>41091</v>
      </c>
      <c r="C71">
        <v>67</v>
      </c>
      <c r="D71">
        <v>302</v>
      </c>
      <c r="E71" s="2">
        <f t="shared" si="0"/>
        <v>264</v>
      </c>
      <c r="F71" s="2">
        <f t="shared" si="1"/>
        <v>38</v>
      </c>
      <c r="G71" s="2">
        <f t="shared" si="2"/>
        <v>38</v>
      </c>
      <c r="H71" s="2">
        <f t="shared" si="3"/>
        <v>1444</v>
      </c>
      <c r="I71">
        <f t="shared" si="4"/>
        <v>0.13970588235294118</v>
      </c>
      <c r="J71">
        <f t="shared" si="5"/>
        <v>0.13970588235294118</v>
      </c>
    </row>
    <row r="72" spans="2:10" x14ac:dyDescent="0.3">
      <c r="B72" s="7">
        <v>41122</v>
      </c>
      <c r="C72">
        <v>68</v>
      </c>
      <c r="D72">
        <v>293</v>
      </c>
      <c r="E72" s="2">
        <f t="shared" si="0"/>
        <v>272</v>
      </c>
      <c r="F72" s="2">
        <f t="shared" si="1"/>
        <v>21</v>
      </c>
      <c r="G72" s="2">
        <f t="shared" si="2"/>
        <v>21</v>
      </c>
      <c r="H72" s="2">
        <f t="shared" si="3"/>
        <v>441</v>
      </c>
      <c r="I72">
        <f t="shared" si="4"/>
        <v>8.8607594936708861E-2</v>
      </c>
      <c r="J72">
        <f t="shared" si="5"/>
        <v>8.8607594936708861E-2</v>
      </c>
    </row>
    <row r="73" spans="2:10" x14ac:dyDescent="0.3">
      <c r="B73" s="7">
        <v>41153</v>
      </c>
      <c r="C73">
        <v>69</v>
      </c>
      <c r="D73">
        <v>259</v>
      </c>
      <c r="E73" s="2">
        <f t="shared" si="0"/>
        <v>237</v>
      </c>
      <c r="F73" s="2">
        <f t="shared" si="1"/>
        <v>22</v>
      </c>
      <c r="G73" s="2">
        <f t="shared" si="2"/>
        <v>22</v>
      </c>
      <c r="H73" s="2">
        <f t="shared" si="3"/>
        <v>484</v>
      </c>
      <c r="I73">
        <f t="shared" si="4"/>
        <v>0.10426540284360189</v>
      </c>
      <c r="J73">
        <f t="shared" si="5"/>
        <v>0.10426540284360189</v>
      </c>
    </row>
    <row r="74" spans="2:10" x14ac:dyDescent="0.3">
      <c r="B74" s="7">
        <v>41183</v>
      </c>
      <c r="C74">
        <v>70</v>
      </c>
      <c r="D74">
        <v>229</v>
      </c>
      <c r="E74" s="2">
        <f t="shared" si="0"/>
        <v>211</v>
      </c>
      <c r="F74" s="2">
        <f t="shared" si="1"/>
        <v>18</v>
      </c>
      <c r="G74" s="2">
        <f t="shared" si="2"/>
        <v>18</v>
      </c>
      <c r="H74" s="2">
        <f t="shared" si="3"/>
        <v>324</v>
      </c>
      <c r="I74">
        <f t="shared" si="4"/>
        <v>0.1</v>
      </c>
      <c r="J74">
        <f t="shared" si="5"/>
        <v>0.1</v>
      </c>
    </row>
    <row r="75" spans="2:10" x14ac:dyDescent="0.3">
      <c r="B75" s="7">
        <v>41214</v>
      </c>
      <c r="C75">
        <v>71</v>
      </c>
      <c r="D75">
        <v>203</v>
      </c>
      <c r="E75" s="2">
        <f t="shared" si="0"/>
        <v>180</v>
      </c>
      <c r="F75" s="2">
        <f t="shared" si="1"/>
        <v>23</v>
      </c>
      <c r="G75" s="2">
        <f t="shared" si="2"/>
        <v>23</v>
      </c>
      <c r="H75" s="2">
        <f t="shared" si="3"/>
        <v>529</v>
      </c>
      <c r="I75">
        <f t="shared" si="4"/>
        <v>0.11442786069651742</v>
      </c>
      <c r="J75">
        <f t="shared" si="5"/>
        <v>0.11442786069651742</v>
      </c>
    </row>
    <row r="76" spans="2:10" x14ac:dyDescent="0.3">
      <c r="B76" s="7">
        <v>41244</v>
      </c>
      <c r="C76">
        <v>72</v>
      </c>
      <c r="D76">
        <v>229</v>
      </c>
      <c r="E76" s="2">
        <f t="shared" si="0"/>
        <v>201</v>
      </c>
      <c r="F76" s="2">
        <f t="shared" si="1"/>
        <v>28</v>
      </c>
      <c r="G76" s="2">
        <f t="shared" si="2"/>
        <v>28</v>
      </c>
      <c r="H76" s="2">
        <f t="shared" si="3"/>
        <v>784</v>
      </c>
      <c r="I76">
        <f t="shared" si="4"/>
        <v>0.13725490196078433</v>
      </c>
      <c r="J76">
        <f t="shared" si="5"/>
        <v>0.13725490196078433</v>
      </c>
    </row>
    <row r="77" spans="2:10" x14ac:dyDescent="0.3">
      <c r="B77" s="7">
        <v>41275</v>
      </c>
      <c r="C77">
        <v>73</v>
      </c>
      <c r="D77">
        <v>242</v>
      </c>
      <c r="E77" s="2">
        <f t="shared" si="0"/>
        <v>204</v>
      </c>
      <c r="F77" s="2">
        <f t="shared" si="1"/>
        <v>38</v>
      </c>
      <c r="G77" s="2">
        <f t="shared" si="2"/>
        <v>38</v>
      </c>
      <c r="H77" s="2">
        <f t="shared" si="3"/>
        <v>1444</v>
      </c>
      <c r="I77">
        <f t="shared" si="4"/>
        <v>0.20212765957446807</v>
      </c>
      <c r="J77">
        <f t="shared" si="5"/>
        <v>0.20212765957446807</v>
      </c>
    </row>
    <row r="78" spans="2:10" x14ac:dyDescent="0.3">
      <c r="B78" s="7">
        <v>41306</v>
      </c>
      <c r="C78">
        <v>74</v>
      </c>
      <c r="D78">
        <v>233</v>
      </c>
      <c r="E78" s="2">
        <f t="shared" si="0"/>
        <v>188</v>
      </c>
      <c r="F78" s="2">
        <f t="shared" si="1"/>
        <v>45</v>
      </c>
      <c r="G78" s="2">
        <f t="shared" si="2"/>
        <v>45</v>
      </c>
      <c r="H78" s="2">
        <f t="shared" si="3"/>
        <v>2025</v>
      </c>
      <c r="I78">
        <f t="shared" si="4"/>
        <v>0.19148936170212766</v>
      </c>
      <c r="J78">
        <f t="shared" si="5"/>
        <v>0.19148936170212766</v>
      </c>
    </row>
    <row r="79" spans="2:10" x14ac:dyDescent="0.3">
      <c r="B79" s="7">
        <v>41334</v>
      </c>
      <c r="C79">
        <v>75</v>
      </c>
      <c r="D79">
        <v>267</v>
      </c>
      <c r="E79" s="2">
        <f t="shared" si="0"/>
        <v>235</v>
      </c>
      <c r="F79" s="2">
        <f t="shared" si="1"/>
        <v>32</v>
      </c>
      <c r="G79" s="2">
        <f t="shared" si="2"/>
        <v>32</v>
      </c>
      <c r="H79" s="2">
        <f t="shared" si="3"/>
        <v>1024</v>
      </c>
      <c r="I79">
        <f t="shared" si="4"/>
        <v>0.14096916299559473</v>
      </c>
      <c r="J79">
        <f t="shared" si="5"/>
        <v>0.14096916299559473</v>
      </c>
    </row>
    <row r="80" spans="2:10" x14ac:dyDescent="0.3">
      <c r="B80" s="7">
        <v>41365</v>
      </c>
      <c r="C80">
        <v>76</v>
      </c>
      <c r="D80">
        <v>269</v>
      </c>
      <c r="E80" s="2">
        <f t="shared" si="0"/>
        <v>227</v>
      </c>
      <c r="F80" s="2">
        <f t="shared" si="1"/>
        <v>42</v>
      </c>
      <c r="G80" s="2">
        <f t="shared" si="2"/>
        <v>42</v>
      </c>
      <c r="H80" s="2">
        <f t="shared" si="3"/>
        <v>1764</v>
      </c>
      <c r="I80">
        <f t="shared" si="4"/>
        <v>0.17948717948717949</v>
      </c>
      <c r="J80">
        <f t="shared" si="5"/>
        <v>0.17948717948717949</v>
      </c>
    </row>
    <row r="81" spans="2:10" x14ac:dyDescent="0.3">
      <c r="B81" s="7">
        <v>41395</v>
      </c>
      <c r="C81">
        <v>77</v>
      </c>
      <c r="D81">
        <v>270</v>
      </c>
      <c r="E81" s="2">
        <f t="shared" si="0"/>
        <v>234</v>
      </c>
      <c r="F81" s="2">
        <f t="shared" si="1"/>
        <v>36</v>
      </c>
      <c r="G81" s="2">
        <f t="shared" si="2"/>
        <v>36</v>
      </c>
      <c r="H81" s="2">
        <f t="shared" si="3"/>
        <v>1296</v>
      </c>
      <c r="I81">
        <f t="shared" si="4"/>
        <v>0.13636363636363635</v>
      </c>
      <c r="J81">
        <f t="shared" si="5"/>
        <v>0.13636363636363635</v>
      </c>
    </row>
    <row r="82" spans="2:10" x14ac:dyDescent="0.3">
      <c r="B82" s="7">
        <v>41426</v>
      </c>
      <c r="C82">
        <v>78</v>
      </c>
      <c r="D82">
        <v>315</v>
      </c>
      <c r="E82" s="2">
        <f t="shared" ref="E82:E145" si="6">D70</f>
        <v>264</v>
      </c>
      <c r="F82" s="2">
        <f t="shared" ref="F82:F145" si="7">D82-E82</f>
        <v>51</v>
      </c>
      <c r="G82" s="2">
        <f t="shared" ref="G82:G145" si="8">ABS(F82)</f>
        <v>51</v>
      </c>
      <c r="H82" s="2">
        <f t="shared" ref="H82:H145" si="9">F82^2</f>
        <v>2601</v>
      </c>
      <c r="I82">
        <f t="shared" ref="I82:I145" si="10">F82/D71</f>
        <v>0.16887417218543047</v>
      </c>
      <c r="J82">
        <f t="shared" ref="J82:J145" si="11">ABS(I82)</f>
        <v>0.16887417218543047</v>
      </c>
    </row>
    <row r="83" spans="2:10" x14ac:dyDescent="0.3">
      <c r="B83" s="7">
        <v>41456</v>
      </c>
      <c r="C83">
        <v>79</v>
      </c>
      <c r="D83">
        <v>364</v>
      </c>
      <c r="E83" s="2">
        <f t="shared" si="6"/>
        <v>302</v>
      </c>
      <c r="F83" s="2">
        <f t="shared" si="7"/>
        <v>62</v>
      </c>
      <c r="G83" s="2">
        <f t="shared" si="8"/>
        <v>62</v>
      </c>
      <c r="H83" s="2">
        <f t="shared" si="9"/>
        <v>3844</v>
      </c>
      <c r="I83">
        <f t="shared" si="10"/>
        <v>0.21160409556313994</v>
      </c>
      <c r="J83">
        <f t="shared" si="11"/>
        <v>0.21160409556313994</v>
      </c>
    </row>
    <row r="84" spans="2:10" x14ac:dyDescent="0.3">
      <c r="B84" s="7">
        <v>41487</v>
      </c>
      <c r="C84">
        <v>80</v>
      </c>
      <c r="D84">
        <v>347</v>
      </c>
      <c r="E84" s="2">
        <f t="shared" si="6"/>
        <v>293</v>
      </c>
      <c r="F84" s="2">
        <f t="shared" si="7"/>
        <v>54</v>
      </c>
      <c r="G84" s="2">
        <f t="shared" si="8"/>
        <v>54</v>
      </c>
      <c r="H84" s="2">
        <f t="shared" si="9"/>
        <v>2916</v>
      </c>
      <c r="I84">
        <f t="shared" si="10"/>
        <v>0.20849420849420849</v>
      </c>
      <c r="J84">
        <f t="shared" si="11"/>
        <v>0.20849420849420849</v>
      </c>
    </row>
    <row r="85" spans="2:10" x14ac:dyDescent="0.3">
      <c r="B85" s="7">
        <v>41518</v>
      </c>
      <c r="C85">
        <v>81</v>
      </c>
      <c r="D85">
        <v>312</v>
      </c>
      <c r="E85" s="2">
        <f t="shared" si="6"/>
        <v>259</v>
      </c>
      <c r="F85" s="2">
        <f t="shared" si="7"/>
        <v>53</v>
      </c>
      <c r="G85" s="2">
        <f t="shared" si="8"/>
        <v>53</v>
      </c>
      <c r="H85" s="2">
        <f t="shared" si="9"/>
        <v>2809</v>
      </c>
      <c r="I85">
        <f t="shared" si="10"/>
        <v>0.23144104803493451</v>
      </c>
      <c r="J85">
        <f t="shared" si="11"/>
        <v>0.23144104803493451</v>
      </c>
    </row>
    <row r="86" spans="2:10" x14ac:dyDescent="0.3">
      <c r="B86" s="7">
        <v>41548</v>
      </c>
      <c r="C86">
        <v>82</v>
      </c>
      <c r="D86">
        <v>274</v>
      </c>
      <c r="E86" s="2">
        <f t="shared" si="6"/>
        <v>229</v>
      </c>
      <c r="F86" s="2">
        <f t="shared" si="7"/>
        <v>45</v>
      </c>
      <c r="G86" s="2">
        <f t="shared" si="8"/>
        <v>45</v>
      </c>
      <c r="H86" s="2">
        <f t="shared" si="9"/>
        <v>2025</v>
      </c>
      <c r="I86">
        <f t="shared" si="10"/>
        <v>0.22167487684729065</v>
      </c>
      <c r="J86">
        <f t="shared" si="11"/>
        <v>0.22167487684729065</v>
      </c>
    </row>
    <row r="87" spans="2:10" x14ac:dyDescent="0.3">
      <c r="B87" s="7">
        <v>41579</v>
      </c>
      <c r="C87">
        <v>83</v>
      </c>
      <c r="D87">
        <v>237</v>
      </c>
      <c r="E87" s="2">
        <f t="shared" si="6"/>
        <v>203</v>
      </c>
      <c r="F87" s="2">
        <f t="shared" si="7"/>
        <v>34</v>
      </c>
      <c r="G87" s="2">
        <f t="shared" si="8"/>
        <v>34</v>
      </c>
      <c r="H87" s="2">
        <f t="shared" si="9"/>
        <v>1156</v>
      </c>
      <c r="I87">
        <f t="shared" si="10"/>
        <v>0.14847161572052403</v>
      </c>
      <c r="J87">
        <f t="shared" si="11"/>
        <v>0.14847161572052403</v>
      </c>
    </row>
    <row r="88" spans="2:10" x14ac:dyDescent="0.3">
      <c r="B88" s="7">
        <v>41609</v>
      </c>
      <c r="C88">
        <v>84</v>
      </c>
      <c r="D88">
        <v>278</v>
      </c>
      <c r="E88" s="2">
        <f t="shared" si="6"/>
        <v>229</v>
      </c>
      <c r="F88" s="2">
        <f t="shared" si="7"/>
        <v>49</v>
      </c>
      <c r="G88" s="2">
        <f t="shared" si="8"/>
        <v>49</v>
      </c>
      <c r="H88" s="2">
        <f t="shared" si="9"/>
        <v>2401</v>
      </c>
      <c r="I88">
        <f t="shared" si="10"/>
        <v>0.2024793388429752</v>
      </c>
      <c r="J88">
        <f t="shared" si="11"/>
        <v>0.2024793388429752</v>
      </c>
    </row>
    <row r="89" spans="2:10" x14ac:dyDescent="0.3">
      <c r="B89" s="7">
        <v>41640</v>
      </c>
      <c r="C89">
        <v>85</v>
      </c>
      <c r="D89">
        <v>284</v>
      </c>
      <c r="E89" s="2">
        <f t="shared" si="6"/>
        <v>242</v>
      </c>
      <c r="F89" s="2">
        <f t="shared" si="7"/>
        <v>42</v>
      </c>
      <c r="G89" s="2">
        <f t="shared" si="8"/>
        <v>42</v>
      </c>
      <c r="H89" s="2">
        <f t="shared" si="9"/>
        <v>1764</v>
      </c>
      <c r="I89">
        <f t="shared" si="10"/>
        <v>0.18025751072961374</v>
      </c>
      <c r="J89">
        <f t="shared" si="11"/>
        <v>0.18025751072961374</v>
      </c>
    </row>
    <row r="90" spans="2:10" x14ac:dyDescent="0.3">
      <c r="B90" s="7">
        <v>41671</v>
      </c>
      <c r="C90">
        <v>86</v>
      </c>
      <c r="D90">
        <v>277</v>
      </c>
      <c r="E90" s="2">
        <f t="shared" si="6"/>
        <v>233</v>
      </c>
      <c r="F90" s="2">
        <f t="shared" si="7"/>
        <v>44</v>
      </c>
      <c r="G90" s="2">
        <f t="shared" si="8"/>
        <v>44</v>
      </c>
      <c r="H90" s="2">
        <f t="shared" si="9"/>
        <v>1936</v>
      </c>
      <c r="I90">
        <f t="shared" si="10"/>
        <v>0.16479400749063669</v>
      </c>
      <c r="J90">
        <f t="shared" si="11"/>
        <v>0.16479400749063669</v>
      </c>
    </row>
    <row r="91" spans="2:10" x14ac:dyDescent="0.3">
      <c r="B91" s="7">
        <v>41699</v>
      </c>
      <c r="C91">
        <v>87</v>
      </c>
      <c r="D91">
        <v>317</v>
      </c>
      <c r="E91" s="2">
        <f t="shared" si="6"/>
        <v>267</v>
      </c>
      <c r="F91" s="2">
        <f t="shared" si="7"/>
        <v>50</v>
      </c>
      <c r="G91" s="2">
        <f t="shared" si="8"/>
        <v>50</v>
      </c>
      <c r="H91" s="2">
        <f t="shared" si="9"/>
        <v>2500</v>
      </c>
      <c r="I91">
        <f t="shared" si="10"/>
        <v>0.18587360594795538</v>
      </c>
      <c r="J91">
        <f t="shared" si="11"/>
        <v>0.18587360594795538</v>
      </c>
    </row>
    <row r="92" spans="2:10" x14ac:dyDescent="0.3">
      <c r="B92" s="7">
        <v>41730</v>
      </c>
      <c r="C92">
        <v>88</v>
      </c>
      <c r="D92">
        <v>313</v>
      </c>
      <c r="E92" s="2">
        <f t="shared" si="6"/>
        <v>269</v>
      </c>
      <c r="F92" s="2">
        <f t="shared" si="7"/>
        <v>44</v>
      </c>
      <c r="G92" s="2">
        <f t="shared" si="8"/>
        <v>44</v>
      </c>
      <c r="H92" s="2">
        <f t="shared" si="9"/>
        <v>1936</v>
      </c>
      <c r="I92">
        <f t="shared" si="10"/>
        <v>0.16296296296296298</v>
      </c>
      <c r="J92">
        <f t="shared" si="11"/>
        <v>0.16296296296296298</v>
      </c>
    </row>
    <row r="93" spans="2:10" x14ac:dyDescent="0.3">
      <c r="B93" s="7">
        <v>41760</v>
      </c>
      <c r="C93">
        <v>89</v>
      </c>
      <c r="D93">
        <v>318</v>
      </c>
      <c r="E93" s="2">
        <f t="shared" si="6"/>
        <v>270</v>
      </c>
      <c r="F93" s="2">
        <f t="shared" si="7"/>
        <v>48</v>
      </c>
      <c r="G93" s="2">
        <f t="shared" si="8"/>
        <v>48</v>
      </c>
      <c r="H93" s="2">
        <f t="shared" si="9"/>
        <v>2304</v>
      </c>
      <c r="I93">
        <f t="shared" si="10"/>
        <v>0.15238095238095239</v>
      </c>
      <c r="J93">
        <f t="shared" si="11"/>
        <v>0.15238095238095239</v>
      </c>
    </row>
    <row r="94" spans="2:10" x14ac:dyDescent="0.3">
      <c r="B94" s="7">
        <v>41791</v>
      </c>
      <c r="C94">
        <v>90</v>
      </c>
      <c r="D94">
        <v>374</v>
      </c>
      <c r="E94" s="2">
        <f t="shared" si="6"/>
        <v>315</v>
      </c>
      <c r="F94" s="2">
        <f t="shared" si="7"/>
        <v>59</v>
      </c>
      <c r="G94" s="2">
        <f t="shared" si="8"/>
        <v>59</v>
      </c>
      <c r="H94" s="2">
        <f t="shared" si="9"/>
        <v>3481</v>
      </c>
      <c r="I94">
        <f t="shared" si="10"/>
        <v>0.16208791208791209</v>
      </c>
      <c r="J94">
        <f t="shared" si="11"/>
        <v>0.16208791208791209</v>
      </c>
    </row>
    <row r="95" spans="2:10" x14ac:dyDescent="0.3">
      <c r="B95" s="7">
        <v>41821</v>
      </c>
      <c r="C95">
        <v>91</v>
      </c>
      <c r="D95">
        <v>413</v>
      </c>
      <c r="E95" s="2">
        <f t="shared" si="6"/>
        <v>364</v>
      </c>
      <c r="F95" s="2">
        <f t="shared" si="7"/>
        <v>49</v>
      </c>
      <c r="G95" s="2">
        <f t="shared" si="8"/>
        <v>49</v>
      </c>
      <c r="H95" s="2">
        <f t="shared" si="9"/>
        <v>2401</v>
      </c>
      <c r="I95">
        <f t="shared" si="10"/>
        <v>0.14121037463976946</v>
      </c>
      <c r="J95">
        <f t="shared" si="11"/>
        <v>0.14121037463976946</v>
      </c>
    </row>
    <row r="96" spans="2:10" x14ac:dyDescent="0.3">
      <c r="B96" s="7">
        <v>41852</v>
      </c>
      <c r="C96">
        <v>92</v>
      </c>
      <c r="D96">
        <v>405</v>
      </c>
      <c r="E96" s="2">
        <f t="shared" si="6"/>
        <v>347</v>
      </c>
      <c r="F96" s="2">
        <f t="shared" si="7"/>
        <v>58</v>
      </c>
      <c r="G96" s="2">
        <f t="shared" si="8"/>
        <v>58</v>
      </c>
      <c r="H96" s="2">
        <f t="shared" si="9"/>
        <v>3364</v>
      </c>
      <c r="I96">
        <f t="shared" si="10"/>
        <v>0.1858974358974359</v>
      </c>
      <c r="J96">
        <f t="shared" si="11"/>
        <v>0.1858974358974359</v>
      </c>
    </row>
    <row r="97" spans="2:10" x14ac:dyDescent="0.3">
      <c r="B97" s="7">
        <v>41883</v>
      </c>
      <c r="C97">
        <v>93</v>
      </c>
      <c r="D97">
        <v>355</v>
      </c>
      <c r="E97" s="2">
        <f t="shared" si="6"/>
        <v>312</v>
      </c>
      <c r="F97" s="2">
        <f t="shared" si="7"/>
        <v>43</v>
      </c>
      <c r="G97" s="2">
        <f t="shared" si="8"/>
        <v>43</v>
      </c>
      <c r="H97" s="2">
        <f t="shared" si="9"/>
        <v>1849</v>
      </c>
      <c r="I97">
        <f t="shared" si="10"/>
        <v>0.15693430656934307</v>
      </c>
      <c r="J97">
        <f t="shared" si="11"/>
        <v>0.15693430656934307</v>
      </c>
    </row>
    <row r="98" spans="2:10" x14ac:dyDescent="0.3">
      <c r="B98" s="7">
        <v>41913</v>
      </c>
      <c r="C98">
        <v>94</v>
      </c>
      <c r="D98">
        <v>306</v>
      </c>
      <c r="E98" s="2">
        <f t="shared" si="6"/>
        <v>274</v>
      </c>
      <c r="F98" s="2">
        <f t="shared" si="7"/>
        <v>32</v>
      </c>
      <c r="G98" s="2">
        <f t="shared" si="8"/>
        <v>32</v>
      </c>
      <c r="H98" s="2">
        <f t="shared" si="9"/>
        <v>1024</v>
      </c>
      <c r="I98">
        <f t="shared" si="10"/>
        <v>0.13502109704641349</v>
      </c>
      <c r="J98">
        <f t="shared" si="11"/>
        <v>0.13502109704641349</v>
      </c>
    </row>
    <row r="99" spans="2:10" x14ac:dyDescent="0.3">
      <c r="B99" s="7">
        <v>41944</v>
      </c>
      <c r="C99">
        <v>95</v>
      </c>
      <c r="D99">
        <v>271</v>
      </c>
      <c r="E99" s="2">
        <f t="shared" si="6"/>
        <v>237</v>
      </c>
      <c r="F99" s="2">
        <f t="shared" si="7"/>
        <v>34</v>
      </c>
      <c r="G99" s="2">
        <f t="shared" si="8"/>
        <v>34</v>
      </c>
      <c r="H99" s="2">
        <f t="shared" si="9"/>
        <v>1156</v>
      </c>
      <c r="I99">
        <f t="shared" si="10"/>
        <v>0.1223021582733813</v>
      </c>
      <c r="J99">
        <f t="shared" si="11"/>
        <v>0.1223021582733813</v>
      </c>
    </row>
    <row r="100" spans="2:10" x14ac:dyDescent="0.3">
      <c r="B100" s="7">
        <v>41974</v>
      </c>
      <c r="C100">
        <v>96</v>
      </c>
      <c r="D100">
        <v>306</v>
      </c>
      <c r="E100" s="2">
        <f t="shared" si="6"/>
        <v>278</v>
      </c>
      <c r="F100" s="2">
        <f t="shared" si="7"/>
        <v>28</v>
      </c>
      <c r="G100" s="2">
        <f t="shared" si="8"/>
        <v>28</v>
      </c>
      <c r="H100" s="2">
        <f t="shared" si="9"/>
        <v>784</v>
      </c>
      <c r="I100">
        <f t="shared" si="10"/>
        <v>9.8591549295774641E-2</v>
      </c>
      <c r="J100">
        <f t="shared" si="11"/>
        <v>9.8591549295774641E-2</v>
      </c>
    </row>
    <row r="101" spans="2:10" x14ac:dyDescent="0.3">
      <c r="B101" s="7">
        <v>42005</v>
      </c>
      <c r="C101">
        <v>97</v>
      </c>
      <c r="D101">
        <v>315</v>
      </c>
      <c r="E101" s="2">
        <f t="shared" si="6"/>
        <v>284</v>
      </c>
      <c r="F101" s="2">
        <f t="shared" si="7"/>
        <v>31</v>
      </c>
      <c r="G101" s="2">
        <f t="shared" si="8"/>
        <v>31</v>
      </c>
      <c r="H101" s="2">
        <f t="shared" si="9"/>
        <v>961</v>
      </c>
      <c r="I101">
        <f t="shared" si="10"/>
        <v>0.11191335740072202</v>
      </c>
      <c r="J101">
        <f t="shared" si="11"/>
        <v>0.11191335740072202</v>
      </c>
    </row>
    <row r="102" spans="2:10" x14ac:dyDescent="0.3">
      <c r="B102" s="7">
        <v>42036</v>
      </c>
      <c r="C102">
        <v>98</v>
      </c>
      <c r="D102">
        <v>301</v>
      </c>
      <c r="E102" s="2">
        <f t="shared" si="6"/>
        <v>277</v>
      </c>
      <c r="F102" s="2">
        <f t="shared" si="7"/>
        <v>24</v>
      </c>
      <c r="G102" s="2">
        <f t="shared" si="8"/>
        <v>24</v>
      </c>
      <c r="H102" s="2">
        <f t="shared" si="9"/>
        <v>576</v>
      </c>
      <c r="I102">
        <f t="shared" si="10"/>
        <v>7.5709779179810727E-2</v>
      </c>
      <c r="J102">
        <f t="shared" si="11"/>
        <v>7.5709779179810727E-2</v>
      </c>
    </row>
    <row r="103" spans="2:10" x14ac:dyDescent="0.3">
      <c r="B103" s="7">
        <v>42064</v>
      </c>
      <c r="C103">
        <v>99</v>
      </c>
      <c r="D103">
        <v>356</v>
      </c>
      <c r="E103" s="2">
        <f t="shared" si="6"/>
        <v>317</v>
      </c>
      <c r="F103" s="2">
        <f t="shared" si="7"/>
        <v>39</v>
      </c>
      <c r="G103" s="2">
        <f t="shared" si="8"/>
        <v>39</v>
      </c>
      <c r="H103" s="2">
        <f t="shared" si="9"/>
        <v>1521</v>
      </c>
      <c r="I103">
        <f t="shared" si="10"/>
        <v>0.12460063897763578</v>
      </c>
      <c r="J103">
        <f t="shared" si="11"/>
        <v>0.12460063897763578</v>
      </c>
    </row>
    <row r="104" spans="2:10" x14ac:dyDescent="0.3">
      <c r="B104" s="7">
        <v>42095</v>
      </c>
      <c r="C104">
        <v>100</v>
      </c>
      <c r="D104">
        <v>348</v>
      </c>
      <c r="E104" s="2">
        <f t="shared" si="6"/>
        <v>313</v>
      </c>
      <c r="F104" s="2">
        <f t="shared" si="7"/>
        <v>35</v>
      </c>
      <c r="G104" s="2">
        <f t="shared" si="8"/>
        <v>35</v>
      </c>
      <c r="H104" s="2">
        <f t="shared" si="9"/>
        <v>1225</v>
      </c>
      <c r="I104">
        <f t="shared" si="10"/>
        <v>0.11006289308176101</v>
      </c>
      <c r="J104">
        <f t="shared" si="11"/>
        <v>0.11006289308176101</v>
      </c>
    </row>
    <row r="105" spans="2:10" x14ac:dyDescent="0.3">
      <c r="B105" s="7">
        <v>42125</v>
      </c>
      <c r="C105">
        <v>101</v>
      </c>
      <c r="D105">
        <v>355</v>
      </c>
      <c r="E105" s="2">
        <f t="shared" si="6"/>
        <v>318</v>
      </c>
      <c r="F105" s="2">
        <f t="shared" si="7"/>
        <v>37</v>
      </c>
      <c r="G105" s="2">
        <f t="shared" si="8"/>
        <v>37</v>
      </c>
      <c r="H105" s="2">
        <f t="shared" si="9"/>
        <v>1369</v>
      </c>
      <c r="I105">
        <f t="shared" si="10"/>
        <v>9.8930481283422467E-2</v>
      </c>
      <c r="J105">
        <f t="shared" si="11"/>
        <v>9.8930481283422467E-2</v>
      </c>
    </row>
    <row r="106" spans="2:10" x14ac:dyDescent="0.3">
      <c r="B106" s="7">
        <v>42156</v>
      </c>
      <c r="C106">
        <v>102</v>
      </c>
      <c r="D106">
        <v>422</v>
      </c>
      <c r="E106" s="2">
        <f t="shared" si="6"/>
        <v>374</v>
      </c>
      <c r="F106" s="2">
        <f t="shared" si="7"/>
        <v>48</v>
      </c>
      <c r="G106" s="2">
        <f t="shared" si="8"/>
        <v>48</v>
      </c>
      <c r="H106" s="2">
        <f t="shared" si="9"/>
        <v>2304</v>
      </c>
      <c r="I106">
        <f t="shared" si="10"/>
        <v>0.11622276029055691</v>
      </c>
      <c r="J106">
        <f t="shared" si="11"/>
        <v>0.11622276029055691</v>
      </c>
    </row>
    <row r="107" spans="2:10" x14ac:dyDescent="0.3">
      <c r="B107" s="7">
        <v>42186</v>
      </c>
      <c r="C107">
        <v>103</v>
      </c>
      <c r="D107">
        <v>465</v>
      </c>
      <c r="E107" s="2">
        <f t="shared" si="6"/>
        <v>413</v>
      </c>
      <c r="F107" s="2">
        <f t="shared" si="7"/>
        <v>52</v>
      </c>
      <c r="G107" s="2">
        <f t="shared" si="8"/>
        <v>52</v>
      </c>
      <c r="H107" s="2">
        <f t="shared" si="9"/>
        <v>2704</v>
      </c>
      <c r="I107">
        <f t="shared" si="10"/>
        <v>0.12839506172839507</v>
      </c>
      <c r="J107">
        <f t="shared" si="11"/>
        <v>0.12839506172839507</v>
      </c>
    </row>
    <row r="108" spans="2:10" x14ac:dyDescent="0.3">
      <c r="B108" s="7">
        <v>42217</v>
      </c>
      <c r="C108">
        <v>104</v>
      </c>
      <c r="D108">
        <v>467</v>
      </c>
      <c r="E108" s="2">
        <f t="shared" si="6"/>
        <v>405</v>
      </c>
      <c r="F108" s="2">
        <f t="shared" si="7"/>
        <v>62</v>
      </c>
      <c r="G108" s="2">
        <f t="shared" si="8"/>
        <v>62</v>
      </c>
      <c r="H108" s="2">
        <f t="shared" si="9"/>
        <v>3844</v>
      </c>
      <c r="I108">
        <f t="shared" si="10"/>
        <v>0.17464788732394365</v>
      </c>
      <c r="J108">
        <f t="shared" si="11"/>
        <v>0.17464788732394365</v>
      </c>
    </row>
    <row r="109" spans="2:10" x14ac:dyDescent="0.3">
      <c r="B109" s="7">
        <v>42248</v>
      </c>
      <c r="C109">
        <v>105</v>
      </c>
      <c r="D109">
        <v>404</v>
      </c>
      <c r="E109" s="2">
        <f t="shared" si="6"/>
        <v>355</v>
      </c>
      <c r="F109" s="2">
        <f t="shared" si="7"/>
        <v>49</v>
      </c>
      <c r="G109" s="2">
        <f t="shared" si="8"/>
        <v>49</v>
      </c>
      <c r="H109" s="2">
        <f t="shared" si="9"/>
        <v>2401</v>
      </c>
      <c r="I109">
        <f t="shared" si="10"/>
        <v>0.16013071895424835</v>
      </c>
      <c r="J109">
        <f t="shared" si="11"/>
        <v>0.16013071895424835</v>
      </c>
    </row>
    <row r="110" spans="2:10" x14ac:dyDescent="0.3">
      <c r="B110" s="7">
        <v>42278</v>
      </c>
      <c r="C110">
        <v>106</v>
      </c>
      <c r="D110">
        <v>347</v>
      </c>
      <c r="E110" s="2">
        <f t="shared" si="6"/>
        <v>306</v>
      </c>
      <c r="F110" s="2">
        <f t="shared" si="7"/>
        <v>41</v>
      </c>
      <c r="G110" s="2">
        <f t="shared" si="8"/>
        <v>41</v>
      </c>
      <c r="H110" s="2">
        <f t="shared" si="9"/>
        <v>1681</v>
      </c>
      <c r="I110">
        <f t="shared" si="10"/>
        <v>0.15129151291512916</v>
      </c>
      <c r="J110">
        <f t="shared" si="11"/>
        <v>0.15129151291512916</v>
      </c>
    </row>
    <row r="111" spans="2:10" x14ac:dyDescent="0.3">
      <c r="B111" s="7">
        <v>42309</v>
      </c>
      <c r="C111">
        <v>107</v>
      </c>
      <c r="D111">
        <v>305</v>
      </c>
      <c r="E111" s="2">
        <f t="shared" si="6"/>
        <v>271</v>
      </c>
      <c r="F111" s="2">
        <f t="shared" si="7"/>
        <v>34</v>
      </c>
      <c r="G111" s="2">
        <f t="shared" si="8"/>
        <v>34</v>
      </c>
      <c r="H111" s="2">
        <f t="shared" si="9"/>
        <v>1156</v>
      </c>
      <c r="I111">
        <f t="shared" si="10"/>
        <v>0.1111111111111111</v>
      </c>
      <c r="J111">
        <f t="shared" si="11"/>
        <v>0.1111111111111111</v>
      </c>
    </row>
    <row r="112" spans="2:10" x14ac:dyDescent="0.3">
      <c r="B112" s="7">
        <v>42339</v>
      </c>
      <c r="C112">
        <v>108</v>
      </c>
      <c r="D112">
        <v>336</v>
      </c>
      <c r="E112" s="2">
        <f t="shared" si="6"/>
        <v>306</v>
      </c>
      <c r="F112" s="2">
        <f t="shared" si="7"/>
        <v>30</v>
      </c>
      <c r="G112" s="2">
        <f t="shared" si="8"/>
        <v>30</v>
      </c>
      <c r="H112" s="2">
        <f t="shared" si="9"/>
        <v>900</v>
      </c>
      <c r="I112">
        <f t="shared" si="10"/>
        <v>9.5238095238095233E-2</v>
      </c>
      <c r="J112">
        <f t="shared" si="11"/>
        <v>9.5238095238095233E-2</v>
      </c>
    </row>
    <row r="113" spans="2:10" x14ac:dyDescent="0.3">
      <c r="B113" s="7">
        <v>42370</v>
      </c>
      <c r="C113">
        <v>109</v>
      </c>
      <c r="D113">
        <v>340</v>
      </c>
      <c r="E113" s="2">
        <f t="shared" si="6"/>
        <v>315</v>
      </c>
      <c r="F113" s="2">
        <f t="shared" si="7"/>
        <v>25</v>
      </c>
      <c r="G113" s="2">
        <f t="shared" si="8"/>
        <v>25</v>
      </c>
      <c r="H113" s="2">
        <f t="shared" si="9"/>
        <v>625</v>
      </c>
      <c r="I113">
        <f t="shared" si="10"/>
        <v>8.3056478405315617E-2</v>
      </c>
      <c r="J113">
        <f t="shared" si="11"/>
        <v>8.3056478405315617E-2</v>
      </c>
    </row>
    <row r="114" spans="2:10" x14ac:dyDescent="0.3">
      <c r="B114" s="7">
        <v>42401</v>
      </c>
      <c r="C114">
        <v>110</v>
      </c>
      <c r="D114">
        <v>318</v>
      </c>
      <c r="E114" s="2">
        <f t="shared" si="6"/>
        <v>301</v>
      </c>
      <c r="F114" s="2">
        <f t="shared" si="7"/>
        <v>17</v>
      </c>
      <c r="G114" s="2">
        <f t="shared" si="8"/>
        <v>17</v>
      </c>
      <c r="H114" s="2">
        <f t="shared" si="9"/>
        <v>289</v>
      </c>
      <c r="I114">
        <f t="shared" si="10"/>
        <v>4.7752808988764044E-2</v>
      </c>
      <c r="J114">
        <f t="shared" si="11"/>
        <v>4.7752808988764044E-2</v>
      </c>
    </row>
    <row r="115" spans="2:10" x14ac:dyDescent="0.3">
      <c r="B115" s="7">
        <v>42430</v>
      </c>
      <c r="C115">
        <v>111</v>
      </c>
      <c r="D115">
        <v>362</v>
      </c>
      <c r="E115" s="2">
        <f t="shared" si="6"/>
        <v>356</v>
      </c>
      <c r="F115" s="2">
        <f t="shared" si="7"/>
        <v>6</v>
      </c>
      <c r="G115" s="2">
        <f t="shared" si="8"/>
        <v>6</v>
      </c>
      <c r="H115" s="2">
        <f t="shared" si="9"/>
        <v>36</v>
      </c>
      <c r="I115">
        <f t="shared" si="10"/>
        <v>1.7241379310344827E-2</v>
      </c>
      <c r="J115">
        <f t="shared" si="11"/>
        <v>1.7241379310344827E-2</v>
      </c>
    </row>
    <row r="116" spans="2:10" x14ac:dyDescent="0.3">
      <c r="B116" s="7">
        <v>42461</v>
      </c>
      <c r="C116">
        <v>112</v>
      </c>
      <c r="D116">
        <v>348</v>
      </c>
      <c r="E116" s="2">
        <f t="shared" si="6"/>
        <v>348</v>
      </c>
      <c r="F116" s="2">
        <f t="shared" si="7"/>
        <v>0</v>
      </c>
      <c r="G116" s="2">
        <f t="shared" si="8"/>
        <v>0</v>
      </c>
      <c r="H116" s="2">
        <f t="shared" si="9"/>
        <v>0</v>
      </c>
      <c r="I116">
        <f t="shared" si="10"/>
        <v>0</v>
      </c>
      <c r="J116">
        <f t="shared" si="11"/>
        <v>0</v>
      </c>
    </row>
    <row r="117" spans="2:10" x14ac:dyDescent="0.3">
      <c r="B117" s="7">
        <v>42491</v>
      </c>
      <c r="C117">
        <v>113</v>
      </c>
      <c r="D117">
        <v>363</v>
      </c>
      <c r="E117" s="2">
        <f t="shared" si="6"/>
        <v>355</v>
      </c>
      <c r="F117" s="2">
        <f t="shared" si="7"/>
        <v>8</v>
      </c>
      <c r="G117" s="2">
        <f t="shared" si="8"/>
        <v>8</v>
      </c>
      <c r="H117" s="2">
        <f t="shared" si="9"/>
        <v>64</v>
      </c>
      <c r="I117">
        <f t="shared" si="10"/>
        <v>1.8957345971563982E-2</v>
      </c>
      <c r="J117">
        <f t="shared" si="11"/>
        <v>1.8957345971563982E-2</v>
      </c>
    </row>
    <row r="118" spans="2:10" x14ac:dyDescent="0.3">
      <c r="B118" s="7">
        <v>42522</v>
      </c>
      <c r="C118">
        <v>114</v>
      </c>
      <c r="D118">
        <v>435</v>
      </c>
      <c r="E118" s="2">
        <f t="shared" si="6"/>
        <v>422</v>
      </c>
      <c r="F118" s="2">
        <f t="shared" si="7"/>
        <v>13</v>
      </c>
      <c r="G118" s="2">
        <f t="shared" si="8"/>
        <v>13</v>
      </c>
      <c r="H118" s="2">
        <f t="shared" si="9"/>
        <v>169</v>
      </c>
      <c r="I118">
        <f t="shared" si="10"/>
        <v>2.7956989247311829E-2</v>
      </c>
      <c r="J118">
        <f t="shared" si="11"/>
        <v>2.7956989247311829E-2</v>
      </c>
    </row>
    <row r="119" spans="2:10" x14ac:dyDescent="0.3">
      <c r="B119" s="7">
        <v>42552</v>
      </c>
      <c r="C119">
        <v>115</v>
      </c>
      <c r="D119">
        <v>491</v>
      </c>
      <c r="E119" s="2">
        <f t="shared" si="6"/>
        <v>465</v>
      </c>
      <c r="F119" s="2">
        <f t="shared" si="7"/>
        <v>26</v>
      </c>
      <c r="G119" s="2">
        <f t="shared" si="8"/>
        <v>26</v>
      </c>
      <c r="H119" s="2">
        <f t="shared" si="9"/>
        <v>676</v>
      </c>
      <c r="I119">
        <f t="shared" si="10"/>
        <v>5.5674518201284794E-2</v>
      </c>
      <c r="J119">
        <f t="shared" si="11"/>
        <v>5.5674518201284794E-2</v>
      </c>
    </row>
    <row r="120" spans="2:10" x14ac:dyDescent="0.3">
      <c r="B120" s="7">
        <v>42583</v>
      </c>
      <c r="C120">
        <v>116</v>
      </c>
      <c r="D120">
        <v>505</v>
      </c>
      <c r="E120" s="2">
        <f t="shared" si="6"/>
        <v>467</v>
      </c>
      <c r="F120" s="2">
        <f t="shared" si="7"/>
        <v>38</v>
      </c>
      <c r="G120" s="2">
        <f t="shared" si="8"/>
        <v>38</v>
      </c>
      <c r="H120" s="2">
        <f t="shared" si="9"/>
        <v>1444</v>
      </c>
      <c r="I120">
        <f t="shared" si="10"/>
        <v>9.405940594059406E-2</v>
      </c>
      <c r="J120">
        <f t="shared" si="11"/>
        <v>9.405940594059406E-2</v>
      </c>
    </row>
    <row r="121" spans="2:10" x14ac:dyDescent="0.3">
      <c r="B121" s="7">
        <v>42614</v>
      </c>
      <c r="C121">
        <v>117</v>
      </c>
      <c r="D121">
        <v>404</v>
      </c>
      <c r="E121" s="2">
        <f t="shared" si="6"/>
        <v>404</v>
      </c>
      <c r="F121" s="2">
        <f t="shared" si="7"/>
        <v>0</v>
      </c>
      <c r="G121" s="2">
        <f t="shared" si="8"/>
        <v>0</v>
      </c>
      <c r="H121" s="2">
        <f t="shared" si="9"/>
        <v>0</v>
      </c>
      <c r="I121">
        <f t="shared" si="10"/>
        <v>0</v>
      </c>
      <c r="J121">
        <f t="shared" si="11"/>
        <v>0</v>
      </c>
    </row>
    <row r="122" spans="2:10" x14ac:dyDescent="0.3">
      <c r="B122" s="7">
        <v>42644</v>
      </c>
      <c r="C122">
        <v>118</v>
      </c>
      <c r="D122">
        <v>359</v>
      </c>
      <c r="E122" s="2">
        <f t="shared" si="6"/>
        <v>347</v>
      </c>
      <c r="F122" s="2">
        <f t="shared" si="7"/>
        <v>12</v>
      </c>
      <c r="G122" s="2">
        <f t="shared" si="8"/>
        <v>12</v>
      </c>
      <c r="H122" s="2">
        <f t="shared" si="9"/>
        <v>144</v>
      </c>
      <c r="I122">
        <f t="shared" si="10"/>
        <v>3.9344262295081971E-2</v>
      </c>
      <c r="J122">
        <f t="shared" si="11"/>
        <v>3.9344262295081971E-2</v>
      </c>
    </row>
    <row r="123" spans="2:10" x14ac:dyDescent="0.3">
      <c r="B123" s="7">
        <v>42675</v>
      </c>
      <c r="C123">
        <v>119</v>
      </c>
      <c r="D123">
        <v>310</v>
      </c>
      <c r="E123" s="2">
        <f t="shared" si="6"/>
        <v>305</v>
      </c>
      <c r="F123" s="2">
        <f t="shared" si="7"/>
        <v>5</v>
      </c>
      <c r="G123" s="2">
        <f t="shared" si="8"/>
        <v>5</v>
      </c>
      <c r="H123" s="2">
        <f t="shared" si="9"/>
        <v>25</v>
      </c>
      <c r="I123">
        <f t="shared" si="10"/>
        <v>1.488095238095238E-2</v>
      </c>
      <c r="J123">
        <f t="shared" si="11"/>
        <v>1.488095238095238E-2</v>
      </c>
    </row>
    <row r="124" spans="2:10" x14ac:dyDescent="0.3">
      <c r="B124" s="7">
        <v>42705</v>
      </c>
      <c r="C124">
        <v>120</v>
      </c>
      <c r="D124">
        <v>337</v>
      </c>
      <c r="E124" s="2">
        <f t="shared" si="6"/>
        <v>336</v>
      </c>
      <c r="F124" s="2">
        <f t="shared" si="7"/>
        <v>1</v>
      </c>
      <c r="G124" s="2">
        <f t="shared" si="8"/>
        <v>1</v>
      </c>
      <c r="H124" s="2">
        <f t="shared" si="9"/>
        <v>1</v>
      </c>
      <c r="I124">
        <f t="shared" si="10"/>
        <v>2.9411764705882353E-3</v>
      </c>
      <c r="J124">
        <f t="shared" si="11"/>
        <v>2.9411764705882353E-3</v>
      </c>
    </row>
    <row r="125" spans="2:10" x14ac:dyDescent="0.3">
      <c r="B125" s="7">
        <v>42736</v>
      </c>
      <c r="C125">
        <v>121</v>
      </c>
      <c r="D125">
        <v>360</v>
      </c>
      <c r="E125" s="2">
        <f t="shared" si="6"/>
        <v>340</v>
      </c>
      <c r="F125" s="2">
        <f t="shared" si="7"/>
        <v>20</v>
      </c>
      <c r="G125" s="2">
        <f t="shared" si="8"/>
        <v>20</v>
      </c>
      <c r="H125" s="2">
        <f t="shared" si="9"/>
        <v>400</v>
      </c>
      <c r="I125">
        <f t="shared" si="10"/>
        <v>6.2893081761006289E-2</v>
      </c>
      <c r="J125">
        <f t="shared" si="11"/>
        <v>6.2893081761006289E-2</v>
      </c>
    </row>
    <row r="126" spans="2:10" x14ac:dyDescent="0.3">
      <c r="B126" s="7">
        <v>42767</v>
      </c>
      <c r="C126">
        <v>122</v>
      </c>
      <c r="D126">
        <v>342</v>
      </c>
      <c r="E126" s="2">
        <f t="shared" si="6"/>
        <v>318</v>
      </c>
      <c r="F126" s="2">
        <f t="shared" si="7"/>
        <v>24</v>
      </c>
      <c r="G126" s="2">
        <f t="shared" si="8"/>
        <v>24</v>
      </c>
      <c r="H126" s="2">
        <f t="shared" si="9"/>
        <v>576</v>
      </c>
      <c r="I126">
        <f t="shared" si="10"/>
        <v>6.6298342541436461E-2</v>
      </c>
      <c r="J126">
        <f t="shared" si="11"/>
        <v>6.6298342541436461E-2</v>
      </c>
    </row>
    <row r="127" spans="2:10" x14ac:dyDescent="0.3">
      <c r="B127" s="7">
        <v>42795</v>
      </c>
      <c r="C127">
        <v>123</v>
      </c>
      <c r="D127">
        <v>406</v>
      </c>
      <c r="E127" s="2">
        <f t="shared" si="6"/>
        <v>362</v>
      </c>
      <c r="F127" s="2">
        <f t="shared" si="7"/>
        <v>44</v>
      </c>
      <c r="G127" s="2">
        <f t="shared" si="8"/>
        <v>44</v>
      </c>
      <c r="H127" s="2">
        <f t="shared" si="9"/>
        <v>1936</v>
      </c>
      <c r="I127">
        <f t="shared" si="10"/>
        <v>0.12643678160919541</v>
      </c>
      <c r="J127">
        <f t="shared" si="11"/>
        <v>0.12643678160919541</v>
      </c>
    </row>
    <row r="128" spans="2:10" x14ac:dyDescent="0.3">
      <c r="B128" s="7">
        <v>42826</v>
      </c>
      <c r="C128">
        <v>124</v>
      </c>
      <c r="D128">
        <v>396</v>
      </c>
      <c r="E128" s="2">
        <f t="shared" si="6"/>
        <v>348</v>
      </c>
      <c r="F128" s="2">
        <f t="shared" si="7"/>
        <v>48</v>
      </c>
      <c r="G128" s="2">
        <f t="shared" si="8"/>
        <v>48</v>
      </c>
      <c r="H128" s="2">
        <f t="shared" si="9"/>
        <v>2304</v>
      </c>
      <c r="I128">
        <f t="shared" si="10"/>
        <v>0.13223140495867769</v>
      </c>
      <c r="J128">
        <f t="shared" si="11"/>
        <v>0.13223140495867769</v>
      </c>
    </row>
    <row r="129" spans="2:10" x14ac:dyDescent="0.3">
      <c r="B129" s="7">
        <v>42856</v>
      </c>
      <c r="C129">
        <v>125</v>
      </c>
      <c r="D129">
        <v>420</v>
      </c>
      <c r="E129" s="2">
        <f t="shared" si="6"/>
        <v>363</v>
      </c>
      <c r="F129" s="2">
        <f t="shared" si="7"/>
        <v>57</v>
      </c>
      <c r="G129" s="2">
        <f t="shared" si="8"/>
        <v>57</v>
      </c>
      <c r="H129" s="2">
        <f t="shared" si="9"/>
        <v>3249</v>
      </c>
      <c r="I129">
        <f t="shared" si="10"/>
        <v>0.1310344827586207</v>
      </c>
      <c r="J129">
        <f t="shared" si="11"/>
        <v>0.1310344827586207</v>
      </c>
    </row>
    <row r="130" spans="2:10" x14ac:dyDescent="0.3">
      <c r="B130" s="7">
        <v>42887</v>
      </c>
      <c r="C130">
        <v>126</v>
      </c>
      <c r="D130">
        <v>472</v>
      </c>
      <c r="E130" s="2">
        <f t="shared" si="6"/>
        <v>435</v>
      </c>
      <c r="F130" s="2">
        <f t="shared" si="7"/>
        <v>37</v>
      </c>
      <c r="G130" s="2">
        <f t="shared" si="8"/>
        <v>37</v>
      </c>
      <c r="H130" s="2">
        <f t="shared" si="9"/>
        <v>1369</v>
      </c>
      <c r="I130">
        <f t="shared" si="10"/>
        <v>7.5356415478615074E-2</v>
      </c>
      <c r="J130">
        <f t="shared" si="11"/>
        <v>7.5356415478615074E-2</v>
      </c>
    </row>
    <row r="131" spans="2:10" x14ac:dyDescent="0.3">
      <c r="B131" s="7">
        <v>42917</v>
      </c>
      <c r="C131">
        <v>127</v>
      </c>
      <c r="D131">
        <v>548</v>
      </c>
      <c r="E131" s="2">
        <f t="shared" si="6"/>
        <v>491</v>
      </c>
      <c r="F131" s="2">
        <f t="shared" si="7"/>
        <v>57</v>
      </c>
      <c r="G131" s="2">
        <f t="shared" si="8"/>
        <v>57</v>
      </c>
      <c r="H131" s="2">
        <f t="shared" si="9"/>
        <v>3249</v>
      </c>
      <c r="I131">
        <f t="shared" si="10"/>
        <v>0.11287128712871287</v>
      </c>
      <c r="J131">
        <f t="shared" si="11"/>
        <v>0.11287128712871287</v>
      </c>
    </row>
    <row r="132" spans="2:10" x14ac:dyDescent="0.3">
      <c r="B132" s="7">
        <v>42948</v>
      </c>
      <c r="C132">
        <v>128</v>
      </c>
      <c r="D132">
        <v>559</v>
      </c>
      <c r="E132" s="2">
        <f t="shared" si="6"/>
        <v>505</v>
      </c>
      <c r="F132" s="2">
        <f t="shared" si="7"/>
        <v>54</v>
      </c>
      <c r="G132" s="2">
        <f t="shared" si="8"/>
        <v>54</v>
      </c>
      <c r="H132" s="2">
        <f t="shared" si="9"/>
        <v>2916</v>
      </c>
      <c r="I132">
        <f t="shared" si="10"/>
        <v>0.13366336633663367</v>
      </c>
      <c r="J132">
        <f t="shared" si="11"/>
        <v>0.13366336633663367</v>
      </c>
    </row>
    <row r="133" spans="2:10" x14ac:dyDescent="0.3">
      <c r="B133" s="7">
        <v>42979</v>
      </c>
      <c r="C133">
        <v>129</v>
      </c>
      <c r="D133">
        <v>463</v>
      </c>
      <c r="E133" s="2">
        <f t="shared" si="6"/>
        <v>404</v>
      </c>
      <c r="F133" s="2">
        <f t="shared" si="7"/>
        <v>59</v>
      </c>
      <c r="G133" s="2">
        <f t="shared" si="8"/>
        <v>59</v>
      </c>
      <c r="H133" s="2">
        <f t="shared" si="9"/>
        <v>3481</v>
      </c>
      <c r="I133">
        <f t="shared" si="10"/>
        <v>0.16434540389972144</v>
      </c>
      <c r="J133">
        <f t="shared" si="11"/>
        <v>0.16434540389972144</v>
      </c>
    </row>
    <row r="134" spans="2:10" x14ac:dyDescent="0.3">
      <c r="B134" s="7">
        <v>43009</v>
      </c>
      <c r="C134">
        <v>130</v>
      </c>
      <c r="D134">
        <v>407</v>
      </c>
      <c r="E134" s="2">
        <f t="shared" si="6"/>
        <v>359</v>
      </c>
      <c r="F134" s="2">
        <f t="shared" si="7"/>
        <v>48</v>
      </c>
      <c r="G134" s="2">
        <f t="shared" si="8"/>
        <v>48</v>
      </c>
      <c r="H134" s="2">
        <f t="shared" si="9"/>
        <v>2304</v>
      </c>
      <c r="I134">
        <f t="shared" si="10"/>
        <v>0.15483870967741936</v>
      </c>
      <c r="J134">
        <f t="shared" si="11"/>
        <v>0.15483870967741936</v>
      </c>
    </row>
    <row r="135" spans="2:10" x14ac:dyDescent="0.3">
      <c r="B135" s="7">
        <v>43040</v>
      </c>
      <c r="C135">
        <v>131</v>
      </c>
      <c r="D135">
        <v>362</v>
      </c>
      <c r="E135" s="2">
        <f t="shared" si="6"/>
        <v>310</v>
      </c>
      <c r="F135" s="2">
        <f t="shared" si="7"/>
        <v>52</v>
      </c>
      <c r="G135" s="2">
        <f t="shared" si="8"/>
        <v>52</v>
      </c>
      <c r="H135" s="2">
        <f t="shared" si="9"/>
        <v>2704</v>
      </c>
      <c r="I135">
        <f t="shared" si="10"/>
        <v>0.1543026706231454</v>
      </c>
      <c r="J135">
        <f t="shared" si="11"/>
        <v>0.1543026706231454</v>
      </c>
    </row>
    <row r="136" spans="2:10" x14ac:dyDescent="0.3">
      <c r="B136" s="7">
        <v>43070</v>
      </c>
      <c r="C136">
        <v>132</v>
      </c>
      <c r="D136">
        <v>405</v>
      </c>
      <c r="E136" s="2">
        <f t="shared" si="6"/>
        <v>337</v>
      </c>
      <c r="F136" s="2">
        <f t="shared" si="7"/>
        <v>68</v>
      </c>
      <c r="G136" s="2">
        <f t="shared" si="8"/>
        <v>68</v>
      </c>
      <c r="H136" s="2">
        <f t="shared" si="9"/>
        <v>4624</v>
      </c>
      <c r="I136">
        <f t="shared" si="10"/>
        <v>0.18888888888888888</v>
      </c>
      <c r="J136">
        <f t="shared" si="11"/>
        <v>0.18888888888888888</v>
      </c>
    </row>
    <row r="137" spans="2:10" x14ac:dyDescent="0.3">
      <c r="B137" s="7">
        <v>43101</v>
      </c>
      <c r="C137">
        <v>133</v>
      </c>
      <c r="D137">
        <v>417</v>
      </c>
      <c r="E137" s="2">
        <f t="shared" si="6"/>
        <v>360</v>
      </c>
      <c r="F137" s="2">
        <f t="shared" si="7"/>
        <v>57</v>
      </c>
      <c r="G137" s="2">
        <f t="shared" si="8"/>
        <v>57</v>
      </c>
      <c r="H137" s="2">
        <f t="shared" si="9"/>
        <v>3249</v>
      </c>
      <c r="I137">
        <f t="shared" si="10"/>
        <v>0.16666666666666666</v>
      </c>
      <c r="J137">
        <f t="shared" si="11"/>
        <v>0.16666666666666666</v>
      </c>
    </row>
    <row r="138" spans="2:10" x14ac:dyDescent="0.3">
      <c r="B138" s="7">
        <v>43132</v>
      </c>
      <c r="C138">
        <v>134</v>
      </c>
      <c r="D138">
        <v>391</v>
      </c>
      <c r="E138" s="2">
        <f t="shared" si="6"/>
        <v>342</v>
      </c>
      <c r="F138" s="2">
        <f t="shared" si="7"/>
        <v>49</v>
      </c>
      <c r="G138" s="2">
        <f t="shared" si="8"/>
        <v>49</v>
      </c>
      <c r="H138" s="2">
        <f t="shared" si="9"/>
        <v>2401</v>
      </c>
      <c r="I138">
        <f t="shared" si="10"/>
        <v>0.1206896551724138</v>
      </c>
      <c r="J138">
        <f t="shared" si="11"/>
        <v>0.1206896551724138</v>
      </c>
    </row>
    <row r="139" spans="2:10" x14ac:dyDescent="0.3">
      <c r="B139" s="7">
        <v>43160</v>
      </c>
      <c r="C139">
        <v>135</v>
      </c>
      <c r="D139">
        <v>419</v>
      </c>
      <c r="E139" s="2">
        <f t="shared" si="6"/>
        <v>406</v>
      </c>
      <c r="F139" s="2">
        <f t="shared" si="7"/>
        <v>13</v>
      </c>
      <c r="G139" s="2">
        <f t="shared" si="8"/>
        <v>13</v>
      </c>
      <c r="H139" s="2">
        <f t="shared" si="9"/>
        <v>169</v>
      </c>
      <c r="I139">
        <f t="shared" si="10"/>
        <v>3.2828282828282832E-2</v>
      </c>
      <c r="J139">
        <f t="shared" si="11"/>
        <v>3.2828282828282832E-2</v>
      </c>
    </row>
    <row r="140" spans="2:10" x14ac:dyDescent="0.3">
      <c r="B140" s="7">
        <v>43191</v>
      </c>
      <c r="C140">
        <v>136</v>
      </c>
      <c r="D140">
        <v>461</v>
      </c>
      <c r="E140" s="2">
        <f t="shared" si="6"/>
        <v>396</v>
      </c>
      <c r="F140" s="2">
        <f t="shared" si="7"/>
        <v>65</v>
      </c>
      <c r="G140" s="2">
        <f t="shared" si="8"/>
        <v>65</v>
      </c>
      <c r="H140" s="2">
        <f t="shared" si="9"/>
        <v>4225</v>
      </c>
      <c r="I140">
        <f t="shared" si="10"/>
        <v>0.15476190476190477</v>
      </c>
      <c r="J140">
        <f t="shared" si="11"/>
        <v>0.15476190476190477</v>
      </c>
    </row>
    <row r="141" spans="2:10" x14ac:dyDescent="0.3">
      <c r="B141" s="7">
        <v>43221</v>
      </c>
      <c r="C141">
        <v>137</v>
      </c>
      <c r="D141">
        <v>472</v>
      </c>
      <c r="E141" s="2">
        <f t="shared" si="6"/>
        <v>420</v>
      </c>
      <c r="F141" s="2">
        <f t="shared" si="7"/>
        <v>52</v>
      </c>
      <c r="G141" s="2">
        <f t="shared" si="8"/>
        <v>52</v>
      </c>
      <c r="H141" s="2">
        <f t="shared" si="9"/>
        <v>2704</v>
      </c>
      <c r="I141">
        <f t="shared" si="10"/>
        <v>0.11016949152542373</v>
      </c>
      <c r="J141">
        <f t="shared" si="11"/>
        <v>0.11016949152542373</v>
      </c>
    </row>
    <row r="142" spans="2:10" x14ac:dyDescent="0.3">
      <c r="B142" s="7">
        <v>43252</v>
      </c>
      <c r="C142">
        <v>138</v>
      </c>
      <c r="D142">
        <v>535</v>
      </c>
      <c r="E142" s="2">
        <f t="shared" si="6"/>
        <v>472</v>
      </c>
      <c r="F142" s="2">
        <f t="shared" si="7"/>
        <v>63</v>
      </c>
      <c r="G142" s="2">
        <f t="shared" si="8"/>
        <v>63</v>
      </c>
      <c r="H142" s="2">
        <f t="shared" si="9"/>
        <v>3969</v>
      </c>
      <c r="I142">
        <f t="shared" si="10"/>
        <v>0.11496350364963503</v>
      </c>
      <c r="J142">
        <f t="shared" si="11"/>
        <v>0.11496350364963503</v>
      </c>
    </row>
    <row r="143" spans="2:10" x14ac:dyDescent="0.3">
      <c r="B143" s="7">
        <v>43282</v>
      </c>
      <c r="C143">
        <v>139</v>
      </c>
      <c r="D143">
        <v>622</v>
      </c>
      <c r="E143" s="2">
        <f t="shared" si="6"/>
        <v>548</v>
      </c>
      <c r="F143" s="2">
        <f t="shared" si="7"/>
        <v>74</v>
      </c>
      <c r="G143" s="2">
        <f t="shared" si="8"/>
        <v>74</v>
      </c>
      <c r="H143" s="2">
        <f t="shared" si="9"/>
        <v>5476</v>
      </c>
      <c r="I143">
        <f t="shared" si="10"/>
        <v>0.13237924865831843</v>
      </c>
      <c r="J143">
        <f t="shared" si="11"/>
        <v>0.13237924865831843</v>
      </c>
    </row>
    <row r="144" spans="2:10" x14ac:dyDescent="0.3">
      <c r="B144" s="7">
        <v>43313</v>
      </c>
      <c r="C144">
        <v>140</v>
      </c>
      <c r="D144">
        <v>606</v>
      </c>
      <c r="E144" s="2">
        <f t="shared" si="6"/>
        <v>559</v>
      </c>
      <c r="F144" s="2">
        <f t="shared" si="7"/>
        <v>47</v>
      </c>
      <c r="G144" s="2">
        <f t="shared" si="8"/>
        <v>47</v>
      </c>
      <c r="H144" s="2">
        <f t="shared" si="9"/>
        <v>2209</v>
      </c>
      <c r="I144">
        <f t="shared" si="10"/>
        <v>0.10151187904967603</v>
      </c>
      <c r="J144">
        <f t="shared" si="11"/>
        <v>0.10151187904967603</v>
      </c>
    </row>
    <row r="145" spans="1:15" x14ac:dyDescent="0.3">
      <c r="B145" s="7">
        <v>43344</v>
      </c>
      <c r="C145">
        <v>141</v>
      </c>
      <c r="D145">
        <v>508</v>
      </c>
      <c r="E145" s="2">
        <f t="shared" si="6"/>
        <v>463</v>
      </c>
      <c r="F145" s="2">
        <f t="shared" si="7"/>
        <v>45</v>
      </c>
      <c r="G145" s="2">
        <f t="shared" si="8"/>
        <v>45</v>
      </c>
      <c r="H145" s="2">
        <f t="shared" si="9"/>
        <v>2025</v>
      </c>
      <c r="I145">
        <f t="shared" si="10"/>
        <v>0.11056511056511056</v>
      </c>
      <c r="J145">
        <f t="shared" si="11"/>
        <v>0.11056511056511056</v>
      </c>
    </row>
    <row r="146" spans="1:15" x14ac:dyDescent="0.3">
      <c r="B146" s="7">
        <v>43374</v>
      </c>
      <c r="C146">
        <v>142</v>
      </c>
      <c r="D146">
        <v>461</v>
      </c>
      <c r="E146" s="2">
        <f t="shared" ref="E146:E147" si="12">D134</f>
        <v>407</v>
      </c>
      <c r="F146" s="2">
        <f t="shared" ref="F146:F147" si="13">D146-E146</f>
        <v>54</v>
      </c>
      <c r="G146" s="2">
        <f t="shared" ref="G146:G147" si="14">ABS(F146)</f>
        <v>54</v>
      </c>
      <c r="H146" s="2">
        <f t="shared" ref="H146:H147" si="15">F146^2</f>
        <v>2916</v>
      </c>
      <c r="I146">
        <f t="shared" ref="I146:I147" si="16">F146/D135</f>
        <v>0.14917127071823205</v>
      </c>
      <c r="J146">
        <f t="shared" ref="J146:J147" si="17">ABS(I146)</f>
        <v>0.14917127071823205</v>
      </c>
    </row>
    <row r="147" spans="1:15" x14ac:dyDescent="0.3">
      <c r="B147" s="7">
        <v>43405</v>
      </c>
      <c r="C147">
        <v>143</v>
      </c>
      <c r="D147">
        <v>390</v>
      </c>
      <c r="E147" s="2">
        <f t="shared" si="12"/>
        <v>362</v>
      </c>
      <c r="F147" s="2">
        <f t="shared" si="13"/>
        <v>28</v>
      </c>
      <c r="G147" s="2">
        <f t="shared" si="14"/>
        <v>28</v>
      </c>
      <c r="H147" s="2">
        <f t="shared" si="15"/>
        <v>784</v>
      </c>
      <c r="I147">
        <f t="shared" si="16"/>
        <v>6.9135802469135796E-2</v>
      </c>
      <c r="J147">
        <f t="shared" si="17"/>
        <v>6.9135802469135796E-2</v>
      </c>
    </row>
    <row r="148" spans="1:15" x14ac:dyDescent="0.3">
      <c r="A148" s="1"/>
      <c r="B148" s="8">
        <v>43435</v>
      </c>
      <c r="C148" s="1">
        <v>144</v>
      </c>
      <c r="D148" s="1">
        <v>432</v>
      </c>
      <c r="E148" s="3">
        <f>D136</f>
        <v>405</v>
      </c>
      <c r="F148" s="3">
        <f>D148-E148</f>
        <v>27</v>
      </c>
      <c r="G148" s="3">
        <f>ABS(F148)</f>
        <v>27</v>
      </c>
      <c r="H148" s="3">
        <f>F148^2</f>
        <v>729</v>
      </c>
      <c r="I148" s="1">
        <f>F148/D137</f>
        <v>6.4748201438848921E-2</v>
      </c>
      <c r="J148" s="1">
        <f>ABS(I148)</f>
        <v>6.4748201438848921E-2</v>
      </c>
      <c r="K148">
        <f>D148</f>
        <v>432</v>
      </c>
      <c r="L148">
        <f>D148</f>
        <v>432</v>
      </c>
      <c r="M148" t="s">
        <v>34</v>
      </c>
      <c r="N148" t="s">
        <v>35</v>
      </c>
      <c r="O148">
        <f>D148</f>
        <v>432</v>
      </c>
    </row>
    <row r="149" spans="1:15" x14ac:dyDescent="0.3">
      <c r="A149">
        <v>1</v>
      </c>
      <c r="B149" s="7">
        <v>43466</v>
      </c>
      <c r="D149">
        <f>D137</f>
        <v>417</v>
      </c>
      <c r="K149">
        <f>D149-$H$163*$D$164*SQRT(N149+1)</f>
        <v>345.82244777067166</v>
      </c>
      <c r="L149">
        <f>D149+$H$163*$D$164*SQRT(N149+1)</f>
        <v>488.17755222932834</v>
      </c>
      <c r="M149">
        <f>(A149-1)/12</f>
        <v>0</v>
      </c>
      <c r="N149">
        <f>INT(M149)</f>
        <v>0</v>
      </c>
      <c r="O149">
        <f t="shared" ref="O149:O160" si="18">D149</f>
        <v>417</v>
      </c>
    </row>
    <row r="150" spans="1:15" x14ac:dyDescent="0.3">
      <c r="A150">
        <v>2</v>
      </c>
      <c r="B150" s="7">
        <v>43497</v>
      </c>
      <c r="D150">
        <f t="shared" ref="D150:D160" si="19">D138</f>
        <v>391</v>
      </c>
      <c r="K150">
        <f t="shared" ref="K150:K160" si="20">D150-$H$163*$D$164*SQRT(N150+1)</f>
        <v>319.82244777067166</v>
      </c>
      <c r="L150">
        <f t="shared" ref="L150:L160" si="21">D150+$H$163*$D$164*SQRT(N150+1)</f>
        <v>462.17755222932834</v>
      </c>
      <c r="M150">
        <f t="shared" ref="M150:M160" si="22">(A150-1)/12</f>
        <v>8.3333333333333329E-2</v>
      </c>
      <c r="N150">
        <f t="shared" ref="N150:N160" si="23">INT(M150)</f>
        <v>0</v>
      </c>
      <c r="O150">
        <f t="shared" si="18"/>
        <v>391</v>
      </c>
    </row>
    <row r="151" spans="1:15" x14ac:dyDescent="0.3">
      <c r="A151">
        <v>3</v>
      </c>
      <c r="B151" s="7">
        <v>43525</v>
      </c>
      <c r="D151">
        <f t="shared" si="19"/>
        <v>419</v>
      </c>
      <c r="K151">
        <f t="shared" si="20"/>
        <v>347.82244777067166</v>
      </c>
      <c r="L151">
        <f t="shared" si="21"/>
        <v>490.17755222932834</v>
      </c>
      <c r="M151">
        <f t="shared" si="22"/>
        <v>0.16666666666666666</v>
      </c>
      <c r="N151">
        <f t="shared" si="23"/>
        <v>0</v>
      </c>
      <c r="O151">
        <f t="shared" si="18"/>
        <v>419</v>
      </c>
    </row>
    <row r="152" spans="1:15" x14ac:dyDescent="0.3">
      <c r="A152">
        <v>4</v>
      </c>
      <c r="B152" s="7">
        <v>43556</v>
      </c>
      <c r="D152">
        <f t="shared" si="19"/>
        <v>461</v>
      </c>
      <c r="K152">
        <f t="shared" si="20"/>
        <v>389.82244777067166</v>
      </c>
      <c r="L152">
        <f t="shared" si="21"/>
        <v>532.1775522293284</v>
      </c>
      <c r="M152">
        <f t="shared" si="22"/>
        <v>0.25</v>
      </c>
      <c r="N152">
        <f t="shared" si="23"/>
        <v>0</v>
      </c>
      <c r="O152">
        <f t="shared" si="18"/>
        <v>461</v>
      </c>
    </row>
    <row r="153" spans="1:15" x14ac:dyDescent="0.3">
      <c r="A153">
        <v>5</v>
      </c>
      <c r="B153" s="7">
        <v>43586</v>
      </c>
      <c r="D153">
        <f t="shared" si="19"/>
        <v>472</v>
      </c>
      <c r="K153">
        <f t="shared" si="20"/>
        <v>400.82244777067166</v>
      </c>
      <c r="L153">
        <f t="shared" si="21"/>
        <v>543.1775522293284</v>
      </c>
      <c r="M153">
        <f t="shared" si="22"/>
        <v>0.33333333333333331</v>
      </c>
      <c r="N153">
        <f t="shared" si="23"/>
        <v>0</v>
      </c>
      <c r="O153">
        <f t="shared" si="18"/>
        <v>472</v>
      </c>
    </row>
    <row r="154" spans="1:15" x14ac:dyDescent="0.3">
      <c r="A154">
        <v>6</v>
      </c>
      <c r="B154" s="7">
        <v>43617</v>
      </c>
      <c r="D154">
        <f t="shared" si="19"/>
        <v>535</v>
      </c>
      <c r="K154">
        <f t="shared" si="20"/>
        <v>463.82244777067166</v>
      </c>
      <c r="L154">
        <f t="shared" si="21"/>
        <v>606.1775522293284</v>
      </c>
      <c r="M154">
        <f t="shared" si="22"/>
        <v>0.41666666666666669</v>
      </c>
      <c r="N154">
        <f t="shared" si="23"/>
        <v>0</v>
      </c>
      <c r="O154">
        <f t="shared" si="18"/>
        <v>535</v>
      </c>
    </row>
    <row r="155" spans="1:15" x14ac:dyDescent="0.3">
      <c r="A155">
        <v>7</v>
      </c>
      <c r="B155" s="7">
        <v>43647</v>
      </c>
      <c r="D155">
        <f t="shared" si="19"/>
        <v>622</v>
      </c>
      <c r="K155">
        <f t="shared" si="20"/>
        <v>550.8224477706716</v>
      </c>
      <c r="L155">
        <f t="shared" si="21"/>
        <v>693.1775522293284</v>
      </c>
      <c r="M155">
        <f t="shared" si="22"/>
        <v>0.5</v>
      </c>
      <c r="N155">
        <f t="shared" si="23"/>
        <v>0</v>
      </c>
      <c r="O155">
        <f t="shared" si="18"/>
        <v>622</v>
      </c>
    </row>
    <row r="156" spans="1:15" x14ac:dyDescent="0.3">
      <c r="A156">
        <v>8</v>
      </c>
      <c r="B156" s="7">
        <v>43678</v>
      </c>
      <c r="D156">
        <f t="shared" si="19"/>
        <v>606</v>
      </c>
      <c r="K156">
        <f t="shared" si="20"/>
        <v>534.8224477706716</v>
      </c>
      <c r="L156">
        <f t="shared" si="21"/>
        <v>677.1775522293284</v>
      </c>
      <c r="M156">
        <f t="shared" si="22"/>
        <v>0.58333333333333337</v>
      </c>
      <c r="N156">
        <f t="shared" si="23"/>
        <v>0</v>
      </c>
      <c r="O156">
        <f t="shared" si="18"/>
        <v>606</v>
      </c>
    </row>
    <row r="157" spans="1:15" x14ac:dyDescent="0.3">
      <c r="A157">
        <v>9</v>
      </c>
      <c r="B157" s="7">
        <v>43709</v>
      </c>
      <c r="D157">
        <f t="shared" si="19"/>
        <v>508</v>
      </c>
      <c r="K157">
        <f t="shared" si="20"/>
        <v>436.82244777067166</v>
      </c>
      <c r="L157">
        <f t="shared" si="21"/>
        <v>579.1775522293284</v>
      </c>
      <c r="M157">
        <f t="shared" si="22"/>
        <v>0.66666666666666663</v>
      </c>
      <c r="N157">
        <f t="shared" si="23"/>
        <v>0</v>
      </c>
      <c r="O157">
        <f t="shared" si="18"/>
        <v>508</v>
      </c>
    </row>
    <row r="158" spans="1:15" x14ac:dyDescent="0.3">
      <c r="A158">
        <v>10</v>
      </c>
      <c r="B158" s="7">
        <v>43739</v>
      </c>
      <c r="D158">
        <f t="shared" si="19"/>
        <v>461</v>
      </c>
      <c r="K158">
        <f t="shared" si="20"/>
        <v>389.82244777067166</v>
      </c>
      <c r="L158">
        <f t="shared" si="21"/>
        <v>532.1775522293284</v>
      </c>
      <c r="M158">
        <f t="shared" si="22"/>
        <v>0.75</v>
      </c>
      <c r="N158">
        <f t="shared" si="23"/>
        <v>0</v>
      </c>
      <c r="O158">
        <f t="shared" si="18"/>
        <v>461</v>
      </c>
    </row>
    <row r="159" spans="1:15" x14ac:dyDescent="0.3">
      <c r="A159">
        <v>11</v>
      </c>
      <c r="B159" s="7">
        <v>43770</v>
      </c>
      <c r="D159">
        <f t="shared" si="19"/>
        <v>390</v>
      </c>
      <c r="K159">
        <f t="shared" si="20"/>
        <v>318.82244777067166</v>
      </c>
      <c r="L159">
        <f t="shared" si="21"/>
        <v>461.17755222932834</v>
      </c>
      <c r="M159">
        <f t="shared" si="22"/>
        <v>0.83333333333333337</v>
      </c>
      <c r="N159">
        <f t="shared" si="23"/>
        <v>0</v>
      </c>
      <c r="O159">
        <f t="shared" si="18"/>
        <v>390</v>
      </c>
    </row>
    <row r="160" spans="1:15" x14ac:dyDescent="0.3">
      <c r="A160">
        <v>12</v>
      </c>
      <c r="B160" s="7">
        <v>43800</v>
      </c>
      <c r="D160">
        <f t="shared" si="19"/>
        <v>432</v>
      </c>
      <c r="K160">
        <f t="shared" si="20"/>
        <v>360.82244777067166</v>
      </c>
      <c r="L160">
        <f t="shared" si="21"/>
        <v>503.17755222932834</v>
      </c>
      <c r="M160">
        <f t="shared" si="22"/>
        <v>0.91666666666666663</v>
      </c>
      <c r="N160">
        <f t="shared" si="23"/>
        <v>0</v>
      </c>
      <c r="O160">
        <f t="shared" si="18"/>
        <v>432</v>
      </c>
    </row>
    <row r="161" spans="1:12" x14ac:dyDescent="0.3">
      <c r="K161" s="2" t="s">
        <v>22</v>
      </c>
      <c r="L161" s="2" t="s">
        <v>26</v>
      </c>
    </row>
    <row r="162" spans="1:12" x14ac:dyDescent="0.3">
      <c r="E162" s="2" t="s">
        <v>7</v>
      </c>
      <c r="F162" s="2" t="s">
        <v>9</v>
      </c>
      <c r="G162" s="2" t="s">
        <v>12</v>
      </c>
      <c r="H162" s="2" t="s">
        <v>14</v>
      </c>
      <c r="I162" s="2" t="s">
        <v>17</v>
      </c>
      <c r="J162" s="2" t="s">
        <v>20</v>
      </c>
    </row>
    <row r="163" spans="1:12" x14ac:dyDescent="0.3">
      <c r="A163" t="s">
        <v>24</v>
      </c>
      <c r="C163" s="5">
        <v>0.95</v>
      </c>
      <c r="D163" t="s">
        <v>25</v>
      </c>
      <c r="E163">
        <f>AVERAGE(F17:F148)</f>
        <v>31.772727272727273</v>
      </c>
      <c r="F163" s="2">
        <f>AVERAGE(G17:G148)</f>
        <v>32.030303030303031</v>
      </c>
      <c r="G163" s="2">
        <f>AVERAGE(H17:H148)</f>
        <v>1318.8333333333333</v>
      </c>
      <c r="H163">
        <f>SQRT(G163)</f>
        <v>36.31574497836074</v>
      </c>
      <c r="I163">
        <f>AVERAGE(I17:I148)*100</f>
        <v>12.830898398808909</v>
      </c>
      <c r="J163">
        <f>AVERAGE(J17:J148)*100</f>
        <v>12.941637977672965</v>
      </c>
    </row>
    <row r="164" spans="1:12" x14ac:dyDescent="0.3">
      <c r="C164" s="5">
        <f>1-C163</f>
        <v>5.0000000000000044E-2</v>
      </c>
      <c r="D164">
        <f>_xlfn.NORM.S.INV(1-C164/2)</f>
        <v>1.9599639845400536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3" sqref="I13"/>
    </sheetView>
  </sheetViews>
  <sheetFormatPr defaultColWidth="8.6640625"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511CDFD32BAE4DB6984ACFD1117AAF" ma:contentTypeVersion="15" ma:contentTypeDescription="Crie um novo documento." ma:contentTypeScope="" ma:versionID="07c67dcdde0dcbff5de33d60004e61d8">
  <xsd:schema xmlns:xsd="http://www.w3.org/2001/XMLSchema" xmlns:xs="http://www.w3.org/2001/XMLSchema" xmlns:p="http://schemas.microsoft.com/office/2006/metadata/properties" xmlns:ns2="5e253ad8-99bc-4895-b377-eab5d2679348" xmlns:ns3="45bd9b4a-47bd-4c71-9096-100877aa1038" targetNamespace="http://schemas.microsoft.com/office/2006/metadata/properties" ma:root="true" ma:fieldsID="414fa5f9b220de6bad5ea4783bf1e949" ns2:_="" ns3:_="">
    <xsd:import namespace="5e253ad8-99bc-4895-b377-eab5d2679348"/>
    <xsd:import namespace="45bd9b4a-47bd-4c71-9096-100877aa103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253ad8-99bc-4895-b377-eab5d267934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cf329bc3-ce7e-4e75-9c56-962f8f350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d9b4a-47bd-4c71-9096-100877aa103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1c5c36c-1c45-4119-aa3b-41677bff21c6}" ma:internalName="TaxCatchAll" ma:showField="CatchAllData" ma:web="45bd9b4a-47bd-4c71-9096-100877aa1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68909A-EAB4-49FF-BAF2-110D06C2F1CE}"/>
</file>

<file path=customXml/itemProps2.xml><?xml version="1.0" encoding="utf-8"?>
<ds:datastoreItem xmlns:ds="http://schemas.openxmlformats.org/officeDocument/2006/customXml" ds:itemID="{76FCE4E6-81C3-40BA-BF43-640F815576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MEDIDAS DE ACERTOS</vt:lpstr>
      <vt:lpstr>NAIVE</vt:lpstr>
      <vt:lpstr>MEAN (média)</vt:lpstr>
      <vt:lpstr>DRIFT</vt:lpstr>
      <vt:lpstr>SNAIVE</vt:lpstr>
      <vt:lpstr>Comparação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Gasti Lima</dc:creator>
  <cp:lastModifiedBy>Fabiano Gasti Lima</cp:lastModifiedBy>
  <dcterms:created xsi:type="dcterms:W3CDTF">2020-09-24T16:31:09Z</dcterms:created>
  <dcterms:modified xsi:type="dcterms:W3CDTF">2024-10-04T16:35:18Z</dcterms:modified>
</cp:coreProperties>
</file>