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xlakeforest-my.sharepoint.com/personal/berlinifa32_lakeforest_edu/Documents/DAUE/"/>
    </mc:Choice>
  </mc:AlternateContent>
  <xr:revisionPtr revIDLastSave="0" documentId="8_{E0960C09-F29F-4044-B9BE-8DE88281B9B6}" xr6:coauthVersionLast="47" xr6:coauthVersionMax="47" xr10:uidLastSave="{00000000-0000-0000-0000-000000000000}"/>
  <bookViews>
    <workbookView xWindow="-98" yWindow="-98" windowWidth="21795" windowHeight="13335" xr2:uid="{00000000-000D-0000-FFFF-FFFF00000000}"/>
  </bookViews>
  <sheets>
    <sheet name="Sales and Inventory" sheetId="1" r:id="rId1"/>
    <sheet name="Region Plan" sheetId="3" r:id="rId2"/>
    <sheet name="Store Detail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5" i="1"/>
  <c r="B6" i="1"/>
  <c r="B7" i="1"/>
  <c r="B8" i="1"/>
  <c r="B4" i="1"/>
  <c r="I2" i="1"/>
  <c r="H2" i="1"/>
  <c r="G2" i="1"/>
</calcChain>
</file>

<file path=xl/sharedStrings.xml><?xml version="1.0" encoding="utf-8"?>
<sst xmlns="http://schemas.openxmlformats.org/spreadsheetml/2006/main" count="130" uniqueCount="66">
  <si>
    <t>Store Number</t>
  </si>
  <si>
    <t>State</t>
  </si>
  <si>
    <t>City</t>
  </si>
  <si>
    <t>Inventory Value</t>
  </si>
  <si>
    <t>NJ</t>
  </si>
  <si>
    <t>Princeton</t>
  </si>
  <si>
    <t>MD</t>
  </si>
  <si>
    <t xml:space="preserve">Frederick </t>
  </si>
  <si>
    <t>NY</t>
  </si>
  <si>
    <t>Queens</t>
  </si>
  <si>
    <t>Roselle Park</t>
  </si>
  <si>
    <t>PA</t>
  </si>
  <si>
    <t>Bethlehem</t>
  </si>
  <si>
    <t>OH</t>
  </si>
  <si>
    <t>Columbus</t>
  </si>
  <si>
    <t>Hackettstown</t>
  </si>
  <si>
    <t>Youngstown</t>
  </si>
  <si>
    <t>MA</t>
  </si>
  <si>
    <t>Boston</t>
  </si>
  <si>
    <t>New Brunswick</t>
  </si>
  <si>
    <t>RI</t>
  </si>
  <si>
    <t>Providence</t>
  </si>
  <si>
    <t>Pittsburgh</t>
  </si>
  <si>
    <t>Philadelphia</t>
  </si>
  <si>
    <t>Baltimore</t>
  </si>
  <si>
    <t>Albany</t>
  </si>
  <si>
    <t>Cincinnati</t>
  </si>
  <si>
    <t>South</t>
  </si>
  <si>
    <t>Northeast</t>
  </si>
  <si>
    <t>Midwest</t>
  </si>
  <si>
    <t>West</t>
  </si>
  <si>
    <t>FL</t>
  </si>
  <si>
    <t>Miami</t>
  </si>
  <si>
    <t>GA</t>
  </si>
  <si>
    <t>Atlanta</t>
  </si>
  <si>
    <t>IL</t>
  </si>
  <si>
    <t>Chicago</t>
  </si>
  <si>
    <t>MI</t>
  </si>
  <si>
    <t>Detroit</t>
  </si>
  <si>
    <t>Region</t>
  </si>
  <si>
    <t>CA</t>
  </si>
  <si>
    <t>Los Angeles</t>
  </si>
  <si>
    <t>San Francisco</t>
  </si>
  <si>
    <t>TX</t>
  </si>
  <si>
    <t>WA</t>
  </si>
  <si>
    <t>Seatle</t>
  </si>
  <si>
    <t>Region Number</t>
  </si>
  <si>
    <t>Region Name</t>
  </si>
  <si>
    <t>Sales Plan by Region</t>
  </si>
  <si>
    <t>Total Gross Sales</t>
  </si>
  <si>
    <t>Size</t>
  </si>
  <si>
    <t>Ship Status</t>
  </si>
  <si>
    <t>Priority</t>
  </si>
  <si>
    <t>Inventory Status</t>
  </si>
  <si>
    <t>Store Information</t>
  </si>
  <si>
    <t>Growth Target</t>
  </si>
  <si>
    <t>Size 
(square feet)</t>
  </si>
  <si>
    <t>Weekly Sales and Inventory Data by Store</t>
  </si>
  <si>
    <t>Change in Sales</t>
  </si>
  <si>
    <t>Sales 
Last Year</t>
  </si>
  <si>
    <t>Sales 
This Year</t>
  </si>
  <si>
    <t>Weeks of Supply</t>
  </si>
  <si>
    <t>Growth Stores</t>
  </si>
  <si>
    <t>Dallas</t>
  </si>
  <si>
    <t>Company Results</t>
  </si>
  <si>
    <t>Percent of Total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</si>
</sst>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i/>
      <sz val="18"/>
      <color theme="1"/>
      <name val="Arial"/>
      <family val="2"/>
    </font>
    <font>
      <b/>
      <i/>
      <sz val="16"/>
      <color theme="1"/>
      <name val="Arial"/>
      <family val="2"/>
    </font>
    <font>
      <b/>
      <i/>
      <sz val="16"/>
      <color theme="0"/>
      <name val="Arial"/>
      <family val="2"/>
    </font>
    <font>
      <sz val="14"/>
      <color theme="1"/>
      <name val="Arial"/>
      <family val="2"/>
    </font>
    <font>
      <b/>
      <i/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C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164" fontId="2" fillId="0" borderId="0" xfId="1" applyNumberFormat="1" applyFont="1"/>
    <xf numFmtId="164" fontId="2" fillId="0" borderId="0" xfId="0" applyNumberFormat="1" applyFont="1"/>
    <xf numFmtId="164" fontId="2" fillId="0" borderId="1" xfId="1" applyNumberFormat="1" applyFont="1" applyBorder="1"/>
    <xf numFmtId="10" fontId="2" fillId="0" borderId="1" xfId="2" applyNumberFormat="1" applyFont="1" applyBorder="1"/>
    <xf numFmtId="0" fontId="4" fillId="4" borderId="1" xfId="0" applyFont="1" applyFill="1" applyBorder="1" applyAlignment="1">
      <alignment horizontal="center" wrapText="1"/>
    </xf>
    <xf numFmtId="0" fontId="4" fillId="0" borderId="1" xfId="0" applyFont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2" fontId="2" fillId="0" borderId="1" xfId="0" applyNumberFormat="1" applyFont="1" applyBorder="1"/>
    <xf numFmtId="0" fontId="6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0" borderId="2" xfId="0" applyFont="1" applyBorder="1" applyAlignment="1">
      <alignment horizontal="right" vertical="center"/>
    </xf>
    <xf numFmtId="0" fontId="6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A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zoomScaleNormal="10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I8" sqref="I8"/>
    </sheetView>
  </sheetViews>
  <sheetFormatPr defaultColWidth="9.1328125" defaultRowHeight="15" x14ac:dyDescent="0.4"/>
  <cols>
    <col min="1" max="1" width="11.265625" style="1" customWidth="1"/>
    <col min="2" max="2" width="14.265625" style="1" customWidth="1"/>
    <col min="3" max="3" width="13" style="1" customWidth="1"/>
    <col min="4" max="4" width="11" style="1" customWidth="1"/>
    <col min="5" max="5" width="17.59765625" style="1" customWidth="1"/>
    <col min="6" max="6" width="15.265625" style="1" customWidth="1"/>
    <col min="7" max="7" width="19" style="1" customWidth="1"/>
    <col min="8" max="8" width="18.86328125" style="1" customWidth="1"/>
    <col min="9" max="9" width="19.73046875" style="1" customWidth="1"/>
    <col min="10" max="10" width="18.73046875" style="1" customWidth="1"/>
    <col min="11" max="11" width="12.3984375" style="1" customWidth="1"/>
    <col min="12" max="13" width="11.3984375" style="1" customWidth="1"/>
    <col min="14" max="14" width="14.86328125" style="1" customWidth="1"/>
    <col min="15" max="15" width="12.1328125" style="1" customWidth="1"/>
    <col min="16" max="16" width="12.265625" style="1" customWidth="1"/>
    <col min="17" max="17" width="9.1328125" style="1"/>
    <col min="18" max="18" width="12.86328125" style="1" customWidth="1"/>
    <col min="19" max="16384" width="9.1328125" style="1"/>
  </cols>
  <sheetData>
    <row r="1" spans="1:16" ht="32.25" customHeight="1" x14ac:dyDescent="0.4">
      <c r="A1" s="19" t="s">
        <v>57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ht="32.25" customHeight="1" x14ac:dyDescent="0.4">
      <c r="A2" s="18" t="str">
        <f>IF(ISBLANK(A41),"","Report totals are missing data!")</f>
        <v>Report totals are missing data!</v>
      </c>
      <c r="B2" s="16"/>
      <c r="C2" s="16"/>
      <c r="D2" s="16"/>
      <c r="E2" s="20" t="s">
        <v>64</v>
      </c>
      <c r="F2" s="20"/>
      <c r="G2" s="17">
        <f>SUM(G4:G40)</f>
        <v>84018600</v>
      </c>
      <c r="H2" s="17">
        <f>SUM(H4:H40)</f>
        <v>10939500.384615384</v>
      </c>
      <c r="I2" s="17">
        <f>SUM(I4:I40)</f>
        <v>11459200.025793655</v>
      </c>
      <c r="J2" s="16"/>
      <c r="K2" s="16"/>
      <c r="L2" s="16"/>
      <c r="M2" s="16"/>
      <c r="N2" s="16"/>
      <c r="O2" s="16"/>
      <c r="P2" s="16"/>
    </row>
    <row r="3" spans="1:16" ht="33.75" customHeight="1" x14ac:dyDescent="0.4">
      <c r="A3" s="12" t="s">
        <v>46</v>
      </c>
      <c r="B3" s="12" t="s">
        <v>39</v>
      </c>
      <c r="C3" s="12" t="s">
        <v>0</v>
      </c>
      <c r="D3" s="12" t="s">
        <v>1</v>
      </c>
      <c r="E3" s="12" t="s">
        <v>2</v>
      </c>
      <c r="F3" s="12" t="s">
        <v>56</v>
      </c>
      <c r="G3" s="13" t="s">
        <v>3</v>
      </c>
      <c r="H3" s="14" t="s">
        <v>59</v>
      </c>
      <c r="I3" s="14" t="s">
        <v>60</v>
      </c>
      <c r="J3" s="14" t="s">
        <v>65</v>
      </c>
      <c r="K3" s="14" t="s">
        <v>58</v>
      </c>
      <c r="L3" s="14" t="s">
        <v>61</v>
      </c>
      <c r="M3" s="14" t="s">
        <v>62</v>
      </c>
      <c r="N3" s="14" t="s">
        <v>51</v>
      </c>
      <c r="O3" s="14" t="s">
        <v>53</v>
      </c>
      <c r="P3" s="14" t="s">
        <v>52</v>
      </c>
    </row>
    <row r="4" spans="1:16" x14ac:dyDescent="0.4">
      <c r="A4" s="3">
        <v>1</v>
      </c>
      <c r="B4" s="3" t="str">
        <f>HLOOKUP(A4,'Region Plan'!$B$2:$E$5,2,)</f>
        <v>Northeast</v>
      </c>
      <c r="C4" s="2">
        <v>3284</v>
      </c>
      <c r="D4" s="3" t="s">
        <v>4</v>
      </c>
      <c r="E4" s="2" t="str">
        <f>VLOOKUP(C4,'Store Details'!$A$3:$F$26,5,)</f>
        <v>Princeton</v>
      </c>
      <c r="F4" s="4">
        <v>10000</v>
      </c>
      <c r="G4" s="5">
        <v>2464100</v>
      </c>
      <c r="H4" s="8">
        <v>821000</v>
      </c>
      <c r="I4" s="8">
        <v>919520.00000000012</v>
      </c>
      <c r="J4" s="9">
        <f>I4/$I$2</f>
        <v>8.0242948716336318E-2</v>
      </c>
      <c r="K4" s="9">
        <v>0.12</v>
      </c>
      <c r="L4" s="15">
        <v>2.6785714285714284</v>
      </c>
      <c r="M4" s="15" t="str">
        <f>IF(K4&gt;5%,"Growth","")</f>
        <v>Growth</v>
      </c>
      <c r="N4" s="2" t="str">
        <f>IF(AND(F4=10000,L4&gt;8),"Hold","OK")</f>
        <v>OK</v>
      </c>
      <c r="O4" s="2" t="str">
        <f>IF(L4&lt;4,"Low",IF(L4&gt;8,"High","Normal"))</f>
        <v>Low</v>
      </c>
      <c r="P4" s="2" t="str">
        <f>IF(OR(K4&gt;8%,L4&lt;4),"Priority","")</f>
        <v>Priority</v>
      </c>
    </row>
    <row r="5" spans="1:16" x14ac:dyDescent="0.4">
      <c r="A5" s="3">
        <v>2</v>
      </c>
      <c r="B5" s="3" t="str">
        <f>HLOOKUP(A5,'Region Plan'!$B$2:$E$5,2,)</f>
        <v>South</v>
      </c>
      <c r="C5" s="2">
        <v>3255</v>
      </c>
      <c r="D5" s="3" t="s">
        <v>6</v>
      </c>
      <c r="E5" s="2" t="str">
        <f>VLOOKUP(C5,'Store Details'!$A$3:$F$26,5,)</f>
        <v xml:space="preserve">Frederick </v>
      </c>
      <c r="F5" s="4">
        <v>25000</v>
      </c>
      <c r="G5" s="5">
        <v>4106200</v>
      </c>
      <c r="H5" s="8">
        <v>684166.66666666663</v>
      </c>
      <c r="I5" s="8">
        <v>732058.33333333337</v>
      </c>
      <c r="J5" s="9">
        <f t="shared" ref="J5:J27" si="0">I5/$I$2</f>
        <v>6.3883895183392755E-2</v>
      </c>
      <c r="K5" s="9">
        <v>7.0000000000000007E-2</v>
      </c>
      <c r="L5" s="15">
        <v>5.6074766355140184</v>
      </c>
      <c r="M5" s="15" t="str">
        <f t="shared" ref="M5:M27" si="1">IF(K5&gt;5%,"Growth","")</f>
        <v>Growth</v>
      </c>
      <c r="N5" s="2" t="str">
        <f t="shared" ref="N5:N27" si="2">IF(AND(F5=10000,L5&gt;8),"Hold","OK")</f>
        <v>OK</v>
      </c>
      <c r="O5" s="2" t="str">
        <f t="shared" ref="O5:O27" si="3">IF(L5&lt;4,"Low",IF(L5&gt;8,"High","Normal"))</f>
        <v>Normal</v>
      </c>
      <c r="P5" s="2" t="str">
        <f t="shared" ref="P5:P27" si="4">IF(OR(K5&gt;8%,L5&lt;4),"Priority","")</f>
        <v/>
      </c>
    </row>
    <row r="6" spans="1:16" x14ac:dyDescent="0.4">
      <c r="A6" s="3">
        <v>1</v>
      </c>
      <c r="B6" s="3" t="str">
        <f>HLOOKUP(A6,'Region Plan'!$B$2:$E$5,2,)</f>
        <v>Northeast</v>
      </c>
      <c r="C6" s="2">
        <v>3216</v>
      </c>
      <c r="D6" s="3" t="s">
        <v>8</v>
      </c>
      <c r="E6" s="2" t="str">
        <f>VLOOKUP(C6,'Store Details'!$A$3:$F$26,5,)</f>
        <v>Queens</v>
      </c>
      <c r="F6" s="4">
        <v>10000</v>
      </c>
      <c r="G6" s="5">
        <v>3613700</v>
      </c>
      <c r="H6" s="8">
        <v>722480</v>
      </c>
      <c r="I6" s="8">
        <v>852526.39999999991</v>
      </c>
      <c r="J6" s="9">
        <f t="shared" si="0"/>
        <v>7.4396676738431797E-2</v>
      </c>
      <c r="K6" s="9">
        <v>0.18</v>
      </c>
      <c r="L6" s="15">
        <v>4.2372881355932206</v>
      </c>
      <c r="M6" s="15" t="str">
        <f t="shared" si="1"/>
        <v>Growth</v>
      </c>
      <c r="N6" s="2" t="str">
        <f t="shared" si="2"/>
        <v>OK</v>
      </c>
      <c r="O6" s="2" t="str">
        <f t="shared" si="3"/>
        <v>Normal</v>
      </c>
      <c r="P6" s="2" t="str">
        <f t="shared" si="4"/>
        <v>Priority</v>
      </c>
    </row>
    <row r="7" spans="1:16" x14ac:dyDescent="0.4">
      <c r="A7" s="3">
        <v>1</v>
      </c>
      <c r="B7" s="3" t="str">
        <f>HLOOKUP(A7,'Region Plan'!$B$2:$E$5,2,)</f>
        <v>Northeast</v>
      </c>
      <c r="C7" s="2">
        <v>3412</v>
      </c>
      <c r="D7" s="3" t="s">
        <v>4</v>
      </c>
      <c r="E7" s="2" t="str">
        <f>VLOOKUP(C7,'Store Details'!$A$3:$F$26,5,)</f>
        <v>Roselle Park</v>
      </c>
      <c r="F7" s="4">
        <v>10000</v>
      </c>
      <c r="G7" s="5">
        <v>2053900</v>
      </c>
      <c r="H7" s="8">
        <v>228055.55555555556</v>
      </c>
      <c r="I7" s="8">
        <v>216652.77777777778</v>
      </c>
      <c r="J7" s="9">
        <f t="shared" si="0"/>
        <v>1.8906448730287573E-2</v>
      </c>
      <c r="K7" s="9">
        <v>-0.05</v>
      </c>
      <c r="L7" s="15">
        <v>9.473684210526315</v>
      </c>
      <c r="M7" s="15" t="str">
        <f t="shared" si="1"/>
        <v/>
      </c>
      <c r="N7" s="2" t="str">
        <f t="shared" si="2"/>
        <v>Hold</v>
      </c>
      <c r="O7" s="2" t="str">
        <f t="shared" si="3"/>
        <v>High</v>
      </c>
      <c r="P7" s="2" t="str">
        <f t="shared" si="4"/>
        <v/>
      </c>
    </row>
    <row r="8" spans="1:16" x14ac:dyDescent="0.4">
      <c r="A8" s="3">
        <v>1</v>
      </c>
      <c r="B8" s="3" t="str">
        <f>HLOOKUP(A8,'Region Plan'!$B$2:$E$5,2,)</f>
        <v>Northeast</v>
      </c>
      <c r="C8" s="2">
        <v>3582</v>
      </c>
      <c r="D8" s="3" t="s">
        <v>11</v>
      </c>
      <c r="E8" s="2" t="str">
        <f>VLOOKUP(C8,'Store Details'!$A$3:$F$26,5,)</f>
        <v>Bethlehem</v>
      </c>
      <c r="F8" s="4">
        <v>20000</v>
      </c>
      <c r="G8" s="5">
        <v>3942300</v>
      </c>
      <c r="H8" s="8">
        <v>562971.42857142852</v>
      </c>
      <c r="I8" s="8">
        <v>608009.14285714284</v>
      </c>
      <c r="J8" s="9">
        <f t="shared" si="0"/>
        <v>5.3058602824679522E-2</v>
      </c>
      <c r="K8" s="9">
        <v>0.08</v>
      </c>
      <c r="L8" s="15">
        <v>6.4814814814814818</v>
      </c>
      <c r="M8" s="15" t="str">
        <f t="shared" si="1"/>
        <v>Growth</v>
      </c>
      <c r="N8" s="2" t="str">
        <f t="shared" si="2"/>
        <v>OK</v>
      </c>
      <c r="O8" s="2" t="str">
        <f t="shared" si="3"/>
        <v>Normal</v>
      </c>
      <c r="P8" s="2" t="str">
        <f t="shared" si="4"/>
        <v/>
      </c>
    </row>
    <row r="9" spans="1:16" x14ac:dyDescent="0.4">
      <c r="A9" s="3">
        <v>3</v>
      </c>
      <c r="B9" s="3" t="str">
        <f>HLOOKUP(A9,'Region Plan'!$B$2:$E$5,2,)</f>
        <v>Midwest</v>
      </c>
      <c r="C9" s="2">
        <v>3766</v>
      </c>
      <c r="D9" s="3" t="s">
        <v>13</v>
      </c>
      <c r="E9" s="2" t="str">
        <f>VLOOKUP(C9,'Store Details'!$A$3:$F$26,5,)</f>
        <v>Columbus</v>
      </c>
      <c r="F9" s="4">
        <v>25000</v>
      </c>
      <c r="G9" s="5">
        <v>4517100</v>
      </c>
      <c r="H9" s="8">
        <v>564437.5</v>
      </c>
      <c r="I9" s="8">
        <v>615236.875</v>
      </c>
      <c r="J9" s="9">
        <f t="shared" si="0"/>
        <v>5.3689339012771897E-2</v>
      </c>
      <c r="K9" s="9">
        <v>0.09</v>
      </c>
      <c r="L9" s="15">
        <v>7.3394495412844041</v>
      </c>
      <c r="M9" s="15" t="str">
        <f t="shared" si="1"/>
        <v>Growth</v>
      </c>
      <c r="N9" s="2" t="str">
        <f t="shared" si="2"/>
        <v>OK</v>
      </c>
      <c r="O9" s="2" t="str">
        <f t="shared" si="3"/>
        <v>Normal</v>
      </c>
      <c r="P9" s="2" t="str">
        <f t="shared" si="4"/>
        <v>Priority</v>
      </c>
    </row>
    <row r="10" spans="1:16" x14ac:dyDescent="0.4">
      <c r="A10" s="3">
        <v>1</v>
      </c>
      <c r="B10" s="3" t="str">
        <f>HLOOKUP(A10,'Region Plan'!$B$2:$E$5,2,)</f>
        <v>Northeast</v>
      </c>
      <c r="C10" s="2">
        <v>3637</v>
      </c>
      <c r="D10" s="3" t="s">
        <v>4</v>
      </c>
      <c r="E10" s="2" t="str">
        <f>VLOOKUP(C10,'Store Details'!$A$3:$F$26,5,)</f>
        <v>Hackettstown</v>
      </c>
      <c r="F10" s="4">
        <v>15000</v>
      </c>
      <c r="G10" s="5">
        <v>3573050</v>
      </c>
      <c r="H10" s="8">
        <v>396816.66666666669</v>
      </c>
      <c r="I10" s="8">
        <v>420625.66666666669</v>
      </c>
      <c r="J10" s="9">
        <f t="shared" si="0"/>
        <v>3.6706372671728847E-2</v>
      </c>
      <c r="K10" s="9">
        <v>0.06</v>
      </c>
      <c r="L10" s="15">
        <v>8.4905660377358494</v>
      </c>
      <c r="M10" s="15" t="str">
        <f t="shared" si="1"/>
        <v>Growth</v>
      </c>
      <c r="N10" s="2" t="str">
        <f t="shared" si="2"/>
        <v>OK</v>
      </c>
      <c r="O10" s="2" t="str">
        <f t="shared" si="3"/>
        <v>High</v>
      </c>
      <c r="P10" s="2" t="str">
        <f t="shared" si="4"/>
        <v/>
      </c>
    </row>
    <row r="11" spans="1:16" x14ac:dyDescent="0.4">
      <c r="A11" s="3">
        <v>2</v>
      </c>
      <c r="B11" s="3" t="str">
        <f>HLOOKUP(A11,'Region Plan'!$B$2:$E$5,2,)</f>
        <v>South</v>
      </c>
      <c r="C11" s="2">
        <v>3744</v>
      </c>
      <c r="D11" s="3" t="s">
        <v>31</v>
      </c>
      <c r="E11" s="2" t="str">
        <f>VLOOKUP(C11,'Store Details'!$A$3:$F$26,5,)</f>
        <v>Miami</v>
      </c>
      <c r="F11" s="4">
        <v>10000</v>
      </c>
      <c r="G11" s="5">
        <v>5748800.0000000009</v>
      </c>
      <c r="H11" s="8">
        <v>478916.66666666674</v>
      </c>
      <c r="I11" s="8">
        <v>517230.00000000012</v>
      </c>
      <c r="J11" s="9">
        <f t="shared" si="0"/>
        <v>4.5136658652939185E-2</v>
      </c>
      <c r="K11" s="9">
        <v>0.08</v>
      </c>
      <c r="L11" s="15">
        <v>11.111111111111111</v>
      </c>
      <c r="M11" s="15" t="str">
        <f t="shared" si="1"/>
        <v>Growth</v>
      </c>
      <c r="N11" s="2" t="str">
        <f t="shared" si="2"/>
        <v>Hold</v>
      </c>
      <c r="O11" s="2" t="str">
        <f t="shared" si="3"/>
        <v>High</v>
      </c>
      <c r="P11" s="2" t="str">
        <f t="shared" si="4"/>
        <v/>
      </c>
    </row>
    <row r="12" spans="1:16" x14ac:dyDescent="0.4">
      <c r="A12" s="3">
        <v>2</v>
      </c>
      <c r="B12" s="3" t="str">
        <f>HLOOKUP(A12,'Region Plan'!$B$2:$E$5,2,)</f>
        <v>South</v>
      </c>
      <c r="C12" s="2">
        <v>3638</v>
      </c>
      <c r="D12" s="3" t="s">
        <v>33</v>
      </c>
      <c r="E12" s="2" t="str">
        <f>VLOOKUP(C12,'Store Details'!$A$3:$F$26,5,)</f>
        <v>Atlanta</v>
      </c>
      <c r="F12" s="4">
        <v>20000</v>
      </c>
      <c r="G12" s="5">
        <v>3696400</v>
      </c>
      <c r="H12" s="8">
        <v>369450</v>
      </c>
      <c r="I12" s="8">
        <v>362061</v>
      </c>
      <c r="J12" s="9">
        <f t="shared" si="0"/>
        <v>3.1595661057057425E-2</v>
      </c>
      <c r="K12" s="9">
        <v>-0.02</v>
      </c>
      <c r="L12" s="15">
        <v>10.204081632653061</v>
      </c>
      <c r="M12" s="15" t="str">
        <f t="shared" si="1"/>
        <v/>
      </c>
      <c r="N12" s="2" t="str">
        <f t="shared" si="2"/>
        <v>OK</v>
      </c>
      <c r="O12" s="2" t="str">
        <f t="shared" si="3"/>
        <v>High</v>
      </c>
      <c r="P12" s="2" t="str">
        <f t="shared" si="4"/>
        <v/>
      </c>
    </row>
    <row r="13" spans="1:16" x14ac:dyDescent="0.4">
      <c r="A13" s="3">
        <v>3</v>
      </c>
      <c r="B13" s="3" t="str">
        <f>HLOOKUP(A13,'Region Plan'!$B$2:$E$5,2,)</f>
        <v>Midwest</v>
      </c>
      <c r="C13" s="2">
        <v>3911</v>
      </c>
      <c r="D13" s="3" t="s">
        <v>13</v>
      </c>
      <c r="E13" s="2" t="str">
        <f>VLOOKUP(C13,'Store Details'!$A$3:$F$26,5,)</f>
        <v>Youngstown</v>
      </c>
      <c r="F13" s="4">
        <v>15000</v>
      </c>
      <c r="G13" s="5">
        <v>3286000</v>
      </c>
      <c r="H13" s="8">
        <v>410500</v>
      </c>
      <c r="I13" s="8">
        <v>410500</v>
      </c>
      <c r="J13" s="9">
        <f t="shared" si="0"/>
        <v>3.5822744962650137E-2</v>
      </c>
      <c r="K13" s="9">
        <v>0</v>
      </c>
      <c r="L13" s="15">
        <v>8</v>
      </c>
      <c r="M13" s="15" t="str">
        <f t="shared" si="1"/>
        <v/>
      </c>
      <c r="N13" s="2" t="str">
        <f t="shared" si="2"/>
        <v>OK</v>
      </c>
      <c r="O13" s="2" t="str">
        <f t="shared" si="3"/>
        <v>Normal</v>
      </c>
      <c r="P13" s="2" t="str">
        <f t="shared" si="4"/>
        <v/>
      </c>
    </row>
    <row r="14" spans="1:16" x14ac:dyDescent="0.4">
      <c r="A14" s="3">
        <v>1</v>
      </c>
      <c r="B14" s="3" t="str">
        <f>HLOOKUP(A14,'Region Plan'!$B$2:$E$5,2,)</f>
        <v>Northeast</v>
      </c>
      <c r="C14" s="2">
        <v>4100</v>
      </c>
      <c r="D14" s="3" t="s">
        <v>17</v>
      </c>
      <c r="E14" s="2" t="str">
        <f>VLOOKUP(C14,'Store Details'!$A$3:$F$26,5,)</f>
        <v>Boston</v>
      </c>
      <c r="F14" s="4">
        <v>10000</v>
      </c>
      <c r="G14" s="5">
        <v>2793500</v>
      </c>
      <c r="H14" s="8">
        <v>232616.66666666666</v>
      </c>
      <c r="I14" s="8">
        <v>223311.99999999997</v>
      </c>
      <c r="J14" s="9">
        <f t="shared" si="0"/>
        <v>1.9487573259681673E-2</v>
      </c>
      <c r="K14" s="9">
        <v>-0.04</v>
      </c>
      <c r="L14" s="15">
        <v>12.500000000000002</v>
      </c>
      <c r="M14" s="15" t="str">
        <f t="shared" si="1"/>
        <v/>
      </c>
      <c r="N14" s="2" t="str">
        <f t="shared" si="2"/>
        <v>Hold</v>
      </c>
      <c r="O14" s="2" t="str">
        <f t="shared" si="3"/>
        <v>High</v>
      </c>
      <c r="P14" s="2" t="str">
        <f t="shared" si="4"/>
        <v/>
      </c>
    </row>
    <row r="15" spans="1:16" x14ac:dyDescent="0.4">
      <c r="A15" s="3">
        <v>1</v>
      </c>
      <c r="B15" s="3" t="str">
        <f>HLOOKUP(A15,'Region Plan'!$B$2:$E$5,2,)</f>
        <v>Northeast</v>
      </c>
      <c r="C15" s="2">
        <v>3816</v>
      </c>
      <c r="D15" s="3" t="s">
        <v>4</v>
      </c>
      <c r="E15" s="2" t="str">
        <f>VLOOKUP(C15,'Store Details'!$A$3:$F$26,5,)</f>
        <v>New Brunswick</v>
      </c>
      <c r="F15" s="4">
        <v>25000</v>
      </c>
      <c r="G15" s="5">
        <v>3696700</v>
      </c>
      <c r="H15" s="8">
        <v>461812.5</v>
      </c>
      <c r="I15" s="8">
        <v>489521.25</v>
      </c>
      <c r="J15" s="9">
        <f t="shared" si="0"/>
        <v>4.2718623367960291E-2</v>
      </c>
      <c r="K15" s="9">
        <v>0.06</v>
      </c>
      <c r="L15" s="15">
        <v>7.5471698113207548</v>
      </c>
      <c r="M15" s="15" t="str">
        <f t="shared" si="1"/>
        <v>Growth</v>
      </c>
      <c r="N15" s="2" t="str">
        <f t="shared" si="2"/>
        <v>OK</v>
      </c>
      <c r="O15" s="2" t="str">
        <f t="shared" si="3"/>
        <v>Normal</v>
      </c>
      <c r="P15" s="2" t="str">
        <f t="shared" si="4"/>
        <v/>
      </c>
    </row>
    <row r="16" spans="1:16" x14ac:dyDescent="0.4">
      <c r="A16" s="3">
        <v>1</v>
      </c>
      <c r="B16" s="3" t="str">
        <f>HLOOKUP(A16,'Region Plan'!$B$2:$E$5,2,)</f>
        <v>Northeast</v>
      </c>
      <c r="C16" s="2">
        <v>4310</v>
      </c>
      <c r="D16" s="3" t="s">
        <v>20</v>
      </c>
      <c r="E16" s="2" t="str">
        <f>VLOOKUP(C16,'Store Details'!$A$3:$F$26,5,)</f>
        <v>Providence</v>
      </c>
      <c r="F16" s="4">
        <v>10000</v>
      </c>
      <c r="G16" s="5">
        <v>2793700</v>
      </c>
      <c r="H16" s="8">
        <v>279140</v>
      </c>
      <c r="I16" s="8">
        <v>273557.2</v>
      </c>
      <c r="J16" s="9">
        <f t="shared" si="0"/>
        <v>2.3872277243110054E-2</v>
      </c>
      <c r="K16" s="9">
        <v>-0.02</v>
      </c>
      <c r="L16" s="15">
        <v>10.204081632653061</v>
      </c>
      <c r="M16" s="15" t="str">
        <f t="shared" si="1"/>
        <v/>
      </c>
      <c r="N16" s="2" t="str">
        <f t="shared" si="2"/>
        <v>Hold</v>
      </c>
      <c r="O16" s="2" t="str">
        <f t="shared" si="3"/>
        <v>High</v>
      </c>
      <c r="P16" s="2" t="str">
        <f t="shared" si="4"/>
        <v/>
      </c>
    </row>
    <row r="17" spans="1:16" x14ac:dyDescent="0.4">
      <c r="A17" s="3">
        <v>4</v>
      </c>
      <c r="B17" s="3" t="str">
        <f>HLOOKUP(A17,'Region Plan'!$B$2:$E$5,2,)</f>
        <v>West</v>
      </c>
      <c r="C17" s="2">
        <v>4474</v>
      </c>
      <c r="D17" s="3" t="s">
        <v>40</v>
      </c>
      <c r="E17" s="2" t="str">
        <f>VLOOKUP(C17,'Store Details'!$A$3:$F$26,5,)</f>
        <v>San Francisco</v>
      </c>
      <c r="F17" s="4">
        <v>10000</v>
      </c>
      <c r="G17" s="5">
        <v>4517700</v>
      </c>
      <c r="H17" s="8">
        <v>301033.33333333331</v>
      </c>
      <c r="I17" s="8">
        <v>273940.33333333331</v>
      </c>
      <c r="J17" s="9">
        <f t="shared" si="0"/>
        <v>2.390571180507519E-2</v>
      </c>
      <c r="K17" s="9">
        <v>-0.09</v>
      </c>
      <c r="L17" s="15">
        <v>16.483516483516485</v>
      </c>
      <c r="M17" s="15" t="str">
        <f t="shared" si="1"/>
        <v/>
      </c>
      <c r="N17" s="2" t="str">
        <f t="shared" si="2"/>
        <v>Hold</v>
      </c>
      <c r="O17" s="2" t="str">
        <f t="shared" si="3"/>
        <v>High</v>
      </c>
      <c r="P17" s="2" t="str">
        <f t="shared" si="4"/>
        <v/>
      </c>
    </row>
    <row r="18" spans="1:16" x14ac:dyDescent="0.4">
      <c r="A18" s="3">
        <v>3</v>
      </c>
      <c r="B18" s="3" t="str">
        <f>HLOOKUP(A18,'Region Plan'!$B$2:$E$5,2,)</f>
        <v>Midwest</v>
      </c>
      <c r="C18" s="2">
        <v>4085</v>
      </c>
      <c r="D18" s="3" t="s">
        <v>11</v>
      </c>
      <c r="E18" s="2" t="str">
        <f>VLOOKUP(C18,'Store Details'!$A$3:$F$26,5,)</f>
        <v>Pittsburgh</v>
      </c>
      <c r="F18" s="4">
        <v>25000</v>
      </c>
      <c r="G18" s="5">
        <v>5543850.0000000009</v>
      </c>
      <c r="H18" s="8">
        <v>791678.57142857159</v>
      </c>
      <c r="I18" s="8">
        <v>839179.28571428591</v>
      </c>
      <c r="J18" s="9">
        <f t="shared" si="0"/>
        <v>7.3231925773646234E-2</v>
      </c>
      <c r="K18" s="9">
        <v>0.06</v>
      </c>
      <c r="L18" s="15">
        <v>6.6037735849056602</v>
      </c>
      <c r="M18" s="15" t="str">
        <f t="shared" si="1"/>
        <v>Growth</v>
      </c>
      <c r="N18" s="2" t="str">
        <f t="shared" si="2"/>
        <v>OK</v>
      </c>
      <c r="O18" s="2" t="str">
        <f t="shared" si="3"/>
        <v>Normal</v>
      </c>
      <c r="P18" s="2" t="str">
        <f t="shared" si="4"/>
        <v/>
      </c>
    </row>
    <row r="19" spans="1:16" x14ac:dyDescent="0.4">
      <c r="A19" s="3">
        <v>4</v>
      </c>
      <c r="B19" s="3" t="str">
        <f>HLOOKUP(A19,'Region Plan'!$B$2:$E$5,2,)</f>
        <v>West</v>
      </c>
      <c r="C19" s="2">
        <v>4366</v>
      </c>
      <c r="D19" s="3" t="s">
        <v>40</v>
      </c>
      <c r="E19" s="2" t="str">
        <f>VLOOKUP(C19,'Store Details'!$A$3:$F$26,5,)</f>
        <v>Los Angeles</v>
      </c>
      <c r="F19" s="4">
        <v>25000</v>
      </c>
      <c r="G19" s="5">
        <v>4189100</v>
      </c>
      <c r="H19" s="8">
        <v>465233.33333333331</v>
      </c>
      <c r="I19" s="8">
        <v>451276.33333333331</v>
      </c>
      <c r="J19" s="9">
        <f t="shared" si="0"/>
        <v>3.9381137628940049E-2</v>
      </c>
      <c r="K19" s="9">
        <v>-0.03</v>
      </c>
      <c r="L19" s="15">
        <v>9.2783505154639183</v>
      </c>
      <c r="M19" s="15" t="str">
        <f t="shared" si="1"/>
        <v/>
      </c>
      <c r="N19" s="2" t="str">
        <f t="shared" si="2"/>
        <v>OK</v>
      </c>
      <c r="O19" s="2" t="str">
        <f t="shared" si="3"/>
        <v>High</v>
      </c>
      <c r="P19" s="2" t="str">
        <f t="shared" si="4"/>
        <v/>
      </c>
    </row>
    <row r="20" spans="1:16" x14ac:dyDescent="0.4">
      <c r="A20" s="3">
        <v>1</v>
      </c>
      <c r="B20" s="3" t="str">
        <f>HLOOKUP(A20,'Region Plan'!$B$2:$E$5,2,)</f>
        <v>Northeast</v>
      </c>
      <c r="C20" s="2">
        <v>4160</v>
      </c>
      <c r="D20" s="3" t="s">
        <v>11</v>
      </c>
      <c r="E20" s="2" t="str">
        <f>VLOOKUP(C20,'Store Details'!$A$3:$F$26,5,)</f>
        <v>Philadelphia</v>
      </c>
      <c r="F20" s="4">
        <v>10000</v>
      </c>
      <c r="G20" s="5">
        <v>2957500</v>
      </c>
      <c r="H20" s="8">
        <v>328400</v>
      </c>
      <c r="I20" s="8">
        <v>328400</v>
      </c>
      <c r="J20" s="9">
        <f t="shared" si="0"/>
        <v>2.865819597012011E-2</v>
      </c>
      <c r="K20" s="9">
        <v>0</v>
      </c>
      <c r="L20" s="15">
        <v>9</v>
      </c>
      <c r="M20" s="15" t="str">
        <f t="shared" si="1"/>
        <v/>
      </c>
      <c r="N20" s="2" t="str">
        <f t="shared" si="2"/>
        <v>Hold</v>
      </c>
      <c r="O20" s="2" t="str">
        <f t="shared" si="3"/>
        <v>High</v>
      </c>
      <c r="P20" s="2" t="str">
        <f t="shared" si="4"/>
        <v/>
      </c>
    </row>
    <row r="21" spans="1:16" x14ac:dyDescent="0.4">
      <c r="A21" s="3">
        <v>2</v>
      </c>
      <c r="B21" s="3" t="str">
        <f>HLOOKUP(A21,'Region Plan'!$B$2:$E$5,2,)</f>
        <v>South</v>
      </c>
      <c r="C21" s="2">
        <v>4077</v>
      </c>
      <c r="D21" s="3" t="s">
        <v>6</v>
      </c>
      <c r="E21" s="2" t="str">
        <f>VLOOKUP(C21,'Store Details'!$A$3:$F$26,5,)</f>
        <v>Baltimore</v>
      </c>
      <c r="F21" s="4">
        <v>15000</v>
      </c>
      <c r="G21" s="5">
        <v>2629000</v>
      </c>
      <c r="H21" s="8">
        <v>525440</v>
      </c>
      <c r="I21" s="8">
        <v>556966.40000000002</v>
      </c>
      <c r="J21" s="9">
        <f t="shared" si="0"/>
        <v>4.8604300365323712E-2</v>
      </c>
      <c r="K21" s="9">
        <v>0.06</v>
      </c>
      <c r="L21" s="15">
        <v>4.7169811320754711</v>
      </c>
      <c r="M21" s="15" t="str">
        <f t="shared" si="1"/>
        <v>Growth</v>
      </c>
      <c r="N21" s="2" t="str">
        <f t="shared" si="2"/>
        <v>OK</v>
      </c>
      <c r="O21" s="2" t="str">
        <f t="shared" si="3"/>
        <v>Normal</v>
      </c>
      <c r="P21" s="2" t="str">
        <f t="shared" si="4"/>
        <v/>
      </c>
    </row>
    <row r="22" spans="1:16" x14ac:dyDescent="0.4">
      <c r="A22" s="3">
        <v>3</v>
      </c>
      <c r="B22" s="3" t="str">
        <f>HLOOKUP(A22,'Region Plan'!$B$2:$E$5,2,)</f>
        <v>Midwest</v>
      </c>
      <c r="C22" s="2">
        <v>4555</v>
      </c>
      <c r="D22" s="3" t="s">
        <v>35</v>
      </c>
      <c r="E22" s="2" t="str">
        <f>VLOOKUP(C22,'Store Details'!$A$3:$F$26,5,)</f>
        <v>Chicago</v>
      </c>
      <c r="F22" s="4">
        <v>10000</v>
      </c>
      <c r="G22" s="5">
        <v>3039400</v>
      </c>
      <c r="H22" s="8">
        <v>253141.66666666666</v>
      </c>
      <c r="I22" s="8">
        <v>240484.58333333331</v>
      </c>
      <c r="J22" s="9">
        <f t="shared" si="0"/>
        <v>2.0986158090619204E-2</v>
      </c>
      <c r="K22" s="9">
        <v>-0.05</v>
      </c>
      <c r="L22" s="15">
        <v>12.631578947368421</v>
      </c>
      <c r="M22" s="15" t="str">
        <f t="shared" si="1"/>
        <v/>
      </c>
      <c r="N22" s="2" t="str">
        <f t="shared" si="2"/>
        <v>Hold</v>
      </c>
      <c r="O22" s="2" t="str">
        <f t="shared" si="3"/>
        <v>High</v>
      </c>
      <c r="P22" s="2" t="str">
        <f t="shared" si="4"/>
        <v/>
      </c>
    </row>
    <row r="23" spans="1:16" x14ac:dyDescent="0.4">
      <c r="A23" s="3">
        <v>4</v>
      </c>
      <c r="B23" s="3" t="str">
        <f>HLOOKUP(A23,'Region Plan'!$B$2:$E$5,2,)</f>
        <v>West</v>
      </c>
      <c r="C23" s="2">
        <v>4709</v>
      </c>
      <c r="D23" s="3" t="s">
        <v>43</v>
      </c>
      <c r="E23" s="2" t="str">
        <f>VLOOKUP(C23,'Store Details'!$A$3:$F$26,5,)</f>
        <v>Dallas</v>
      </c>
      <c r="F23" s="4">
        <v>20000</v>
      </c>
      <c r="G23" s="5">
        <v>3285600</v>
      </c>
      <c r="H23" s="8">
        <v>252615.38461538462</v>
      </c>
      <c r="I23" s="8">
        <v>229880.00000000003</v>
      </c>
      <c r="J23" s="9">
        <f t="shared" si="0"/>
        <v>2.006073717908408E-2</v>
      </c>
      <c r="K23" s="9">
        <v>-0.09</v>
      </c>
      <c r="L23" s="15">
        <v>14.285714285714285</v>
      </c>
      <c r="M23" s="15" t="str">
        <f t="shared" si="1"/>
        <v/>
      </c>
      <c r="N23" s="2" t="str">
        <f t="shared" si="2"/>
        <v>OK</v>
      </c>
      <c r="O23" s="2" t="str">
        <f t="shared" si="3"/>
        <v>High</v>
      </c>
      <c r="P23" s="2" t="str">
        <f t="shared" si="4"/>
        <v/>
      </c>
    </row>
    <row r="24" spans="1:16" x14ac:dyDescent="0.4">
      <c r="A24" s="3">
        <v>1</v>
      </c>
      <c r="B24" s="3" t="str">
        <f>HLOOKUP(A24,'Region Plan'!$B$2:$E$5,2,)</f>
        <v>Northeast</v>
      </c>
      <c r="C24" s="2">
        <v>4072</v>
      </c>
      <c r="D24" s="3" t="s">
        <v>8</v>
      </c>
      <c r="E24" s="2" t="str">
        <f>VLOOKUP(C24,'Store Details'!$A$3:$F$26,5,)</f>
        <v>Albany</v>
      </c>
      <c r="F24" s="4">
        <v>15000</v>
      </c>
      <c r="G24" s="5">
        <v>2464500</v>
      </c>
      <c r="H24" s="8">
        <v>615750</v>
      </c>
      <c r="I24" s="8">
        <v>665010</v>
      </c>
      <c r="J24" s="9">
        <f t="shared" si="0"/>
        <v>5.8032846839493224E-2</v>
      </c>
      <c r="K24" s="9">
        <v>0.08</v>
      </c>
      <c r="L24" s="15">
        <v>3.7037037037037037</v>
      </c>
      <c r="M24" s="15" t="str">
        <f t="shared" si="1"/>
        <v>Growth</v>
      </c>
      <c r="N24" s="2" t="str">
        <f t="shared" si="2"/>
        <v>OK</v>
      </c>
      <c r="O24" s="2" t="str">
        <f t="shared" si="3"/>
        <v>Low</v>
      </c>
      <c r="P24" s="2" t="str">
        <f t="shared" si="4"/>
        <v>Priority</v>
      </c>
    </row>
    <row r="25" spans="1:16" x14ac:dyDescent="0.4">
      <c r="A25" s="3">
        <v>3</v>
      </c>
      <c r="B25" s="3" t="str">
        <f>HLOOKUP(A25,'Region Plan'!$B$2:$E$5,2,)</f>
        <v>Midwest</v>
      </c>
      <c r="C25" s="2">
        <v>4521</v>
      </c>
      <c r="D25" s="3" t="s">
        <v>13</v>
      </c>
      <c r="E25" s="2" t="str">
        <f>VLOOKUP(C25,'Store Details'!$A$3:$F$26,5,)</f>
        <v>Cincinnati</v>
      </c>
      <c r="F25" s="4">
        <v>10000</v>
      </c>
      <c r="G25" s="5">
        <v>1643400</v>
      </c>
      <c r="H25" s="8">
        <v>547333.33333333337</v>
      </c>
      <c r="I25" s="8">
        <v>613013.33333333349</v>
      </c>
      <c r="J25" s="9">
        <f t="shared" si="0"/>
        <v>5.3495299144224219E-2</v>
      </c>
      <c r="K25" s="9">
        <v>0.12</v>
      </c>
      <c r="L25" s="15">
        <v>2.6785714285714279</v>
      </c>
      <c r="M25" s="15" t="str">
        <f t="shared" si="1"/>
        <v>Growth</v>
      </c>
      <c r="N25" s="2" t="str">
        <f t="shared" si="2"/>
        <v>OK</v>
      </c>
      <c r="O25" s="2" t="str">
        <f t="shared" si="3"/>
        <v>Low</v>
      </c>
      <c r="P25" s="2" t="str">
        <f t="shared" si="4"/>
        <v>Priority</v>
      </c>
    </row>
    <row r="26" spans="1:16" x14ac:dyDescent="0.4">
      <c r="A26" s="3">
        <v>3</v>
      </c>
      <c r="B26" s="3" t="str">
        <f>HLOOKUP(A26,'Region Plan'!$B$2:$E$5,2,)</f>
        <v>Midwest</v>
      </c>
      <c r="C26" s="2">
        <v>4655</v>
      </c>
      <c r="D26" s="3" t="s">
        <v>37</v>
      </c>
      <c r="E26" s="2" t="str">
        <f>VLOOKUP(C26,'Store Details'!$A$3:$F$26,5,)</f>
        <v>Detroit</v>
      </c>
      <c r="F26" s="4">
        <v>20000</v>
      </c>
      <c r="G26" s="5">
        <v>4598900</v>
      </c>
      <c r="H26" s="8">
        <v>328400</v>
      </c>
      <c r="I26" s="8">
        <v>302128</v>
      </c>
      <c r="J26" s="9">
        <f t="shared" si="0"/>
        <v>2.6365540292510502E-2</v>
      </c>
      <c r="K26" s="9">
        <v>-0.08</v>
      </c>
      <c r="L26" s="15">
        <v>15.217391304347826</v>
      </c>
      <c r="M26" s="15" t="str">
        <f t="shared" si="1"/>
        <v/>
      </c>
      <c r="N26" s="2" t="str">
        <f t="shared" si="2"/>
        <v>OK</v>
      </c>
      <c r="O26" s="2" t="str">
        <f t="shared" si="3"/>
        <v>High</v>
      </c>
      <c r="P26" s="2" t="str">
        <f t="shared" si="4"/>
        <v/>
      </c>
    </row>
    <row r="27" spans="1:16" x14ac:dyDescent="0.4">
      <c r="A27" s="3">
        <v>4</v>
      </c>
      <c r="B27" s="3" t="str">
        <f>HLOOKUP(A27,'Region Plan'!$B$2:$E$5,2,)</f>
        <v>West</v>
      </c>
      <c r="C27" s="2">
        <v>4750</v>
      </c>
      <c r="D27" s="3" t="s">
        <v>44</v>
      </c>
      <c r="E27" s="2" t="str">
        <f>VLOOKUP(C27,'Store Details'!$A$3:$F$26,5,)</f>
        <v>Seatle</v>
      </c>
      <c r="F27" s="4">
        <v>15000</v>
      </c>
      <c r="G27" s="5">
        <v>2864200</v>
      </c>
      <c r="H27" s="8">
        <v>318111.11111111112</v>
      </c>
      <c r="I27" s="8">
        <v>318111.11111111112</v>
      </c>
      <c r="J27" s="9">
        <f t="shared" si="0"/>
        <v>2.7760324489935675E-2</v>
      </c>
      <c r="K27" s="9">
        <v>0</v>
      </c>
      <c r="L27" s="15">
        <v>9</v>
      </c>
      <c r="M27" s="15" t="str">
        <f t="shared" si="1"/>
        <v/>
      </c>
      <c r="N27" s="2" t="str">
        <f t="shared" si="2"/>
        <v>OK</v>
      </c>
      <c r="O27" s="2" t="str">
        <f t="shared" si="3"/>
        <v>High</v>
      </c>
      <c r="P27" s="2" t="str">
        <f t="shared" si="4"/>
        <v/>
      </c>
    </row>
    <row r="41" spans="1:1" x14ac:dyDescent="0.4">
      <c r="A41" s="1">
        <v>2</v>
      </c>
    </row>
  </sheetData>
  <mergeCells count="2">
    <mergeCell ref="A1:P1"/>
    <mergeCell ref="E2:F2"/>
  </mergeCells>
  <conditionalFormatting sqref="L4:L40">
    <cfRule type="iconSet" priority="1">
      <iconSet>
        <cfvo type="percent" val="0"/>
        <cfvo type="percent" val="4"/>
        <cfvo type="percent" val="8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2" sqref="B2:E5"/>
    </sheetView>
  </sheetViews>
  <sheetFormatPr defaultColWidth="9.1328125" defaultRowHeight="15" x14ac:dyDescent="0.4"/>
  <cols>
    <col min="1" max="1" width="26.59765625" style="1" customWidth="1"/>
    <col min="2" max="2" width="16.86328125" style="1" customWidth="1"/>
    <col min="3" max="3" width="19.1328125" style="1" customWidth="1"/>
    <col min="4" max="4" width="16.265625" style="1" customWidth="1"/>
    <col min="5" max="5" width="16.73046875" style="1" customWidth="1"/>
    <col min="6" max="9" width="9.1328125" style="1"/>
    <col min="10" max="10" width="17.73046875" style="1" customWidth="1"/>
    <col min="11" max="16384" width="9.1328125" style="1"/>
  </cols>
  <sheetData>
    <row r="1" spans="1:10" ht="25.5" customHeight="1" x14ac:dyDescent="0.4">
      <c r="A1" s="21" t="s">
        <v>48</v>
      </c>
      <c r="B1" s="21"/>
      <c r="C1" s="21"/>
      <c r="D1" s="21"/>
      <c r="E1" s="21"/>
    </row>
    <row r="2" spans="1:10" ht="20.100000000000001" customHeight="1" x14ac:dyDescent="0.4">
      <c r="A2" s="11" t="s">
        <v>46</v>
      </c>
      <c r="B2" s="2">
        <v>1</v>
      </c>
      <c r="C2" s="2">
        <v>2</v>
      </c>
      <c r="D2" s="2">
        <v>3</v>
      </c>
      <c r="E2" s="2">
        <v>4</v>
      </c>
    </row>
    <row r="3" spans="1:10" ht="20.100000000000001" customHeight="1" x14ac:dyDescent="0.4">
      <c r="A3" s="11" t="s">
        <v>47</v>
      </c>
      <c r="B3" s="2" t="s">
        <v>28</v>
      </c>
      <c r="C3" s="2" t="s">
        <v>27</v>
      </c>
      <c r="D3" s="2" t="s">
        <v>29</v>
      </c>
      <c r="E3" s="2" t="s">
        <v>30</v>
      </c>
    </row>
    <row r="4" spans="1:10" ht="20.100000000000001" customHeight="1" x14ac:dyDescent="0.4">
      <c r="A4" s="11" t="s">
        <v>49</v>
      </c>
      <c r="B4" s="8">
        <v>132000000</v>
      </c>
      <c r="C4" s="8">
        <v>55000000</v>
      </c>
      <c r="D4" s="8">
        <v>50000000</v>
      </c>
      <c r="E4" s="8">
        <v>45000000</v>
      </c>
    </row>
    <row r="5" spans="1:10" ht="20.100000000000001" customHeight="1" x14ac:dyDescent="0.4">
      <c r="A5" s="11" t="s">
        <v>55</v>
      </c>
      <c r="B5" s="9">
        <v>0.1</v>
      </c>
      <c r="C5" s="9">
        <v>0.03</v>
      </c>
      <c r="D5" s="9">
        <v>0</v>
      </c>
      <c r="E5" s="9">
        <v>0.02</v>
      </c>
    </row>
    <row r="9" spans="1:10" x14ac:dyDescent="0.4">
      <c r="B9" s="7"/>
      <c r="C9" s="7"/>
      <c r="D9" s="7"/>
      <c r="E9" s="7"/>
    </row>
    <row r="14" spans="1:10" x14ac:dyDescent="0.4">
      <c r="J14" s="6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topLeftCell="A3" workbookViewId="0">
      <selection activeCell="E7" sqref="E7"/>
    </sheetView>
  </sheetViews>
  <sheetFormatPr defaultColWidth="9.1328125" defaultRowHeight="15" x14ac:dyDescent="0.4"/>
  <cols>
    <col min="1" max="1" width="12.86328125" style="1" customWidth="1"/>
    <col min="2" max="2" width="12.73046875" style="1" customWidth="1"/>
    <col min="3" max="3" width="13.73046875" style="1" customWidth="1"/>
    <col min="4" max="4" width="9.1328125" style="1"/>
    <col min="5" max="5" width="16.73046875" style="1" customWidth="1"/>
    <col min="6" max="16384" width="9.1328125" style="1"/>
  </cols>
  <sheetData>
    <row r="1" spans="1:6" ht="28.5" customHeight="1" x14ac:dyDescent="0.4">
      <c r="A1" s="22" t="s">
        <v>54</v>
      </c>
      <c r="B1" s="22"/>
      <c r="C1" s="22"/>
      <c r="D1" s="22"/>
      <c r="E1" s="22"/>
      <c r="F1" s="22"/>
    </row>
    <row r="2" spans="1:6" ht="30" x14ac:dyDescent="0.4">
      <c r="A2" s="10" t="s">
        <v>0</v>
      </c>
      <c r="B2" s="10" t="s">
        <v>46</v>
      </c>
      <c r="C2" s="10" t="s">
        <v>47</v>
      </c>
      <c r="D2" s="10" t="s">
        <v>1</v>
      </c>
      <c r="E2" s="10" t="s">
        <v>2</v>
      </c>
      <c r="F2" s="10" t="s">
        <v>50</v>
      </c>
    </row>
    <row r="3" spans="1:6" x14ac:dyDescent="0.4">
      <c r="A3" s="2">
        <v>3284</v>
      </c>
      <c r="B3" s="3">
        <v>1</v>
      </c>
      <c r="C3" s="3" t="s">
        <v>28</v>
      </c>
      <c r="D3" s="3" t="s">
        <v>4</v>
      </c>
      <c r="E3" s="2" t="s">
        <v>5</v>
      </c>
      <c r="F3" s="4">
        <v>10000</v>
      </c>
    </row>
    <row r="4" spans="1:6" x14ac:dyDescent="0.4">
      <c r="A4" s="2">
        <v>3255</v>
      </c>
      <c r="B4" s="3">
        <v>2</v>
      </c>
      <c r="C4" s="3" t="s">
        <v>27</v>
      </c>
      <c r="D4" s="3" t="s">
        <v>6</v>
      </c>
      <c r="E4" s="2" t="s">
        <v>7</v>
      </c>
      <c r="F4" s="4">
        <v>25000</v>
      </c>
    </row>
    <row r="5" spans="1:6" x14ac:dyDescent="0.4">
      <c r="A5" s="2">
        <v>3216</v>
      </c>
      <c r="B5" s="3">
        <v>1</v>
      </c>
      <c r="C5" s="3" t="s">
        <v>28</v>
      </c>
      <c r="D5" s="3" t="s">
        <v>8</v>
      </c>
      <c r="E5" s="2" t="s">
        <v>9</v>
      </c>
      <c r="F5" s="4">
        <v>10000</v>
      </c>
    </row>
    <row r="6" spans="1:6" x14ac:dyDescent="0.4">
      <c r="A6" s="2">
        <v>3412</v>
      </c>
      <c r="B6" s="3">
        <v>1</v>
      </c>
      <c r="C6" s="3" t="s">
        <v>28</v>
      </c>
      <c r="D6" s="3" t="s">
        <v>4</v>
      </c>
      <c r="E6" s="2" t="s">
        <v>10</v>
      </c>
      <c r="F6" s="4">
        <v>10000</v>
      </c>
    </row>
    <row r="7" spans="1:6" x14ac:dyDescent="0.4">
      <c r="A7" s="2">
        <v>3582</v>
      </c>
      <c r="B7" s="3">
        <v>1</v>
      </c>
      <c r="C7" s="3" t="s">
        <v>28</v>
      </c>
      <c r="D7" s="3" t="s">
        <v>11</v>
      </c>
      <c r="E7" s="2" t="s">
        <v>12</v>
      </c>
      <c r="F7" s="4">
        <v>20000</v>
      </c>
    </row>
    <row r="8" spans="1:6" x14ac:dyDescent="0.4">
      <c r="A8" s="2">
        <v>3766</v>
      </c>
      <c r="B8" s="3">
        <v>3</v>
      </c>
      <c r="C8" s="3" t="s">
        <v>29</v>
      </c>
      <c r="D8" s="3" t="s">
        <v>13</v>
      </c>
      <c r="E8" s="2" t="s">
        <v>14</v>
      </c>
      <c r="F8" s="4">
        <v>25000</v>
      </c>
    </row>
    <row r="9" spans="1:6" x14ac:dyDescent="0.4">
      <c r="A9" s="2">
        <v>3637</v>
      </c>
      <c r="B9" s="3">
        <v>1</v>
      </c>
      <c r="C9" s="3" t="s">
        <v>28</v>
      </c>
      <c r="D9" s="3" t="s">
        <v>4</v>
      </c>
      <c r="E9" s="2" t="s">
        <v>15</v>
      </c>
      <c r="F9" s="4">
        <v>15000</v>
      </c>
    </row>
    <row r="10" spans="1:6" x14ac:dyDescent="0.4">
      <c r="A10" s="2">
        <v>3744</v>
      </c>
      <c r="B10" s="3">
        <v>2</v>
      </c>
      <c r="C10" s="3" t="s">
        <v>27</v>
      </c>
      <c r="D10" s="3" t="s">
        <v>31</v>
      </c>
      <c r="E10" s="2" t="s">
        <v>32</v>
      </c>
      <c r="F10" s="4">
        <v>10000</v>
      </c>
    </row>
    <row r="11" spans="1:6" x14ac:dyDescent="0.4">
      <c r="A11" s="2">
        <v>3638</v>
      </c>
      <c r="B11" s="3">
        <v>2</v>
      </c>
      <c r="C11" s="3" t="s">
        <v>27</v>
      </c>
      <c r="D11" s="3" t="s">
        <v>33</v>
      </c>
      <c r="E11" s="2" t="s">
        <v>34</v>
      </c>
      <c r="F11" s="4">
        <v>20000</v>
      </c>
    </row>
    <row r="12" spans="1:6" x14ac:dyDescent="0.4">
      <c r="A12" s="2">
        <v>3911</v>
      </c>
      <c r="B12" s="3">
        <v>3</v>
      </c>
      <c r="C12" s="3" t="s">
        <v>29</v>
      </c>
      <c r="D12" s="3" t="s">
        <v>13</v>
      </c>
      <c r="E12" s="2" t="s">
        <v>16</v>
      </c>
      <c r="F12" s="4">
        <v>20000</v>
      </c>
    </row>
    <row r="13" spans="1:6" x14ac:dyDescent="0.4">
      <c r="A13" s="2">
        <v>4100</v>
      </c>
      <c r="B13" s="3">
        <v>1</v>
      </c>
      <c r="C13" s="3" t="s">
        <v>28</v>
      </c>
      <c r="D13" s="3" t="s">
        <v>17</v>
      </c>
      <c r="E13" s="2" t="s">
        <v>18</v>
      </c>
      <c r="F13" s="4">
        <v>10000</v>
      </c>
    </row>
    <row r="14" spans="1:6" x14ac:dyDescent="0.4">
      <c r="A14" s="2">
        <v>3816</v>
      </c>
      <c r="B14" s="3">
        <v>1</v>
      </c>
      <c r="C14" s="3" t="s">
        <v>28</v>
      </c>
      <c r="D14" s="3" t="s">
        <v>4</v>
      </c>
      <c r="E14" s="2" t="s">
        <v>19</v>
      </c>
      <c r="F14" s="4">
        <v>25000</v>
      </c>
    </row>
    <row r="15" spans="1:6" x14ac:dyDescent="0.4">
      <c r="A15" s="2">
        <v>4310</v>
      </c>
      <c r="B15" s="3">
        <v>1</v>
      </c>
      <c r="C15" s="3" t="s">
        <v>28</v>
      </c>
      <c r="D15" s="3" t="s">
        <v>20</v>
      </c>
      <c r="E15" s="2" t="s">
        <v>21</v>
      </c>
      <c r="F15" s="4">
        <v>10000</v>
      </c>
    </row>
    <row r="16" spans="1:6" x14ac:dyDescent="0.4">
      <c r="A16" s="2">
        <v>4474</v>
      </c>
      <c r="B16" s="3">
        <v>4</v>
      </c>
      <c r="C16" s="3" t="s">
        <v>30</v>
      </c>
      <c r="D16" s="3" t="s">
        <v>40</v>
      </c>
      <c r="E16" s="2" t="s">
        <v>42</v>
      </c>
      <c r="F16" s="4">
        <v>10000</v>
      </c>
    </row>
    <row r="17" spans="1:6" x14ac:dyDescent="0.4">
      <c r="A17" s="2">
        <v>4085</v>
      </c>
      <c r="B17" s="3">
        <v>3</v>
      </c>
      <c r="C17" s="3" t="s">
        <v>29</v>
      </c>
      <c r="D17" s="3" t="s">
        <v>11</v>
      </c>
      <c r="E17" s="2" t="s">
        <v>22</v>
      </c>
      <c r="F17" s="4">
        <v>25000</v>
      </c>
    </row>
    <row r="18" spans="1:6" x14ac:dyDescent="0.4">
      <c r="A18" s="2">
        <v>4366</v>
      </c>
      <c r="B18" s="3">
        <v>4</v>
      </c>
      <c r="C18" s="3" t="s">
        <v>30</v>
      </c>
      <c r="D18" s="3" t="s">
        <v>40</v>
      </c>
      <c r="E18" s="2" t="s">
        <v>41</v>
      </c>
      <c r="F18" s="4">
        <v>15000</v>
      </c>
    </row>
    <row r="19" spans="1:6" x14ac:dyDescent="0.4">
      <c r="A19" s="2">
        <v>4160</v>
      </c>
      <c r="B19" s="3">
        <v>1</v>
      </c>
      <c r="C19" s="3" t="s">
        <v>28</v>
      </c>
      <c r="D19" s="3" t="s">
        <v>11</v>
      </c>
      <c r="E19" s="2" t="s">
        <v>23</v>
      </c>
      <c r="F19" s="4">
        <v>10000</v>
      </c>
    </row>
    <row r="20" spans="1:6" x14ac:dyDescent="0.4">
      <c r="A20" s="2">
        <v>4077</v>
      </c>
      <c r="B20" s="3">
        <v>2</v>
      </c>
      <c r="C20" s="3" t="s">
        <v>27</v>
      </c>
      <c r="D20" s="3" t="s">
        <v>6</v>
      </c>
      <c r="E20" s="2" t="s">
        <v>24</v>
      </c>
      <c r="F20" s="4">
        <v>15000</v>
      </c>
    </row>
    <row r="21" spans="1:6" x14ac:dyDescent="0.4">
      <c r="A21" s="2">
        <v>4555</v>
      </c>
      <c r="B21" s="3">
        <v>3</v>
      </c>
      <c r="C21" s="3" t="s">
        <v>29</v>
      </c>
      <c r="D21" s="3" t="s">
        <v>35</v>
      </c>
      <c r="E21" s="2" t="s">
        <v>36</v>
      </c>
      <c r="F21" s="4">
        <v>10000</v>
      </c>
    </row>
    <row r="22" spans="1:6" x14ac:dyDescent="0.4">
      <c r="A22" s="2">
        <v>4709</v>
      </c>
      <c r="B22" s="3">
        <v>4</v>
      </c>
      <c r="C22" s="3" t="s">
        <v>30</v>
      </c>
      <c r="D22" s="3" t="s">
        <v>43</v>
      </c>
      <c r="E22" s="2" t="s">
        <v>63</v>
      </c>
      <c r="F22" s="4">
        <v>20000</v>
      </c>
    </row>
    <row r="23" spans="1:6" x14ac:dyDescent="0.4">
      <c r="A23" s="2">
        <v>4072</v>
      </c>
      <c r="B23" s="3">
        <v>1</v>
      </c>
      <c r="C23" s="3" t="s">
        <v>28</v>
      </c>
      <c r="D23" s="3" t="s">
        <v>8</v>
      </c>
      <c r="E23" s="2" t="s">
        <v>25</v>
      </c>
      <c r="F23" s="4">
        <v>15000</v>
      </c>
    </row>
    <row r="24" spans="1:6" x14ac:dyDescent="0.4">
      <c r="A24" s="2">
        <v>4521</v>
      </c>
      <c r="B24" s="3">
        <v>3</v>
      </c>
      <c r="C24" s="3" t="s">
        <v>29</v>
      </c>
      <c r="D24" s="3" t="s">
        <v>13</v>
      </c>
      <c r="E24" s="2" t="s">
        <v>26</v>
      </c>
      <c r="F24" s="4">
        <v>10000</v>
      </c>
    </row>
    <row r="25" spans="1:6" x14ac:dyDescent="0.4">
      <c r="A25" s="2">
        <v>4655</v>
      </c>
      <c r="B25" s="3">
        <v>3</v>
      </c>
      <c r="C25" s="3" t="s">
        <v>29</v>
      </c>
      <c r="D25" s="3" t="s">
        <v>37</v>
      </c>
      <c r="E25" s="2" t="s">
        <v>38</v>
      </c>
      <c r="F25" s="4">
        <v>20000</v>
      </c>
    </row>
    <row r="26" spans="1:6" x14ac:dyDescent="0.4">
      <c r="A26" s="2">
        <v>4750</v>
      </c>
      <c r="B26" s="3">
        <v>4</v>
      </c>
      <c r="C26" s="3" t="s">
        <v>30</v>
      </c>
      <c r="D26" s="3" t="s">
        <v>44</v>
      </c>
      <c r="E26" s="2" t="s">
        <v>45</v>
      </c>
      <c r="F26" s="4">
        <v>15000</v>
      </c>
    </row>
  </sheetData>
  <mergeCells count="1"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3D0EF3CB01A9488EA5E860B0ACA37C" ma:contentTypeVersion="12" ma:contentTypeDescription="Create a new document." ma:contentTypeScope="" ma:versionID="56f6a1d6d9b32687a187c40f00f66e60">
  <xsd:schema xmlns:xsd="http://www.w3.org/2001/XMLSchema" xmlns:xs="http://www.w3.org/2001/XMLSchema" xmlns:p="http://schemas.microsoft.com/office/2006/metadata/properties" xmlns:ns3="a0b15a33-12b1-4f35-ba88-1d05d15d3cbb" xmlns:ns4="644288b1-d3f9-4a4f-837e-5858fe5f4e4b" targetNamespace="http://schemas.microsoft.com/office/2006/metadata/properties" ma:root="true" ma:fieldsID="4aa6366bafb58a8bc47a82c88f808f42" ns3:_="" ns4:_="">
    <xsd:import namespace="a0b15a33-12b1-4f35-ba88-1d05d15d3cbb"/>
    <xsd:import namespace="644288b1-d3f9-4a4f-837e-5858fe5f4e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15a33-12b1-4f35-ba88-1d05d15d3c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4288b1-d3f9-4a4f-837e-5858fe5f4e4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0b15a33-12b1-4f35-ba88-1d05d15d3cbb" xsi:nil="true"/>
  </documentManagement>
</p:properties>
</file>

<file path=customXml/itemProps1.xml><?xml version="1.0" encoding="utf-8"?>
<ds:datastoreItem xmlns:ds="http://schemas.openxmlformats.org/officeDocument/2006/customXml" ds:itemID="{CD564B76-8E86-40C8-929B-C9413CC4FD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b15a33-12b1-4f35-ba88-1d05d15d3cbb"/>
    <ds:schemaRef ds:uri="644288b1-d3f9-4a4f-837e-5858fe5f4e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47CD83-4ADC-415F-B21E-668FC90CD1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EF130D-2869-4E96-8818-5690AB8D74F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644288b1-d3f9-4a4f-837e-5858fe5f4e4b"/>
    <ds:schemaRef ds:uri="a0b15a33-12b1-4f35-ba88-1d05d15d3cb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and Inventory</vt:lpstr>
      <vt:lpstr>Region Plan</vt:lpstr>
      <vt:lpstr>Store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Ilana Berlin</cp:lastModifiedBy>
  <dcterms:created xsi:type="dcterms:W3CDTF">2011-05-30T05:48:51Z</dcterms:created>
  <dcterms:modified xsi:type="dcterms:W3CDTF">2024-02-29T20:39:40Z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dee603-0001-4639-81f8-0608a53322f1_Enabled">
    <vt:lpwstr>true</vt:lpwstr>
  </property>
  <property fmtid="{D5CDD505-2E9C-101B-9397-08002B2CF9AE}" pid="3" name="MSIP_Label_f2dee603-0001-4639-81f8-0608a53322f1_SetDate">
    <vt:lpwstr>2024-02-29T20:19:11Z</vt:lpwstr>
  </property>
  <property fmtid="{D5CDD505-2E9C-101B-9397-08002B2CF9AE}" pid="4" name="MSIP_Label_f2dee603-0001-4639-81f8-0608a53322f1_Method">
    <vt:lpwstr>Standard</vt:lpwstr>
  </property>
  <property fmtid="{D5CDD505-2E9C-101B-9397-08002B2CF9AE}" pid="5" name="MSIP_Label_f2dee603-0001-4639-81f8-0608a53322f1_Name">
    <vt:lpwstr>defa4170-0d19-0005-0004-bc88714345d2</vt:lpwstr>
  </property>
  <property fmtid="{D5CDD505-2E9C-101B-9397-08002B2CF9AE}" pid="6" name="MSIP_Label_f2dee603-0001-4639-81f8-0608a53322f1_SiteId">
    <vt:lpwstr>b4478c05-3dd9-4e06-a7fb-5dcf72bd44ee</vt:lpwstr>
  </property>
  <property fmtid="{D5CDD505-2E9C-101B-9397-08002B2CF9AE}" pid="7" name="MSIP_Label_f2dee603-0001-4639-81f8-0608a53322f1_ActionId">
    <vt:lpwstr>9adcd2fd-3b4a-4970-bc0c-6c864eb3171e</vt:lpwstr>
  </property>
  <property fmtid="{D5CDD505-2E9C-101B-9397-08002B2CF9AE}" pid="8" name="MSIP_Label_f2dee603-0001-4639-81f8-0608a53322f1_ContentBits">
    <vt:lpwstr>0</vt:lpwstr>
  </property>
  <property fmtid="{D5CDD505-2E9C-101B-9397-08002B2CF9AE}" pid="9" name="ContentTypeId">
    <vt:lpwstr>0x010100B93D0EF3CB01A9488EA5E860B0ACA37C</vt:lpwstr>
  </property>
</Properties>
</file>